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updateLinks="always" codeName="ThisWorkbook"/>
  <xr:revisionPtr revIDLastSave="0" documentId="8_{E6E822E8-2E20-42DE-A87D-946C26F3395A}" xr6:coauthVersionLast="47" xr6:coauthVersionMax="47" xr10:uidLastSave="{00000000-0000-0000-0000-000000000000}"/>
  <bookViews>
    <workbookView xWindow="0" yWindow="0" windowWidth="19635" windowHeight="8205" firstSheet="5" activeTab="5" xr2:uid="{00000000-000D-0000-FFFF-FFFF00000000}"/>
  </bookViews>
  <sheets>
    <sheet name="Sheet6" sheetId="8" r:id="rId1"/>
    <sheet name="Coffee Machine &amp; Bar Closing " sheetId="1" r:id="rId2"/>
    <sheet name="Daily Closing Sheet " sheetId="2" r:id="rId3"/>
    <sheet name="Coffee Machine Mang." sheetId="3" r:id="rId4"/>
    <sheet name="Bar Mang." sheetId="4" r:id="rId5"/>
    <sheet name="Store Mang." sheetId="5" r:id="rId6"/>
    <sheet name="Sheet1" sheetId="9" r:id="rId7"/>
    <sheet name="Monthly Report" sheetId="6" r:id="rId8"/>
  </sheets>
  <externalReferences>
    <externalReference r:id="rId9"/>
    <externalReference r:id="rId10"/>
    <externalReference r:id="rId11"/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17" i="5" l="1" a="1"/>
  <c r="AA217" i="5"/>
  <c r="AA210" i="5" a="1"/>
  <c r="AA210" i="5"/>
  <c r="AA203" i="5" a="1"/>
  <c r="AA203" i="5"/>
  <c r="AA196" i="5" a="1"/>
  <c r="AA196" i="5"/>
  <c r="AA189" i="5" a="1"/>
  <c r="AA189" i="5"/>
  <c r="AA182" i="5" a="1"/>
  <c r="AA182" i="5"/>
  <c r="AA175" i="5" a="1"/>
  <c r="AA175" i="5"/>
  <c r="AA168" i="5" a="1"/>
  <c r="AA168" i="5"/>
  <c r="AA161" i="5" a="1"/>
  <c r="AA161" i="5"/>
  <c r="AA154" i="5" a="1"/>
  <c r="AA154" i="5"/>
  <c r="AA147" i="5" a="1"/>
  <c r="AA147" i="5"/>
  <c r="AA140" i="5" a="1"/>
  <c r="AA140" i="5"/>
  <c r="AA133" i="5" a="1"/>
  <c r="AA133" i="5"/>
  <c r="AA126" i="5" a="1"/>
  <c r="AA126" i="5"/>
  <c r="AA119" i="5" a="1"/>
  <c r="AA119" i="5"/>
  <c r="AA112" i="5" a="1"/>
  <c r="AA112" i="5"/>
  <c r="AA105" i="5" a="1"/>
  <c r="AA105" i="5"/>
  <c r="AA98" i="5" a="1"/>
  <c r="AA98" i="5"/>
  <c r="AA91" i="5" a="1"/>
  <c r="AA91" i="5"/>
  <c r="AA84" i="5" a="1"/>
  <c r="AA84" i="5"/>
  <c r="AA77" i="5" a="1"/>
  <c r="AA77" i="5"/>
  <c r="AA70" i="5" a="1"/>
  <c r="AA70" i="5"/>
  <c r="AA63" i="5" a="1"/>
  <c r="AA63" i="5"/>
  <c r="AA56" i="5" a="1"/>
  <c r="AA56" i="5"/>
  <c r="AA49" i="5" a="1"/>
  <c r="AA49" i="5"/>
  <c r="AA42" i="5" a="1"/>
  <c r="AA42" i="5"/>
  <c r="AA35" i="5" a="1"/>
  <c r="AA35" i="5"/>
  <c r="AA28" i="5" a="1"/>
  <c r="AA28" i="5"/>
  <c r="AA21" i="5" a="1"/>
  <c r="AA21" i="5"/>
  <c r="AA14" i="5" a="1"/>
  <c r="AA14" i="5"/>
  <c r="AA7" i="5" a="1"/>
  <c r="AA7" i="5"/>
  <c r="AA216" i="5" a="1"/>
  <c r="AA216" i="5"/>
  <c r="AA209" i="5" a="1"/>
  <c r="AA209" i="5"/>
  <c r="AA202" i="5" a="1"/>
  <c r="AA202" i="5"/>
  <c r="AA195" i="5" a="1"/>
  <c r="AA195" i="5"/>
  <c r="AA188" i="5" a="1"/>
  <c r="AA188" i="5"/>
  <c r="AA181" i="5" a="1"/>
  <c r="AA181" i="5"/>
  <c r="AA174" i="5" a="1"/>
  <c r="AA174" i="5"/>
  <c r="AA167" i="5" a="1"/>
  <c r="AA167" i="5"/>
  <c r="AA160" i="5" a="1"/>
  <c r="AA160" i="5"/>
  <c r="AA153" i="5" a="1"/>
  <c r="AA153" i="5"/>
  <c r="AA146" i="5" a="1"/>
  <c r="AA146" i="5"/>
  <c r="AA139" i="5" a="1"/>
  <c r="AA139" i="5"/>
  <c r="AA132" i="5" a="1"/>
  <c r="AA132" i="5"/>
  <c r="AA125" i="5" a="1"/>
  <c r="AA125" i="5"/>
  <c r="AA118" i="5" a="1"/>
  <c r="AA118" i="5"/>
  <c r="AA111" i="5" a="1"/>
  <c r="AA111" i="5"/>
  <c r="AA104" i="5" a="1"/>
  <c r="AA104" i="5"/>
  <c r="AA97" i="5" a="1"/>
  <c r="AA97" i="5"/>
  <c r="AA90" i="5" a="1"/>
  <c r="AA90" i="5"/>
  <c r="AA83" i="5" a="1"/>
  <c r="AA83" i="5"/>
  <c r="AA76" i="5" a="1"/>
  <c r="AA76" i="5"/>
  <c r="AA69" i="5" a="1"/>
  <c r="AA69" i="5"/>
  <c r="AA62" i="5" a="1"/>
  <c r="AA62" i="5"/>
  <c r="AA55" i="5" a="1"/>
  <c r="AA55" i="5"/>
  <c r="AA48" i="5" a="1"/>
  <c r="AA48" i="5"/>
  <c r="AA41" i="5" a="1"/>
  <c r="AA41" i="5"/>
  <c r="AA34" i="5" a="1"/>
  <c r="AA34" i="5"/>
  <c r="AA27" i="5" a="1"/>
  <c r="AA27" i="5"/>
  <c r="AA20" i="5" a="1"/>
  <c r="AA20" i="5"/>
  <c r="AA13" i="5" a="1"/>
  <c r="AA13" i="5"/>
  <c r="AA6" i="5" a="1"/>
  <c r="AA6" i="5"/>
  <c r="AA215" i="5" a="1"/>
  <c r="AA215" i="5"/>
  <c r="AA208" i="5" a="1"/>
  <c r="AA208" i="5"/>
  <c r="AA201" i="5" a="1"/>
  <c r="AA201" i="5"/>
  <c r="AA194" i="5" a="1"/>
  <c r="AA194" i="5"/>
  <c r="AA187" i="5" a="1"/>
  <c r="AA187" i="5"/>
  <c r="AA180" i="5" a="1"/>
  <c r="AA180" i="5"/>
  <c r="AA173" i="5" a="1"/>
  <c r="AA173" i="5"/>
  <c r="AA166" i="5" a="1"/>
  <c r="AA166" i="5"/>
  <c r="AA159" i="5" a="1"/>
  <c r="AA159" i="5"/>
  <c r="AA152" i="5" a="1"/>
  <c r="AA152" i="5"/>
  <c r="AA145" i="5" a="1"/>
  <c r="AA145" i="5"/>
  <c r="AA138" i="5" a="1"/>
  <c r="AA138" i="5"/>
  <c r="AA131" i="5" a="1"/>
  <c r="AA131" i="5"/>
  <c r="AA124" i="5" a="1"/>
  <c r="AA124" i="5"/>
  <c r="AA117" i="5" a="1"/>
  <c r="AA117" i="5"/>
  <c r="AA110" i="5" a="1"/>
  <c r="AA110" i="5"/>
  <c r="AA103" i="5" a="1"/>
  <c r="AA103" i="5"/>
  <c r="AA96" i="5" a="1"/>
  <c r="AA96" i="5"/>
  <c r="AA89" i="5" a="1"/>
  <c r="AA89" i="5"/>
  <c r="AA82" i="5" a="1"/>
  <c r="AA82" i="5"/>
  <c r="AA75" i="5" a="1"/>
  <c r="AA75" i="5"/>
  <c r="AA68" i="5" a="1"/>
  <c r="AA68" i="5"/>
  <c r="AA61" i="5" a="1"/>
  <c r="AA61" i="5"/>
  <c r="AA54" i="5" a="1"/>
  <c r="AA54" i="5"/>
  <c r="AA47" i="5" a="1"/>
  <c r="AA47" i="5"/>
  <c r="AA40" i="5" a="1"/>
  <c r="AA40" i="5"/>
  <c r="AA33" i="5" a="1"/>
  <c r="AA33" i="5"/>
  <c r="AA26" i="5" a="1"/>
  <c r="AA26" i="5"/>
  <c r="AA19" i="5" a="1"/>
  <c r="AA19" i="5"/>
  <c r="AA12" i="5" a="1"/>
  <c r="AA12" i="5"/>
  <c r="AA5" i="5" a="1"/>
  <c r="AA5" i="5"/>
  <c r="AA214" i="5" a="1"/>
  <c r="AA214" i="5"/>
  <c r="AA207" i="5" a="1"/>
  <c r="AA207" i="5"/>
  <c r="AA200" i="5" a="1"/>
  <c r="AA200" i="5"/>
  <c r="AA193" i="5" a="1"/>
  <c r="AA193" i="5"/>
  <c r="AA186" i="5" a="1"/>
  <c r="AA186" i="5"/>
  <c r="AA179" i="5" a="1"/>
  <c r="AA179" i="5"/>
  <c r="AA172" i="5" a="1"/>
  <c r="AA172" i="5"/>
  <c r="AA165" i="5" a="1"/>
  <c r="AA165" i="5"/>
  <c r="AA158" i="5" a="1"/>
  <c r="AA158" i="5"/>
  <c r="AA151" i="5" a="1"/>
  <c r="AA151" i="5"/>
  <c r="AA144" i="5" a="1"/>
  <c r="AA144" i="5"/>
  <c r="AA137" i="5" a="1"/>
  <c r="AA137" i="5"/>
  <c r="AA130" i="5" a="1"/>
  <c r="AA130" i="5"/>
  <c r="AA123" i="5" a="1"/>
  <c r="AA123" i="5"/>
  <c r="AA116" i="5" a="1"/>
  <c r="AA116" i="5"/>
  <c r="AA109" i="5" a="1"/>
  <c r="AA109" i="5"/>
  <c r="AA102" i="5" a="1"/>
  <c r="AA102" i="5"/>
  <c r="AA95" i="5" a="1"/>
  <c r="AA95" i="5"/>
  <c r="AA88" i="5" a="1"/>
  <c r="AA88" i="5"/>
  <c r="AA81" i="5" a="1"/>
  <c r="AA81" i="5"/>
  <c r="AA74" i="5" a="1"/>
  <c r="AA74" i="5"/>
  <c r="AA67" i="5" a="1"/>
  <c r="AA67" i="5"/>
  <c r="AA60" i="5" a="1"/>
  <c r="AA60" i="5"/>
  <c r="AA53" i="5" a="1"/>
  <c r="AA53" i="5"/>
  <c r="AA46" i="5" a="1"/>
  <c r="AA46" i="5"/>
  <c r="AA39" i="5" a="1"/>
  <c r="AA39" i="5"/>
  <c r="AA32" i="5" a="1"/>
  <c r="AA32" i="5"/>
  <c r="AA25" i="5" a="1"/>
  <c r="AA25" i="5"/>
  <c r="AA18" i="5" a="1"/>
  <c r="AA18" i="5"/>
  <c r="AA11" i="5" a="1"/>
  <c r="AA11" i="5"/>
  <c r="AA4" i="5" a="1"/>
  <c r="AA4" i="5"/>
  <c r="Z217" i="5" a="1"/>
  <c r="Z217" i="5"/>
  <c r="Z210" i="5" a="1"/>
  <c r="Z210" i="5"/>
  <c r="Z203" i="5" a="1"/>
  <c r="Z203" i="5"/>
  <c r="Z196" i="5" a="1"/>
  <c r="Z196" i="5"/>
  <c r="Z189" i="5" a="1"/>
  <c r="Z189" i="5"/>
  <c r="Z182" i="5" a="1"/>
  <c r="Z182" i="5"/>
  <c r="Z175" i="5" a="1"/>
  <c r="Z175" i="5"/>
  <c r="Z168" i="5" a="1"/>
  <c r="Z168" i="5"/>
  <c r="Z161" i="5" a="1"/>
  <c r="Z161" i="5"/>
  <c r="Z154" i="5" a="1"/>
  <c r="Z154" i="5"/>
  <c r="Z147" i="5" a="1"/>
  <c r="Z147" i="5"/>
  <c r="Z140" i="5" a="1"/>
  <c r="Z140" i="5"/>
  <c r="Z133" i="5" a="1"/>
  <c r="Z133" i="5"/>
  <c r="Z126" i="5" a="1"/>
  <c r="Z126" i="5"/>
  <c r="Z119" i="5" a="1"/>
  <c r="Z119" i="5"/>
  <c r="Z112" i="5" a="1"/>
  <c r="Z112" i="5"/>
  <c r="Z105" i="5" a="1"/>
  <c r="Z105" i="5"/>
  <c r="Z98" i="5" a="1"/>
  <c r="Z98" i="5"/>
  <c r="Z91" i="5" a="1"/>
  <c r="Z91" i="5"/>
  <c r="Z84" i="5" a="1"/>
  <c r="Z84" i="5"/>
  <c r="Z77" i="5" a="1"/>
  <c r="Z77" i="5"/>
  <c r="Z70" i="5" a="1"/>
  <c r="Z70" i="5"/>
  <c r="Z63" i="5" a="1"/>
  <c r="Z63" i="5"/>
  <c r="Z56" i="5" a="1"/>
  <c r="Z56" i="5"/>
  <c r="Z49" i="5" a="1"/>
  <c r="Z49" i="5"/>
  <c r="Z42" i="5" a="1"/>
  <c r="Z42" i="5"/>
  <c r="Z35" i="5" a="1"/>
  <c r="Z35" i="5"/>
  <c r="Z28" i="5" a="1"/>
  <c r="Z28" i="5"/>
  <c r="Z21" i="5" a="1"/>
  <c r="Z21" i="5"/>
  <c r="Z14" i="5" a="1"/>
  <c r="Z14" i="5"/>
  <c r="Z7" i="5" a="1"/>
  <c r="Z7" i="5"/>
  <c r="Z216" i="5" a="1"/>
  <c r="Z216" i="5"/>
  <c r="Z209" i="5" a="1"/>
  <c r="Z209" i="5"/>
  <c r="Z202" i="5" a="1"/>
  <c r="Z202" i="5"/>
  <c r="Z195" i="5" a="1"/>
  <c r="Z195" i="5"/>
  <c r="Z188" i="5" a="1"/>
  <c r="Z188" i="5"/>
  <c r="Z181" i="5" a="1"/>
  <c r="Z181" i="5"/>
  <c r="Z174" i="5" a="1"/>
  <c r="Z174" i="5"/>
  <c r="Z167" i="5" a="1"/>
  <c r="Z167" i="5"/>
  <c r="Z160" i="5" a="1"/>
  <c r="Z160" i="5"/>
  <c r="Z153" i="5" a="1"/>
  <c r="Z153" i="5"/>
  <c r="Z146" i="5" a="1"/>
  <c r="Z146" i="5"/>
  <c r="Z139" i="5" a="1"/>
  <c r="Z139" i="5"/>
  <c r="Z132" i="5" a="1"/>
  <c r="Z132" i="5"/>
  <c r="Z125" i="5" a="1"/>
  <c r="Z125" i="5"/>
  <c r="Z118" i="5" a="1"/>
  <c r="Z118" i="5"/>
  <c r="Z111" i="5" a="1"/>
  <c r="Z111" i="5"/>
  <c r="Z104" i="5" a="1"/>
  <c r="Z104" i="5"/>
  <c r="Z97" i="5" a="1"/>
  <c r="Z97" i="5"/>
  <c r="Z90" i="5" a="1"/>
  <c r="Z90" i="5"/>
  <c r="Z83" i="5" a="1"/>
  <c r="Z83" i="5"/>
  <c r="Z76" i="5" a="1"/>
  <c r="Z76" i="5"/>
  <c r="Z69" i="5" a="1"/>
  <c r="Z69" i="5"/>
  <c r="Z62" i="5" a="1"/>
  <c r="Z62" i="5"/>
  <c r="Z55" i="5" a="1"/>
  <c r="Z55" i="5"/>
  <c r="Z48" i="5" a="1"/>
  <c r="Z48" i="5"/>
  <c r="Z41" i="5" a="1"/>
  <c r="Z41" i="5"/>
  <c r="Z34" i="5" a="1"/>
  <c r="Z34" i="5"/>
  <c r="Z27" i="5" a="1"/>
  <c r="Z27" i="5"/>
  <c r="Z20" i="5" a="1"/>
  <c r="Z20" i="5"/>
  <c r="Z13" i="5" a="1"/>
  <c r="Z13" i="5"/>
  <c r="Z6" i="5" a="1"/>
  <c r="Z6" i="5"/>
  <c r="Z215" i="5" a="1"/>
  <c r="Z215" i="5"/>
  <c r="Z208" i="5" a="1"/>
  <c r="Z208" i="5"/>
  <c r="Z201" i="5" a="1"/>
  <c r="Z201" i="5"/>
  <c r="Z194" i="5" a="1"/>
  <c r="Z194" i="5"/>
  <c r="Z187" i="5" a="1"/>
  <c r="Z187" i="5"/>
  <c r="Z180" i="5" a="1"/>
  <c r="Z180" i="5"/>
  <c r="Z173" i="5" a="1"/>
  <c r="Z173" i="5"/>
  <c r="Z166" i="5" a="1"/>
  <c r="Z166" i="5"/>
  <c r="Z159" i="5" a="1"/>
  <c r="Z159" i="5"/>
  <c r="Z152" i="5" a="1"/>
  <c r="Z152" i="5"/>
  <c r="Z145" i="5" a="1"/>
  <c r="Z145" i="5"/>
  <c r="Z138" i="5" a="1"/>
  <c r="Z138" i="5"/>
  <c r="Z131" i="5" a="1"/>
  <c r="Z131" i="5"/>
  <c r="Z124" i="5" a="1"/>
  <c r="Z124" i="5"/>
  <c r="Z117" i="5" a="1"/>
  <c r="Z117" i="5"/>
  <c r="Z110" i="5" a="1"/>
  <c r="Z110" i="5"/>
  <c r="Z103" i="5" a="1"/>
  <c r="Z103" i="5"/>
  <c r="Z96" i="5" a="1"/>
  <c r="Z96" i="5"/>
  <c r="Z89" i="5" a="1"/>
  <c r="Z89" i="5"/>
  <c r="Z82" i="5" a="1"/>
  <c r="Z82" i="5"/>
  <c r="Z75" i="5" a="1"/>
  <c r="Z75" i="5"/>
  <c r="Z68" i="5" a="1"/>
  <c r="Z68" i="5"/>
  <c r="Z61" i="5" a="1"/>
  <c r="Z61" i="5"/>
  <c r="Z54" i="5" a="1"/>
  <c r="Z54" i="5"/>
  <c r="Z47" i="5" a="1"/>
  <c r="Z47" i="5"/>
  <c r="Z40" i="5" a="1"/>
  <c r="Z40" i="5"/>
  <c r="Z33" i="5" a="1"/>
  <c r="Z33" i="5"/>
  <c r="Z26" i="5" a="1"/>
  <c r="Z26" i="5"/>
  <c r="Z19" i="5" a="1"/>
  <c r="Z19" i="5"/>
  <c r="Z12" i="5" a="1"/>
  <c r="Z12" i="5"/>
  <c r="Z5" i="5" a="1"/>
  <c r="Z5" i="5"/>
  <c r="Z214" i="5" a="1"/>
  <c r="Z214" i="5"/>
  <c r="Z207" i="5" a="1"/>
  <c r="Z207" i="5"/>
  <c r="Z200" i="5" a="1"/>
  <c r="Z200" i="5"/>
  <c r="Z193" i="5" a="1"/>
  <c r="Z193" i="5"/>
  <c r="Z186" i="5" a="1"/>
  <c r="Z186" i="5"/>
  <c r="Z179" i="5" a="1"/>
  <c r="Z179" i="5"/>
  <c r="Z172" i="5" a="1"/>
  <c r="Z172" i="5"/>
  <c r="Z165" i="5" a="1"/>
  <c r="Z165" i="5"/>
  <c r="Z158" i="5" a="1"/>
  <c r="Z158" i="5"/>
  <c r="Z151" i="5" a="1"/>
  <c r="Z151" i="5"/>
  <c r="Z144" i="5" a="1"/>
  <c r="Z144" i="5"/>
  <c r="Z137" i="5" a="1"/>
  <c r="Z137" i="5"/>
  <c r="Z130" i="5" a="1"/>
  <c r="Z130" i="5"/>
  <c r="Z123" i="5" a="1"/>
  <c r="Z123" i="5"/>
  <c r="Z116" i="5" a="1"/>
  <c r="Z116" i="5"/>
  <c r="Z109" i="5" a="1"/>
  <c r="Z109" i="5"/>
  <c r="Z102" i="5" a="1"/>
  <c r="Z102" i="5"/>
  <c r="Z95" i="5" a="1"/>
  <c r="Z95" i="5"/>
  <c r="Z88" i="5" a="1"/>
  <c r="Z88" i="5"/>
  <c r="Z81" i="5" a="1"/>
  <c r="Z81" i="5"/>
  <c r="Z74" i="5" a="1"/>
  <c r="Z74" i="5"/>
  <c r="Z67" i="5" a="1"/>
  <c r="Z67" i="5"/>
  <c r="Z60" i="5" a="1"/>
  <c r="Z60" i="5"/>
  <c r="Z53" i="5" a="1"/>
  <c r="Z53" i="5"/>
  <c r="Z46" i="5" a="1"/>
  <c r="Z46" i="5"/>
  <c r="Z39" i="5" a="1"/>
  <c r="Z39" i="5"/>
  <c r="Z32" i="5" a="1"/>
  <c r="Z32" i="5"/>
  <c r="Z25" i="5" a="1"/>
  <c r="Z25" i="5"/>
  <c r="Z18" i="5" a="1"/>
  <c r="Z18" i="5"/>
  <c r="Z11" i="5" a="1"/>
  <c r="Z11" i="5"/>
  <c r="Z4" i="5" a="1"/>
  <c r="Z4" i="5"/>
  <c r="T217" i="5" a="1"/>
  <c r="T217" i="5"/>
  <c r="T210" i="5" a="1"/>
  <c r="T210" i="5"/>
  <c r="T203" i="5" a="1"/>
  <c r="T203" i="5"/>
  <c r="T196" i="5" a="1"/>
  <c r="T196" i="5"/>
  <c r="T189" i="5" a="1"/>
  <c r="T189" i="5"/>
  <c r="T182" i="5" a="1"/>
  <c r="T182" i="5"/>
  <c r="T175" i="5" a="1"/>
  <c r="T175" i="5"/>
  <c r="T168" i="5" a="1"/>
  <c r="T168" i="5"/>
  <c r="T161" i="5" a="1"/>
  <c r="T161" i="5"/>
  <c r="T154" i="5" a="1"/>
  <c r="T154" i="5"/>
  <c r="T147" i="5" a="1"/>
  <c r="T147" i="5"/>
  <c r="T140" i="5" a="1"/>
  <c r="T140" i="5"/>
  <c r="T133" i="5" a="1"/>
  <c r="T133" i="5"/>
  <c r="T126" i="5" a="1"/>
  <c r="T126" i="5"/>
  <c r="T119" i="5" a="1"/>
  <c r="T119" i="5"/>
  <c r="T112" i="5" a="1"/>
  <c r="T112" i="5"/>
  <c r="T105" i="5" a="1"/>
  <c r="T105" i="5"/>
  <c r="T98" i="5" a="1"/>
  <c r="T98" i="5"/>
  <c r="T91" i="5" a="1"/>
  <c r="T91" i="5"/>
  <c r="T84" i="5" a="1"/>
  <c r="T84" i="5"/>
  <c r="T77" i="5" a="1"/>
  <c r="T77" i="5"/>
  <c r="T70" i="5" a="1"/>
  <c r="T70" i="5"/>
  <c r="T63" i="5" a="1"/>
  <c r="T63" i="5"/>
  <c r="T56" i="5" a="1"/>
  <c r="T56" i="5"/>
  <c r="T49" i="5" a="1"/>
  <c r="T49" i="5"/>
  <c r="T42" i="5" a="1"/>
  <c r="T42" i="5"/>
  <c r="T35" i="5" a="1"/>
  <c r="T35" i="5"/>
  <c r="T28" i="5" a="1"/>
  <c r="T28" i="5"/>
  <c r="T21" i="5" a="1"/>
  <c r="T21" i="5"/>
  <c r="T14" i="5" a="1"/>
  <c r="T14" i="5"/>
  <c r="T7" i="5" a="1"/>
  <c r="T7" i="5"/>
  <c r="T216" i="5" a="1"/>
  <c r="T216" i="5"/>
  <c r="T209" i="5" a="1"/>
  <c r="T209" i="5"/>
  <c r="T202" i="5" a="1"/>
  <c r="T202" i="5"/>
  <c r="T195" i="5" a="1"/>
  <c r="T195" i="5"/>
  <c r="T188" i="5" a="1"/>
  <c r="T188" i="5"/>
  <c r="T181" i="5" a="1"/>
  <c r="T181" i="5"/>
  <c r="T174" i="5" a="1"/>
  <c r="T174" i="5"/>
  <c r="T167" i="5" a="1"/>
  <c r="T167" i="5"/>
  <c r="T160" i="5" a="1"/>
  <c r="T160" i="5"/>
  <c r="T153" i="5" a="1"/>
  <c r="T153" i="5"/>
  <c r="T146" i="5" a="1"/>
  <c r="T146" i="5"/>
  <c r="T139" i="5" a="1"/>
  <c r="T139" i="5"/>
  <c r="T132" i="5" a="1"/>
  <c r="T132" i="5"/>
  <c r="T125" i="5" a="1"/>
  <c r="T125" i="5"/>
  <c r="T118" i="5" a="1"/>
  <c r="T118" i="5"/>
  <c r="T111" i="5" a="1"/>
  <c r="T111" i="5"/>
  <c r="T104" i="5" a="1"/>
  <c r="T104" i="5"/>
  <c r="T97" i="5" a="1"/>
  <c r="T97" i="5"/>
  <c r="T90" i="5" a="1"/>
  <c r="T90" i="5"/>
  <c r="T83" i="5" a="1"/>
  <c r="T83" i="5"/>
  <c r="T76" i="5" a="1"/>
  <c r="T76" i="5"/>
  <c r="T69" i="5" a="1"/>
  <c r="T69" i="5"/>
  <c r="T62" i="5" a="1"/>
  <c r="T62" i="5"/>
  <c r="T55" i="5" a="1"/>
  <c r="T55" i="5"/>
  <c r="T48" i="5" a="1"/>
  <c r="T48" i="5"/>
  <c r="T41" i="5" a="1"/>
  <c r="T41" i="5"/>
  <c r="T34" i="5" a="1"/>
  <c r="T34" i="5"/>
  <c r="T27" i="5" a="1"/>
  <c r="T27" i="5"/>
  <c r="T20" i="5" a="1"/>
  <c r="T20" i="5"/>
  <c r="T13" i="5" a="1"/>
  <c r="T13" i="5"/>
  <c r="T6" i="5" a="1"/>
  <c r="T6" i="5"/>
  <c r="T215" i="5" a="1"/>
  <c r="T215" i="5"/>
  <c r="T208" i="5" a="1"/>
  <c r="T208" i="5"/>
  <c r="T201" i="5" a="1"/>
  <c r="T201" i="5"/>
  <c r="T194" i="5" a="1"/>
  <c r="T194" i="5"/>
  <c r="T187" i="5" a="1"/>
  <c r="T187" i="5"/>
  <c r="T180" i="5" a="1"/>
  <c r="T180" i="5"/>
  <c r="T173" i="5" a="1"/>
  <c r="T173" i="5"/>
  <c r="T166" i="5" a="1"/>
  <c r="T166" i="5"/>
  <c r="T159" i="5" a="1"/>
  <c r="T159" i="5"/>
  <c r="T152" i="5" a="1"/>
  <c r="T152" i="5"/>
  <c r="T145" i="5" a="1"/>
  <c r="T145" i="5"/>
  <c r="T138" i="5" a="1"/>
  <c r="T138" i="5"/>
  <c r="T131" i="5" a="1"/>
  <c r="T131" i="5"/>
  <c r="T124" i="5" a="1"/>
  <c r="T124" i="5"/>
  <c r="T117" i="5" a="1"/>
  <c r="T117" i="5"/>
  <c r="T110" i="5" a="1"/>
  <c r="T110" i="5"/>
  <c r="T103" i="5" a="1"/>
  <c r="T103" i="5"/>
  <c r="T96" i="5" a="1"/>
  <c r="T96" i="5"/>
  <c r="T89" i="5" a="1"/>
  <c r="T89" i="5"/>
  <c r="T82" i="5" a="1"/>
  <c r="T82" i="5"/>
  <c r="T75" i="5" a="1"/>
  <c r="T75" i="5"/>
  <c r="T68" i="5" a="1"/>
  <c r="T68" i="5"/>
  <c r="T61" i="5" a="1"/>
  <c r="T61" i="5"/>
  <c r="T54" i="5" a="1"/>
  <c r="T54" i="5"/>
  <c r="T47" i="5" a="1"/>
  <c r="T47" i="5"/>
  <c r="T40" i="5" a="1"/>
  <c r="T40" i="5"/>
  <c r="T33" i="5" a="1"/>
  <c r="T33" i="5"/>
  <c r="T26" i="5" a="1"/>
  <c r="T26" i="5"/>
  <c r="T19" i="5" a="1"/>
  <c r="T19" i="5"/>
  <c r="T12" i="5" a="1"/>
  <c r="T12" i="5"/>
  <c r="T5" i="5" a="1"/>
  <c r="T5" i="5"/>
  <c r="T214" i="5" a="1"/>
  <c r="T214" i="5"/>
  <c r="T207" i="5" a="1"/>
  <c r="T207" i="5"/>
  <c r="T200" i="5" a="1"/>
  <c r="T200" i="5"/>
  <c r="T193" i="5" a="1"/>
  <c r="T193" i="5"/>
  <c r="T186" i="5" a="1"/>
  <c r="T186" i="5"/>
  <c r="T179" i="5" a="1"/>
  <c r="T179" i="5"/>
  <c r="T172" i="5" a="1"/>
  <c r="T172" i="5"/>
  <c r="T165" i="5" a="1"/>
  <c r="T165" i="5"/>
  <c r="T158" i="5" a="1"/>
  <c r="T158" i="5"/>
  <c r="T151" i="5" a="1"/>
  <c r="T151" i="5"/>
  <c r="T144" i="5" a="1"/>
  <c r="T144" i="5"/>
  <c r="T137" i="5" a="1"/>
  <c r="T137" i="5"/>
  <c r="T130" i="5" a="1"/>
  <c r="T130" i="5"/>
  <c r="T123" i="5" a="1"/>
  <c r="T123" i="5"/>
  <c r="T116" i="5" a="1"/>
  <c r="T116" i="5"/>
  <c r="T109" i="5" a="1"/>
  <c r="T109" i="5"/>
  <c r="T102" i="5" a="1"/>
  <c r="T102" i="5"/>
  <c r="T95" i="5" a="1"/>
  <c r="T95" i="5"/>
  <c r="T88" i="5" a="1"/>
  <c r="T88" i="5"/>
  <c r="T81" i="5" a="1"/>
  <c r="T81" i="5"/>
  <c r="T74" i="5" a="1"/>
  <c r="T74" i="5"/>
  <c r="T67" i="5" a="1"/>
  <c r="T67" i="5"/>
  <c r="T60" i="5" a="1"/>
  <c r="T60" i="5"/>
  <c r="T53" i="5" a="1"/>
  <c r="T53" i="5"/>
  <c r="T46" i="5" a="1"/>
  <c r="T46" i="5"/>
  <c r="T39" i="5" a="1"/>
  <c r="T39" i="5"/>
  <c r="T32" i="5" a="1"/>
  <c r="T32" i="5"/>
  <c r="T25" i="5" a="1"/>
  <c r="T25" i="5"/>
  <c r="T18" i="5" a="1"/>
  <c r="T18" i="5"/>
  <c r="T11" i="5" a="1"/>
  <c r="T11" i="5"/>
  <c r="T4" i="5" a="1"/>
  <c r="T4" i="5"/>
  <c r="S217" i="5" a="1"/>
  <c r="S217" i="5"/>
  <c r="S210" i="5" a="1"/>
  <c r="S210" i="5"/>
  <c r="S203" i="5" a="1"/>
  <c r="S203" i="5"/>
  <c r="S196" i="5" a="1"/>
  <c r="S196" i="5"/>
  <c r="S189" i="5" a="1"/>
  <c r="S189" i="5"/>
  <c r="S182" i="5" a="1"/>
  <c r="S182" i="5"/>
  <c r="S175" i="5" a="1"/>
  <c r="S175" i="5"/>
  <c r="S168" i="5" a="1"/>
  <c r="S168" i="5"/>
  <c r="S161" i="5" a="1"/>
  <c r="S161" i="5"/>
  <c r="S154" i="5" a="1"/>
  <c r="S154" i="5"/>
  <c r="S147" i="5" a="1"/>
  <c r="S147" i="5"/>
  <c r="S140" i="5" a="1"/>
  <c r="S140" i="5"/>
  <c r="S133" i="5" a="1"/>
  <c r="S133" i="5"/>
  <c r="S126" i="5" a="1"/>
  <c r="S126" i="5"/>
  <c r="S119" i="5" a="1"/>
  <c r="S119" i="5"/>
  <c r="S112" i="5" a="1"/>
  <c r="S112" i="5"/>
  <c r="S105" i="5" a="1"/>
  <c r="S105" i="5"/>
  <c r="S98" i="5" a="1"/>
  <c r="S98" i="5"/>
  <c r="S91" i="5" a="1"/>
  <c r="S91" i="5"/>
  <c r="S84" i="5" a="1"/>
  <c r="S84" i="5"/>
  <c r="S77" i="5" a="1"/>
  <c r="S77" i="5"/>
  <c r="S70" i="5" a="1"/>
  <c r="S70" i="5"/>
  <c r="S63" i="5" a="1"/>
  <c r="S63" i="5"/>
  <c r="S56" i="5" a="1"/>
  <c r="S56" i="5"/>
  <c r="S49" i="5" a="1"/>
  <c r="S49" i="5"/>
  <c r="S42" i="5" a="1"/>
  <c r="S42" i="5"/>
  <c r="S35" i="5" a="1"/>
  <c r="S35" i="5"/>
  <c r="S28" i="5" a="1"/>
  <c r="S28" i="5"/>
  <c r="S21" i="5" a="1"/>
  <c r="S21" i="5"/>
  <c r="S14" i="5" a="1"/>
  <c r="S14" i="5"/>
  <c r="S7" i="5" a="1"/>
  <c r="S7" i="5"/>
  <c r="S216" i="5" a="1"/>
  <c r="S216" i="5"/>
  <c r="S209" i="5" a="1"/>
  <c r="S209" i="5"/>
  <c r="S202" i="5" a="1"/>
  <c r="S202" i="5"/>
  <c r="S195" i="5" a="1"/>
  <c r="S195" i="5"/>
  <c r="S188" i="5" a="1"/>
  <c r="S188" i="5"/>
  <c r="S181" i="5" a="1"/>
  <c r="S181" i="5"/>
  <c r="S174" i="5" a="1"/>
  <c r="S174" i="5"/>
  <c r="S167" i="5" a="1"/>
  <c r="S167" i="5"/>
  <c r="S160" i="5" a="1"/>
  <c r="S160" i="5"/>
  <c r="S153" i="5" a="1"/>
  <c r="S153" i="5"/>
  <c r="S146" i="5" a="1"/>
  <c r="S146" i="5"/>
  <c r="S139" i="5" a="1"/>
  <c r="S139" i="5"/>
  <c r="S132" i="5" a="1"/>
  <c r="S132" i="5"/>
  <c r="S125" i="5" a="1"/>
  <c r="S125" i="5"/>
  <c r="S118" i="5" a="1"/>
  <c r="S118" i="5"/>
  <c r="S111" i="5" a="1"/>
  <c r="S111" i="5"/>
  <c r="S104" i="5" a="1"/>
  <c r="S104" i="5"/>
  <c r="S97" i="5" a="1"/>
  <c r="S97" i="5"/>
  <c r="S90" i="5" a="1"/>
  <c r="S90" i="5"/>
  <c r="S83" i="5" a="1"/>
  <c r="S83" i="5"/>
  <c r="S76" i="5" a="1"/>
  <c r="S76" i="5"/>
  <c r="S69" i="5" a="1"/>
  <c r="S69" i="5"/>
  <c r="S62" i="5" a="1"/>
  <c r="S62" i="5"/>
  <c r="S55" i="5" a="1"/>
  <c r="S55" i="5"/>
  <c r="S48" i="5" a="1"/>
  <c r="S48" i="5"/>
  <c r="S41" i="5" a="1"/>
  <c r="S41" i="5"/>
  <c r="S34" i="5" a="1"/>
  <c r="S34" i="5"/>
  <c r="S27" i="5" a="1"/>
  <c r="S27" i="5"/>
  <c r="S20" i="5" a="1"/>
  <c r="S20" i="5"/>
  <c r="S13" i="5" a="1"/>
  <c r="S13" i="5"/>
  <c r="S6" i="5" a="1"/>
  <c r="S6" i="5"/>
  <c r="S215" i="5" a="1"/>
  <c r="S215" i="5"/>
  <c r="S208" i="5" a="1"/>
  <c r="S208" i="5"/>
  <c r="S201" i="5" a="1"/>
  <c r="S201" i="5"/>
  <c r="S194" i="5" a="1"/>
  <c r="S194" i="5"/>
  <c r="S187" i="5" a="1"/>
  <c r="S187" i="5"/>
  <c r="S180" i="5" a="1"/>
  <c r="S180" i="5"/>
  <c r="S173" i="5" a="1"/>
  <c r="S173" i="5"/>
  <c r="S166" i="5" a="1"/>
  <c r="S166" i="5"/>
  <c r="S159" i="5" a="1"/>
  <c r="S159" i="5"/>
  <c r="S152" i="5" a="1"/>
  <c r="S152" i="5"/>
  <c r="S145" i="5" a="1"/>
  <c r="S145" i="5"/>
  <c r="S138" i="5" a="1"/>
  <c r="S138" i="5"/>
  <c r="S131" i="5" a="1"/>
  <c r="S131" i="5"/>
  <c r="S124" i="5" a="1"/>
  <c r="S124" i="5"/>
  <c r="S117" i="5" a="1"/>
  <c r="S117" i="5"/>
  <c r="S110" i="5" a="1"/>
  <c r="S110" i="5"/>
  <c r="S103" i="5" a="1"/>
  <c r="S103" i="5"/>
  <c r="S96" i="5" a="1"/>
  <c r="S96" i="5"/>
  <c r="S89" i="5" a="1"/>
  <c r="S89" i="5"/>
  <c r="S82" i="5" a="1"/>
  <c r="S82" i="5"/>
  <c r="S75" i="5" a="1"/>
  <c r="S75" i="5"/>
  <c r="S68" i="5" a="1"/>
  <c r="S68" i="5"/>
  <c r="S61" i="5" a="1"/>
  <c r="S61" i="5"/>
  <c r="S54" i="5" a="1"/>
  <c r="S54" i="5"/>
  <c r="S47" i="5" a="1"/>
  <c r="S47" i="5"/>
  <c r="S40" i="5" a="1"/>
  <c r="S40" i="5"/>
  <c r="S33" i="5" a="1"/>
  <c r="S33" i="5"/>
  <c r="S26" i="5" a="1"/>
  <c r="S26" i="5"/>
  <c r="S19" i="5" a="1"/>
  <c r="S19" i="5"/>
  <c r="S12" i="5" a="1"/>
  <c r="S12" i="5"/>
  <c r="S5" i="5" a="1"/>
  <c r="S5" i="5"/>
  <c r="S214" i="5" a="1"/>
  <c r="S214" i="5"/>
  <c r="S207" i="5" a="1"/>
  <c r="S207" i="5"/>
  <c r="S200" i="5" a="1"/>
  <c r="S200" i="5"/>
  <c r="S193" i="5" a="1"/>
  <c r="S193" i="5"/>
  <c r="S186" i="5" a="1"/>
  <c r="S186" i="5"/>
  <c r="S179" i="5" a="1"/>
  <c r="S179" i="5"/>
  <c r="S172" i="5" a="1"/>
  <c r="S172" i="5"/>
  <c r="S165" i="5" a="1"/>
  <c r="S165" i="5"/>
  <c r="S158" i="5" a="1"/>
  <c r="S158" i="5"/>
  <c r="S151" i="5" a="1"/>
  <c r="S151" i="5"/>
  <c r="S144" i="5" a="1"/>
  <c r="S144" i="5"/>
  <c r="S137" i="5" a="1"/>
  <c r="S137" i="5"/>
  <c r="S130" i="5" a="1"/>
  <c r="S130" i="5"/>
  <c r="S123" i="5" a="1"/>
  <c r="S123" i="5"/>
  <c r="S116" i="5" a="1"/>
  <c r="S116" i="5"/>
  <c r="S109" i="5" a="1"/>
  <c r="S109" i="5"/>
  <c r="S102" i="5" a="1"/>
  <c r="S102" i="5"/>
  <c r="S95" i="5" a="1"/>
  <c r="S95" i="5"/>
  <c r="S88" i="5" a="1"/>
  <c r="S88" i="5"/>
  <c r="S81" i="5" a="1"/>
  <c r="S81" i="5"/>
  <c r="S74" i="5" a="1"/>
  <c r="S74" i="5"/>
  <c r="S67" i="5" a="1"/>
  <c r="S67" i="5"/>
  <c r="S60" i="5" a="1"/>
  <c r="S60" i="5"/>
  <c r="S53" i="5" a="1"/>
  <c r="S53" i="5"/>
  <c r="S46" i="5" a="1"/>
  <c r="S46" i="5"/>
  <c r="S39" i="5" a="1"/>
  <c r="S39" i="5"/>
  <c r="S32" i="5" a="1"/>
  <c r="S32" i="5"/>
  <c r="S25" i="5" a="1"/>
  <c r="S25" i="5"/>
  <c r="S18" i="5" a="1"/>
  <c r="S18" i="5"/>
  <c r="S11" i="5" a="1"/>
  <c r="S11" i="5"/>
  <c r="S4" i="5" a="1"/>
  <c r="S4" i="5"/>
  <c r="R217" i="5" a="1"/>
  <c r="R217" i="5"/>
  <c r="R210" i="5" a="1"/>
  <c r="R210" i="5"/>
  <c r="R203" i="5" a="1"/>
  <c r="R203" i="5"/>
  <c r="R196" i="5" a="1"/>
  <c r="R196" i="5"/>
  <c r="R189" i="5" a="1"/>
  <c r="R189" i="5"/>
  <c r="R182" i="5" a="1"/>
  <c r="R182" i="5"/>
  <c r="R175" i="5" a="1"/>
  <c r="R175" i="5"/>
  <c r="R168" i="5" a="1"/>
  <c r="R168" i="5"/>
  <c r="R161" i="5" a="1"/>
  <c r="R161" i="5"/>
  <c r="R154" i="5" a="1"/>
  <c r="R154" i="5"/>
  <c r="R147" i="5" a="1"/>
  <c r="R147" i="5"/>
  <c r="R140" i="5" a="1"/>
  <c r="R140" i="5"/>
  <c r="R133" i="5" a="1"/>
  <c r="R133" i="5"/>
  <c r="R126" i="5" a="1"/>
  <c r="R126" i="5"/>
  <c r="R119" i="5" a="1"/>
  <c r="R119" i="5"/>
  <c r="R112" i="5" a="1"/>
  <c r="R112" i="5"/>
  <c r="R105" i="5" a="1"/>
  <c r="R105" i="5"/>
  <c r="R98" i="5" a="1"/>
  <c r="R98" i="5"/>
  <c r="R91" i="5" a="1"/>
  <c r="R91" i="5"/>
  <c r="R84" i="5" a="1"/>
  <c r="R84" i="5"/>
  <c r="R77" i="5" a="1"/>
  <c r="R77" i="5"/>
  <c r="R70" i="5" a="1"/>
  <c r="R70" i="5"/>
  <c r="R63" i="5" a="1"/>
  <c r="R63" i="5"/>
  <c r="R56" i="5" a="1"/>
  <c r="R56" i="5"/>
  <c r="R49" i="5" a="1"/>
  <c r="R49" i="5"/>
  <c r="R42" i="5" a="1"/>
  <c r="R42" i="5"/>
  <c r="R35" i="5" a="1"/>
  <c r="R35" i="5"/>
  <c r="R28" i="5" a="1"/>
  <c r="R28" i="5"/>
  <c r="R21" i="5" a="1"/>
  <c r="R21" i="5"/>
  <c r="R14" i="5" a="1"/>
  <c r="R14" i="5"/>
  <c r="R7" i="5" a="1"/>
  <c r="R7" i="5"/>
  <c r="R216" i="5" a="1"/>
  <c r="R216" i="5"/>
  <c r="R209" i="5" a="1"/>
  <c r="R209" i="5"/>
  <c r="R202" i="5" a="1"/>
  <c r="R202" i="5"/>
  <c r="R195" i="5" a="1"/>
  <c r="R195" i="5"/>
  <c r="R188" i="5" a="1"/>
  <c r="R188" i="5"/>
  <c r="R181" i="5" a="1"/>
  <c r="R181" i="5"/>
  <c r="R174" i="5" a="1"/>
  <c r="R174" i="5"/>
  <c r="R167" i="5" a="1"/>
  <c r="R167" i="5"/>
  <c r="R160" i="5" a="1"/>
  <c r="R160" i="5"/>
  <c r="R153" i="5" a="1"/>
  <c r="R153" i="5"/>
  <c r="R146" i="5" a="1"/>
  <c r="R146" i="5"/>
  <c r="R139" i="5" a="1"/>
  <c r="R139" i="5"/>
  <c r="R132" i="5" a="1"/>
  <c r="R132" i="5"/>
  <c r="R125" i="5" a="1"/>
  <c r="R125" i="5"/>
  <c r="R118" i="5" a="1"/>
  <c r="R118" i="5"/>
  <c r="R111" i="5" a="1"/>
  <c r="R111" i="5"/>
  <c r="R104" i="5" a="1"/>
  <c r="R104" i="5"/>
  <c r="R97" i="5" a="1"/>
  <c r="R97" i="5"/>
  <c r="R90" i="5" a="1"/>
  <c r="R90" i="5"/>
  <c r="R83" i="5" a="1"/>
  <c r="R83" i="5"/>
  <c r="R76" i="5" a="1"/>
  <c r="R76" i="5"/>
  <c r="R69" i="5" a="1"/>
  <c r="R69" i="5"/>
  <c r="R62" i="5" a="1"/>
  <c r="R62" i="5"/>
  <c r="R55" i="5" a="1"/>
  <c r="R55" i="5"/>
  <c r="R48" i="5" a="1"/>
  <c r="R48" i="5"/>
  <c r="R41" i="5" a="1"/>
  <c r="R41" i="5"/>
  <c r="R34" i="5" a="1"/>
  <c r="R34" i="5"/>
  <c r="R27" i="5" a="1"/>
  <c r="R27" i="5"/>
  <c r="R20" i="5" a="1"/>
  <c r="R20" i="5"/>
  <c r="R13" i="5" a="1"/>
  <c r="R13" i="5"/>
  <c r="R6" i="5" a="1"/>
  <c r="R6" i="5"/>
  <c r="R215" i="5" a="1"/>
  <c r="R215" i="5"/>
  <c r="R208" i="5" a="1"/>
  <c r="R208" i="5"/>
  <c r="R201" i="5" a="1"/>
  <c r="R201" i="5"/>
  <c r="R194" i="5" a="1"/>
  <c r="R194" i="5"/>
  <c r="R187" i="5" a="1"/>
  <c r="R187" i="5"/>
  <c r="R180" i="5" a="1"/>
  <c r="R180" i="5"/>
  <c r="R173" i="5" a="1"/>
  <c r="R173" i="5"/>
  <c r="R166" i="5" a="1"/>
  <c r="R166" i="5"/>
  <c r="R159" i="5" a="1"/>
  <c r="R159" i="5"/>
  <c r="R152" i="5" a="1"/>
  <c r="R152" i="5"/>
  <c r="R145" i="5" a="1"/>
  <c r="R145" i="5"/>
  <c r="R138" i="5" a="1"/>
  <c r="R138" i="5"/>
  <c r="R131" i="5" a="1"/>
  <c r="R131" i="5"/>
  <c r="R124" i="5" a="1"/>
  <c r="R124" i="5"/>
  <c r="R117" i="5" a="1"/>
  <c r="R117" i="5"/>
  <c r="R110" i="5" a="1"/>
  <c r="R110" i="5"/>
  <c r="R103" i="5" a="1"/>
  <c r="R103" i="5"/>
  <c r="R96" i="5" a="1"/>
  <c r="R96" i="5"/>
  <c r="R89" i="5" a="1"/>
  <c r="R89" i="5"/>
  <c r="R82" i="5" a="1"/>
  <c r="R82" i="5"/>
  <c r="R75" i="5" a="1"/>
  <c r="R75" i="5"/>
  <c r="R68" i="5" a="1"/>
  <c r="R68" i="5"/>
  <c r="R61" i="5" a="1"/>
  <c r="R61" i="5"/>
  <c r="R54" i="5" a="1"/>
  <c r="R54" i="5"/>
  <c r="R47" i="5" a="1"/>
  <c r="R47" i="5"/>
  <c r="R40" i="5" a="1"/>
  <c r="R40" i="5"/>
  <c r="R33" i="5" a="1"/>
  <c r="R33" i="5"/>
  <c r="R26" i="5" a="1"/>
  <c r="R26" i="5"/>
  <c r="R19" i="5" a="1"/>
  <c r="R19" i="5"/>
  <c r="R12" i="5" a="1"/>
  <c r="R12" i="5"/>
  <c r="R5" i="5" a="1"/>
  <c r="R5" i="5"/>
  <c r="R214" i="5" a="1"/>
  <c r="R214" i="5"/>
  <c r="R207" i="5" a="1"/>
  <c r="R207" i="5"/>
  <c r="R200" i="5" a="1"/>
  <c r="R200" i="5"/>
  <c r="R193" i="5" a="1"/>
  <c r="R193" i="5"/>
  <c r="R186" i="5" a="1"/>
  <c r="R186" i="5"/>
  <c r="R179" i="5" a="1"/>
  <c r="R179" i="5"/>
  <c r="R172" i="5" a="1"/>
  <c r="R172" i="5"/>
  <c r="R165" i="5" a="1"/>
  <c r="R165" i="5"/>
  <c r="R158" i="5" a="1"/>
  <c r="R158" i="5"/>
  <c r="R151" i="5" a="1"/>
  <c r="R151" i="5"/>
  <c r="R144" i="5" a="1"/>
  <c r="R144" i="5"/>
  <c r="R137" i="5" a="1"/>
  <c r="R137" i="5"/>
  <c r="R130" i="5" a="1"/>
  <c r="R130" i="5"/>
  <c r="R123" i="5" a="1"/>
  <c r="R123" i="5"/>
  <c r="R116" i="5" a="1"/>
  <c r="R116" i="5"/>
  <c r="R109" i="5" a="1"/>
  <c r="R109" i="5"/>
  <c r="R102" i="5" a="1"/>
  <c r="R102" i="5"/>
  <c r="R95" i="5" a="1"/>
  <c r="R95" i="5"/>
  <c r="R88" i="5" a="1"/>
  <c r="R88" i="5"/>
  <c r="R81" i="5" a="1"/>
  <c r="R81" i="5"/>
  <c r="R74" i="5" a="1"/>
  <c r="R74" i="5"/>
  <c r="R67" i="5" a="1"/>
  <c r="R67" i="5"/>
  <c r="R60" i="5" a="1"/>
  <c r="R60" i="5"/>
  <c r="R53" i="5" a="1"/>
  <c r="R53" i="5"/>
  <c r="R46" i="5" a="1"/>
  <c r="R46" i="5"/>
  <c r="R39" i="5" a="1"/>
  <c r="R39" i="5"/>
  <c r="R32" i="5" a="1"/>
  <c r="R32" i="5"/>
  <c r="R25" i="5" a="1"/>
  <c r="R25" i="5"/>
  <c r="R18" i="5" a="1"/>
  <c r="R18" i="5"/>
  <c r="R11" i="5" a="1"/>
  <c r="R11" i="5"/>
  <c r="R4" i="5" a="1"/>
  <c r="R4" i="5"/>
  <c r="N217" i="5" a="1"/>
  <c r="N217" i="5"/>
  <c r="N210" i="5" a="1"/>
  <c r="N210" i="5"/>
  <c r="N203" i="5" a="1"/>
  <c r="N203" i="5"/>
  <c r="N196" i="5" a="1"/>
  <c r="N196" i="5"/>
  <c r="N189" i="5" a="1"/>
  <c r="N189" i="5"/>
  <c r="N182" i="5" a="1"/>
  <c r="N182" i="5"/>
  <c r="N175" i="5" a="1"/>
  <c r="N175" i="5"/>
  <c r="N168" i="5" a="1"/>
  <c r="N168" i="5"/>
  <c r="N161" i="5" a="1"/>
  <c r="N161" i="5"/>
  <c r="N154" i="5" a="1"/>
  <c r="N154" i="5"/>
  <c r="N147" i="5" a="1"/>
  <c r="N147" i="5"/>
  <c r="N140" i="5" a="1"/>
  <c r="N140" i="5"/>
  <c r="N133" i="5" a="1"/>
  <c r="N133" i="5"/>
  <c r="N126" i="5" a="1"/>
  <c r="N126" i="5"/>
  <c r="N119" i="5" a="1"/>
  <c r="N119" i="5"/>
  <c r="N112" i="5" a="1"/>
  <c r="N112" i="5"/>
  <c r="N105" i="5" a="1"/>
  <c r="N105" i="5"/>
  <c r="N98" i="5" a="1"/>
  <c r="N98" i="5"/>
  <c r="N91" i="5" a="1"/>
  <c r="N91" i="5"/>
  <c r="N84" i="5" a="1"/>
  <c r="N84" i="5"/>
  <c r="N77" i="5" a="1"/>
  <c r="N77" i="5"/>
  <c r="N70" i="5" a="1"/>
  <c r="N70" i="5"/>
  <c r="N63" i="5" a="1"/>
  <c r="N63" i="5"/>
  <c r="N56" i="5" a="1"/>
  <c r="N56" i="5"/>
  <c r="N49" i="5" a="1"/>
  <c r="N49" i="5"/>
  <c r="N42" i="5" a="1"/>
  <c r="N42" i="5"/>
  <c r="N35" i="5" a="1"/>
  <c r="N35" i="5"/>
  <c r="N28" i="5" a="1"/>
  <c r="N28" i="5"/>
  <c r="N21" i="5" a="1"/>
  <c r="N21" i="5"/>
  <c r="N14" i="5" a="1"/>
  <c r="N14" i="5"/>
  <c r="N7" i="5" a="1"/>
  <c r="N7" i="5"/>
  <c r="N216" i="5" a="1"/>
  <c r="N216" i="5"/>
  <c r="N209" i="5" a="1"/>
  <c r="N209" i="5"/>
  <c r="N202" i="5" a="1"/>
  <c r="N202" i="5"/>
  <c r="N195" i="5" a="1"/>
  <c r="N195" i="5"/>
  <c r="N188" i="5" a="1"/>
  <c r="N188" i="5"/>
  <c r="N181" i="5" a="1"/>
  <c r="N181" i="5"/>
  <c r="N174" i="5" a="1"/>
  <c r="N174" i="5"/>
  <c r="N167" i="5" a="1"/>
  <c r="N167" i="5"/>
  <c r="N160" i="5" a="1"/>
  <c r="N160" i="5"/>
  <c r="N153" i="5" a="1"/>
  <c r="N153" i="5"/>
  <c r="N146" i="5" a="1"/>
  <c r="N146" i="5"/>
  <c r="N139" i="5" a="1"/>
  <c r="N139" i="5"/>
  <c r="N132" i="5" a="1"/>
  <c r="N132" i="5"/>
  <c r="N125" i="5" a="1"/>
  <c r="N125" i="5"/>
  <c r="N118" i="5" a="1"/>
  <c r="N118" i="5"/>
  <c r="N111" i="5" a="1"/>
  <c r="N111" i="5"/>
  <c r="N104" i="5" a="1"/>
  <c r="N104" i="5"/>
  <c r="N97" i="5" a="1"/>
  <c r="N97" i="5"/>
  <c r="N90" i="5" a="1"/>
  <c r="N90" i="5"/>
  <c r="N83" i="5" a="1"/>
  <c r="N83" i="5"/>
  <c r="N76" i="5" a="1"/>
  <c r="N76" i="5"/>
  <c r="N69" i="5" a="1"/>
  <c r="N69" i="5"/>
  <c r="N62" i="5" a="1"/>
  <c r="N62" i="5"/>
  <c r="N55" i="5" a="1"/>
  <c r="N55" i="5"/>
  <c r="N48" i="5" a="1"/>
  <c r="N48" i="5"/>
  <c r="N41" i="5" a="1"/>
  <c r="N41" i="5"/>
  <c r="N34" i="5" a="1"/>
  <c r="N34" i="5"/>
  <c r="N27" i="5" a="1"/>
  <c r="N27" i="5"/>
  <c r="N20" i="5" a="1"/>
  <c r="N20" i="5"/>
  <c r="N13" i="5" a="1"/>
  <c r="N13" i="5"/>
  <c r="N6" i="5" a="1"/>
  <c r="N6" i="5"/>
  <c r="N215" i="5" a="1"/>
  <c r="N215" i="5"/>
  <c r="N208" i="5" a="1"/>
  <c r="N208" i="5"/>
  <c r="N201" i="5" a="1"/>
  <c r="N201" i="5"/>
  <c r="N194" i="5" a="1"/>
  <c r="N194" i="5"/>
  <c r="N187" i="5" a="1"/>
  <c r="N187" i="5"/>
  <c r="N180" i="5" a="1"/>
  <c r="N180" i="5"/>
  <c r="N173" i="5" a="1"/>
  <c r="N173" i="5"/>
  <c r="N166" i="5" a="1"/>
  <c r="N166" i="5"/>
  <c r="N159" i="5" a="1"/>
  <c r="N159" i="5"/>
  <c r="N152" i="5" a="1"/>
  <c r="N152" i="5"/>
  <c r="N145" i="5" a="1"/>
  <c r="N145" i="5"/>
  <c r="N138" i="5" a="1"/>
  <c r="N138" i="5"/>
  <c r="N131" i="5" a="1"/>
  <c r="N131" i="5"/>
  <c r="N124" i="5" a="1"/>
  <c r="N124" i="5"/>
  <c r="N117" i="5" a="1"/>
  <c r="N117" i="5"/>
  <c r="N110" i="5" a="1"/>
  <c r="N110" i="5"/>
  <c r="N103" i="5" a="1"/>
  <c r="N103" i="5"/>
  <c r="N96" i="5" a="1"/>
  <c r="N96" i="5"/>
  <c r="N89" i="5" a="1"/>
  <c r="N89" i="5"/>
  <c r="N82" i="5" a="1"/>
  <c r="N82" i="5"/>
  <c r="N75" i="5" a="1"/>
  <c r="N75" i="5"/>
  <c r="N68" i="5" a="1"/>
  <c r="N68" i="5"/>
  <c r="N61" i="5" a="1"/>
  <c r="N61" i="5"/>
  <c r="N54" i="5" a="1"/>
  <c r="N54" i="5"/>
  <c r="N47" i="5" a="1"/>
  <c r="N47" i="5"/>
  <c r="N40" i="5" a="1"/>
  <c r="N40" i="5"/>
  <c r="N33" i="5" a="1"/>
  <c r="N33" i="5"/>
  <c r="N26" i="5" a="1"/>
  <c r="N26" i="5"/>
  <c r="N19" i="5" a="1"/>
  <c r="N19" i="5"/>
  <c r="N12" i="5" a="1"/>
  <c r="N12" i="5"/>
  <c r="N5" i="5" a="1"/>
  <c r="N5" i="5"/>
  <c r="N214" i="5" a="1"/>
  <c r="N214" i="5"/>
  <c r="N207" i="5" a="1"/>
  <c r="N207" i="5"/>
  <c r="N200" i="5" a="1"/>
  <c r="N200" i="5"/>
  <c r="N193" i="5" a="1"/>
  <c r="N193" i="5"/>
  <c r="N186" i="5" a="1"/>
  <c r="N186" i="5"/>
  <c r="N179" i="5" a="1"/>
  <c r="N179" i="5"/>
  <c r="N172" i="5" a="1"/>
  <c r="N172" i="5"/>
  <c r="N165" i="5" a="1"/>
  <c r="N165" i="5"/>
  <c r="N158" i="5" a="1"/>
  <c r="N158" i="5"/>
  <c r="N151" i="5" a="1"/>
  <c r="N151" i="5"/>
  <c r="N144" i="5" a="1"/>
  <c r="N144" i="5"/>
  <c r="N137" i="5" a="1"/>
  <c r="N137" i="5"/>
  <c r="N130" i="5" a="1"/>
  <c r="N130" i="5"/>
  <c r="N123" i="5" a="1"/>
  <c r="N123" i="5"/>
  <c r="N116" i="5" a="1"/>
  <c r="N116" i="5"/>
  <c r="N109" i="5" a="1"/>
  <c r="N109" i="5"/>
  <c r="N102" i="5" a="1"/>
  <c r="N102" i="5"/>
  <c r="N95" i="5" a="1"/>
  <c r="N95" i="5"/>
  <c r="N88" i="5" a="1"/>
  <c r="N88" i="5"/>
  <c r="N81" i="5" a="1"/>
  <c r="N81" i="5"/>
  <c r="N74" i="5" a="1"/>
  <c r="N74" i="5"/>
  <c r="N67" i="5" a="1"/>
  <c r="N67" i="5"/>
  <c r="N60" i="5" a="1"/>
  <c r="N60" i="5"/>
  <c r="N53" i="5" a="1"/>
  <c r="N53" i="5"/>
  <c r="N46" i="5" a="1"/>
  <c r="N46" i="5"/>
  <c r="N39" i="5" a="1"/>
  <c r="N39" i="5"/>
  <c r="N32" i="5" a="1"/>
  <c r="N32" i="5"/>
  <c r="N25" i="5" a="1"/>
  <c r="N25" i="5"/>
  <c r="N18" i="5" a="1"/>
  <c r="N18" i="5"/>
  <c r="N11" i="5" a="1"/>
  <c r="N11" i="5"/>
  <c r="N4" i="5" a="1"/>
  <c r="N4" i="5"/>
  <c r="O217" i="5" a="1"/>
  <c r="O217" i="5"/>
  <c r="O210" i="5" a="1"/>
  <c r="O210" i="5"/>
  <c r="O203" i="5" a="1"/>
  <c r="O203" i="5"/>
  <c r="O196" i="5" a="1"/>
  <c r="O196" i="5"/>
  <c r="O189" i="5" a="1"/>
  <c r="O189" i="5"/>
  <c r="O182" i="5" a="1"/>
  <c r="O182" i="5"/>
  <c r="O175" i="5" a="1"/>
  <c r="O175" i="5"/>
  <c r="O168" i="5" a="1"/>
  <c r="O168" i="5"/>
  <c r="O161" i="5" a="1"/>
  <c r="O161" i="5"/>
  <c r="O154" i="5" a="1"/>
  <c r="O154" i="5"/>
  <c r="O147" i="5" a="1"/>
  <c r="O147" i="5"/>
  <c r="O140" i="5" a="1"/>
  <c r="O140" i="5"/>
  <c r="O133" i="5" a="1"/>
  <c r="O133" i="5"/>
  <c r="O126" i="5" a="1"/>
  <c r="O126" i="5"/>
  <c r="O119" i="5" a="1"/>
  <c r="O119" i="5"/>
  <c r="O112" i="5" a="1"/>
  <c r="O112" i="5"/>
  <c r="O105" i="5" a="1"/>
  <c r="O105" i="5"/>
  <c r="O98" i="5" a="1"/>
  <c r="O98" i="5"/>
  <c r="O91" i="5" a="1"/>
  <c r="O91" i="5"/>
  <c r="O84" i="5" a="1"/>
  <c r="O84" i="5"/>
  <c r="O77" i="5" a="1"/>
  <c r="O77" i="5"/>
  <c r="O70" i="5" a="1"/>
  <c r="O70" i="5"/>
  <c r="O63" i="5" a="1"/>
  <c r="O63" i="5"/>
  <c r="O56" i="5" a="1"/>
  <c r="O56" i="5"/>
  <c r="O49" i="5" a="1"/>
  <c r="O49" i="5"/>
  <c r="O42" i="5" a="1"/>
  <c r="O42" i="5"/>
  <c r="O35" i="5" a="1"/>
  <c r="O35" i="5"/>
  <c r="O28" i="5" a="1"/>
  <c r="O28" i="5"/>
  <c r="O21" i="5" a="1"/>
  <c r="O21" i="5"/>
  <c r="O14" i="5" a="1"/>
  <c r="O14" i="5"/>
  <c r="O7" i="5" a="1"/>
  <c r="O7" i="5"/>
  <c r="O216" i="5" a="1"/>
  <c r="O216" i="5"/>
  <c r="O209" i="5" a="1"/>
  <c r="O209" i="5"/>
  <c r="O202" i="5" a="1"/>
  <c r="O202" i="5"/>
  <c r="O195" i="5" a="1"/>
  <c r="O195" i="5"/>
  <c r="O188" i="5" a="1"/>
  <c r="O188" i="5"/>
  <c r="O181" i="5" a="1"/>
  <c r="O181" i="5"/>
  <c r="O174" i="5" a="1"/>
  <c r="O174" i="5"/>
  <c r="O167" i="5" a="1"/>
  <c r="O167" i="5"/>
  <c r="O160" i="5" a="1"/>
  <c r="O160" i="5"/>
  <c r="O153" i="5" a="1"/>
  <c r="O153" i="5"/>
  <c r="O146" i="5" a="1"/>
  <c r="O146" i="5"/>
  <c r="O139" i="5" a="1"/>
  <c r="O139" i="5"/>
  <c r="O132" i="5" a="1"/>
  <c r="O132" i="5"/>
  <c r="O125" i="5" a="1"/>
  <c r="O125" i="5"/>
  <c r="O118" i="5" a="1"/>
  <c r="O118" i="5"/>
  <c r="O111" i="5" a="1"/>
  <c r="O111" i="5"/>
  <c r="O104" i="5" a="1"/>
  <c r="O104" i="5"/>
  <c r="O97" i="5" a="1"/>
  <c r="O97" i="5"/>
  <c r="O90" i="5" a="1"/>
  <c r="O90" i="5"/>
  <c r="O83" i="5" a="1"/>
  <c r="O83" i="5"/>
  <c r="O76" i="5" a="1"/>
  <c r="O76" i="5"/>
  <c r="O69" i="5" a="1"/>
  <c r="O69" i="5"/>
  <c r="O62" i="5" a="1"/>
  <c r="O62" i="5"/>
  <c r="O55" i="5" a="1"/>
  <c r="O55" i="5"/>
  <c r="O48" i="5" a="1"/>
  <c r="O48" i="5"/>
  <c r="O41" i="5" a="1"/>
  <c r="O41" i="5"/>
  <c r="O34" i="5" a="1"/>
  <c r="O34" i="5"/>
  <c r="O27" i="5" a="1"/>
  <c r="O27" i="5"/>
  <c r="O20" i="5" a="1"/>
  <c r="O20" i="5"/>
  <c r="O13" i="5" a="1"/>
  <c r="O13" i="5"/>
  <c r="O6" i="5" a="1"/>
  <c r="O6" i="5"/>
  <c r="O215" i="5" a="1"/>
  <c r="O215" i="5"/>
  <c r="O208" i="5" a="1"/>
  <c r="O208" i="5"/>
  <c r="O201" i="5" a="1"/>
  <c r="O201" i="5"/>
  <c r="O194" i="5" a="1"/>
  <c r="O194" i="5"/>
  <c r="O187" i="5" a="1"/>
  <c r="O187" i="5"/>
  <c r="O180" i="5" a="1"/>
  <c r="O180" i="5"/>
  <c r="O173" i="5" a="1"/>
  <c r="O173" i="5"/>
  <c r="O166" i="5" a="1"/>
  <c r="O166" i="5"/>
  <c r="O159" i="5" a="1"/>
  <c r="O159" i="5"/>
  <c r="O152" i="5" a="1"/>
  <c r="O152" i="5"/>
  <c r="O145" i="5" a="1"/>
  <c r="O145" i="5"/>
  <c r="O138" i="5" a="1"/>
  <c r="O138" i="5"/>
  <c r="O131" i="5" a="1"/>
  <c r="O131" i="5"/>
  <c r="O124" i="5" a="1"/>
  <c r="O124" i="5"/>
  <c r="O117" i="5" a="1"/>
  <c r="O117" i="5"/>
  <c r="O110" i="5" a="1"/>
  <c r="O110" i="5"/>
  <c r="O103" i="5" a="1"/>
  <c r="O103" i="5"/>
  <c r="O96" i="5" a="1"/>
  <c r="O96" i="5"/>
  <c r="O89" i="5" a="1"/>
  <c r="O89" i="5"/>
  <c r="O82" i="5" a="1"/>
  <c r="O82" i="5"/>
  <c r="O75" i="5" a="1"/>
  <c r="O75" i="5"/>
  <c r="O68" i="5" a="1"/>
  <c r="O68" i="5"/>
  <c r="O61" i="5" a="1"/>
  <c r="O61" i="5"/>
  <c r="O54" i="5" a="1"/>
  <c r="O54" i="5"/>
  <c r="O47" i="5" a="1"/>
  <c r="O47" i="5"/>
  <c r="O40" i="5" a="1"/>
  <c r="O40" i="5"/>
  <c r="O33" i="5" a="1"/>
  <c r="O33" i="5"/>
  <c r="O26" i="5" a="1"/>
  <c r="O26" i="5"/>
  <c r="O19" i="5" a="1"/>
  <c r="O19" i="5"/>
  <c r="O12" i="5" a="1"/>
  <c r="O12" i="5"/>
  <c r="O5" i="5" a="1"/>
  <c r="O5" i="5"/>
  <c r="O214" i="5" a="1"/>
  <c r="O214" i="5"/>
  <c r="O207" i="5" a="1"/>
  <c r="O207" i="5"/>
  <c r="O200" i="5" a="1"/>
  <c r="O200" i="5"/>
  <c r="O193" i="5" a="1"/>
  <c r="O193" i="5"/>
  <c r="O186" i="5" a="1"/>
  <c r="O186" i="5"/>
  <c r="O179" i="5" a="1"/>
  <c r="O179" i="5"/>
  <c r="O172" i="5" a="1"/>
  <c r="O172" i="5"/>
  <c r="O165" i="5" a="1"/>
  <c r="O165" i="5"/>
  <c r="O158" i="5" a="1"/>
  <c r="O158" i="5"/>
  <c r="O151" i="5" a="1"/>
  <c r="O151" i="5"/>
  <c r="O144" i="5" a="1"/>
  <c r="O144" i="5"/>
  <c r="O137" i="5" a="1"/>
  <c r="O137" i="5"/>
  <c r="O130" i="5" a="1"/>
  <c r="O130" i="5"/>
  <c r="O123" i="5" a="1"/>
  <c r="O123" i="5"/>
  <c r="O116" i="5" a="1"/>
  <c r="O116" i="5"/>
  <c r="O109" i="5" a="1"/>
  <c r="O109" i="5"/>
  <c r="O102" i="5" a="1"/>
  <c r="O102" i="5"/>
  <c r="O95" i="5" a="1"/>
  <c r="O95" i="5"/>
  <c r="O88" i="5" a="1"/>
  <c r="O88" i="5"/>
  <c r="O81" i="5" a="1"/>
  <c r="O81" i="5"/>
  <c r="O74" i="5" a="1"/>
  <c r="O74" i="5"/>
  <c r="O67" i="5" a="1"/>
  <c r="O67" i="5"/>
  <c r="O60" i="5" a="1"/>
  <c r="O60" i="5"/>
  <c r="O53" i="5" a="1"/>
  <c r="O53" i="5"/>
  <c r="O46" i="5" a="1"/>
  <c r="O46" i="5"/>
  <c r="O39" i="5" a="1"/>
  <c r="O39" i="5"/>
  <c r="O32" i="5" a="1"/>
  <c r="O32" i="5"/>
  <c r="O25" i="5" a="1"/>
  <c r="O25" i="5"/>
  <c r="O18" i="5" a="1"/>
  <c r="O18" i="5"/>
  <c r="O11" i="5" a="1"/>
  <c r="O11" i="5"/>
  <c r="O4" i="5" a="1"/>
  <c r="O4" i="5"/>
  <c r="H217" i="5" a="1"/>
  <c r="H217" i="5"/>
  <c r="H210" i="5" a="1"/>
  <c r="H210" i="5"/>
  <c r="H203" i="5" a="1"/>
  <c r="H203" i="5"/>
  <c r="H196" i="5" a="1"/>
  <c r="H196" i="5"/>
  <c r="H189" i="5" a="1"/>
  <c r="H189" i="5"/>
  <c r="H182" i="5" a="1"/>
  <c r="H182" i="5"/>
  <c r="H175" i="5" a="1"/>
  <c r="H175" i="5"/>
  <c r="H168" i="5" a="1"/>
  <c r="H168" i="5"/>
  <c r="H161" i="5" a="1"/>
  <c r="H161" i="5"/>
  <c r="H154" i="5" a="1"/>
  <c r="H154" i="5"/>
  <c r="H147" i="5" a="1"/>
  <c r="H147" i="5"/>
  <c r="H140" i="5" a="1"/>
  <c r="H140" i="5"/>
  <c r="H133" i="5" a="1"/>
  <c r="H133" i="5"/>
  <c r="H126" i="5" a="1"/>
  <c r="H126" i="5"/>
  <c r="H119" i="5" a="1"/>
  <c r="H119" i="5"/>
  <c r="H112" i="5" a="1"/>
  <c r="H112" i="5"/>
  <c r="H105" i="5" a="1"/>
  <c r="H105" i="5"/>
  <c r="H98" i="5" a="1"/>
  <c r="H98" i="5"/>
  <c r="H91" i="5" a="1"/>
  <c r="H91" i="5"/>
  <c r="H84" i="5" a="1"/>
  <c r="H84" i="5"/>
  <c r="H77" i="5" a="1"/>
  <c r="H77" i="5"/>
  <c r="H70" i="5" a="1"/>
  <c r="H70" i="5"/>
  <c r="H63" i="5" a="1"/>
  <c r="H63" i="5"/>
  <c r="H56" i="5" a="1"/>
  <c r="H56" i="5"/>
  <c r="H49" i="5" a="1"/>
  <c r="H49" i="5"/>
  <c r="H42" i="5" a="1"/>
  <c r="H42" i="5"/>
  <c r="H35" i="5" a="1"/>
  <c r="H35" i="5"/>
  <c r="H28" i="5" a="1"/>
  <c r="H28" i="5"/>
  <c r="H21" i="5" a="1"/>
  <c r="H21" i="5"/>
  <c r="H14" i="5" a="1"/>
  <c r="H14" i="5"/>
  <c r="H7" i="5" a="1"/>
  <c r="H7" i="5"/>
  <c r="H216" i="5" a="1"/>
  <c r="H216" i="5"/>
  <c r="H209" i="5" a="1"/>
  <c r="H209" i="5"/>
  <c r="H202" i="5" a="1"/>
  <c r="H202" i="5"/>
  <c r="H195" i="5" a="1"/>
  <c r="H195" i="5"/>
  <c r="H188" i="5" a="1"/>
  <c r="H188" i="5"/>
  <c r="H181" i="5" a="1"/>
  <c r="H181" i="5"/>
  <c r="H174" i="5" a="1"/>
  <c r="H174" i="5"/>
  <c r="H167" i="5" a="1"/>
  <c r="H167" i="5"/>
  <c r="H160" i="5" a="1"/>
  <c r="H160" i="5"/>
  <c r="H153" i="5" a="1"/>
  <c r="H153" i="5"/>
  <c r="H146" i="5" a="1"/>
  <c r="H146" i="5"/>
  <c r="H139" i="5" a="1"/>
  <c r="H139" i="5"/>
  <c r="H132" i="5" a="1"/>
  <c r="H132" i="5"/>
  <c r="H125" i="5" a="1"/>
  <c r="H125" i="5"/>
  <c r="H118" i="5" a="1"/>
  <c r="H118" i="5"/>
  <c r="H111" i="5" a="1"/>
  <c r="H111" i="5"/>
  <c r="H104" i="5" a="1"/>
  <c r="H104" i="5"/>
  <c r="H97" i="5" a="1"/>
  <c r="H97" i="5"/>
  <c r="H90" i="5" a="1"/>
  <c r="H90" i="5"/>
  <c r="H83" i="5" a="1"/>
  <c r="H83" i="5"/>
  <c r="H76" i="5" a="1"/>
  <c r="H76" i="5"/>
  <c r="H69" i="5" a="1"/>
  <c r="H69" i="5"/>
  <c r="H62" i="5" a="1"/>
  <c r="H62" i="5"/>
  <c r="H55" i="5" a="1"/>
  <c r="H55" i="5"/>
  <c r="H48" i="5" a="1"/>
  <c r="H48" i="5"/>
  <c r="H41" i="5" a="1"/>
  <c r="H41" i="5"/>
  <c r="H34" i="5" a="1"/>
  <c r="H34" i="5"/>
  <c r="H27" i="5" a="1"/>
  <c r="H27" i="5"/>
  <c r="H20" i="5" a="1"/>
  <c r="H20" i="5"/>
  <c r="H13" i="5" a="1"/>
  <c r="H13" i="5"/>
  <c r="H6" i="5" a="1"/>
  <c r="H6" i="5"/>
  <c r="H215" i="5" a="1"/>
  <c r="H215" i="5"/>
  <c r="H208" i="5" a="1"/>
  <c r="H208" i="5"/>
  <c r="H201" i="5" a="1"/>
  <c r="H201" i="5"/>
  <c r="H194" i="5" a="1"/>
  <c r="H194" i="5"/>
  <c r="H187" i="5" a="1"/>
  <c r="H187" i="5"/>
  <c r="H180" i="5" a="1"/>
  <c r="H180" i="5"/>
  <c r="H173" i="5" a="1"/>
  <c r="H173" i="5"/>
  <c r="H166" i="5" a="1"/>
  <c r="H166" i="5"/>
  <c r="H159" i="5" a="1"/>
  <c r="H159" i="5"/>
  <c r="H152" i="5" a="1"/>
  <c r="H152" i="5"/>
  <c r="H145" i="5" a="1"/>
  <c r="H145" i="5"/>
  <c r="H138" i="5" a="1"/>
  <c r="H138" i="5"/>
  <c r="H131" i="5" a="1"/>
  <c r="H131" i="5"/>
  <c r="H124" i="5" a="1"/>
  <c r="H124" i="5"/>
  <c r="H117" i="5" a="1"/>
  <c r="H117" i="5"/>
  <c r="H110" i="5" a="1"/>
  <c r="H110" i="5"/>
  <c r="H103" i="5" a="1"/>
  <c r="H103" i="5"/>
  <c r="H96" i="5" a="1"/>
  <c r="H96" i="5"/>
  <c r="H89" i="5" a="1"/>
  <c r="H89" i="5"/>
  <c r="H82" i="5" a="1"/>
  <c r="H82" i="5"/>
  <c r="H75" i="5" a="1"/>
  <c r="H75" i="5"/>
  <c r="H68" i="5" a="1"/>
  <c r="H68" i="5"/>
  <c r="H61" i="5" a="1"/>
  <c r="H61" i="5"/>
  <c r="H54" i="5" a="1"/>
  <c r="H54" i="5"/>
  <c r="H47" i="5" a="1"/>
  <c r="H47" i="5"/>
  <c r="H40" i="5" a="1"/>
  <c r="H40" i="5"/>
  <c r="H33" i="5" a="1"/>
  <c r="H33" i="5"/>
  <c r="H26" i="5" a="1"/>
  <c r="H26" i="5"/>
  <c r="H19" i="5" a="1"/>
  <c r="H19" i="5"/>
  <c r="H12" i="5" a="1"/>
  <c r="H12" i="5"/>
  <c r="H5" i="5" a="1"/>
  <c r="H5" i="5"/>
  <c r="H214" i="5" a="1"/>
  <c r="H214" i="5"/>
  <c r="H207" i="5" a="1"/>
  <c r="H207" i="5"/>
  <c r="H200" i="5" a="1"/>
  <c r="H200" i="5"/>
  <c r="H193" i="5" a="1"/>
  <c r="H193" i="5"/>
  <c r="H186" i="5" a="1"/>
  <c r="H186" i="5"/>
  <c r="H179" i="5" a="1"/>
  <c r="H179" i="5"/>
  <c r="H172" i="5" a="1"/>
  <c r="H172" i="5"/>
  <c r="H165" i="5" a="1"/>
  <c r="H165" i="5"/>
  <c r="H158" i="5" a="1"/>
  <c r="H158" i="5"/>
  <c r="H151" i="5" a="1"/>
  <c r="H151" i="5"/>
  <c r="H144" i="5" a="1"/>
  <c r="H144" i="5"/>
  <c r="H137" i="5" a="1"/>
  <c r="H137" i="5"/>
  <c r="H130" i="5" a="1"/>
  <c r="H130" i="5"/>
  <c r="H123" i="5" a="1"/>
  <c r="H123" i="5"/>
  <c r="H116" i="5" a="1"/>
  <c r="H116" i="5"/>
  <c r="H109" i="5" a="1"/>
  <c r="H109" i="5"/>
  <c r="H102" i="5" a="1"/>
  <c r="H102" i="5"/>
  <c r="H95" i="5" a="1"/>
  <c r="H95" i="5"/>
  <c r="H88" i="5" a="1"/>
  <c r="H88" i="5"/>
  <c r="H81" i="5" a="1"/>
  <c r="H81" i="5"/>
  <c r="H74" i="5" a="1"/>
  <c r="H74" i="5"/>
  <c r="H67" i="5" a="1"/>
  <c r="H67" i="5"/>
  <c r="H60" i="5" a="1"/>
  <c r="H60" i="5"/>
  <c r="H53" i="5" a="1"/>
  <c r="H53" i="5"/>
  <c r="H46" i="5" a="1"/>
  <c r="H46" i="5"/>
  <c r="H39" i="5" a="1"/>
  <c r="H39" i="5"/>
  <c r="H32" i="5" a="1"/>
  <c r="H32" i="5"/>
  <c r="H25" i="5" a="1"/>
  <c r="H25" i="5"/>
  <c r="H18" i="5" a="1"/>
  <c r="H18" i="5"/>
  <c r="H11" i="5" a="1"/>
  <c r="H11" i="5"/>
  <c r="H4" i="5" a="1"/>
  <c r="H4" i="5"/>
  <c r="P217" i="5" a="1"/>
  <c r="P217" i="5"/>
  <c r="P210" i="5" a="1"/>
  <c r="P210" i="5"/>
  <c r="P203" i="5" a="1"/>
  <c r="P203" i="5"/>
  <c r="P196" i="5" a="1"/>
  <c r="P196" i="5"/>
  <c r="P189" i="5" a="1"/>
  <c r="P189" i="5"/>
  <c r="P182" i="5" a="1"/>
  <c r="P182" i="5"/>
  <c r="P175" i="5" a="1"/>
  <c r="P175" i="5"/>
  <c r="P168" i="5" a="1"/>
  <c r="P168" i="5"/>
  <c r="P161" i="5" a="1"/>
  <c r="P161" i="5"/>
  <c r="P154" i="5" a="1"/>
  <c r="P154" i="5"/>
  <c r="P147" i="5" a="1"/>
  <c r="P147" i="5"/>
  <c r="P140" i="5" a="1"/>
  <c r="P140" i="5"/>
  <c r="P133" i="5" a="1"/>
  <c r="P133" i="5"/>
  <c r="P126" i="5" a="1"/>
  <c r="P126" i="5"/>
  <c r="P119" i="5" a="1"/>
  <c r="P119" i="5"/>
  <c r="P112" i="5" a="1"/>
  <c r="P112" i="5"/>
  <c r="P105" i="5" a="1"/>
  <c r="P105" i="5"/>
  <c r="P98" i="5" a="1"/>
  <c r="P98" i="5"/>
  <c r="P91" i="5" a="1"/>
  <c r="P91" i="5"/>
  <c r="P84" i="5" a="1"/>
  <c r="P84" i="5"/>
  <c r="P77" i="5" a="1"/>
  <c r="P77" i="5"/>
  <c r="P70" i="5" a="1"/>
  <c r="P70" i="5"/>
  <c r="P63" i="5" a="1"/>
  <c r="P63" i="5"/>
  <c r="P56" i="5" a="1"/>
  <c r="P56" i="5"/>
  <c r="P49" i="5" a="1"/>
  <c r="P49" i="5"/>
  <c r="P42" i="5" a="1"/>
  <c r="P42" i="5"/>
  <c r="P35" i="5" a="1"/>
  <c r="P35" i="5"/>
  <c r="P28" i="5" a="1"/>
  <c r="P28" i="5"/>
  <c r="P21" i="5" a="1"/>
  <c r="P21" i="5"/>
  <c r="P14" i="5" a="1"/>
  <c r="P14" i="5"/>
  <c r="P7" i="5" a="1"/>
  <c r="P7" i="5"/>
  <c r="P216" i="5" a="1"/>
  <c r="P216" i="5"/>
  <c r="P209" i="5" a="1"/>
  <c r="P209" i="5"/>
  <c r="P202" i="5" a="1"/>
  <c r="P202" i="5"/>
  <c r="P195" i="5" a="1"/>
  <c r="P195" i="5"/>
  <c r="P188" i="5" a="1"/>
  <c r="P188" i="5"/>
  <c r="P181" i="5" a="1"/>
  <c r="P181" i="5"/>
  <c r="P174" i="5" a="1"/>
  <c r="P174" i="5"/>
  <c r="P167" i="5" a="1"/>
  <c r="P167" i="5"/>
  <c r="P160" i="5" a="1"/>
  <c r="P160" i="5"/>
  <c r="P153" i="5" a="1"/>
  <c r="P153" i="5"/>
  <c r="P146" i="5" a="1"/>
  <c r="P146" i="5"/>
  <c r="P139" i="5" a="1"/>
  <c r="P139" i="5"/>
  <c r="P132" i="5" a="1"/>
  <c r="P132" i="5"/>
  <c r="P125" i="5" a="1"/>
  <c r="P125" i="5"/>
  <c r="P118" i="5" a="1"/>
  <c r="P118" i="5"/>
  <c r="P111" i="5" a="1"/>
  <c r="P111" i="5"/>
  <c r="P104" i="5" a="1"/>
  <c r="P104" i="5"/>
  <c r="P97" i="5" a="1"/>
  <c r="P97" i="5"/>
  <c r="P90" i="5" a="1"/>
  <c r="P90" i="5"/>
  <c r="P83" i="5" a="1"/>
  <c r="P83" i="5"/>
  <c r="P76" i="5" a="1"/>
  <c r="P76" i="5"/>
  <c r="P69" i="5" a="1"/>
  <c r="P69" i="5"/>
  <c r="P62" i="5" a="1"/>
  <c r="P62" i="5"/>
  <c r="P55" i="5" a="1"/>
  <c r="P55" i="5"/>
  <c r="P48" i="5" a="1"/>
  <c r="P48" i="5"/>
  <c r="P41" i="5" a="1"/>
  <c r="P41" i="5"/>
  <c r="P34" i="5" a="1"/>
  <c r="P34" i="5"/>
  <c r="P27" i="5" a="1"/>
  <c r="P27" i="5"/>
  <c r="P20" i="5" a="1"/>
  <c r="P20" i="5"/>
  <c r="P13" i="5" a="1"/>
  <c r="P13" i="5"/>
  <c r="P6" i="5" a="1"/>
  <c r="P6" i="5"/>
  <c r="P215" i="5" a="1"/>
  <c r="P215" i="5"/>
  <c r="P208" i="5" a="1"/>
  <c r="P208" i="5"/>
  <c r="P201" i="5" a="1"/>
  <c r="P201" i="5"/>
  <c r="P194" i="5" a="1"/>
  <c r="P194" i="5"/>
  <c r="P187" i="5" a="1"/>
  <c r="P187" i="5"/>
  <c r="P180" i="5" a="1"/>
  <c r="P180" i="5"/>
  <c r="P173" i="5" a="1"/>
  <c r="P173" i="5"/>
  <c r="P166" i="5" a="1"/>
  <c r="P166" i="5"/>
  <c r="P159" i="5" a="1"/>
  <c r="P159" i="5"/>
  <c r="P152" i="5" a="1"/>
  <c r="P152" i="5"/>
  <c r="P145" i="5" a="1"/>
  <c r="P145" i="5"/>
  <c r="P138" i="5" a="1"/>
  <c r="P138" i="5"/>
  <c r="P131" i="5" a="1"/>
  <c r="P131" i="5"/>
  <c r="P124" i="5" a="1"/>
  <c r="P124" i="5"/>
  <c r="P117" i="5" a="1"/>
  <c r="P117" i="5"/>
  <c r="P110" i="5" a="1"/>
  <c r="P110" i="5"/>
  <c r="P103" i="5" a="1"/>
  <c r="P103" i="5"/>
  <c r="P96" i="5" a="1"/>
  <c r="P96" i="5"/>
  <c r="P89" i="5" a="1"/>
  <c r="P89" i="5"/>
  <c r="P82" i="5" a="1"/>
  <c r="P82" i="5"/>
  <c r="P75" i="5" a="1"/>
  <c r="P75" i="5"/>
  <c r="P68" i="5" a="1"/>
  <c r="P68" i="5"/>
  <c r="P61" i="5" a="1"/>
  <c r="P61" i="5"/>
  <c r="P54" i="5" a="1"/>
  <c r="P54" i="5"/>
  <c r="P47" i="5" a="1"/>
  <c r="P47" i="5"/>
  <c r="P40" i="5" a="1"/>
  <c r="P40" i="5"/>
  <c r="P33" i="5" a="1"/>
  <c r="P33" i="5"/>
  <c r="P26" i="5" a="1"/>
  <c r="P26" i="5"/>
  <c r="P19" i="5" a="1"/>
  <c r="P19" i="5"/>
  <c r="P12" i="5" a="1"/>
  <c r="P12" i="5"/>
  <c r="P5" i="5" a="1"/>
  <c r="P5" i="5"/>
  <c r="P214" i="5" a="1"/>
  <c r="P214" i="5"/>
  <c r="P207" i="5" a="1"/>
  <c r="P207" i="5"/>
  <c r="P200" i="5" a="1"/>
  <c r="P200" i="5"/>
  <c r="P193" i="5" a="1"/>
  <c r="P193" i="5"/>
  <c r="P186" i="5" a="1"/>
  <c r="P186" i="5"/>
  <c r="P179" i="5" a="1"/>
  <c r="P179" i="5"/>
  <c r="P172" i="5" a="1"/>
  <c r="P172" i="5"/>
  <c r="P165" i="5" a="1"/>
  <c r="P165" i="5"/>
  <c r="P158" i="5" a="1"/>
  <c r="P158" i="5"/>
  <c r="P151" i="5" a="1"/>
  <c r="P151" i="5"/>
  <c r="P144" i="5" a="1"/>
  <c r="P144" i="5"/>
  <c r="P137" i="5" a="1"/>
  <c r="P137" i="5"/>
  <c r="P130" i="5" a="1"/>
  <c r="P130" i="5"/>
  <c r="P123" i="5" a="1"/>
  <c r="P123" i="5"/>
  <c r="P116" i="5" a="1"/>
  <c r="P116" i="5"/>
  <c r="P109" i="5" a="1"/>
  <c r="P109" i="5"/>
  <c r="P102" i="5" a="1"/>
  <c r="P102" i="5"/>
  <c r="P95" i="5" a="1"/>
  <c r="P95" i="5"/>
  <c r="P88" i="5" a="1"/>
  <c r="P88" i="5"/>
  <c r="P81" i="5" a="1"/>
  <c r="P81" i="5"/>
  <c r="P74" i="5" a="1"/>
  <c r="P74" i="5"/>
  <c r="P67" i="5" a="1"/>
  <c r="P67" i="5"/>
  <c r="P60" i="5" a="1"/>
  <c r="P60" i="5"/>
  <c r="P53" i="5" a="1"/>
  <c r="P53" i="5"/>
  <c r="P46" i="5" a="1"/>
  <c r="P46" i="5"/>
  <c r="P39" i="5" a="1"/>
  <c r="P39" i="5"/>
  <c r="P32" i="5" a="1"/>
  <c r="P32" i="5"/>
  <c r="P25" i="5" a="1"/>
  <c r="P25" i="5"/>
  <c r="P18" i="5" a="1"/>
  <c r="P18" i="5"/>
  <c r="P11" i="5" a="1"/>
  <c r="P11" i="5"/>
  <c r="P4" i="5" a="1"/>
  <c r="P4" i="5"/>
  <c r="M217" i="5" a="1"/>
  <c r="M217" i="5"/>
  <c r="M210" i="5" a="1"/>
  <c r="M210" i="5"/>
  <c r="M203" i="5" a="1"/>
  <c r="M203" i="5"/>
  <c r="M196" i="5" a="1"/>
  <c r="M196" i="5"/>
  <c r="M189" i="5" a="1"/>
  <c r="M189" i="5"/>
  <c r="M182" i="5" a="1"/>
  <c r="M182" i="5"/>
  <c r="M175" i="5" a="1"/>
  <c r="M175" i="5"/>
  <c r="M168" i="5" a="1"/>
  <c r="M168" i="5"/>
  <c r="M161" i="5" a="1"/>
  <c r="M161" i="5"/>
  <c r="M154" i="5" a="1"/>
  <c r="M154" i="5"/>
  <c r="M147" i="5" a="1"/>
  <c r="M147" i="5"/>
  <c r="M140" i="5" a="1"/>
  <c r="M140" i="5"/>
  <c r="M133" i="5" a="1"/>
  <c r="M133" i="5"/>
  <c r="M126" i="5" a="1"/>
  <c r="M126" i="5"/>
  <c r="M119" i="5" a="1"/>
  <c r="M119" i="5"/>
  <c r="M112" i="5" a="1"/>
  <c r="M112" i="5"/>
  <c r="M105" i="5" a="1"/>
  <c r="M105" i="5"/>
  <c r="M98" i="5" a="1"/>
  <c r="M98" i="5"/>
  <c r="M91" i="5" a="1"/>
  <c r="M91" i="5"/>
  <c r="M84" i="5" a="1"/>
  <c r="M84" i="5"/>
  <c r="M77" i="5" a="1"/>
  <c r="M77" i="5"/>
  <c r="M70" i="5" a="1"/>
  <c r="M70" i="5"/>
  <c r="M63" i="5" a="1"/>
  <c r="M63" i="5"/>
  <c r="M56" i="5" a="1"/>
  <c r="M56" i="5"/>
  <c r="M49" i="5" a="1"/>
  <c r="M49" i="5"/>
  <c r="M42" i="5" a="1"/>
  <c r="M42" i="5"/>
  <c r="M35" i="5" a="1"/>
  <c r="M35" i="5"/>
  <c r="M28" i="5" a="1"/>
  <c r="M28" i="5"/>
  <c r="M21" i="5" a="1"/>
  <c r="M21" i="5"/>
  <c r="M14" i="5" a="1"/>
  <c r="M14" i="5"/>
  <c r="M7" i="5" a="1"/>
  <c r="M7" i="5"/>
  <c r="M216" i="5" a="1"/>
  <c r="M216" i="5"/>
  <c r="M209" i="5" a="1"/>
  <c r="M209" i="5"/>
  <c r="M202" i="5" a="1"/>
  <c r="M202" i="5"/>
  <c r="M195" i="5" a="1"/>
  <c r="M195" i="5"/>
  <c r="M188" i="5" a="1"/>
  <c r="M188" i="5"/>
  <c r="M181" i="5" a="1"/>
  <c r="M181" i="5"/>
  <c r="M174" i="5" a="1"/>
  <c r="M174" i="5"/>
  <c r="M167" i="5" a="1"/>
  <c r="M167" i="5"/>
  <c r="M160" i="5" a="1"/>
  <c r="M160" i="5"/>
  <c r="M153" i="5" a="1"/>
  <c r="M153" i="5"/>
  <c r="M146" i="5" a="1"/>
  <c r="M146" i="5"/>
  <c r="M139" i="5" a="1"/>
  <c r="M139" i="5"/>
  <c r="M132" i="5" a="1"/>
  <c r="M132" i="5"/>
  <c r="M125" i="5" a="1"/>
  <c r="M125" i="5"/>
  <c r="M118" i="5" a="1"/>
  <c r="M118" i="5"/>
  <c r="M111" i="5" a="1"/>
  <c r="M111" i="5"/>
  <c r="M104" i="5" a="1"/>
  <c r="M104" i="5"/>
  <c r="M97" i="5" a="1"/>
  <c r="M97" i="5"/>
  <c r="M90" i="5" a="1"/>
  <c r="M90" i="5"/>
  <c r="M83" i="5" a="1"/>
  <c r="M83" i="5"/>
  <c r="M76" i="5" a="1"/>
  <c r="M76" i="5"/>
  <c r="M69" i="5" a="1"/>
  <c r="M69" i="5"/>
  <c r="M62" i="5" a="1"/>
  <c r="M62" i="5"/>
  <c r="M55" i="5" a="1"/>
  <c r="M55" i="5"/>
  <c r="M48" i="5" a="1"/>
  <c r="M48" i="5"/>
  <c r="M41" i="5" a="1"/>
  <c r="M41" i="5"/>
  <c r="M34" i="5" a="1"/>
  <c r="M34" i="5"/>
  <c r="M27" i="5" a="1"/>
  <c r="M27" i="5"/>
  <c r="M20" i="5" a="1"/>
  <c r="M20" i="5"/>
  <c r="M13" i="5" a="1"/>
  <c r="M13" i="5"/>
  <c r="M6" i="5" a="1"/>
  <c r="M6" i="5"/>
  <c r="M215" i="5" a="1"/>
  <c r="M215" i="5"/>
  <c r="M208" i="5" a="1"/>
  <c r="M208" i="5"/>
  <c r="M201" i="5" a="1"/>
  <c r="M201" i="5"/>
  <c r="M194" i="5" a="1"/>
  <c r="M194" i="5"/>
  <c r="M187" i="5" a="1"/>
  <c r="M187" i="5"/>
  <c r="M180" i="5" a="1"/>
  <c r="M180" i="5"/>
  <c r="M173" i="5" a="1"/>
  <c r="M173" i="5"/>
  <c r="M166" i="5" a="1"/>
  <c r="M166" i="5"/>
  <c r="M159" i="5" a="1"/>
  <c r="M159" i="5"/>
  <c r="M152" i="5" a="1"/>
  <c r="M152" i="5"/>
  <c r="M145" i="5" a="1"/>
  <c r="M145" i="5"/>
  <c r="M138" i="5" a="1"/>
  <c r="M138" i="5"/>
  <c r="M131" i="5" a="1"/>
  <c r="M131" i="5"/>
  <c r="M124" i="5" a="1"/>
  <c r="M124" i="5"/>
  <c r="M117" i="5" a="1"/>
  <c r="M117" i="5"/>
  <c r="M110" i="5" a="1"/>
  <c r="M110" i="5"/>
  <c r="M103" i="5" a="1"/>
  <c r="M103" i="5"/>
  <c r="M96" i="5" a="1"/>
  <c r="M96" i="5"/>
  <c r="M89" i="5" a="1"/>
  <c r="M89" i="5"/>
  <c r="M82" i="5" a="1"/>
  <c r="M82" i="5"/>
  <c r="M75" i="5" a="1"/>
  <c r="M75" i="5"/>
  <c r="M68" i="5" a="1"/>
  <c r="M68" i="5"/>
  <c r="M61" i="5" a="1"/>
  <c r="M61" i="5"/>
  <c r="M54" i="5" a="1"/>
  <c r="M54" i="5"/>
  <c r="M47" i="5" a="1"/>
  <c r="M47" i="5"/>
  <c r="M40" i="5" a="1"/>
  <c r="M40" i="5"/>
  <c r="M33" i="5" a="1"/>
  <c r="M33" i="5"/>
  <c r="M26" i="5" a="1"/>
  <c r="M26" i="5"/>
  <c r="M19" i="5" a="1"/>
  <c r="M19" i="5"/>
  <c r="M12" i="5" a="1"/>
  <c r="M12" i="5"/>
  <c r="M5" i="5" a="1"/>
  <c r="M5" i="5"/>
  <c r="M214" i="5" a="1"/>
  <c r="M214" i="5"/>
  <c r="M207" i="5" a="1"/>
  <c r="M207" i="5"/>
  <c r="M200" i="5" a="1"/>
  <c r="M200" i="5"/>
  <c r="M193" i="5" a="1"/>
  <c r="M193" i="5"/>
  <c r="M186" i="5" a="1"/>
  <c r="M186" i="5"/>
  <c r="M179" i="5" a="1"/>
  <c r="M179" i="5"/>
  <c r="M172" i="5" a="1"/>
  <c r="M172" i="5"/>
  <c r="M165" i="5" a="1"/>
  <c r="M165" i="5"/>
  <c r="M158" i="5" a="1"/>
  <c r="M158" i="5"/>
  <c r="M151" i="5" a="1"/>
  <c r="M151" i="5"/>
  <c r="M144" i="5" a="1"/>
  <c r="M144" i="5"/>
  <c r="M137" i="5" a="1"/>
  <c r="M137" i="5"/>
  <c r="M130" i="5" a="1"/>
  <c r="M130" i="5"/>
  <c r="M123" i="5" a="1"/>
  <c r="M123" i="5"/>
  <c r="M116" i="5" a="1"/>
  <c r="M116" i="5"/>
  <c r="M109" i="5" a="1"/>
  <c r="M109" i="5"/>
  <c r="M102" i="5" a="1"/>
  <c r="M102" i="5"/>
  <c r="M95" i="5" a="1"/>
  <c r="M95" i="5"/>
  <c r="M88" i="5" a="1"/>
  <c r="M88" i="5"/>
  <c r="M81" i="5" a="1"/>
  <c r="M81" i="5"/>
  <c r="M74" i="5" a="1"/>
  <c r="M74" i="5"/>
  <c r="M67" i="5" a="1"/>
  <c r="M67" i="5"/>
  <c r="M60" i="5" a="1"/>
  <c r="M60" i="5"/>
  <c r="M53" i="5" a="1"/>
  <c r="M53" i="5"/>
  <c r="M46" i="5" a="1"/>
  <c r="M46" i="5"/>
  <c r="M39" i="5" a="1"/>
  <c r="M39" i="5"/>
  <c r="M32" i="5" a="1"/>
  <c r="M32" i="5"/>
  <c r="M25" i="5" a="1"/>
  <c r="M25" i="5"/>
  <c r="M18" i="5" a="1"/>
  <c r="M18" i="5"/>
  <c r="M11" i="5" a="1"/>
  <c r="M11" i="5"/>
  <c r="M4" i="5" a="1"/>
  <c r="M4" i="5"/>
  <c r="L217" i="5" a="1"/>
  <c r="L217" i="5"/>
  <c r="L210" i="5" a="1"/>
  <c r="L210" i="5"/>
  <c r="L203" i="5" a="1"/>
  <c r="L203" i="5"/>
  <c r="L196" i="5" a="1"/>
  <c r="L196" i="5"/>
  <c r="L189" i="5" a="1"/>
  <c r="L189" i="5"/>
  <c r="L182" i="5" a="1"/>
  <c r="L182" i="5"/>
  <c r="L175" i="5" a="1"/>
  <c r="L175" i="5"/>
  <c r="L168" i="5" a="1"/>
  <c r="L168" i="5"/>
  <c r="L161" i="5" a="1"/>
  <c r="L161" i="5"/>
  <c r="L154" i="5" a="1"/>
  <c r="L154" i="5"/>
  <c r="L147" i="5" a="1"/>
  <c r="L147" i="5"/>
  <c r="L140" i="5" a="1"/>
  <c r="L140" i="5"/>
  <c r="L133" i="5" a="1"/>
  <c r="L133" i="5"/>
  <c r="L126" i="5" a="1"/>
  <c r="L126" i="5"/>
  <c r="L119" i="5" a="1"/>
  <c r="L119" i="5"/>
  <c r="L112" i="5" a="1"/>
  <c r="L112" i="5"/>
  <c r="L105" i="5" a="1"/>
  <c r="L105" i="5"/>
  <c r="L98" i="5" a="1"/>
  <c r="L98" i="5"/>
  <c r="L91" i="5" a="1"/>
  <c r="L91" i="5"/>
  <c r="L84" i="5" a="1"/>
  <c r="L84" i="5"/>
  <c r="L77" i="5" a="1"/>
  <c r="L77" i="5"/>
  <c r="L70" i="5" a="1"/>
  <c r="L70" i="5"/>
  <c r="L63" i="5" a="1"/>
  <c r="L63" i="5"/>
  <c r="L56" i="5" a="1"/>
  <c r="L56" i="5"/>
  <c r="L49" i="5" a="1"/>
  <c r="L49" i="5"/>
  <c r="L42" i="5" a="1"/>
  <c r="L42" i="5"/>
  <c r="L35" i="5" a="1"/>
  <c r="L35" i="5"/>
  <c r="L28" i="5" a="1"/>
  <c r="L28" i="5"/>
  <c r="L21" i="5" a="1"/>
  <c r="L21" i="5"/>
  <c r="L14" i="5" a="1"/>
  <c r="L14" i="5"/>
  <c r="L7" i="5" a="1"/>
  <c r="L7" i="5"/>
  <c r="L216" i="5" a="1"/>
  <c r="L216" i="5"/>
  <c r="L209" i="5" a="1"/>
  <c r="L209" i="5"/>
  <c r="L202" i="5" a="1"/>
  <c r="L202" i="5"/>
  <c r="L195" i="5" a="1"/>
  <c r="L195" i="5"/>
  <c r="L188" i="5" a="1"/>
  <c r="L188" i="5"/>
  <c r="L181" i="5" a="1"/>
  <c r="L181" i="5"/>
  <c r="L174" i="5" a="1"/>
  <c r="L174" i="5"/>
  <c r="L167" i="5" a="1"/>
  <c r="L167" i="5"/>
  <c r="L160" i="5" a="1"/>
  <c r="L160" i="5"/>
  <c r="L153" i="5" a="1"/>
  <c r="L153" i="5"/>
  <c r="L146" i="5" a="1"/>
  <c r="L146" i="5"/>
  <c r="L139" i="5" a="1"/>
  <c r="L139" i="5"/>
  <c r="L132" i="5" a="1"/>
  <c r="L132" i="5"/>
  <c r="L125" i="5" a="1"/>
  <c r="L125" i="5"/>
  <c r="L118" i="5" a="1"/>
  <c r="L118" i="5"/>
  <c r="L111" i="5" a="1"/>
  <c r="L111" i="5"/>
  <c r="L104" i="5" a="1"/>
  <c r="L104" i="5"/>
  <c r="L97" i="5" a="1"/>
  <c r="L97" i="5"/>
  <c r="L90" i="5" a="1"/>
  <c r="L90" i="5"/>
  <c r="L83" i="5" a="1"/>
  <c r="L83" i="5"/>
  <c r="L76" i="5" a="1"/>
  <c r="L76" i="5"/>
  <c r="L69" i="5" a="1"/>
  <c r="L69" i="5"/>
  <c r="L62" i="5" a="1"/>
  <c r="L62" i="5"/>
  <c r="L55" i="5" a="1"/>
  <c r="L55" i="5"/>
  <c r="L48" i="5" a="1"/>
  <c r="L48" i="5"/>
  <c r="L41" i="5" a="1"/>
  <c r="L41" i="5"/>
  <c r="L34" i="5" a="1"/>
  <c r="L34" i="5"/>
  <c r="L27" i="5" a="1"/>
  <c r="L27" i="5"/>
  <c r="L20" i="5" a="1"/>
  <c r="L20" i="5"/>
  <c r="L13" i="5" a="1"/>
  <c r="L13" i="5"/>
  <c r="L6" i="5" a="1"/>
  <c r="L6" i="5"/>
  <c r="L215" i="5" a="1"/>
  <c r="L215" i="5"/>
  <c r="L208" i="5" a="1"/>
  <c r="L208" i="5"/>
  <c r="L201" i="5" a="1"/>
  <c r="L201" i="5"/>
  <c r="L194" i="5" a="1"/>
  <c r="L194" i="5"/>
  <c r="L187" i="5" a="1"/>
  <c r="L187" i="5"/>
  <c r="L180" i="5" a="1"/>
  <c r="L180" i="5"/>
  <c r="L173" i="5" a="1"/>
  <c r="L173" i="5"/>
  <c r="L166" i="5" a="1"/>
  <c r="L166" i="5"/>
  <c r="L159" i="5" a="1"/>
  <c r="L159" i="5"/>
  <c r="L152" i="5" a="1"/>
  <c r="L152" i="5"/>
  <c r="L145" i="5" a="1"/>
  <c r="L145" i="5"/>
  <c r="L138" i="5" a="1"/>
  <c r="L138" i="5"/>
  <c r="L131" i="5" a="1"/>
  <c r="L131" i="5"/>
  <c r="L124" i="5" a="1"/>
  <c r="L124" i="5"/>
  <c r="L117" i="5" a="1"/>
  <c r="L117" i="5"/>
  <c r="L110" i="5" a="1"/>
  <c r="L110" i="5"/>
  <c r="L103" i="5" a="1"/>
  <c r="L103" i="5"/>
  <c r="L96" i="5" a="1"/>
  <c r="L96" i="5"/>
  <c r="L89" i="5" a="1"/>
  <c r="L89" i="5"/>
  <c r="L82" i="5" a="1"/>
  <c r="L82" i="5"/>
  <c r="L75" i="5" a="1"/>
  <c r="L75" i="5"/>
  <c r="L68" i="5" a="1"/>
  <c r="L68" i="5"/>
  <c r="L61" i="5" a="1"/>
  <c r="L61" i="5"/>
  <c r="L54" i="5" a="1"/>
  <c r="L54" i="5"/>
  <c r="L47" i="5" a="1"/>
  <c r="L47" i="5"/>
  <c r="L40" i="5" a="1"/>
  <c r="L40" i="5"/>
  <c r="L33" i="5" a="1"/>
  <c r="L33" i="5"/>
  <c r="L26" i="5" a="1"/>
  <c r="L26" i="5"/>
  <c r="L19" i="5" a="1"/>
  <c r="L19" i="5"/>
  <c r="L12" i="5" a="1"/>
  <c r="L12" i="5"/>
  <c r="L5" i="5" a="1"/>
  <c r="L5" i="5"/>
  <c r="L214" i="5" a="1"/>
  <c r="L214" i="5"/>
  <c r="L207" i="5" a="1"/>
  <c r="L207" i="5"/>
  <c r="L200" i="5" a="1"/>
  <c r="L200" i="5"/>
  <c r="L193" i="5" a="1"/>
  <c r="L193" i="5"/>
  <c r="L186" i="5" a="1"/>
  <c r="L186" i="5"/>
  <c r="L179" i="5" a="1"/>
  <c r="L179" i="5"/>
  <c r="L172" i="5" a="1"/>
  <c r="L172" i="5"/>
  <c r="L165" i="5" a="1"/>
  <c r="L165" i="5"/>
  <c r="L158" i="5" a="1"/>
  <c r="L158" i="5"/>
  <c r="L151" i="5" a="1"/>
  <c r="L151" i="5"/>
  <c r="L144" i="5" a="1"/>
  <c r="L144" i="5"/>
  <c r="L137" i="5" a="1"/>
  <c r="L137" i="5"/>
  <c r="L130" i="5" a="1"/>
  <c r="L130" i="5"/>
  <c r="L123" i="5" a="1"/>
  <c r="L123" i="5"/>
  <c r="L116" i="5" a="1"/>
  <c r="L116" i="5"/>
  <c r="L109" i="5" a="1"/>
  <c r="L109" i="5"/>
  <c r="L102" i="5" a="1"/>
  <c r="L102" i="5"/>
  <c r="L95" i="5" a="1"/>
  <c r="L95" i="5"/>
  <c r="L88" i="5" a="1"/>
  <c r="L88" i="5"/>
  <c r="L81" i="5" a="1"/>
  <c r="L81" i="5"/>
  <c r="L74" i="5" a="1"/>
  <c r="L74" i="5"/>
  <c r="L67" i="5" a="1"/>
  <c r="L67" i="5"/>
  <c r="L60" i="5" a="1"/>
  <c r="L60" i="5"/>
  <c r="L53" i="5" a="1"/>
  <c r="L53" i="5"/>
  <c r="L46" i="5" a="1"/>
  <c r="L46" i="5"/>
  <c r="L39" i="5" a="1"/>
  <c r="L39" i="5"/>
  <c r="L32" i="5" a="1"/>
  <c r="L32" i="5"/>
  <c r="L25" i="5" a="1"/>
  <c r="L25" i="5"/>
  <c r="L18" i="5" a="1"/>
  <c r="L18" i="5"/>
  <c r="L11" i="5" a="1"/>
  <c r="L11" i="5"/>
  <c r="L4" i="5" a="1"/>
  <c r="L4" i="5"/>
  <c r="K217" i="5" a="1"/>
  <c r="K217" i="5"/>
  <c r="K210" i="5" a="1"/>
  <c r="K210" i="5"/>
  <c r="K203" i="5" a="1"/>
  <c r="K203" i="5"/>
  <c r="K196" i="5" a="1"/>
  <c r="K196" i="5"/>
  <c r="K189" i="5" a="1"/>
  <c r="K189" i="5"/>
  <c r="K182" i="5" a="1"/>
  <c r="K182" i="5"/>
  <c r="K175" i="5" a="1"/>
  <c r="K175" i="5"/>
  <c r="K168" i="5" a="1"/>
  <c r="K168" i="5"/>
  <c r="K161" i="5" a="1"/>
  <c r="K161" i="5"/>
  <c r="K154" i="5" a="1"/>
  <c r="K154" i="5"/>
  <c r="K147" i="5" a="1"/>
  <c r="K147" i="5"/>
  <c r="K140" i="5" a="1"/>
  <c r="K140" i="5"/>
  <c r="K133" i="5" a="1"/>
  <c r="K133" i="5"/>
  <c r="K126" i="5" a="1"/>
  <c r="K126" i="5"/>
  <c r="K119" i="5" a="1"/>
  <c r="K119" i="5"/>
  <c r="K112" i="5" a="1"/>
  <c r="K112" i="5"/>
  <c r="K105" i="5" a="1"/>
  <c r="K105" i="5"/>
  <c r="K98" i="5" a="1"/>
  <c r="K98" i="5"/>
  <c r="K91" i="5" a="1"/>
  <c r="K91" i="5"/>
  <c r="K84" i="5" a="1"/>
  <c r="K84" i="5"/>
  <c r="K77" i="5" a="1"/>
  <c r="K77" i="5"/>
  <c r="K70" i="5" a="1"/>
  <c r="K70" i="5"/>
  <c r="K63" i="5" a="1"/>
  <c r="K63" i="5"/>
  <c r="K56" i="5" a="1"/>
  <c r="K56" i="5"/>
  <c r="K49" i="5" a="1"/>
  <c r="K49" i="5"/>
  <c r="K42" i="5" a="1"/>
  <c r="K42" i="5"/>
  <c r="K35" i="5" a="1"/>
  <c r="K35" i="5"/>
  <c r="K28" i="5" a="1"/>
  <c r="K28" i="5"/>
  <c r="K21" i="5" a="1"/>
  <c r="K21" i="5"/>
  <c r="K14" i="5" a="1"/>
  <c r="K14" i="5"/>
  <c r="K7" i="5" a="1"/>
  <c r="K7" i="5"/>
  <c r="K216" i="5" a="1"/>
  <c r="K216" i="5"/>
  <c r="K209" i="5" a="1"/>
  <c r="K209" i="5"/>
  <c r="K202" i="5" a="1"/>
  <c r="K202" i="5"/>
  <c r="K195" i="5" a="1"/>
  <c r="K195" i="5"/>
  <c r="K188" i="5" a="1"/>
  <c r="K188" i="5"/>
  <c r="K181" i="5" a="1"/>
  <c r="K181" i="5"/>
  <c r="K174" i="5" a="1"/>
  <c r="K174" i="5"/>
  <c r="K167" i="5" a="1"/>
  <c r="K167" i="5"/>
  <c r="K160" i="5" a="1"/>
  <c r="K160" i="5"/>
  <c r="K153" i="5" a="1"/>
  <c r="K153" i="5"/>
  <c r="K146" i="5" a="1"/>
  <c r="K146" i="5"/>
  <c r="K139" i="5" a="1"/>
  <c r="K139" i="5"/>
  <c r="K132" i="5" a="1"/>
  <c r="K132" i="5"/>
  <c r="K125" i="5" a="1"/>
  <c r="K125" i="5"/>
  <c r="K118" i="5" a="1"/>
  <c r="K118" i="5"/>
  <c r="K111" i="5" a="1"/>
  <c r="K111" i="5"/>
  <c r="K104" i="5" a="1"/>
  <c r="K104" i="5"/>
  <c r="K97" i="5" a="1"/>
  <c r="K97" i="5"/>
  <c r="K90" i="5" a="1"/>
  <c r="K90" i="5"/>
  <c r="K83" i="5" a="1"/>
  <c r="K83" i="5"/>
  <c r="K76" i="5" a="1"/>
  <c r="K76" i="5"/>
  <c r="K69" i="5" a="1"/>
  <c r="K69" i="5"/>
  <c r="K62" i="5" a="1"/>
  <c r="K62" i="5"/>
  <c r="K55" i="5" a="1"/>
  <c r="K55" i="5"/>
  <c r="K48" i="5" a="1"/>
  <c r="K48" i="5"/>
  <c r="K41" i="5" a="1"/>
  <c r="K41" i="5"/>
  <c r="K34" i="5" a="1"/>
  <c r="K34" i="5"/>
  <c r="K27" i="5" a="1"/>
  <c r="K27" i="5"/>
  <c r="K20" i="5" a="1"/>
  <c r="K20" i="5"/>
  <c r="K13" i="5" a="1"/>
  <c r="K13" i="5"/>
  <c r="K6" i="5" a="1"/>
  <c r="K6" i="5"/>
  <c r="K215" i="5" a="1"/>
  <c r="K215" i="5"/>
  <c r="K208" i="5" a="1"/>
  <c r="K208" i="5"/>
  <c r="K201" i="5" a="1"/>
  <c r="K201" i="5"/>
  <c r="K194" i="5" a="1"/>
  <c r="K194" i="5"/>
  <c r="K187" i="5" a="1"/>
  <c r="K187" i="5"/>
  <c r="K180" i="5" a="1"/>
  <c r="K180" i="5"/>
  <c r="K173" i="5" a="1"/>
  <c r="K173" i="5"/>
  <c r="K166" i="5" a="1"/>
  <c r="K166" i="5"/>
  <c r="K159" i="5" a="1"/>
  <c r="K159" i="5"/>
  <c r="K152" i="5" a="1"/>
  <c r="K152" i="5"/>
  <c r="K145" i="5" a="1"/>
  <c r="K145" i="5"/>
  <c r="K138" i="5" a="1"/>
  <c r="K138" i="5"/>
  <c r="K131" i="5" a="1"/>
  <c r="K131" i="5"/>
  <c r="K124" i="5" a="1"/>
  <c r="K124" i="5"/>
  <c r="K117" i="5" a="1"/>
  <c r="K117" i="5"/>
  <c r="K110" i="5" a="1"/>
  <c r="K110" i="5"/>
  <c r="K103" i="5" a="1"/>
  <c r="K103" i="5"/>
  <c r="K96" i="5" a="1"/>
  <c r="K96" i="5"/>
  <c r="K89" i="5" a="1"/>
  <c r="K89" i="5"/>
  <c r="K82" i="5" a="1"/>
  <c r="K82" i="5"/>
  <c r="K75" i="5" a="1"/>
  <c r="K75" i="5"/>
  <c r="K68" i="5" a="1"/>
  <c r="K68" i="5"/>
  <c r="K61" i="5" a="1"/>
  <c r="K61" i="5"/>
  <c r="K54" i="5" a="1"/>
  <c r="K54" i="5"/>
  <c r="K47" i="5" a="1"/>
  <c r="K47" i="5"/>
  <c r="K40" i="5" a="1"/>
  <c r="K40" i="5"/>
  <c r="K33" i="5" a="1"/>
  <c r="K33" i="5"/>
  <c r="K26" i="5" a="1"/>
  <c r="K26" i="5"/>
  <c r="K19" i="5" a="1"/>
  <c r="K19" i="5"/>
  <c r="K12" i="5" a="1"/>
  <c r="K12" i="5"/>
  <c r="K5" i="5" a="1"/>
  <c r="K5" i="5"/>
  <c r="K214" i="5" a="1"/>
  <c r="K214" i="5"/>
  <c r="K207" i="5" a="1"/>
  <c r="K207" i="5"/>
  <c r="K200" i="5" a="1"/>
  <c r="K200" i="5"/>
  <c r="K193" i="5" a="1"/>
  <c r="K193" i="5"/>
  <c r="K186" i="5" a="1"/>
  <c r="K186" i="5"/>
  <c r="K179" i="5" a="1"/>
  <c r="K179" i="5"/>
  <c r="K172" i="5" a="1"/>
  <c r="K172" i="5"/>
  <c r="K165" i="5" a="1"/>
  <c r="K165" i="5"/>
  <c r="K158" i="5" a="1"/>
  <c r="K158" i="5"/>
  <c r="K151" i="5" a="1"/>
  <c r="K151" i="5"/>
  <c r="K144" i="5" a="1"/>
  <c r="K144" i="5"/>
  <c r="K137" i="5" a="1"/>
  <c r="K137" i="5"/>
  <c r="K130" i="5" a="1"/>
  <c r="K130" i="5"/>
  <c r="K123" i="5" a="1"/>
  <c r="K123" i="5"/>
  <c r="K116" i="5" a="1"/>
  <c r="K116" i="5"/>
  <c r="K109" i="5" a="1"/>
  <c r="K109" i="5"/>
  <c r="K102" i="5" a="1"/>
  <c r="K102" i="5"/>
  <c r="K95" i="5" a="1"/>
  <c r="K95" i="5"/>
  <c r="K88" i="5" a="1"/>
  <c r="K88" i="5"/>
  <c r="K81" i="5" a="1"/>
  <c r="K81" i="5"/>
  <c r="K74" i="5" a="1"/>
  <c r="K74" i="5"/>
  <c r="K67" i="5" a="1"/>
  <c r="K67" i="5"/>
  <c r="K60" i="5" a="1"/>
  <c r="K60" i="5"/>
  <c r="K53" i="5" a="1"/>
  <c r="K53" i="5"/>
  <c r="K46" i="5" a="1"/>
  <c r="K46" i="5"/>
  <c r="K39" i="5" a="1"/>
  <c r="K39" i="5"/>
  <c r="K32" i="5" a="1"/>
  <c r="K32" i="5"/>
  <c r="K25" i="5" a="1"/>
  <c r="K25" i="5"/>
  <c r="K18" i="5" a="1"/>
  <c r="K18" i="5"/>
  <c r="K11" i="5" a="1"/>
  <c r="K11" i="5"/>
  <c r="K4" i="5" a="1"/>
  <c r="K4" i="5"/>
  <c r="J217" i="5" a="1"/>
  <c r="J217" i="5"/>
  <c r="J210" i="5" a="1"/>
  <c r="J210" i="5"/>
  <c r="J203" i="5" a="1"/>
  <c r="J203" i="5"/>
  <c r="J196" i="5" a="1"/>
  <c r="J196" i="5"/>
  <c r="J189" i="5" a="1"/>
  <c r="J189" i="5"/>
  <c r="J182" i="5" a="1"/>
  <c r="J182" i="5"/>
  <c r="J175" i="5" a="1"/>
  <c r="J175" i="5"/>
  <c r="J168" i="5" a="1"/>
  <c r="J168" i="5"/>
  <c r="J161" i="5" a="1"/>
  <c r="J161" i="5"/>
  <c r="J154" i="5" a="1"/>
  <c r="J154" i="5"/>
  <c r="J147" i="5" a="1"/>
  <c r="J147" i="5"/>
  <c r="J140" i="5" a="1"/>
  <c r="J140" i="5"/>
  <c r="J133" i="5" a="1"/>
  <c r="J133" i="5"/>
  <c r="J126" i="5" a="1"/>
  <c r="J126" i="5"/>
  <c r="J119" i="5" a="1"/>
  <c r="J119" i="5"/>
  <c r="J112" i="5" a="1"/>
  <c r="J112" i="5"/>
  <c r="J105" i="5" a="1"/>
  <c r="J105" i="5"/>
  <c r="J98" i="5" a="1"/>
  <c r="J98" i="5"/>
  <c r="J91" i="5" a="1"/>
  <c r="J91" i="5"/>
  <c r="J84" i="5" a="1"/>
  <c r="J84" i="5"/>
  <c r="J77" i="5" a="1"/>
  <c r="J77" i="5"/>
  <c r="J70" i="5" a="1"/>
  <c r="J70" i="5"/>
  <c r="J63" i="5" a="1"/>
  <c r="J63" i="5"/>
  <c r="J56" i="5" a="1"/>
  <c r="J56" i="5"/>
  <c r="J49" i="5" a="1"/>
  <c r="J49" i="5"/>
  <c r="J42" i="5" a="1"/>
  <c r="J42" i="5"/>
  <c r="J35" i="5" a="1"/>
  <c r="J35" i="5"/>
  <c r="J28" i="5" a="1"/>
  <c r="J28" i="5"/>
  <c r="J21" i="5" a="1"/>
  <c r="J21" i="5"/>
  <c r="J14" i="5" a="1"/>
  <c r="J14" i="5"/>
  <c r="J7" i="5" a="1"/>
  <c r="J7" i="5"/>
  <c r="J216" i="5" a="1"/>
  <c r="J216" i="5"/>
  <c r="J209" i="5" a="1"/>
  <c r="J209" i="5"/>
  <c r="J202" i="5" a="1"/>
  <c r="J202" i="5"/>
  <c r="J195" i="5" a="1"/>
  <c r="J195" i="5"/>
  <c r="J188" i="5" a="1"/>
  <c r="J188" i="5"/>
  <c r="J181" i="5" a="1"/>
  <c r="J181" i="5"/>
  <c r="J174" i="5" a="1"/>
  <c r="J174" i="5"/>
  <c r="J167" i="5" a="1"/>
  <c r="J167" i="5"/>
  <c r="J160" i="5" a="1"/>
  <c r="J160" i="5"/>
  <c r="J153" i="5" a="1"/>
  <c r="J153" i="5"/>
  <c r="J146" i="5" a="1"/>
  <c r="J146" i="5"/>
  <c r="J139" i="5" a="1"/>
  <c r="J139" i="5"/>
  <c r="J132" i="5" a="1"/>
  <c r="J132" i="5"/>
  <c r="J125" i="5" a="1"/>
  <c r="J125" i="5"/>
  <c r="J118" i="5" a="1"/>
  <c r="J118" i="5"/>
  <c r="J111" i="5" a="1"/>
  <c r="J111" i="5"/>
  <c r="J104" i="5" a="1"/>
  <c r="J104" i="5"/>
  <c r="J97" i="5" a="1"/>
  <c r="J97" i="5"/>
  <c r="J90" i="5" a="1"/>
  <c r="J90" i="5"/>
  <c r="J83" i="5" a="1"/>
  <c r="J83" i="5"/>
  <c r="J76" i="5" a="1"/>
  <c r="J76" i="5"/>
  <c r="J69" i="5" a="1"/>
  <c r="J69" i="5"/>
  <c r="J62" i="5" a="1"/>
  <c r="J62" i="5"/>
  <c r="J55" i="5" a="1"/>
  <c r="J55" i="5"/>
  <c r="J48" i="5" a="1"/>
  <c r="J48" i="5"/>
  <c r="J41" i="5" a="1"/>
  <c r="J41" i="5"/>
  <c r="J34" i="5" a="1"/>
  <c r="J34" i="5"/>
  <c r="J27" i="5" a="1"/>
  <c r="J27" i="5"/>
  <c r="J20" i="5" a="1"/>
  <c r="J20" i="5"/>
  <c r="J13" i="5" a="1"/>
  <c r="J13" i="5"/>
  <c r="J6" i="5" a="1"/>
  <c r="J6" i="5"/>
  <c r="J215" i="5" a="1"/>
  <c r="J215" i="5"/>
  <c r="J208" i="5" a="1"/>
  <c r="J208" i="5"/>
  <c r="J201" i="5" a="1"/>
  <c r="J201" i="5"/>
  <c r="J194" i="5" a="1"/>
  <c r="J194" i="5"/>
  <c r="J187" i="5" a="1"/>
  <c r="J187" i="5"/>
  <c r="J180" i="5" a="1"/>
  <c r="J180" i="5"/>
  <c r="J173" i="5" a="1"/>
  <c r="J173" i="5"/>
  <c r="J166" i="5" a="1"/>
  <c r="J166" i="5"/>
  <c r="J159" i="5" a="1"/>
  <c r="J159" i="5"/>
  <c r="J152" i="5" a="1"/>
  <c r="J152" i="5"/>
  <c r="J145" i="5" a="1"/>
  <c r="J145" i="5"/>
  <c r="J138" i="5" a="1"/>
  <c r="J138" i="5"/>
  <c r="J131" i="5" a="1"/>
  <c r="J131" i="5"/>
  <c r="J124" i="5" a="1"/>
  <c r="J124" i="5"/>
  <c r="J117" i="5" a="1"/>
  <c r="J117" i="5"/>
  <c r="J110" i="5" a="1"/>
  <c r="J110" i="5"/>
  <c r="J103" i="5" a="1"/>
  <c r="J103" i="5"/>
  <c r="J96" i="5" a="1"/>
  <c r="J96" i="5"/>
  <c r="J89" i="5" a="1"/>
  <c r="J89" i="5"/>
  <c r="J82" i="5" a="1"/>
  <c r="J82" i="5"/>
  <c r="J75" i="5" a="1"/>
  <c r="J75" i="5"/>
  <c r="J68" i="5" a="1"/>
  <c r="J68" i="5"/>
  <c r="J61" i="5" a="1"/>
  <c r="J61" i="5"/>
  <c r="J54" i="5" a="1"/>
  <c r="J54" i="5"/>
  <c r="J47" i="5" a="1"/>
  <c r="J47" i="5"/>
  <c r="J40" i="5" a="1"/>
  <c r="J40" i="5"/>
  <c r="J33" i="5" a="1"/>
  <c r="J33" i="5"/>
  <c r="J26" i="5" a="1"/>
  <c r="J26" i="5"/>
  <c r="J19" i="5" a="1"/>
  <c r="J19" i="5"/>
  <c r="J12" i="5" a="1"/>
  <c r="J12" i="5"/>
  <c r="J5" i="5" a="1"/>
  <c r="J5" i="5"/>
  <c r="J214" i="5" a="1"/>
  <c r="J214" i="5"/>
  <c r="J207" i="5" a="1"/>
  <c r="J207" i="5"/>
  <c r="J200" i="5" a="1"/>
  <c r="J200" i="5"/>
  <c r="J193" i="5" a="1"/>
  <c r="J193" i="5"/>
  <c r="J186" i="5" a="1"/>
  <c r="J186" i="5"/>
  <c r="J179" i="5" a="1"/>
  <c r="J179" i="5"/>
  <c r="J172" i="5" a="1"/>
  <c r="J172" i="5"/>
  <c r="J165" i="5" a="1"/>
  <c r="J165" i="5"/>
  <c r="J158" i="5" a="1"/>
  <c r="J158" i="5"/>
  <c r="J151" i="5" a="1"/>
  <c r="J151" i="5"/>
  <c r="J144" i="5" a="1"/>
  <c r="J144" i="5"/>
  <c r="J137" i="5" a="1"/>
  <c r="J137" i="5"/>
  <c r="J130" i="5" a="1"/>
  <c r="J130" i="5"/>
  <c r="J123" i="5" a="1"/>
  <c r="J123" i="5"/>
  <c r="J116" i="5" a="1"/>
  <c r="J116" i="5"/>
  <c r="J109" i="5" a="1"/>
  <c r="J109" i="5"/>
  <c r="J102" i="5" a="1"/>
  <c r="J102" i="5"/>
  <c r="J95" i="5" a="1"/>
  <c r="J95" i="5"/>
  <c r="J88" i="5" a="1"/>
  <c r="J88" i="5"/>
  <c r="J81" i="5" a="1"/>
  <c r="J81" i="5"/>
  <c r="J74" i="5" a="1"/>
  <c r="J74" i="5"/>
  <c r="J67" i="5" a="1"/>
  <c r="J67" i="5"/>
  <c r="J60" i="5" a="1"/>
  <c r="J60" i="5"/>
  <c r="J53" i="5" a="1"/>
  <c r="J53" i="5"/>
  <c r="J46" i="5" a="1"/>
  <c r="J46" i="5"/>
  <c r="J39" i="5" a="1"/>
  <c r="J39" i="5"/>
  <c r="J32" i="5" a="1"/>
  <c r="J32" i="5"/>
  <c r="J25" i="5" a="1"/>
  <c r="J25" i="5"/>
  <c r="J18" i="5" a="1"/>
  <c r="J18" i="5"/>
  <c r="J11" i="5" a="1"/>
  <c r="J11" i="5"/>
  <c r="J4" i="5" a="1"/>
  <c r="J4" i="5"/>
  <c r="I217" i="5" a="1"/>
  <c r="I217" i="5"/>
  <c r="I210" i="5" a="1"/>
  <c r="I210" i="5"/>
  <c r="I203" i="5" a="1"/>
  <c r="I203" i="5"/>
  <c r="I196" i="5" a="1"/>
  <c r="I196" i="5"/>
  <c r="I189" i="5" a="1"/>
  <c r="I189" i="5"/>
  <c r="I182" i="5" a="1"/>
  <c r="I182" i="5"/>
  <c r="I175" i="5" a="1"/>
  <c r="I175" i="5"/>
  <c r="I168" i="5" a="1"/>
  <c r="I168" i="5"/>
  <c r="I161" i="5" a="1"/>
  <c r="I161" i="5"/>
  <c r="I154" i="5" a="1"/>
  <c r="I154" i="5"/>
  <c r="I147" i="5" a="1"/>
  <c r="I147" i="5"/>
  <c r="I140" i="5" a="1"/>
  <c r="I140" i="5"/>
  <c r="I133" i="5" a="1"/>
  <c r="I133" i="5"/>
  <c r="I126" i="5" a="1"/>
  <c r="I126" i="5"/>
  <c r="I119" i="5" a="1"/>
  <c r="I119" i="5"/>
  <c r="I112" i="5" a="1"/>
  <c r="I112" i="5"/>
  <c r="I105" i="5" a="1"/>
  <c r="I105" i="5"/>
  <c r="I98" i="5" a="1"/>
  <c r="I98" i="5"/>
  <c r="I91" i="5" a="1"/>
  <c r="I91" i="5"/>
  <c r="I84" i="5" a="1"/>
  <c r="I84" i="5"/>
  <c r="I77" i="5" a="1"/>
  <c r="I77" i="5"/>
  <c r="I70" i="5" a="1"/>
  <c r="I70" i="5"/>
  <c r="I63" i="5" a="1"/>
  <c r="I63" i="5"/>
  <c r="I56" i="5" a="1"/>
  <c r="I56" i="5"/>
  <c r="I49" i="5" a="1"/>
  <c r="I49" i="5"/>
  <c r="I42" i="5" a="1"/>
  <c r="I42" i="5"/>
  <c r="I35" i="5" a="1"/>
  <c r="I35" i="5"/>
  <c r="I28" i="5" a="1"/>
  <c r="I28" i="5"/>
  <c r="I21" i="5" a="1"/>
  <c r="I21" i="5"/>
  <c r="I14" i="5" a="1"/>
  <c r="I14" i="5"/>
  <c r="I7" i="5" a="1"/>
  <c r="I7" i="5"/>
  <c r="I216" i="5" a="1"/>
  <c r="I216" i="5"/>
  <c r="I209" i="5" a="1"/>
  <c r="I209" i="5"/>
  <c r="I202" i="5" a="1"/>
  <c r="I202" i="5"/>
  <c r="I195" i="5" a="1"/>
  <c r="I195" i="5"/>
  <c r="I188" i="5" a="1"/>
  <c r="I188" i="5"/>
  <c r="I181" i="5" a="1"/>
  <c r="I181" i="5"/>
  <c r="I174" i="5" a="1"/>
  <c r="I174" i="5"/>
  <c r="I167" i="5" a="1"/>
  <c r="I167" i="5"/>
  <c r="I160" i="5" a="1"/>
  <c r="I160" i="5"/>
  <c r="I153" i="5" a="1"/>
  <c r="I153" i="5"/>
  <c r="I146" i="5" a="1"/>
  <c r="I146" i="5"/>
  <c r="I139" i="5" a="1"/>
  <c r="I139" i="5"/>
  <c r="I132" i="5" a="1"/>
  <c r="I132" i="5"/>
  <c r="I125" i="5" a="1"/>
  <c r="I125" i="5"/>
  <c r="I118" i="5" a="1"/>
  <c r="I118" i="5"/>
  <c r="I111" i="5" a="1"/>
  <c r="I111" i="5"/>
  <c r="I104" i="5" a="1"/>
  <c r="I104" i="5"/>
  <c r="I97" i="5" a="1"/>
  <c r="I97" i="5"/>
  <c r="I90" i="5" a="1"/>
  <c r="I90" i="5"/>
  <c r="I83" i="5" a="1"/>
  <c r="I83" i="5"/>
  <c r="I76" i="5" a="1"/>
  <c r="I76" i="5"/>
  <c r="I69" i="5" a="1"/>
  <c r="I69" i="5"/>
  <c r="I62" i="5" a="1"/>
  <c r="I62" i="5"/>
  <c r="I55" i="5" a="1"/>
  <c r="I55" i="5"/>
  <c r="I48" i="5" a="1"/>
  <c r="I48" i="5"/>
  <c r="I41" i="5" a="1"/>
  <c r="I41" i="5"/>
  <c r="I34" i="5" a="1"/>
  <c r="I34" i="5"/>
  <c r="I27" i="5" a="1"/>
  <c r="I27" i="5"/>
  <c r="I20" i="5" a="1"/>
  <c r="I20" i="5"/>
  <c r="I13" i="5" a="1"/>
  <c r="I13" i="5"/>
  <c r="I6" i="5" a="1"/>
  <c r="I6" i="5"/>
  <c r="I215" i="5" a="1"/>
  <c r="I215" i="5"/>
  <c r="I208" i="5" a="1"/>
  <c r="I208" i="5"/>
  <c r="I201" i="5" a="1"/>
  <c r="I201" i="5"/>
  <c r="I194" i="5" a="1"/>
  <c r="I194" i="5"/>
  <c r="I187" i="5" a="1"/>
  <c r="I187" i="5"/>
  <c r="I180" i="5" a="1"/>
  <c r="I180" i="5"/>
  <c r="I173" i="5" a="1"/>
  <c r="I173" i="5"/>
  <c r="I166" i="5" a="1"/>
  <c r="I166" i="5"/>
  <c r="I159" i="5" a="1"/>
  <c r="I159" i="5"/>
  <c r="I152" i="5" a="1"/>
  <c r="I152" i="5"/>
  <c r="I145" i="5" a="1"/>
  <c r="I145" i="5"/>
  <c r="I138" i="5" a="1"/>
  <c r="I138" i="5"/>
  <c r="I131" i="5" a="1"/>
  <c r="I131" i="5"/>
  <c r="I124" i="5" a="1"/>
  <c r="I124" i="5"/>
  <c r="I117" i="5" a="1"/>
  <c r="I117" i="5"/>
  <c r="I110" i="5" a="1"/>
  <c r="I110" i="5"/>
  <c r="I103" i="5" a="1"/>
  <c r="I103" i="5"/>
  <c r="I96" i="5" a="1"/>
  <c r="I96" i="5"/>
  <c r="I89" i="5" a="1"/>
  <c r="I89" i="5"/>
  <c r="I82" i="5" a="1"/>
  <c r="I82" i="5"/>
  <c r="I75" i="5" a="1"/>
  <c r="I75" i="5"/>
  <c r="I68" i="5" a="1"/>
  <c r="I68" i="5"/>
  <c r="I61" i="5" a="1"/>
  <c r="I61" i="5"/>
  <c r="I54" i="5" a="1"/>
  <c r="I54" i="5"/>
  <c r="I47" i="5" a="1"/>
  <c r="I47" i="5"/>
  <c r="I40" i="5" a="1"/>
  <c r="I40" i="5"/>
  <c r="I33" i="5" a="1"/>
  <c r="I33" i="5"/>
  <c r="I26" i="5" a="1"/>
  <c r="I26" i="5"/>
  <c r="I19" i="5" a="1"/>
  <c r="I19" i="5"/>
  <c r="I12" i="5" a="1"/>
  <c r="I12" i="5"/>
  <c r="I5" i="5" a="1"/>
  <c r="I5" i="5"/>
  <c r="I214" i="5" a="1"/>
  <c r="I214" i="5"/>
  <c r="I207" i="5" a="1"/>
  <c r="I207" i="5"/>
  <c r="I200" i="5" a="1"/>
  <c r="I200" i="5"/>
  <c r="I193" i="5" a="1"/>
  <c r="I193" i="5"/>
  <c r="I186" i="5" a="1"/>
  <c r="I186" i="5"/>
  <c r="I179" i="5" a="1"/>
  <c r="I179" i="5"/>
  <c r="I172" i="5" a="1"/>
  <c r="I172" i="5"/>
  <c r="I165" i="5" a="1"/>
  <c r="I165" i="5"/>
  <c r="I158" i="5" a="1"/>
  <c r="I158" i="5"/>
  <c r="I151" i="5" a="1"/>
  <c r="I151" i="5"/>
  <c r="I144" i="5" a="1"/>
  <c r="I144" i="5"/>
  <c r="I137" i="5" a="1"/>
  <c r="I137" i="5"/>
  <c r="I130" i="5" a="1"/>
  <c r="I130" i="5"/>
  <c r="I123" i="5" a="1"/>
  <c r="I123" i="5"/>
  <c r="I116" i="5" a="1"/>
  <c r="I116" i="5"/>
  <c r="I109" i="5" a="1"/>
  <c r="I109" i="5"/>
  <c r="I102" i="5" a="1"/>
  <c r="I102" i="5"/>
  <c r="I95" i="5" a="1"/>
  <c r="I95" i="5"/>
  <c r="I88" i="5" a="1"/>
  <c r="I88" i="5"/>
  <c r="I81" i="5" a="1"/>
  <c r="I81" i="5"/>
  <c r="I74" i="5" a="1"/>
  <c r="I74" i="5"/>
  <c r="I67" i="5" a="1"/>
  <c r="I67" i="5"/>
  <c r="I60" i="5" a="1"/>
  <c r="I60" i="5"/>
  <c r="I53" i="5" a="1"/>
  <c r="I53" i="5"/>
  <c r="I46" i="5" a="1"/>
  <c r="I46" i="5"/>
  <c r="I39" i="5" a="1"/>
  <c r="I39" i="5"/>
  <c r="I32" i="5" a="1"/>
  <c r="I32" i="5"/>
  <c r="I25" i="5" a="1"/>
  <c r="I25" i="5"/>
  <c r="I18" i="5" a="1"/>
  <c r="I18" i="5"/>
  <c r="I11" i="5" a="1"/>
  <c r="I11" i="5"/>
  <c r="I4" i="5" a="1"/>
  <c r="I4" i="5"/>
  <c r="G217" i="5" a="1"/>
  <c r="G217" i="5"/>
  <c r="G210" i="5" a="1"/>
  <c r="G210" i="5"/>
  <c r="G203" i="5" a="1"/>
  <c r="G203" i="5"/>
  <c r="G196" i="5" a="1"/>
  <c r="G196" i="5"/>
  <c r="G189" i="5" a="1"/>
  <c r="G189" i="5"/>
  <c r="G182" i="5" a="1"/>
  <c r="G182" i="5"/>
  <c r="G175" i="5" a="1"/>
  <c r="G175" i="5"/>
  <c r="G168" i="5" a="1"/>
  <c r="G168" i="5"/>
  <c r="G161" i="5" a="1"/>
  <c r="G161" i="5"/>
  <c r="G154" i="5" a="1"/>
  <c r="G154" i="5"/>
  <c r="G147" i="5" a="1"/>
  <c r="G147" i="5"/>
  <c r="G140" i="5" a="1"/>
  <c r="G140" i="5"/>
  <c r="G133" i="5" a="1"/>
  <c r="G133" i="5"/>
  <c r="G126" i="5" a="1"/>
  <c r="G126" i="5"/>
  <c r="G119" i="5" a="1"/>
  <c r="G119" i="5"/>
  <c r="G112" i="5" a="1"/>
  <c r="G112" i="5"/>
  <c r="G105" i="5" a="1"/>
  <c r="G105" i="5"/>
  <c r="G98" i="5" a="1"/>
  <c r="G98" i="5"/>
  <c r="G91" i="5" a="1"/>
  <c r="G91" i="5"/>
  <c r="G84" i="5" a="1"/>
  <c r="G84" i="5"/>
  <c r="G77" i="5" a="1"/>
  <c r="G77" i="5"/>
  <c r="G70" i="5" a="1"/>
  <c r="G70" i="5"/>
  <c r="G63" i="5" a="1"/>
  <c r="G63" i="5"/>
  <c r="G56" i="5" a="1"/>
  <c r="G56" i="5"/>
  <c r="G49" i="5" a="1"/>
  <c r="G49" i="5"/>
  <c r="G42" i="5" a="1"/>
  <c r="G42" i="5"/>
  <c r="G35" i="5" a="1"/>
  <c r="G35" i="5"/>
  <c r="G28" i="5" a="1"/>
  <c r="G28" i="5"/>
  <c r="G21" i="5" a="1"/>
  <c r="G21" i="5"/>
  <c r="G14" i="5" a="1"/>
  <c r="G14" i="5"/>
  <c r="G7" i="5" a="1"/>
  <c r="G7" i="5"/>
  <c r="G216" i="5" a="1"/>
  <c r="G216" i="5"/>
  <c r="G209" i="5" a="1"/>
  <c r="G209" i="5"/>
  <c r="G202" i="5" a="1"/>
  <c r="G202" i="5"/>
  <c r="G195" i="5" a="1"/>
  <c r="G195" i="5"/>
  <c r="G188" i="5" a="1"/>
  <c r="G188" i="5"/>
  <c r="G181" i="5" a="1"/>
  <c r="G181" i="5"/>
  <c r="G174" i="5" a="1"/>
  <c r="G174" i="5"/>
  <c r="G167" i="5" a="1"/>
  <c r="G167" i="5"/>
  <c r="G160" i="5" a="1"/>
  <c r="G160" i="5"/>
  <c r="G153" i="5" a="1"/>
  <c r="G153" i="5"/>
  <c r="G146" i="5" a="1"/>
  <c r="G146" i="5"/>
  <c r="G139" i="5" a="1"/>
  <c r="G139" i="5"/>
  <c r="G132" i="5" a="1"/>
  <c r="G132" i="5"/>
  <c r="G125" i="5" a="1"/>
  <c r="G125" i="5"/>
  <c r="G118" i="5" a="1"/>
  <c r="G118" i="5"/>
  <c r="G111" i="5" a="1"/>
  <c r="G111" i="5"/>
  <c r="G104" i="5" a="1"/>
  <c r="G104" i="5"/>
  <c r="G97" i="5" a="1"/>
  <c r="G97" i="5"/>
  <c r="G90" i="5" a="1"/>
  <c r="G90" i="5"/>
  <c r="G83" i="5" a="1"/>
  <c r="G83" i="5"/>
  <c r="G76" i="5" a="1"/>
  <c r="G76" i="5"/>
  <c r="G69" i="5" a="1"/>
  <c r="G69" i="5"/>
  <c r="G62" i="5" a="1"/>
  <c r="G62" i="5"/>
  <c r="G55" i="5" a="1"/>
  <c r="G55" i="5"/>
  <c r="G48" i="5" a="1"/>
  <c r="G48" i="5"/>
  <c r="G41" i="5" a="1"/>
  <c r="G41" i="5"/>
  <c r="G34" i="5" a="1"/>
  <c r="G34" i="5"/>
  <c r="G27" i="5" a="1"/>
  <c r="G27" i="5"/>
  <c r="G20" i="5" a="1"/>
  <c r="G20" i="5"/>
  <c r="G13" i="5" a="1"/>
  <c r="G13" i="5"/>
  <c r="G6" i="5" a="1"/>
  <c r="G6" i="5"/>
  <c r="G215" i="5" a="1"/>
  <c r="G215" i="5"/>
  <c r="G208" i="5" a="1"/>
  <c r="G208" i="5"/>
  <c r="G201" i="5" a="1"/>
  <c r="G201" i="5"/>
  <c r="G194" i="5" a="1"/>
  <c r="G194" i="5"/>
  <c r="G187" i="5" a="1"/>
  <c r="G187" i="5"/>
  <c r="G180" i="5" a="1"/>
  <c r="G180" i="5"/>
  <c r="G173" i="5" a="1"/>
  <c r="G173" i="5"/>
  <c r="G166" i="5" a="1"/>
  <c r="G166" i="5"/>
  <c r="G159" i="5" a="1"/>
  <c r="G159" i="5"/>
  <c r="G152" i="5" a="1"/>
  <c r="G152" i="5"/>
  <c r="G145" i="5" a="1"/>
  <c r="G145" i="5"/>
  <c r="G138" i="5" a="1"/>
  <c r="G138" i="5"/>
  <c r="G131" i="5" a="1"/>
  <c r="G131" i="5"/>
  <c r="G124" i="5" a="1"/>
  <c r="G124" i="5"/>
  <c r="G117" i="5" a="1"/>
  <c r="G117" i="5"/>
  <c r="G110" i="5" a="1"/>
  <c r="G110" i="5"/>
  <c r="G103" i="5" a="1"/>
  <c r="G103" i="5"/>
  <c r="G96" i="5" a="1"/>
  <c r="G96" i="5"/>
  <c r="G89" i="5" a="1"/>
  <c r="G89" i="5"/>
  <c r="G82" i="5" a="1"/>
  <c r="G82" i="5"/>
  <c r="G75" i="5" a="1"/>
  <c r="G75" i="5"/>
  <c r="G68" i="5" a="1"/>
  <c r="G68" i="5"/>
  <c r="G61" i="5" a="1"/>
  <c r="G61" i="5"/>
  <c r="G54" i="5" a="1"/>
  <c r="G54" i="5"/>
  <c r="G47" i="5" a="1"/>
  <c r="G47" i="5"/>
  <c r="G40" i="5" a="1"/>
  <c r="G40" i="5"/>
  <c r="G33" i="5" a="1"/>
  <c r="G33" i="5"/>
  <c r="G26" i="5" a="1"/>
  <c r="G26" i="5"/>
  <c r="G19" i="5" a="1"/>
  <c r="G19" i="5"/>
  <c r="G12" i="5" a="1"/>
  <c r="G12" i="5"/>
  <c r="G5" i="5" a="1"/>
  <c r="G5" i="5"/>
  <c r="G214" i="5" a="1"/>
  <c r="G214" i="5"/>
  <c r="G207" i="5" a="1"/>
  <c r="G207" i="5"/>
  <c r="G200" i="5" a="1"/>
  <c r="G200" i="5"/>
  <c r="G193" i="5" a="1"/>
  <c r="G193" i="5"/>
  <c r="G186" i="5" a="1"/>
  <c r="G186" i="5"/>
  <c r="G179" i="5" a="1"/>
  <c r="G179" i="5"/>
  <c r="G172" i="5" a="1"/>
  <c r="G172" i="5"/>
  <c r="G165" i="5" a="1"/>
  <c r="G165" i="5"/>
  <c r="G158" i="5" a="1"/>
  <c r="G158" i="5"/>
  <c r="G151" i="5" a="1"/>
  <c r="G151" i="5"/>
  <c r="G144" i="5" a="1"/>
  <c r="G144" i="5"/>
  <c r="G137" i="5" a="1"/>
  <c r="G137" i="5"/>
  <c r="G130" i="5" a="1"/>
  <c r="G130" i="5"/>
  <c r="G123" i="5" a="1"/>
  <c r="G123" i="5"/>
  <c r="G116" i="5" a="1"/>
  <c r="G116" i="5"/>
  <c r="G109" i="5" a="1"/>
  <c r="G109" i="5"/>
  <c r="G102" i="5" a="1"/>
  <c r="G102" i="5"/>
  <c r="G95" i="5" a="1"/>
  <c r="G95" i="5"/>
  <c r="G88" i="5" a="1"/>
  <c r="G88" i="5"/>
  <c r="G81" i="5" a="1"/>
  <c r="G81" i="5"/>
  <c r="G74" i="5" a="1"/>
  <c r="G74" i="5"/>
  <c r="G67" i="5" a="1"/>
  <c r="G67" i="5"/>
  <c r="G60" i="5" a="1"/>
  <c r="G60" i="5"/>
  <c r="G53" i="5" a="1"/>
  <c r="G53" i="5"/>
  <c r="G46" i="5" a="1"/>
  <c r="G46" i="5"/>
  <c r="G39" i="5" a="1"/>
  <c r="G39" i="5"/>
  <c r="G32" i="5" a="1"/>
  <c r="G32" i="5"/>
  <c r="G25" i="5" a="1"/>
  <c r="G25" i="5"/>
  <c r="G18" i="5" a="1"/>
  <c r="G18" i="5"/>
  <c r="G11" i="5" a="1"/>
  <c r="G11" i="5"/>
  <c r="G4" i="5" a="1"/>
  <c r="G4" i="5"/>
  <c r="F217" i="5" a="1"/>
  <c r="F217" i="5"/>
  <c r="F210" i="5" a="1"/>
  <c r="F210" i="5"/>
  <c r="F203" i="5" a="1"/>
  <c r="F203" i="5"/>
  <c r="F196" i="5" a="1"/>
  <c r="F196" i="5"/>
  <c r="F189" i="5" a="1"/>
  <c r="F189" i="5"/>
  <c r="F182" i="5" a="1"/>
  <c r="F182" i="5"/>
  <c r="F175" i="5" a="1"/>
  <c r="F175" i="5"/>
  <c r="F168" i="5" a="1"/>
  <c r="F168" i="5"/>
  <c r="F161" i="5" a="1"/>
  <c r="F161" i="5"/>
  <c r="F154" i="5" a="1"/>
  <c r="F154" i="5"/>
  <c r="F147" i="5" a="1"/>
  <c r="F147" i="5"/>
  <c r="F140" i="5" a="1"/>
  <c r="F140" i="5"/>
  <c r="F133" i="5" a="1"/>
  <c r="F133" i="5"/>
  <c r="F126" i="5" a="1"/>
  <c r="F126" i="5"/>
  <c r="F119" i="5" a="1"/>
  <c r="F119" i="5"/>
  <c r="F112" i="5" a="1"/>
  <c r="F112" i="5"/>
  <c r="F105" i="5" a="1"/>
  <c r="F105" i="5"/>
  <c r="F98" i="5" a="1"/>
  <c r="F98" i="5"/>
  <c r="F91" i="5" a="1"/>
  <c r="F91" i="5"/>
  <c r="F84" i="5" a="1"/>
  <c r="F84" i="5"/>
  <c r="F77" i="5" a="1"/>
  <c r="F77" i="5"/>
  <c r="F70" i="5" a="1"/>
  <c r="F70" i="5"/>
  <c r="F63" i="5" a="1"/>
  <c r="F63" i="5"/>
  <c r="F56" i="5" a="1"/>
  <c r="F56" i="5"/>
  <c r="F49" i="5" a="1"/>
  <c r="F49" i="5"/>
  <c r="F42" i="5" a="1"/>
  <c r="F42" i="5"/>
  <c r="F35" i="5" a="1"/>
  <c r="F35" i="5"/>
  <c r="F28" i="5" a="1"/>
  <c r="F28" i="5"/>
  <c r="F21" i="5" a="1"/>
  <c r="F21" i="5"/>
  <c r="F14" i="5" a="1"/>
  <c r="F14" i="5"/>
  <c r="F7" i="5" a="1"/>
  <c r="F7" i="5"/>
  <c r="F216" i="5" a="1"/>
  <c r="F216" i="5"/>
  <c r="F209" i="5" a="1"/>
  <c r="F209" i="5"/>
  <c r="F202" i="5" a="1"/>
  <c r="F202" i="5"/>
  <c r="F195" i="5" a="1"/>
  <c r="F195" i="5"/>
  <c r="F188" i="5" a="1"/>
  <c r="F188" i="5"/>
  <c r="F181" i="5" a="1"/>
  <c r="F181" i="5"/>
  <c r="F174" i="5" a="1"/>
  <c r="F174" i="5"/>
  <c r="F167" i="5" a="1"/>
  <c r="F167" i="5"/>
  <c r="F160" i="5" a="1"/>
  <c r="F160" i="5"/>
  <c r="F153" i="5" a="1"/>
  <c r="F153" i="5"/>
  <c r="F146" i="5" a="1"/>
  <c r="F146" i="5"/>
  <c r="F139" i="5" a="1"/>
  <c r="F139" i="5"/>
  <c r="F132" i="5" a="1"/>
  <c r="F132" i="5"/>
  <c r="F125" i="5" a="1"/>
  <c r="F125" i="5"/>
  <c r="F118" i="5" a="1"/>
  <c r="F118" i="5"/>
  <c r="F111" i="5" a="1"/>
  <c r="F111" i="5"/>
  <c r="F104" i="5" a="1"/>
  <c r="F104" i="5"/>
  <c r="F97" i="5" a="1"/>
  <c r="F97" i="5"/>
  <c r="F90" i="5" a="1"/>
  <c r="F90" i="5"/>
  <c r="F83" i="5" a="1"/>
  <c r="F83" i="5"/>
  <c r="F76" i="5" a="1"/>
  <c r="F76" i="5"/>
  <c r="F69" i="5" a="1"/>
  <c r="F69" i="5"/>
  <c r="F62" i="5" a="1"/>
  <c r="F62" i="5"/>
  <c r="F55" i="5" a="1"/>
  <c r="F55" i="5"/>
  <c r="F48" i="5" a="1"/>
  <c r="F48" i="5"/>
  <c r="F41" i="5" a="1"/>
  <c r="F41" i="5"/>
  <c r="F34" i="5" a="1"/>
  <c r="F34" i="5"/>
  <c r="F27" i="5" a="1"/>
  <c r="F27" i="5"/>
  <c r="F20" i="5" a="1"/>
  <c r="F20" i="5"/>
  <c r="F13" i="5" a="1"/>
  <c r="F13" i="5"/>
  <c r="F6" i="5" a="1"/>
  <c r="F6" i="5"/>
  <c r="F215" i="5" a="1"/>
  <c r="F215" i="5"/>
  <c r="F208" i="5" a="1"/>
  <c r="F208" i="5"/>
  <c r="F201" i="5" a="1"/>
  <c r="F201" i="5"/>
  <c r="F194" i="5" a="1"/>
  <c r="F194" i="5"/>
  <c r="F187" i="5" a="1"/>
  <c r="F187" i="5"/>
  <c r="F180" i="5" a="1"/>
  <c r="F180" i="5"/>
  <c r="F173" i="5" a="1"/>
  <c r="F173" i="5"/>
  <c r="F166" i="5" a="1"/>
  <c r="F166" i="5"/>
  <c r="F159" i="5" a="1"/>
  <c r="F159" i="5"/>
  <c r="F152" i="5" a="1"/>
  <c r="F152" i="5"/>
  <c r="F145" i="5" a="1"/>
  <c r="F145" i="5"/>
  <c r="F138" i="5" a="1"/>
  <c r="F138" i="5"/>
  <c r="F131" i="5" a="1"/>
  <c r="F131" i="5"/>
  <c r="F124" i="5" a="1"/>
  <c r="F124" i="5"/>
  <c r="F117" i="5" a="1"/>
  <c r="F117" i="5"/>
  <c r="F110" i="5" a="1"/>
  <c r="F110" i="5"/>
  <c r="F103" i="5" a="1"/>
  <c r="F103" i="5"/>
  <c r="F96" i="5" a="1"/>
  <c r="F96" i="5"/>
  <c r="F89" i="5" a="1"/>
  <c r="F89" i="5"/>
  <c r="F82" i="5" a="1"/>
  <c r="F82" i="5"/>
  <c r="F75" i="5" a="1"/>
  <c r="F75" i="5"/>
  <c r="F68" i="5" a="1"/>
  <c r="F68" i="5"/>
  <c r="F61" i="5" a="1"/>
  <c r="F61" i="5"/>
  <c r="F54" i="5" a="1"/>
  <c r="F54" i="5"/>
  <c r="F47" i="5" a="1"/>
  <c r="F47" i="5"/>
  <c r="F40" i="5" a="1"/>
  <c r="F40" i="5"/>
  <c r="F33" i="5" a="1"/>
  <c r="F33" i="5"/>
  <c r="F26" i="5" a="1"/>
  <c r="F26" i="5"/>
  <c r="F19" i="5" a="1"/>
  <c r="F19" i="5"/>
  <c r="F12" i="5" a="1"/>
  <c r="F12" i="5"/>
  <c r="F5" i="5" a="1"/>
  <c r="F5" i="5"/>
  <c r="F214" i="5" a="1"/>
  <c r="F214" i="5"/>
  <c r="F207" i="5" a="1"/>
  <c r="F207" i="5"/>
  <c r="F200" i="5" a="1"/>
  <c r="F200" i="5"/>
  <c r="F193" i="5" a="1"/>
  <c r="F193" i="5"/>
  <c r="F186" i="5" a="1"/>
  <c r="F186" i="5"/>
  <c r="F179" i="5" a="1"/>
  <c r="F179" i="5"/>
  <c r="F172" i="5" a="1"/>
  <c r="F172" i="5"/>
  <c r="F165" i="5" a="1"/>
  <c r="F165" i="5"/>
  <c r="F158" i="5" a="1"/>
  <c r="F158" i="5"/>
  <c r="F151" i="5" a="1"/>
  <c r="F151" i="5"/>
  <c r="F144" i="5" a="1"/>
  <c r="F144" i="5"/>
  <c r="F137" i="5" a="1"/>
  <c r="F137" i="5"/>
  <c r="F130" i="5" a="1"/>
  <c r="F130" i="5"/>
  <c r="F123" i="5" a="1"/>
  <c r="F123" i="5"/>
  <c r="F116" i="5" a="1"/>
  <c r="F116" i="5"/>
  <c r="F109" i="5" a="1"/>
  <c r="F109" i="5"/>
  <c r="F102" i="5" a="1"/>
  <c r="F102" i="5"/>
  <c r="F95" i="5" a="1"/>
  <c r="F95" i="5"/>
  <c r="F88" i="5" a="1"/>
  <c r="F88" i="5"/>
  <c r="F81" i="5" a="1"/>
  <c r="F81" i="5"/>
  <c r="F74" i="5" a="1"/>
  <c r="F74" i="5"/>
  <c r="F67" i="5" a="1"/>
  <c r="F67" i="5"/>
  <c r="F60" i="5" a="1"/>
  <c r="F60" i="5"/>
  <c r="F53" i="5" a="1"/>
  <c r="F53" i="5"/>
  <c r="F46" i="5" a="1"/>
  <c r="F46" i="5"/>
  <c r="F39" i="5" a="1"/>
  <c r="F39" i="5"/>
  <c r="F32" i="5" a="1"/>
  <c r="F32" i="5"/>
  <c r="F25" i="5" a="1"/>
  <c r="F25" i="5"/>
  <c r="F18" i="5" a="1"/>
  <c r="F18" i="5"/>
  <c r="F11" i="5" a="1"/>
  <c r="F11" i="5"/>
  <c r="F4" i="5" a="1"/>
  <c r="F4" i="5"/>
  <c r="E217" i="5" a="1"/>
  <c r="E217" i="5"/>
  <c r="E210" i="5" a="1"/>
  <c r="E210" i="5"/>
  <c r="E203" i="5" a="1"/>
  <c r="E203" i="5"/>
  <c r="E196" i="5" a="1"/>
  <c r="E196" i="5"/>
  <c r="E189" i="5" a="1"/>
  <c r="E189" i="5"/>
  <c r="E182" i="5" a="1"/>
  <c r="E182" i="5"/>
  <c r="E175" i="5" a="1"/>
  <c r="E175" i="5"/>
  <c r="E168" i="5" a="1"/>
  <c r="E168" i="5"/>
  <c r="E161" i="5" a="1"/>
  <c r="E161" i="5"/>
  <c r="E154" i="5" a="1"/>
  <c r="E154" i="5"/>
  <c r="E147" i="5" a="1"/>
  <c r="E147" i="5"/>
  <c r="E140" i="5" a="1"/>
  <c r="E140" i="5"/>
  <c r="E133" i="5" a="1"/>
  <c r="E133" i="5"/>
  <c r="E126" i="5" a="1"/>
  <c r="E126" i="5"/>
  <c r="E119" i="5" a="1"/>
  <c r="E119" i="5"/>
  <c r="E112" i="5" a="1"/>
  <c r="E112" i="5"/>
  <c r="E105" i="5" a="1"/>
  <c r="E105" i="5"/>
  <c r="E98" i="5" a="1"/>
  <c r="E98" i="5"/>
  <c r="E91" i="5" a="1"/>
  <c r="E91" i="5"/>
  <c r="E84" i="5" a="1"/>
  <c r="E84" i="5"/>
  <c r="E77" i="5" a="1"/>
  <c r="E77" i="5"/>
  <c r="E70" i="5" a="1"/>
  <c r="E70" i="5"/>
  <c r="E63" i="5" a="1"/>
  <c r="E63" i="5"/>
  <c r="E56" i="5" a="1"/>
  <c r="E56" i="5"/>
  <c r="E49" i="5" a="1"/>
  <c r="E49" i="5"/>
  <c r="E42" i="5" a="1"/>
  <c r="E42" i="5"/>
  <c r="E35" i="5" a="1"/>
  <c r="E35" i="5"/>
  <c r="E28" i="5" a="1"/>
  <c r="E28" i="5"/>
  <c r="E21" i="5" a="1"/>
  <c r="E21" i="5"/>
  <c r="E14" i="5" a="1"/>
  <c r="E14" i="5"/>
  <c r="E7" i="5" a="1"/>
  <c r="E7" i="5"/>
  <c r="E216" i="5" a="1"/>
  <c r="E216" i="5"/>
  <c r="E209" i="5" a="1"/>
  <c r="E209" i="5"/>
  <c r="E202" i="5" a="1"/>
  <c r="E202" i="5"/>
  <c r="E195" i="5" a="1"/>
  <c r="E195" i="5"/>
  <c r="E188" i="5" a="1"/>
  <c r="E188" i="5"/>
  <c r="E181" i="5" a="1"/>
  <c r="E181" i="5"/>
  <c r="E174" i="5" a="1"/>
  <c r="E174" i="5"/>
  <c r="E167" i="5" a="1"/>
  <c r="E167" i="5"/>
  <c r="E160" i="5" a="1"/>
  <c r="E160" i="5"/>
  <c r="E153" i="5" a="1"/>
  <c r="E153" i="5"/>
  <c r="E146" i="5" a="1"/>
  <c r="E146" i="5"/>
  <c r="E139" i="5" a="1"/>
  <c r="E139" i="5"/>
  <c r="E132" i="5" a="1"/>
  <c r="E132" i="5"/>
  <c r="E125" i="5" a="1"/>
  <c r="E125" i="5"/>
  <c r="E118" i="5" a="1"/>
  <c r="E118" i="5"/>
  <c r="E111" i="5" a="1"/>
  <c r="E111" i="5"/>
  <c r="E104" i="5" a="1"/>
  <c r="E104" i="5"/>
  <c r="E97" i="5" a="1"/>
  <c r="E97" i="5"/>
  <c r="E90" i="5" a="1"/>
  <c r="E90" i="5"/>
  <c r="E83" i="5" a="1"/>
  <c r="E83" i="5"/>
  <c r="E76" i="5" a="1"/>
  <c r="E76" i="5"/>
  <c r="E69" i="5" a="1"/>
  <c r="E69" i="5"/>
  <c r="E62" i="5" a="1"/>
  <c r="E62" i="5"/>
  <c r="E55" i="5" a="1"/>
  <c r="E55" i="5"/>
  <c r="E48" i="5" a="1"/>
  <c r="E48" i="5"/>
  <c r="E41" i="5" a="1"/>
  <c r="E41" i="5"/>
  <c r="E34" i="5" a="1"/>
  <c r="E34" i="5"/>
  <c r="E27" i="5" a="1"/>
  <c r="E27" i="5"/>
  <c r="E20" i="5" a="1"/>
  <c r="E20" i="5"/>
  <c r="E13" i="5" a="1"/>
  <c r="E13" i="5"/>
  <c r="E6" i="5" a="1"/>
  <c r="E6" i="5"/>
  <c r="E215" i="5" a="1"/>
  <c r="E215" i="5"/>
  <c r="E208" i="5" a="1"/>
  <c r="E208" i="5"/>
  <c r="E201" i="5" a="1"/>
  <c r="E201" i="5"/>
  <c r="E194" i="5" a="1"/>
  <c r="E194" i="5"/>
  <c r="E187" i="5" a="1"/>
  <c r="E187" i="5"/>
  <c r="E180" i="5" a="1"/>
  <c r="E180" i="5"/>
  <c r="E173" i="5" a="1"/>
  <c r="E173" i="5"/>
  <c r="E166" i="5" a="1"/>
  <c r="E166" i="5"/>
  <c r="E159" i="5" a="1"/>
  <c r="E159" i="5"/>
  <c r="E152" i="5" a="1"/>
  <c r="E152" i="5"/>
  <c r="E145" i="5" a="1"/>
  <c r="E145" i="5"/>
  <c r="E138" i="5" a="1"/>
  <c r="E138" i="5"/>
  <c r="E131" i="5" a="1"/>
  <c r="E131" i="5"/>
  <c r="E124" i="5" a="1"/>
  <c r="E124" i="5"/>
  <c r="E117" i="5" a="1"/>
  <c r="E117" i="5"/>
  <c r="E110" i="5" a="1"/>
  <c r="E110" i="5"/>
  <c r="E103" i="5" a="1"/>
  <c r="E103" i="5"/>
  <c r="E96" i="5" a="1"/>
  <c r="E96" i="5"/>
  <c r="E89" i="5" a="1"/>
  <c r="E89" i="5"/>
  <c r="E82" i="5" a="1"/>
  <c r="E82" i="5"/>
  <c r="E75" i="5" a="1"/>
  <c r="E75" i="5"/>
  <c r="E68" i="5" a="1"/>
  <c r="E68" i="5"/>
  <c r="E61" i="5" a="1"/>
  <c r="E61" i="5"/>
  <c r="E54" i="5" a="1"/>
  <c r="E54" i="5"/>
  <c r="E47" i="5" a="1"/>
  <c r="E47" i="5"/>
  <c r="E40" i="5" a="1"/>
  <c r="E40" i="5"/>
  <c r="E33" i="5" a="1"/>
  <c r="E33" i="5"/>
  <c r="E26" i="5" a="1"/>
  <c r="E26" i="5"/>
  <c r="E19" i="5" a="1"/>
  <c r="E19" i="5"/>
  <c r="E12" i="5" a="1"/>
  <c r="E12" i="5"/>
  <c r="E5" i="5" a="1"/>
  <c r="E5" i="5"/>
  <c r="E214" i="5" a="1"/>
  <c r="E214" i="5"/>
  <c r="E207" i="5" a="1"/>
  <c r="E207" i="5"/>
  <c r="E200" i="5" a="1"/>
  <c r="E200" i="5"/>
  <c r="E193" i="5" a="1"/>
  <c r="E193" i="5"/>
  <c r="E186" i="5" a="1"/>
  <c r="E186" i="5"/>
  <c r="E179" i="5" a="1"/>
  <c r="E179" i="5"/>
  <c r="E172" i="5" a="1"/>
  <c r="E172" i="5"/>
  <c r="E165" i="5" a="1"/>
  <c r="E165" i="5"/>
  <c r="E158" i="5" a="1"/>
  <c r="E158" i="5"/>
  <c r="E151" i="5" a="1"/>
  <c r="E151" i="5"/>
  <c r="E144" i="5" a="1"/>
  <c r="E144" i="5"/>
  <c r="E137" i="5" a="1"/>
  <c r="E137" i="5"/>
  <c r="E130" i="5" a="1"/>
  <c r="E130" i="5"/>
  <c r="E123" i="5" a="1"/>
  <c r="E123" i="5"/>
  <c r="E116" i="5" a="1"/>
  <c r="E116" i="5"/>
  <c r="E109" i="5" a="1"/>
  <c r="E109" i="5"/>
  <c r="E102" i="5" a="1"/>
  <c r="E102" i="5"/>
  <c r="E95" i="5" a="1"/>
  <c r="E95" i="5"/>
  <c r="E88" i="5" a="1"/>
  <c r="E88" i="5"/>
  <c r="E81" i="5" a="1"/>
  <c r="E81" i="5"/>
  <c r="E74" i="5" a="1"/>
  <c r="E74" i="5"/>
  <c r="E67" i="5" a="1"/>
  <c r="E67" i="5"/>
  <c r="E60" i="5" a="1"/>
  <c r="E60" i="5"/>
  <c r="E53" i="5" a="1"/>
  <c r="E53" i="5"/>
  <c r="E46" i="5" a="1"/>
  <c r="E46" i="5"/>
  <c r="E39" i="5" a="1"/>
  <c r="E39" i="5"/>
  <c r="E32" i="5" a="1"/>
  <c r="E32" i="5"/>
  <c r="E25" i="5" a="1"/>
  <c r="E25" i="5"/>
  <c r="E18" i="5" a="1"/>
  <c r="E18" i="5"/>
  <c r="E11" i="5" a="1"/>
  <c r="E11" i="5"/>
  <c r="E4" i="5" a="1"/>
  <c r="E4" i="5"/>
  <c r="D217" i="5" a="1"/>
  <c r="D217" i="5"/>
  <c r="D210" i="5" a="1"/>
  <c r="D210" i="5"/>
  <c r="D203" i="5" a="1"/>
  <c r="D203" i="5"/>
  <c r="D196" i="5" a="1"/>
  <c r="D196" i="5"/>
  <c r="D189" i="5" a="1"/>
  <c r="D189" i="5"/>
  <c r="D182" i="5" a="1"/>
  <c r="D182" i="5"/>
  <c r="D175" i="5" a="1"/>
  <c r="D175" i="5"/>
  <c r="D168" i="5" a="1"/>
  <c r="D168" i="5"/>
  <c r="D161" i="5" a="1"/>
  <c r="D161" i="5"/>
  <c r="D154" i="5" a="1"/>
  <c r="D154" i="5"/>
  <c r="D147" i="5" a="1"/>
  <c r="D147" i="5"/>
  <c r="D140" i="5" a="1"/>
  <c r="D140" i="5"/>
  <c r="D133" i="5" a="1"/>
  <c r="D133" i="5"/>
  <c r="D126" i="5" a="1"/>
  <c r="D126" i="5"/>
  <c r="D119" i="5" a="1"/>
  <c r="D119" i="5"/>
  <c r="D112" i="5" a="1"/>
  <c r="D112" i="5"/>
  <c r="D105" i="5" a="1"/>
  <c r="D105" i="5"/>
  <c r="D98" i="5" a="1"/>
  <c r="D98" i="5"/>
  <c r="D91" i="5" a="1"/>
  <c r="D91" i="5"/>
  <c r="D84" i="5" a="1"/>
  <c r="D84" i="5"/>
  <c r="D77" i="5" a="1"/>
  <c r="D77" i="5"/>
  <c r="D70" i="5" a="1"/>
  <c r="D70" i="5"/>
  <c r="D63" i="5" a="1"/>
  <c r="D63" i="5"/>
  <c r="D56" i="5" a="1"/>
  <c r="D56" i="5"/>
  <c r="D49" i="5" a="1"/>
  <c r="D49" i="5"/>
  <c r="D42" i="5" a="1"/>
  <c r="D42" i="5"/>
  <c r="D35" i="5" a="1"/>
  <c r="D35" i="5"/>
  <c r="D28" i="5" a="1"/>
  <c r="D28" i="5"/>
  <c r="D21" i="5" a="1"/>
  <c r="D21" i="5"/>
  <c r="D14" i="5" a="1"/>
  <c r="D14" i="5"/>
  <c r="D7" i="5" a="1"/>
  <c r="D7" i="5"/>
  <c r="D216" i="5" a="1"/>
  <c r="D216" i="5"/>
  <c r="D209" i="5" a="1"/>
  <c r="D209" i="5"/>
  <c r="D202" i="5" a="1"/>
  <c r="D202" i="5"/>
  <c r="D195" i="5" a="1"/>
  <c r="D195" i="5"/>
  <c r="D188" i="5" a="1"/>
  <c r="D188" i="5"/>
  <c r="D181" i="5" a="1"/>
  <c r="D181" i="5"/>
  <c r="D174" i="5" a="1"/>
  <c r="D174" i="5"/>
  <c r="D167" i="5" a="1"/>
  <c r="D167" i="5"/>
  <c r="D160" i="5" a="1"/>
  <c r="D160" i="5"/>
  <c r="D153" i="5" a="1"/>
  <c r="D153" i="5"/>
  <c r="D146" i="5" a="1"/>
  <c r="D146" i="5"/>
  <c r="D139" i="5" a="1"/>
  <c r="D139" i="5"/>
  <c r="D132" i="5" a="1"/>
  <c r="D132" i="5"/>
  <c r="D125" i="5" a="1"/>
  <c r="D125" i="5"/>
  <c r="D118" i="5" a="1"/>
  <c r="D118" i="5"/>
  <c r="D111" i="5" a="1"/>
  <c r="D111" i="5"/>
  <c r="D104" i="5" a="1"/>
  <c r="D104" i="5"/>
  <c r="D97" i="5" a="1"/>
  <c r="D97" i="5"/>
  <c r="D90" i="5" a="1"/>
  <c r="D90" i="5"/>
  <c r="D83" i="5" a="1"/>
  <c r="D83" i="5"/>
  <c r="D76" i="5" a="1"/>
  <c r="D76" i="5"/>
  <c r="D69" i="5" a="1"/>
  <c r="D69" i="5"/>
  <c r="D62" i="5" a="1"/>
  <c r="D62" i="5"/>
  <c r="D55" i="5" a="1"/>
  <c r="D55" i="5"/>
  <c r="D48" i="5" a="1"/>
  <c r="D48" i="5"/>
  <c r="D41" i="5" a="1"/>
  <c r="D41" i="5"/>
  <c r="D34" i="5" a="1"/>
  <c r="D34" i="5"/>
  <c r="D27" i="5" a="1"/>
  <c r="D27" i="5"/>
  <c r="D20" i="5" a="1"/>
  <c r="D20" i="5"/>
  <c r="D13" i="5" a="1"/>
  <c r="D13" i="5"/>
  <c r="D6" i="5" a="1"/>
  <c r="D6" i="5"/>
  <c r="D215" i="5" a="1"/>
  <c r="D215" i="5"/>
  <c r="D208" i="5" a="1"/>
  <c r="D208" i="5"/>
  <c r="D201" i="5" a="1"/>
  <c r="D201" i="5"/>
  <c r="D194" i="5" a="1"/>
  <c r="D194" i="5"/>
  <c r="D187" i="5" a="1"/>
  <c r="D187" i="5"/>
  <c r="D180" i="5" a="1"/>
  <c r="D180" i="5"/>
  <c r="D173" i="5" a="1"/>
  <c r="D173" i="5"/>
  <c r="D166" i="5" a="1"/>
  <c r="D166" i="5"/>
  <c r="D159" i="5" a="1"/>
  <c r="D159" i="5"/>
  <c r="D152" i="5" a="1"/>
  <c r="D152" i="5"/>
  <c r="D145" i="5" a="1"/>
  <c r="D145" i="5"/>
  <c r="D138" i="5" a="1"/>
  <c r="D138" i="5"/>
  <c r="D131" i="5" a="1"/>
  <c r="D131" i="5"/>
  <c r="D124" i="5" a="1"/>
  <c r="D124" i="5"/>
  <c r="D117" i="5" a="1"/>
  <c r="D117" i="5"/>
  <c r="D110" i="5" a="1"/>
  <c r="D110" i="5"/>
  <c r="D103" i="5" a="1"/>
  <c r="D103" i="5"/>
  <c r="D96" i="5" a="1"/>
  <c r="D96" i="5"/>
  <c r="D89" i="5" a="1"/>
  <c r="D89" i="5"/>
  <c r="D82" i="5" a="1"/>
  <c r="D82" i="5"/>
  <c r="D75" i="5" a="1"/>
  <c r="D75" i="5"/>
  <c r="D68" i="5" a="1"/>
  <c r="D68" i="5"/>
  <c r="D61" i="5" a="1"/>
  <c r="D61" i="5"/>
  <c r="D54" i="5" a="1"/>
  <c r="D54" i="5"/>
  <c r="D47" i="5" a="1"/>
  <c r="D47" i="5"/>
  <c r="D40" i="5" a="1"/>
  <c r="D40" i="5"/>
  <c r="D33" i="5" a="1"/>
  <c r="D33" i="5"/>
  <c r="D26" i="5" a="1"/>
  <c r="D26" i="5"/>
  <c r="D19" i="5" a="1"/>
  <c r="D19" i="5"/>
  <c r="D12" i="5" a="1"/>
  <c r="D12" i="5"/>
  <c r="D5" i="5" a="1"/>
  <c r="D5" i="5"/>
  <c r="D214" i="5" a="1"/>
  <c r="D214" i="5"/>
  <c r="D207" i="5" a="1"/>
  <c r="D207" i="5"/>
  <c r="D200" i="5" a="1"/>
  <c r="D200" i="5"/>
  <c r="D193" i="5" a="1"/>
  <c r="D193" i="5"/>
  <c r="D186" i="5" a="1"/>
  <c r="D186" i="5"/>
  <c r="D179" i="5" a="1"/>
  <c r="D179" i="5"/>
  <c r="D172" i="5" a="1"/>
  <c r="D172" i="5"/>
  <c r="D165" i="5" a="1"/>
  <c r="D165" i="5"/>
  <c r="D158" i="5" a="1"/>
  <c r="D158" i="5"/>
  <c r="D151" i="5" a="1"/>
  <c r="D151" i="5"/>
  <c r="D144" i="5" a="1"/>
  <c r="D144" i="5"/>
  <c r="D137" i="5" a="1"/>
  <c r="D137" i="5"/>
  <c r="D130" i="5" a="1"/>
  <c r="D130" i="5"/>
  <c r="D123" i="5" a="1"/>
  <c r="D123" i="5"/>
  <c r="D116" i="5" a="1"/>
  <c r="D116" i="5"/>
  <c r="D109" i="5" a="1"/>
  <c r="D109" i="5"/>
  <c r="D102" i="5" a="1"/>
  <c r="D102" i="5"/>
  <c r="D95" i="5" a="1"/>
  <c r="D95" i="5"/>
  <c r="D88" i="5" a="1"/>
  <c r="D88" i="5"/>
  <c r="D81" i="5" a="1"/>
  <c r="D81" i="5"/>
  <c r="D74" i="5" a="1"/>
  <c r="D74" i="5"/>
  <c r="D67" i="5" a="1"/>
  <c r="D67" i="5"/>
  <c r="D60" i="5" a="1"/>
  <c r="D60" i="5"/>
  <c r="D53" i="5" a="1"/>
  <c r="D53" i="5"/>
  <c r="D46" i="5" a="1"/>
  <c r="D46" i="5"/>
  <c r="D39" i="5" a="1"/>
  <c r="D39" i="5"/>
  <c r="D32" i="5" a="1"/>
  <c r="D32" i="5"/>
  <c r="D25" i="5" a="1"/>
  <c r="D25" i="5"/>
  <c r="D18" i="5" a="1"/>
  <c r="D18" i="5"/>
  <c r="D11" i="5" a="1"/>
  <c r="D11" i="5"/>
  <c r="D4" i="5" a="1"/>
  <c r="D4" i="5"/>
  <c r="C214" i="5" a="1"/>
  <c r="C214" i="5"/>
  <c r="C207" i="5" a="1"/>
  <c r="C207" i="5"/>
  <c r="C200" i="5" a="1"/>
  <c r="C200" i="5"/>
  <c r="C193" i="5" a="1"/>
  <c r="C193" i="5"/>
  <c r="C186" i="5" a="1"/>
  <c r="C186" i="5"/>
  <c r="C179" i="5" a="1"/>
  <c r="C179" i="5"/>
  <c r="C172" i="5" a="1"/>
  <c r="C172" i="5"/>
  <c r="C165" i="5" a="1"/>
  <c r="C165" i="5"/>
  <c r="C158" i="5" a="1"/>
  <c r="C158" i="5"/>
  <c r="C151" i="5" a="1"/>
  <c r="C151" i="5"/>
  <c r="C144" i="5" a="1"/>
  <c r="C144" i="5"/>
  <c r="C137" i="5" a="1"/>
  <c r="C137" i="5"/>
  <c r="C130" i="5" a="1"/>
  <c r="C130" i="5"/>
  <c r="C123" i="5" a="1"/>
  <c r="C123" i="5"/>
  <c r="C116" i="5" a="1"/>
  <c r="C116" i="5"/>
  <c r="C109" i="5" a="1"/>
  <c r="C109" i="5"/>
  <c r="C102" i="5" a="1"/>
  <c r="C102" i="5"/>
  <c r="C95" i="5" a="1"/>
  <c r="C95" i="5"/>
  <c r="C88" i="5" a="1"/>
  <c r="C88" i="5"/>
  <c r="C81" i="5" a="1"/>
  <c r="C81" i="5"/>
  <c r="C74" i="5" a="1"/>
  <c r="C74" i="5"/>
  <c r="C67" i="5" a="1"/>
  <c r="C67" i="5"/>
  <c r="C60" i="5" a="1"/>
  <c r="C60" i="5"/>
  <c r="C53" i="5" a="1"/>
  <c r="C53" i="5"/>
  <c r="C46" i="5" a="1"/>
  <c r="C46" i="5"/>
  <c r="C39" i="5" a="1"/>
  <c r="C39" i="5"/>
  <c r="C32" i="5" a="1"/>
  <c r="C32" i="5"/>
  <c r="C25" i="5" a="1"/>
  <c r="C25" i="5"/>
  <c r="C18" i="5" a="1"/>
  <c r="C18" i="5"/>
  <c r="C11" i="5" a="1"/>
  <c r="C11" i="5"/>
  <c r="C4" i="5" a="1"/>
  <c r="C4" i="5"/>
  <c r="C217" i="5" a="1"/>
  <c r="C217" i="5"/>
  <c r="C210" i="5" a="1"/>
  <c r="C210" i="5"/>
  <c r="C203" i="5" a="1"/>
  <c r="C203" i="5"/>
  <c r="C196" i="5" a="1"/>
  <c r="C196" i="5"/>
  <c r="C189" i="5" a="1"/>
  <c r="C189" i="5"/>
  <c r="C182" i="5" a="1"/>
  <c r="C182" i="5"/>
  <c r="C175" i="5" a="1"/>
  <c r="C175" i="5"/>
  <c r="C168" i="5" a="1"/>
  <c r="C168" i="5"/>
  <c r="C161" i="5" a="1"/>
  <c r="C161" i="5"/>
  <c r="C154" i="5" a="1"/>
  <c r="C154" i="5"/>
  <c r="C147" i="5" a="1"/>
  <c r="C147" i="5"/>
  <c r="C140" i="5" a="1"/>
  <c r="C140" i="5"/>
  <c r="C133" i="5" a="1"/>
  <c r="C133" i="5"/>
  <c r="C126" i="5" a="1"/>
  <c r="C126" i="5"/>
  <c r="C119" i="5" a="1"/>
  <c r="C119" i="5"/>
  <c r="C112" i="5" a="1"/>
  <c r="C112" i="5"/>
  <c r="C105" i="5" a="1"/>
  <c r="C105" i="5"/>
  <c r="C98" i="5" a="1"/>
  <c r="C98" i="5"/>
  <c r="C91" i="5" a="1"/>
  <c r="C91" i="5"/>
  <c r="C84" i="5" a="1"/>
  <c r="C84" i="5"/>
  <c r="C77" i="5" a="1"/>
  <c r="C77" i="5"/>
  <c r="C70" i="5" a="1"/>
  <c r="C70" i="5"/>
  <c r="C63" i="5" a="1"/>
  <c r="C63" i="5"/>
  <c r="C56" i="5" a="1"/>
  <c r="C56" i="5"/>
  <c r="C49" i="5" a="1"/>
  <c r="C49" i="5"/>
  <c r="C42" i="5" a="1"/>
  <c r="C42" i="5"/>
  <c r="C35" i="5" a="1"/>
  <c r="C35" i="5"/>
  <c r="C28" i="5" a="1"/>
  <c r="C28" i="5"/>
  <c r="C21" i="5" a="1"/>
  <c r="C21" i="5"/>
  <c r="C14" i="5" a="1"/>
  <c r="C14" i="5"/>
  <c r="C7" i="5" a="1"/>
  <c r="C7" i="5"/>
  <c r="C216" i="5" a="1"/>
  <c r="C216" i="5"/>
  <c r="C209" i="5" a="1"/>
  <c r="C209" i="5"/>
  <c r="C202" i="5" a="1"/>
  <c r="C202" i="5"/>
  <c r="C195" i="5" a="1"/>
  <c r="C195" i="5"/>
  <c r="C188" i="5" a="1"/>
  <c r="C188" i="5"/>
  <c r="C181" i="5" a="1"/>
  <c r="C181" i="5"/>
  <c r="C174" i="5" a="1"/>
  <c r="C174" i="5"/>
  <c r="C167" i="5" a="1"/>
  <c r="C167" i="5"/>
  <c r="C160" i="5" a="1"/>
  <c r="C160" i="5"/>
  <c r="C153" i="5" a="1"/>
  <c r="C153" i="5"/>
  <c r="C146" i="5" a="1"/>
  <c r="C146" i="5"/>
  <c r="C139" i="5" a="1"/>
  <c r="C139" i="5"/>
  <c r="C132" i="5" a="1"/>
  <c r="C132" i="5"/>
  <c r="C125" i="5" a="1"/>
  <c r="C125" i="5"/>
  <c r="C118" i="5" a="1"/>
  <c r="C118" i="5"/>
  <c r="C111" i="5" a="1"/>
  <c r="C111" i="5"/>
  <c r="C104" i="5" a="1"/>
  <c r="C104" i="5"/>
  <c r="C97" i="5" a="1"/>
  <c r="C97" i="5"/>
  <c r="C90" i="5" a="1"/>
  <c r="C90" i="5"/>
  <c r="C83" i="5" a="1"/>
  <c r="C83" i="5"/>
  <c r="C76" i="5" a="1"/>
  <c r="C76" i="5"/>
  <c r="C69" i="5" a="1"/>
  <c r="C69" i="5"/>
  <c r="C62" i="5" a="1"/>
  <c r="C62" i="5"/>
  <c r="C55" i="5" a="1"/>
  <c r="C55" i="5"/>
  <c r="C48" i="5" a="1"/>
  <c r="C48" i="5"/>
  <c r="C41" i="5" a="1"/>
  <c r="C41" i="5"/>
  <c r="C34" i="5" a="1"/>
  <c r="C34" i="5"/>
  <c r="C27" i="5" a="1"/>
  <c r="C27" i="5"/>
  <c r="C20" i="5" a="1"/>
  <c r="C20" i="5"/>
  <c r="C13" i="5" a="1"/>
  <c r="C13" i="5"/>
  <c r="C6" i="5" a="1"/>
  <c r="C6" i="5"/>
  <c r="C215" i="5" a="1"/>
  <c r="C215" i="5"/>
  <c r="C208" i="5" a="1"/>
  <c r="C208" i="5"/>
  <c r="C201" i="5" a="1"/>
  <c r="C201" i="5"/>
  <c r="C194" i="5" a="1"/>
  <c r="C194" i="5"/>
  <c r="C187" i="5" a="1"/>
  <c r="C187" i="5"/>
  <c r="C180" i="5" a="1"/>
  <c r="C180" i="5"/>
  <c r="C173" i="5" a="1"/>
  <c r="C173" i="5"/>
  <c r="C166" i="5" a="1"/>
  <c r="C166" i="5"/>
  <c r="C159" i="5" a="1"/>
  <c r="C159" i="5"/>
  <c r="C152" i="5" a="1"/>
  <c r="C152" i="5"/>
  <c r="C145" i="5" a="1"/>
  <c r="C145" i="5"/>
  <c r="C138" i="5" a="1"/>
  <c r="C138" i="5"/>
  <c r="C131" i="5" a="1"/>
  <c r="C131" i="5"/>
  <c r="C124" i="5" a="1"/>
  <c r="C124" i="5"/>
  <c r="C117" i="5" a="1"/>
  <c r="C117" i="5"/>
  <c r="C110" i="5" a="1"/>
  <c r="C110" i="5"/>
  <c r="C103" i="5" a="1"/>
  <c r="C103" i="5"/>
  <c r="C96" i="5" a="1"/>
  <c r="C96" i="5"/>
  <c r="C89" i="5" a="1"/>
  <c r="C89" i="5"/>
  <c r="C82" i="5" a="1"/>
  <c r="C82" i="5"/>
  <c r="C75" i="5" a="1"/>
  <c r="C75" i="5"/>
  <c r="C68" i="5" a="1"/>
  <c r="C68" i="5"/>
  <c r="C61" i="5" a="1"/>
  <c r="C61" i="5"/>
  <c r="C54" i="5" a="1"/>
  <c r="C54" i="5"/>
  <c r="C47" i="5" a="1"/>
  <c r="C47" i="5"/>
  <c r="C40" i="5" a="1"/>
  <c r="C40" i="5"/>
  <c r="C33" i="5" a="1"/>
  <c r="C33" i="5"/>
  <c r="C26" i="5" a="1"/>
  <c r="C26" i="5"/>
  <c r="C19" i="5" a="1"/>
  <c r="C19" i="5"/>
  <c r="C12" i="5" a="1"/>
  <c r="C12" i="5"/>
  <c r="C5" i="5" a="1"/>
  <c r="C5" i="5"/>
  <c r="B4" i="5" a="1"/>
  <c r="B4" i="5"/>
  <c r="B217" i="5" a="1"/>
  <c r="B217" i="5"/>
  <c r="B210" i="5" a="1"/>
  <c r="B210" i="5"/>
  <c r="B203" i="5" a="1"/>
  <c r="B203" i="5"/>
  <c r="B196" i="5" a="1"/>
  <c r="B196" i="5"/>
  <c r="B189" i="5" a="1"/>
  <c r="B189" i="5"/>
  <c r="B182" i="5" a="1"/>
  <c r="B182" i="5"/>
  <c r="B175" i="5" a="1"/>
  <c r="B175" i="5"/>
  <c r="B168" i="5" a="1"/>
  <c r="B168" i="5"/>
  <c r="B161" i="5" a="1"/>
  <c r="B161" i="5"/>
  <c r="B154" i="5" a="1"/>
  <c r="B154" i="5"/>
  <c r="B147" i="5" a="1"/>
  <c r="B147" i="5"/>
  <c r="B140" i="5" a="1"/>
  <c r="B140" i="5"/>
  <c r="B133" i="5" a="1"/>
  <c r="B133" i="5"/>
  <c r="B126" i="5" a="1"/>
  <c r="B126" i="5"/>
  <c r="B119" i="5" a="1"/>
  <c r="B119" i="5"/>
  <c r="B112" i="5" a="1"/>
  <c r="B112" i="5"/>
  <c r="B105" i="5" a="1"/>
  <c r="B105" i="5"/>
  <c r="B98" i="5" a="1"/>
  <c r="B98" i="5"/>
  <c r="B91" i="5" a="1"/>
  <c r="B91" i="5"/>
  <c r="B84" i="5" a="1"/>
  <c r="B84" i="5"/>
  <c r="B77" i="5" a="1"/>
  <c r="B77" i="5"/>
  <c r="B70" i="5" a="1"/>
  <c r="B70" i="5"/>
  <c r="B63" i="5" a="1"/>
  <c r="B63" i="5"/>
  <c r="B56" i="5" a="1"/>
  <c r="B56" i="5"/>
  <c r="B49" i="5" a="1"/>
  <c r="B49" i="5"/>
  <c r="B42" i="5" a="1"/>
  <c r="B42" i="5"/>
  <c r="B35" i="5" a="1"/>
  <c r="B35" i="5"/>
  <c r="B28" i="5" a="1"/>
  <c r="B28" i="5"/>
  <c r="B21" i="5" a="1"/>
  <c r="B21" i="5"/>
  <c r="B14" i="5" a="1"/>
  <c r="B14" i="5"/>
  <c r="B7" i="5" a="1"/>
  <c r="B7" i="5"/>
  <c r="B216" i="5" a="1"/>
  <c r="B216" i="5"/>
  <c r="B209" i="5" a="1"/>
  <c r="B209" i="5"/>
  <c r="B202" i="5" a="1"/>
  <c r="B202" i="5"/>
  <c r="B195" i="5" a="1"/>
  <c r="B195" i="5"/>
  <c r="B188" i="5" a="1"/>
  <c r="B188" i="5"/>
  <c r="B181" i="5" a="1"/>
  <c r="B181" i="5"/>
  <c r="B174" i="5" a="1"/>
  <c r="B174" i="5"/>
  <c r="B167" i="5" a="1"/>
  <c r="B167" i="5"/>
  <c r="B160" i="5" a="1"/>
  <c r="B160" i="5"/>
  <c r="B153" i="5" a="1"/>
  <c r="B153" i="5"/>
  <c r="B146" i="5" a="1"/>
  <c r="B146" i="5"/>
  <c r="B139" i="5" a="1"/>
  <c r="B139" i="5"/>
  <c r="B132" i="5" a="1"/>
  <c r="B132" i="5"/>
  <c r="B125" i="5" a="1"/>
  <c r="B125" i="5"/>
  <c r="B118" i="5" a="1"/>
  <c r="B118" i="5"/>
  <c r="B111" i="5" a="1"/>
  <c r="B111" i="5"/>
  <c r="B104" i="5" a="1"/>
  <c r="B104" i="5"/>
  <c r="B97" i="5" a="1"/>
  <c r="B97" i="5"/>
  <c r="B90" i="5" a="1"/>
  <c r="B90" i="5"/>
  <c r="B83" i="5" a="1"/>
  <c r="B83" i="5"/>
  <c r="B76" i="5" a="1"/>
  <c r="B76" i="5"/>
  <c r="B69" i="5" a="1"/>
  <c r="B69" i="5"/>
  <c r="B62" i="5" a="1"/>
  <c r="B62" i="5"/>
  <c r="B55" i="5" a="1"/>
  <c r="B55" i="5"/>
  <c r="B48" i="5" a="1"/>
  <c r="B48" i="5"/>
  <c r="B41" i="5" a="1"/>
  <c r="B41" i="5"/>
  <c r="B34" i="5" a="1"/>
  <c r="B34" i="5"/>
  <c r="B27" i="5" a="1"/>
  <c r="B27" i="5"/>
  <c r="B20" i="5" a="1"/>
  <c r="B20" i="5"/>
  <c r="B13" i="5" a="1"/>
  <c r="B13" i="5"/>
  <c r="B6" i="5" a="1"/>
  <c r="B6" i="5"/>
  <c r="B215" i="5" a="1"/>
  <c r="B215" i="5"/>
  <c r="B208" i="5" a="1"/>
  <c r="B208" i="5"/>
  <c r="B201" i="5" a="1"/>
  <c r="B201" i="5"/>
  <c r="B194" i="5" a="1"/>
  <c r="B194" i="5"/>
  <c r="B187" i="5" a="1"/>
  <c r="B187" i="5"/>
  <c r="B180" i="5" a="1"/>
  <c r="B180" i="5"/>
  <c r="B173" i="5" a="1"/>
  <c r="B173" i="5"/>
  <c r="B166" i="5" a="1"/>
  <c r="B166" i="5"/>
  <c r="B159" i="5" a="1"/>
  <c r="B159" i="5"/>
  <c r="B152" i="5" a="1"/>
  <c r="B152" i="5"/>
  <c r="B145" i="5" a="1"/>
  <c r="B145" i="5"/>
  <c r="B138" i="5" a="1"/>
  <c r="B138" i="5"/>
  <c r="B131" i="5" a="1"/>
  <c r="B131" i="5"/>
  <c r="B124" i="5" a="1"/>
  <c r="B124" i="5"/>
  <c r="B117" i="5" a="1"/>
  <c r="B117" i="5"/>
  <c r="B110" i="5" a="1"/>
  <c r="B110" i="5"/>
  <c r="B103" i="5" a="1"/>
  <c r="B103" i="5"/>
  <c r="B96" i="5" a="1"/>
  <c r="B96" i="5"/>
  <c r="B89" i="5" a="1"/>
  <c r="B89" i="5"/>
  <c r="B82" i="5" a="1"/>
  <c r="B82" i="5"/>
  <c r="B75" i="5" a="1"/>
  <c r="B75" i="5"/>
  <c r="B68" i="5" a="1"/>
  <c r="B68" i="5"/>
  <c r="B61" i="5" a="1"/>
  <c r="B61" i="5"/>
  <c r="B54" i="5" a="1"/>
  <c r="B54" i="5"/>
  <c r="B47" i="5" a="1"/>
  <c r="B47" i="5"/>
  <c r="B40" i="5" a="1"/>
  <c r="B40" i="5"/>
  <c r="B33" i="5" a="1"/>
  <c r="B33" i="5"/>
  <c r="B26" i="5" a="1"/>
  <c r="B26" i="5"/>
  <c r="B19" i="5" a="1"/>
  <c r="B19" i="5"/>
  <c r="B12" i="5" a="1"/>
  <c r="B12" i="5"/>
  <c r="B5" i="5" a="1"/>
  <c r="B5" i="5"/>
  <c r="B214" i="5" a="1"/>
  <c r="B214" i="5"/>
  <c r="B207" i="5" a="1"/>
  <c r="B207" i="5"/>
  <c r="B200" i="5" a="1"/>
  <c r="B200" i="5"/>
  <c r="B193" i="5" a="1"/>
  <c r="B193" i="5"/>
  <c r="B186" i="5" a="1"/>
  <c r="B186" i="5"/>
  <c r="B179" i="5" a="1"/>
  <c r="B179" i="5"/>
  <c r="B172" i="5" a="1"/>
  <c r="B172" i="5"/>
  <c r="B165" i="5" a="1"/>
  <c r="B165" i="5"/>
  <c r="B158" i="5" a="1"/>
  <c r="B158" i="5"/>
  <c r="B151" i="5" a="1"/>
  <c r="B151" i="5"/>
  <c r="B144" i="5" a="1"/>
  <c r="B144" i="5"/>
  <c r="B137" i="5" a="1"/>
  <c r="B137" i="5"/>
  <c r="B130" i="5" a="1"/>
  <c r="B130" i="5"/>
  <c r="B123" i="5" a="1"/>
  <c r="B123" i="5"/>
  <c r="B116" i="5" a="1"/>
  <c r="B116" i="5"/>
  <c r="B109" i="5" a="1"/>
  <c r="B109" i="5"/>
  <c r="B102" i="5" a="1"/>
  <c r="B102" i="5"/>
  <c r="B95" i="5" a="1"/>
  <c r="B95" i="5"/>
  <c r="B88" i="5" a="1"/>
  <c r="B88" i="5"/>
  <c r="B81" i="5" a="1"/>
  <c r="B81" i="5"/>
  <c r="B74" i="5" a="1"/>
  <c r="B74" i="5"/>
  <c r="B67" i="5" a="1"/>
  <c r="B67" i="5"/>
  <c r="B60" i="5" a="1"/>
  <c r="B60" i="5"/>
  <c r="B53" i="5" a="1"/>
  <c r="B53" i="5"/>
  <c r="B46" i="5" a="1"/>
  <c r="B46" i="5"/>
  <c r="B39" i="5" a="1"/>
  <c r="B39" i="5"/>
  <c r="B32" i="5" a="1"/>
  <c r="B32" i="5"/>
  <c r="B25" i="5" a="1"/>
  <c r="B25" i="5"/>
  <c r="B18" i="5" a="1"/>
  <c r="B18" i="5"/>
  <c r="B11" i="5" a="1"/>
  <c r="B11" i="5"/>
  <c r="B305" i="5" a="1"/>
  <c r="B305" i="5"/>
  <c r="B298" i="5" a="1"/>
  <c r="B298" i="5"/>
  <c r="B291" i="5" a="1"/>
  <c r="B291" i="5"/>
  <c r="B284" i="5" a="1"/>
  <c r="B284" i="5"/>
  <c r="B277" i="5" a="1"/>
  <c r="B277" i="5"/>
  <c r="B270" i="5" a="1"/>
  <c r="B270" i="5"/>
  <c r="B263" i="5" a="1"/>
  <c r="B263" i="5"/>
  <c r="B256" i="5" a="1"/>
  <c r="B256" i="5"/>
  <c r="B249" i="5" a="1"/>
  <c r="B249" i="5"/>
  <c r="B242" i="5" a="1"/>
  <c r="B242" i="5"/>
  <c r="B235" i="5" a="1"/>
  <c r="B235" i="5"/>
  <c r="B228" i="5" a="1"/>
  <c r="B228" i="5"/>
  <c r="B11" i="9"/>
  <c r="F4" i="9"/>
  <c r="B4" i="9"/>
  <c r="C233" i="5"/>
  <c r="AD225" i="5"/>
  <c r="AE221" i="5"/>
  <c r="AB221" i="5"/>
  <c r="AB219" i="5"/>
  <c r="AD217" i="5"/>
  <c r="W217" i="5"/>
  <c r="V217" i="5"/>
  <c r="X217" i="5" s="1"/>
  <c r="A217" i="5"/>
  <c r="AD216" i="5"/>
  <c r="W216" i="5"/>
  <c r="V216" i="5"/>
  <c r="X216" i="5" s="1"/>
  <c r="A216" i="5"/>
  <c r="AD215" i="5"/>
  <c r="W215" i="5"/>
  <c r="V215" i="5"/>
  <c r="A215" i="5"/>
  <c r="AC214" i="5"/>
  <c r="AA219" i="5"/>
  <c r="Z219" i="5"/>
  <c r="T219" i="5"/>
  <c r="P219" i="5"/>
  <c r="O219" i="5"/>
  <c r="N219" i="5"/>
  <c r="M219" i="5"/>
  <c r="L219" i="5"/>
  <c r="K219" i="5"/>
  <c r="J219" i="5"/>
  <c r="I219" i="5"/>
  <c r="H219" i="5"/>
  <c r="G219" i="5"/>
  <c r="E219" i="5"/>
  <c r="A214" i="5"/>
  <c r="AE212" i="5"/>
  <c r="AB212" i="5"/>
  <c r="AD210" i="5"/>
  <c r="W210" i="5"/>
  <c r="V210" i="5"/>
  <c r="X210" i="5" s="1"/>
  <c r="A210" i="5"/>
  <c r="AD209" i="5"/>
  <c r="W209" i="5"/>
  <c r="V209" i="5"/>
  <c r="X209" i="5" s="1"/>
  <c r="A209" i="5"/>
  <c r="AD208" i="5"/>
  <c r="W208" i="5"/>
  <c r="V208" i="5"/>
  <c r="A208" i="5"/>
  <c r="AC207" i="5"/>
  <c r="AA212" i="5"/>
  <c r="Z212" i="5"/>
  <c r="T212" i="5"/>
  <c r="P212" i="5"/>
  <c r="O212" i="5"/>
  <c r="N212" i="5"/>
  <c r="M212" i="5"/>
  <c r="L212" i="5"/>
  <c r="K212" i="5"/>
  <c r="J212" i="5"/>
  <c r="I212" i="5"/>
  <c r="H212" i="5"/>
  <c r="G212" i="5"/>
  <c r="E212" i="5"/>
  <c r="A207" i="5"/>
  <c r="AE205" i="5"/>
  <c r="AB205" i="5"/>
  <c r="AD203" i="5"/>
  <c r="W203" i="5"/>
  <c r="V203" i="5"/>
  <c r="X203" i="5" s="1"/>
  <c r="A203" i="5"/>
  <c r="AD202" i="5"/>
  <c r="W202" i="5"/>
  <c r="V202" i="5"/>
  <c r="X202" i="5" s="1"/>
  <c r="A202" i="5"/>
  <c r="AD201" i="5"/>
  <c r="W201" i="5"/>
  <c r="V201" i="5"/>
  <c r="A201" i="5"/>
  <c r="AC200" i="5"/>
  <c r="AA205" i="5"/>
  <c r="Z205" i="5"/>
  <c r="T205" i="5"/>
  <c r="P205" i="5"/>
  <c r="O205" i="5"/>
  <c r="N205" i="5"/>
  <c r="M205" i="5"/>
  <c r="L205" i="5"/>
  <c r="K205" i="5"/>
  <c r="J205" i="5"/>
  <c r="I205" i="5"/>
  <c r="H205" i="5"/>
  <c r="G205" i="5"/>
  <c r="E205" i="5"/>
  <c r="A200" i="5"/>
  <c r="AE198" i="5"/>
  <c r="AB198" i="5"/>
  <c r="AD196" i="5"/>
  <c r="W196" i="5"/>
  <c r="V196" i="5"/>
  <c r="X196" i="5" s="1"/>
  <c r="A196" i="5"/>
  <c r="AD195" i="5"/>
  <c r="W195" i="5"/>
  <c r="V195" i="5"/>
  <c r="X195" i="5" s="1"/>
  <c r="A195" i="5"/>
  <c r="AD194" i="5"/>
  <c r="W194" i="5"/>
  <c r="V194" i="5"/>
  <c r="A194" i="5"/>
  <c r="AC193" i="5"/>
  <c r="AA198" i="5"/>
  <c r="Z198" i="5"/>
  <c r="T198" i="5"/>
  <c r="P198" i="5"/>
  <c r="O198" i="5"/>
  <c r="N198" i="5"/>
  <c r="M198" i="5"/>
  <c r="L198" i="5"/>
  <c r="K198" i="5"/>
  <c r="J198" i="5"/>
  <c r="I198" i="5"/>
  <c r="H198" i="5"/>
  <c r="G198" i="5"/>
  <c r="E198" i="5"/>
  <c r="D198" i="5"/>
  <c r="A193" i="5"/>
  <c r="AE191" i="5"/>
  <c r="AB191" i="5"/>
  <c r="AD189" i="5"/>
  <c r="W189" i="5"/>
  <c r="V189" i="5"/>
  <c r="X189" i="5" s="1"/>
  <c r="A189" i="5"/>
  <c r="AD188" i="5"/>
  <c r="W188" i="5"/>
  <c r="V188" i="5"/>
  <c r="X188" i="5" s="1"/>
  <c r="A188" i="5"/>
  <c r="AD187" i="5"/>
  <c r="W187" i="5"/>
  <c r="V187" i="5"/>
  <c r="A187" i="5"/>
  <c r="AC186" i="5"/>
  <c r="AA191" i="5"/>
  <c r="Z191" i="5"/>
  <c r="P191" i="5"/>
  <c r="O191" i="5"/>
  <c r="N191" i="5"/>
  <c r="M191" i="5"/>
  <c r="L191" i="5"/>
  <c r="K191" i="5"/>
  <c r="J191" i="5"/>
  <c r="I191" i="5"/>
  <c r="H191" i="5"/>
  <c r="G191" i="5"/>
  <c r="E191" i="5"/>
  <c r="D191" i="5"/>
  <c r="A186" i="5"/>
  <c r="AE184" i="5"/>
  <c r="AB184" i="5"/>
  <c r="AD182" i="5"/>
  <c r="W182" i="5"/>
  <c r="V182" i="5"/>
  <c r="X182" i="5" s="1"/>
  <c r="A182" i="5"/>
  <c r="AD181" i="5"/>
  <c r="W181" i="5"/>
  <c r="V181" i="5"/>
  <c r="X181" i="5" s="1"/>
  <c r="A181" i="5"/>
  <c r="AD180" i="5"/>
  <c r="W180" i="5"/>
  <c r="V180" i="5"/>
  <c r="A180" i="5"/>
  <c r="AC179" i="5"/>
  <c r="AA184" i="5"/>
  <c r="Z184" i="5"/>
  <c r="T184" i="5"/>
  <c r="P184" i="5"/>
  <c r="O184" i="5"/>
  <c r="N184" i="5"/>
  <c r="M184" i="5"/>
  <c r="L184" i="5"/>
  <c r="K184" i="5"/>
  <c r="J184" i="5"/>
  <c r="I184" i="5"/>
  <c r="H184" i="5"/>
  <c r="G184" i="5"/>
  <c r="E184" i="5"/>
  <c r="D184" i="5"/>
  <c r="A179" i="5"/>
  <c r="AE177" i="5"/>
  <c r="AB177" i="5"/>
  <c r="AD175" i="5"/>
  <c r="W175" i="5"/>
  <c r="V175" i="5"/>
  <c r="X175" i="5" s="1"/>
  <c r="A175" i="5"/>
  <c r="AD174" i="5"/>
  <c r="W174" i="5"/>
  <c r="V174" i="5"/>
  <c r="X174" i="5" s="1"/>
  <c r="A174" i="5"/>
  <c r="AD173" i="5"/>
  <c r="W173" i="5"/>
  <c r="V173" i="5"/>
  <c r="A173" i="5"/>
  <c r="AC172" i="5"/>
  <c r="AA177" i="5"/>
  <c r="Z177" i="5"/>
  <c r="T177" i="5"/>
  <c r="P177" i="5"/>
  <c r="O177" i="5"/>
  <c r="N177" i="5"/>
  <c r="M177" i="5"/>
  <c r="L177" i="5"/>
  <c r="K177" i="5"/>
  <c r="J177" i="5"/>
  <c r="I177" i="5"/>
  <c r="H177" i="5"/>
  <c r="G177" i="5"/>
  <c r="E177" i="5"/>
  <c r="D177" i="5"/>
  <c r="A172" i="5"/>
  <c r="AE170" i="5"/>
  <c r="AB170" i="5"/>
  <c r="AD168" i="5"/>
  <c r="W168" i="5"/>
  <c r="V168" i="5"/>
  <c r="X168" i="5" s="1"/>
  <c r="A168" i="5"/>
  <c r="AD167" i="5"/>
  <c r="W167" i="5"/>
  <c r="V167" i="5"/>
  <c r="X167" i="5" s="1"/>
  <c r="A167" i="5"/>
  <c r="AD166" i="5"/>
  <c r="W166" i="5"/>
  <c r="V166" i="5"/>
  <c r="A166" i="5"/>
  <c r="AC165" i="5"/>
  <c r="AA170" i="5"/>
  <c r="Z170" i="5"/>
  <c r="T170" i="5"/>
  <c r="P170" i="5"/>
  <c r="O170" i="5"/>
  <c r="N170" i="5"/>
  <c r="M170" i="5"/>
  <c r="L170" i="5"/>
  <c r="K170" i="5"/>
  <c r="J170" i="5"/>
  <c r="I170" i="5"/>
  <c r="E170" i="5"/>
  <c r="D170" i="5"/>
  <c r="A165" i="5"/>
  <c r="AE163" i="5"/>
  <c r="AB163" i="5"/>
  <c r="AD161" i="5"/>
  <c r="W161" i="5"/>
  <c r="V161" i="5"/>
  <c r="X161" i="5" s="1"/>
  <c r="A161" i="5"/>
  <c r="AD160" i="5"/>
  <c r="W160" i="5"/>
  <c r="V160" i="5"/>
  <c r="X160" i="5" s="1"/>
  <c r="A160" i="5"/>
  <c r="AD159" i="5"/>
  <c r="W159" i="5"/>
  <c r="V159" i="5"/>
  <c r="A159" i="5"/>
  <c r="AC158" i="5"/>
  <c r="AA163" i="5"/>
  <c r="Z163" i="5"/>
  <c r="T163" i="5"/>
  <c r="P163" i="5"/>
  <c r="O163" i="5"/>
  <c r="N163" i="5"/>
  <c r="M163" i="5"/>
  <c r="L163" i="5"/>
  <c r="K163" i="5"/>
  <c r="J163" i="5"/>
  <c r="I163" i="5"/>
  <c r="H163" i="5"/>
  <c r="G163" i="5"/>
  <c r="E163" i="5"/>
  <c r="D163" i="5"/>
  <c r="A158" i="5"/>
  <c r="AE156" i="5"/>
  <c r="AB156" i="5"/>
  <c r="U156" i="5"/>
  <c r="AD154" i="5"/>
  <c r="W154" i="5"/>
  <c r="V154" i="5"/>
  <c r="X154" i="5" s="1"/>
  <c r="A154" i="5"/>
  <c r="AD153" i="5"/>
  <c r="W153" i="5"/>
  <c r="V153" i="5"/>
  <c r="X153" i="5" s="1"/>
  <c r="A153" i="5"/>
  <c r="AD152" i="5"/>
  <c r="W152" i="5"/>
  <c r="V152" i="5"/>
  <c r="A152" i="5"/>
  <c r="AC151" i="5"/>
  <c r="AA156" i="5"/>
  <c r="Z156" i="5"/>
  <c r="T156" i="5"/>
  <c r="P156" i="5"/>
  <c r="O156" i="5"/>
  <c r="N156" i="5"/>
  <c r="M156" i="5"/>
  <c r="L156" i="5"/>
  <c r="K156" i="5"/>
  <c r="J156" i="5"/>
  <c r="I156" i="5"/>
  <c r="H156" i="5"/>
  <c r="G156" i="5"/>
  <c r="E156" i="5"/>
  <c r="D156" i="5"/>
  <c r="A151" i="5"/>
  <c r="AE149" i="5"/>
  <c r="AB149" i="5"/>
  <c r="AD147" i="5"/>
  <c r="W147" i="5"/>
  <c r="V147" i="5"/>
  <c r="X147" i="5" s="1"/>
  <c r="A147" i="5"/>
  <c r="AD146" i="5"/>
  <c r="W146" i="5"/>
  <c r="V146" i="5"/>
  <c r="X146" i="5" s="1"/>
  <c r="A146" i="5"/>
  <c r="AD145" i="5"/>
  <c r="W145" i="5"/>
  <c r="V145" i="5"/>
  <c r="A145" i="5"/>
  <c r="AC144" i="5"/>
  <c r="AA149" i="5"/>
  <c r="Z149" i="5"/>
  <c r="T149" i="5"/>
  <c r="P149" i="5"/>
  <c r="O149" i="5"/>
  <c r="N149" i="5"/>
  <c r="M149" i="5"/>
  <c r="L149" i="5"/>
  <c r="K149" i="5"/>
  <c r="J149" i="5"/>
  <c r="I149" i="5"/>
  <c r="H149" i="5"/>
  <c r="G149" i="5"/>
  <c r="E149" i="5"/>
  <c r="D149" i="5"/>
  <c r="A144" i="5"/>
  <c r="AE142" i="5"/>
  <c r="AB142" i="5"/>
  <c r="AD140" i="5"/>
  <c r="W140" i="5"/>
  <c r="V140" i="5"/>
  <c r="X140" i="5" s="1"/>
  <c r="A140" i="5"/>
  <c r="AD139" i="5"/>
  <c r="W139" i="5"/>
  <c r="V139" i="5"/>
  <c r="X139" i="5" s="1"/>
  <c r="A139" i="5"/>
  <c r="AD138" i="5"/>
  <c r="W138" i="5"/>
  <c r="V138" i="5"/>
  <c r="A138" i="5"/>
  <c r="AC137" i="5"/>
  <c r="AA142" i="5"/>
  <c r="Z142" i="5"/>
  <c r="T142" i="5"/>
  <c r="P142" i="5"/>
  <c r="O142" i="5"/>
  <c r="N142" i="5"/>
  <c r="M142" i="5"/>
  <c r="L142" i="5"/>
  <c r="K142" i="5"/>
  <c r="J142" i="5"/>
  <c r="I142" i="5"/>
  <c r="H142" i="5"/>
  <c r="G142" i="5"/>
  <c r="E142" i="5"/>
  <c r="D142" i="5"/>
  <c r="A137" i="5"/>
  <c r="AE135" i="5"/>
  <c r="AB135" i="5"/>
  <c r="AD133" i="5"/>
  <c r="W133" i="5"/>
  <c r="V133" i="5"/>
  <c r="X133" i="5" s="1"/>
  <c r="A133" i="5"/>
  <c r="AD132" i="5"/>
  <c r="W132" i="5"/>
  <c r="V132" i="5"/>
  <c r="X132" i="5" s="1"/>
  <c r="A132" i="5"/>
  <c r="AD131" i="5"/>
  <c r="W131" i="5"/>
  <c r="V131" i="5"/>
  <c r="A131" i="5"/>
  <c r="AC130" i="5"/>
  <c r="AA135" i="5"/>
  <c r="Z135" i="5"/>
  <c r="T135" i="5"/>
  <c r="P135" i="5"/>
  <c r="O135" i="5"/>
  <c r="N135" i="5"/>
  <c r="M135" i="5"/>
  <c r="L135" i="5"/>
  <c r="K135" i="5"/>
  <c r="J135" i="5"/>
  <c r="I135" i="5"/>
  <c r="H135" i="5"/>
  <c r="G135" i="5"/>
  <c r="E135" i="5"/>
  <c r="D135" i="5"/>
  <c r="A130" i="5"/>
  <c r="AE128" i="5"/>
  <c r="AB128" i="5"/>
  <c r="AD126" i="5"/>
  <c r="W126" i="5"/>
  <c r="V126" i="5"/>
  <c r="X126" i="5" s="1"/>
  <c r="A126" i="5"/>
  <c r="AD125" i="5"/>
  <c r="W125" i="5"/>
  <c r="V125" i="5"/>
  <c r="X125" i="5" s="1"/>
  <c r="A125" i="5"/>
  <c r="AD124" i="5"/>
  <c r="W124" i="5"/>
  <c r="V124" i="5"/>
  <c r="A124" i="5"/>
  <c r="AC123" i="5"/>
  <c r="AA128" i="5"/>
  <c r="Z128" i="5"/>
  <c r="T128" i="5"/>
  <c r="P128" i="5"/>
  <c r="O128" i="5"/>
  <c r="N128" i="5"/>
  <c r="M128" i="5"/>
  <c r="L128" i="5"/>
  <c r="K128" i="5"/>
  <c r="J128" i="5"/>
  <c r="I128" i="5"/>
  <c r="H128" i="5"/>
  <c r="G128" i="5"/>
  <c r="E128" i="5"/>
  <c r="D128" i="5"/>
  <c r="A123" i="5"/>
  <c r="AE121" i="5"/>
  <c r="AB121" i="5"/>
  <c r="AD119" i="5"/>
  <c r="W119" i="5"/>
  <c r="V119" i="5"/>
  <c r="X119" i="5" s="1"/>
  <c r="A119" i="5"/>
  <c r="AD118" i="5"/>
  <c r="W118" i="5"/>
  <c r="V118" i="5"/>
  <c r="X118" i="5" s="1"/>
  <c r="A118" i="5"/>
  <c r="AD117" i="5"/>
  <c r="W117" i="5"/>
  <c r="V117" i="5"/>
  <c r="A117" i="5"/>
  <c r="AC116" i="5"/>
  <c r="AA121" i="5"/>
  <c r="Z121" i="5"/>
  <c r="T121" i="5"/>
  <c r="P121" i="5"/>
  <c r="O121" i="5"/>
  <c r="N121" i="5"/>
  <c r="M121" i="5"/>
  <c r="L121" i="5"/>
  <c r="K121" i="5"/>
  <c r="J121" i="5"/>
  <c r="I121" i="5"/>
  <c r="H121" i="5"/>
  <c r="G121" i="5"/>
  <c r="E121" i="5"/>
  <c r="D121" i="5"/>
  <c r="A116" i="5"/>
  <c r="AE114" i="5"/>
  <c r="AB114" i="5"/>
  <c r="AD112" i="5"/>
  <c r="W112" i="5"/>
  <c r="V112" i="5"/>
  <c r="X112" i="5" s="1"/>
  <c r="A112" i="5"/>
  <c r="AD111" i="5"/>
  <c r="W111" i="5"/>
  <c r="V111" i="5"/>
  <c r="X111" i="5" s="1"/>
  <c r="A111" i="5"/>
  <c r="AD110" i="5"/>
  <c r="W110" i="5"/>
  <c r="V110" i="5"/>
  <c r="A110" i="5"/>
  <c r="AC109" i="5"/>
  <c r="AA114" i="5"/>
  <c r="Z114" i="5"/>
  <c r="T114" i="5"/>
  <c r="P114" i="5"/>
  <c r="O114" i="5"/>
  <c r="N114" i="5"/>
  <c r="M114" i="5"/>
  <c r="L114" i="5"/>
  <c r="K114" i="5"/>
  <c r="J114" i="5"/>
  <c r="I114" i="5"/>
  <c r="H114" i="5"/>
  <c r="G114" i="5"/>
  <c r="E114" i="5"/>
  <c r="D114" i="5"/>
  <c r="A109" i="5"/>
  <c r="AE107" i="5"/>
  <c r="AB107" i="5"/>
  <c r="AD105" i="5"/>
  <c r="W105" i="5"/>
  <c r="V105" i="5"/>
  <c r="X105" i="5" s="1"/>
  <c r="A105" i="5"/>
  <c r="AD104" i="5"/>
  <c r="W104" i="5"/>
  <c r="V104" i="5"/>
  <c r="X104" i="5" s="1"/>
  <c r="A104" i="5"/>
  <c r="AD103" i="5"/>
  <c r="W103" i="5"/>
  <c r="V103" i="5"/>
  <c r="A103" i="5"/>
  <c r="AC102" i="5"/>
  <c r="AA107" i="5"/>
  <c r="Z107" i="5"/>
  <c r="T107" i="5"/>
  <c r="P107" i="5"/>
  <c r="O107" i="5"/>
  <c r="N107" i="5"/>
  <c r="M107" i="5"/>
  <c r="L107" i="5"/>
  <c r="K107" i="5"/>
  <c r="J107" i="5"/>
  <c r="I107" i="5"/>
  <c r="H107" i="5"/>
  <c r="G107" i="5"/>
  <c r="E107" i="5"/>
  <c r="D107" i="5"/>
  <c r="A102" i="5"/>
  <c r="AE100" i="5"/>
  <c r="AB100" i="5"/>
  <c r="AD98" i="5"/>
  <c r="W98" i="5"/>
  <c r="V98" i="5"/>
  <c r="X98" i="5" s="1"/>
  <c r="A98" i="5"/>
  <c r="AD97" i="5"/>
  <c r="W97" i="5"/>
  <c r="V97" i="5"/>
  <c r="X97" i="5" s="1"/>
  <c r="A97" i="5"/>
  <c r="AD96" i="5"/>
  <c r="W96" i="5"/>
  <c r="V96" i="5"/>
  <c r="A96" i="5"/>
  <c r="AC95" i="5"/>
  <c r="AA100" i="5"/>
  <c r="Z100" i="5"/>
  <c r="T100" i="5"/>
  <c r="P100" i="5"/>
  <c r="O100" i="5"/>
  <c r="N100" i="5"/>
  <c r="M100" i="5"/>
  <c r="L100" i="5"/>
  <c r="K100" i="5"/>
  <c r="J100" i="5"/>
  <c r="I100" i="5"/>
  <c r="H100" i="5"/>
  <c r="G100" i="5"/>
  <c r="E100" i="5"/>
  <c r="D100" i="5"/>
  <c r="A95" i="5"/>
  <c r="AE93" i="5"/>
  <c r="AB93" i="5"/>
  <c r="AD91" i="5"/>
  <c r="W91" i="5"/>
  <c r="V91" i="5"/>
  <c r="X91" i="5" s="1"/>
  <c r="A91" i="5"/>
  <c r="AD90" i="5"/>
  <c r="W90" i="5"/>
  <c r="V90" i="5"/>
  <c r="X90" i="5" s="1"/>
  <c r="A90" i="5"/>
  <c r="AD89" i="5"/>
  <c r="W89" i="5"/>
  <c r="V89" i="5"/>
  <c r="A89" i="5"/>
  <c r="AC88" i="5"/>
  <c r="AA93" i="5"/>
  <c r="Z93" i="5"/>
  <c r="T93" i="5"/>
  <c r="P93" i="5"/>
  <c r="O93" i="5"/>
  <c r="N93" i="5"/>
  <c r="M93" i="5"/>
  <c r="L93" i="5"/>
  <c r="K93" i="5"/>
  <c r="J93" i="5"/>
  <c r="I93" i="5"/>
  <c r="E93" i="5"/>
  <c r="D93" i="5"/>
  <c r="A88" i="5"/>
  <c r="AE86" i="5"/>
  <c r="AB86" i="5"/>
  <c r="AD84" i="5"/>
  <c r="W84" i="5"/>
  <c r="V84" i="5"/>
  <c r="X84" i="5" s="1"/>
  <c r="A84" i="5"/>
  <c r="AD83" i="5"/>
  <c r="W83" i="5"/>
  <c r="V83" i="5"/>
  <c r="X83" i="5" s="1"/>
  <c r="A83" i="5"/>
  <c r="AD82" i="5"/>
  <c r="W82" i="5"/>
  <c r="V82" i="5"/>
  <c r="A82" i="5"/>
  <c r="AC81" i="5"/>
  <c r="AA86" i="5"/>
  <c r="Z86" i="5"/>
  <c r="T86" i="5"/>
  <c r="P86" i="5"/>
  <c r="O86" i="5"/>
  <c r="N86" i="5"/>
  <c r="M86" i="5"/>
  <c r="L86" i="5"/>
  <c r="K86" i="5"/>
  <c r="J86" i="5"/>
  <c r="I86" i="5"/>
  <c r="H86" i="5"/>
  <c r="G86" i="5"/>
  <c r="E86" i="5"/>
  <c r="D86" i="5"/>
  <c r="A81" i="5"/>
  <c r="AE79" i="5"/>
  <c r="AB79" i="5"/>
  <c r="AD77" i="5"/>
  <c r="W77" i="5"/>
  <c r="V77" i="5"/>
  <c r="X77" i="5" s="1"/>
  <c r="A77" i="5"/>
  <c r="AD76" i="5"/>
  <c r="W76" i="5"/>
  <c r="V76" i="5"/>
  <c r="X76" i="5" s="1"/>
  <c r="A76" i="5"/>
  <c r="AD75" i="5"/>
  <c r="W75" i="5"/>
  <c r="V75" i="5"/>
  <c r="A75" i="5"/>
  <c r="AC74" i="5"/>
  <c r="AA79" i="5"/>
  <c r="Z79" i="5"/>
  <c r="T79" i="5"/>
  <c r="P79" i="5"/>
  <c r="O79" i="5"/>
  <c r="N79" i="5"/>
  <c r="M79" i="5"/>
  <c r="L79" i="5"/>
  <c r="K79" i="5"/>
  <c r="J79" i="5"/>
  <c r="I79" i="5"/>
  <c r="E79" i="5"/>
  <c r="D79" i="5"/>
  <c r="A74" i="5"/>
  <c r="AE72" i="5"/>
  <c r="AB72" i="5"/>
  <c r="AD70" i="5"/>
  <c r="W70" i="5"/>
  <c r="V70" i="5"/>
  <c r="X70" i="5" s="1"/>
  <c r="A70" i="5"/>
  <c r="AD69" i="5"/>
  <c r="W69" i="5"/>
  <c r="V69" i="5"/>
  <c r="X69" i="5" s="1"/>
  <c r="A69" i="5"/>
  <c r="AD68" i="5"/>
  <c r="W68" i="5"/>
  <c r="V68" i="5"/>
  <c r="A68" i="5"/>
  <c r="AC67" i="5"/>
  <c r="AA72" i="5"/>
  <c r="Z72" i="5"/>
  <c r="T72" i="5"/>
  <c r="P72" i="5"/>
  <c r="O72" i="5"/>
  <c r="N72" i="5"/>
  <c r="M72" i="5"/>
  <c r="L72" i="5"/>
  <c r="K72" i="5"/>
  <c r="J72" i="5"/>
  <c r="I72" i="5"/>
  <c r="H72" i="5"/>
  <c r="G72" i="5"/>
  <c r="E72" i="5"/>
  <c r="D72" i="5"/>
  <c r="A67" i="5"/>
  <c r="AE65" i="5"/>
  <c r="AB65" i="5"/>
  <c r="AD63" i="5"/>
  <c r="W63" i="5"/>
  <c r="V63" i="5"/>
  <c r="X63" i="5" s="1"/>
  <c r="A63" i="5"/>
  <c r="W62" i="5"/>
  <c r="V62" i="5"/>
  <c r="X62" i="5" s="1"/>
  <c r="A62" i="5"/>
  <c r="AD61" i="5"/>
  <c r="W61" i="5"/>
  <c r="V61" i="5"/>
  <c r="A61" i="5"/>
  <c r="AC60" i="5"/>
  <c r="AA65" i="5"/>
  <c r="Z65" i="5"/>
  <c r="T65" i="5"/>
  <c r="P65" i="5"/>
  <c r="O65" i="5"/>
  <c r="N65" i="5"/>
  <c r="M65" i="5"/>
  <c r="L65" i="5"/>
  <c r="K65" i="5"/>
  <c r="J65" i="5"/>
  <c r="I65" i="5"/>
  <c r="H65" i="5"/>
  <c r="G65" i="5"/>
  <c r="E65" i="5"/>
  <c r="D65" i="5"/>
  <c r="A60" i="5"/>
  <c r="AE58" i="5"/>
  <c r="AB58" i="5"/>
  <c r="AD56" i="5"/>
  <c r="W56" i="5"/>
  <c r="V56" i="5"/>
  <c r="X56" i="5" s="1"/>
  <c r="A56" i="5"/>
  <c r="AD55" i="5"/>
  <c r="W55" i="5"/>
  <c r="V55" i="5"/>
  <c r="X55" i="5" s="1"/>
  <c r="A55" i="5"/>
  <c r="AD54" i="5"/>
  <c r="W54" i="5"/>
  <c r="V54" i="5"/>
  <c r="A54" i="5"/>
  <c r="AC53" i="5"/>
  <c r="AA58" i="5"/>
  <c r="Z58" i="5"/>
  <c r="T58" i="5"/>
  <c r="P58" i="5"/>
  <c r="O58" i="5"/>
  <c r="N58" i="5"/>
  <c r="M58" i="5"/>
  <c r="L58" i="5"/>
  <c r="K58" i="5"/>
  <c r="J58" i="5"/>
  <c r="I58" i="5"/>
  <c r="H58" i="5"/>
  <c r="G58" i="5"/>
  <c r="E58" i="5"/>
  <c r="D58" i="5"/>
  <c r="A53" i="5"/>
  <c r="AE51" i="5"/>
  <c r="AB51" i="5"/>
  <c r="AD49" i="5"/>
  <c r="W49" i="5"/>
  <c r="V49" i="5"/>
  <c r="X49" i="5" s="1"/>
  <c r="A49" i="5"/>
  <c r="AD48" i="5"/>
  <c r="W48" i="5"/>
  <c r="V48" i="5"/>
  <c r="X48" i="5" s="1"/>
  <c r="A48" i="5"/>
  <c r="AD47" i="5"/>
  <c r="W47" i="5"/>
  <c r="V47" i="5"/>
  <c r="A47" i="5"/>
  <c r="AC46" i="5"/>
  <c r="AA51" i="5"/>
  <c r="Z51" i="5"/>
  <c r="T51" i="5"/>
  <c r="P51" i="5"/>
  <c r="O51" i="5"/>
  <c r="N51" i="5"/>
  <c r="M51" i="5"/>
  <c r="L51" i="5"/>
  <c r="K51" i="5"/>
  <c r="J51" i="5"/>
  <c r="I51" i="5"/>
  <c r="H51" i="5"/>
  <c r="G51" i="5"/>
  <c r="E51" i="5"/>
  <c r="D51" i="5"/>
  <c r="A46" i="5"/>
  <c r="AE44" i="5"/>
  <c r="AB44" i="5"/>
  <c r="AD42" i="5"/>
  <c r="W42" i="5"/>
  <c r="V42" i="5"/>
  <c r="X42" i="5" s="1"/>
  <c r="A42" i="5"/>
  <c r="AD41" i="5"/>
  <c r="W41" i="5"/>
  <c r="V41" i="5"/>
  <c r="X41" i="5" s="1"/>
  <c r="A41" i="5"/>
  <c r="AD40" i="5"/>
  <c r="W40" i="5"/>
  <c r="V40" i="5"/>
  <c r="A40" i="5"/>
  <c r="AC39" i="5"/>
  <c r="AA44" i="5"/>
  <c r="Z44" i="5"/>
  <c r="T44" i="5"/>
  <c r="P44" i="5"/>
  <c r="O44" i="5"/>
  <c r="N44" i="5"/>
  <c r="M44" i="5"/>
  <c r="L44" i="5"/>
  <c r="K44" i="5"/>
  <c r="J44" i="5"/>
  <c r="I44" i="5"/>
  <c r="H44" i="5"/>
  <c r="G44" i="5"/>
  <c r="E44" i="5"/>
  <c r="D44" i="5"/>
  <c r="A39" i="5"/>
  <c r="AE37" i="5"/>
  <c r="AB37" i="5"/>
  <c r="AD35" i="5"/>
  <c r="AC35" i="5"/>
  <c r="W35" i="5"/>
  <c r="V35" i="5"/>
  <c r="X35" i="5" s="1"/>
  <c r="A35" i="5"/>
  <c r="AD34" i="5"/>
  <c r="AC34" i="5"/>
  <c r="W34" i="5"/>
  <c r="V34" i="5"/>
  <c r="X34" i="5" s="1"/>
  <c r="A34" i="5"/>
  <c r="AC33" i="5"/>
  <c r="W33" i="5"/>
  <c r="V33" i="5"/>
  <c r="A33" i="5"/>
  <c r="AC32" i="5"/>
  <c r="AA37" i="5"/>
  <c r="Z37" i="5"/>
  <c r="T37" i="5"/>
  <c r="P37" i="5"/>
  <c r="O37" i="5"/>
  <c r="N37" i="5"/>
  <c r="M37" i="5"/>
  <c r="L37" i="5"/>
  <c r="K37" i="5"/>
  <c r="J37" i="5"/>
  <c r="I37" i="5"/>
  <c r="H37" i="5"/>
  <c r="G37" i="5"/>
  <c r="E37" i="5"/>
  <c r="D37" i="5"/>
  <c r="A32" i="5"/>
  <c r="AE30" i="5"/>
  <c r="AB30" i="5"/>
  <c r="AD28" i="5"/>
  <c r="AC28" i="5"/>
  <c r="W28" i="5"/>
  <c r="V28" i="5"/>
  <c r="X28" i="5" s="1"/>
  <c r="A28" i="5"/>
  <c r="AD27" i="5"/>
  <c r="AC27" i="5"/>
  <c r="W27" i="5"/>
  <c r="V27" i="5"/>
  <c r="X27" i="5" s="1"/>
  <c r="A27" i="5"/>
  <c r="AC26" i="5"/>
  <c r="W26" i="5"/>
  <c r="V26" i="5"/>
  <c r="A26" i="5"/>
  <c r="AC25" i="5"/>
  <c r="AA30" i="5"/>
  <c r="Z30" i="5"/>
  <c r="T30" i="5"/>
  <c r="P30" i="5"/>
  <c r="O30" i="5"/>
  <c r="N30" i="5"/>
  <c r="M30" i="5"/>
  <c r="L30" i="5"/>
  <c r="K30" i="5"/>
  <c r="J30" i="5"/>
  <c r="I30" i="5"/>
  <c r="H30" i="5"/>
  <c r="G30" i="5"/>
  <c r="E30" i="5"/>
  <c r="D30" i="5"/>
  <c r="A25" i="5"/>
  <c r="AE23" i="5"/>
  <c r="AB23" i="5"/>
  <c r="AD21" i="5"/>
  <c r="AC21" i="5"/>
  <c r="W21" i="5"/>
  <c r="V21" i="5"/>
  <c r="X21" i="5" s="1"/>
  <c r="A21" i="5"/>
  <c r="AD20" i="5"/>
  <c r="AC20" i="5"/>
  <c r="W20" i="5"/>
  <c r="V20" i="5"/>
  <c r="X20" i="5" s="1"/>
  <c r="A20" i="5"/>
  <c r="AC19" i="5"/>
  <c r="W19" i="5"/>
  <c r="V19" i="5"/>
  <c r="A19" i="5"/>
  <c r="AH18" i="5"/>
  <c r="AC18" i="5"/>
  <c r="AA23" i="5"/>
  <c r="Z23" i="5"/>
  <c r="T23" i="5"/>
  <c r="P23" i="5"/>
  <c r="O23" i="5"/>
  <c r="N23" i="5"/>
  <c r="M23" i="5"/>
  <c r="L23" i="5"/>
  <c r="K23" i="5"/>
  <c r="J23" i="5"/>
  <c r="I23" i="5"/>
  <c r="H23" i="5"/>
  <c r="G23" i="5"/>
  <c r="E23" i="5"/>
  <c r="D23" i="5"/>
  <c r="A18" i="5"/>
  <c r="AE16" i="5"/>
  <c r="AB16" i="5"/>
  <c r="AH15" i="5"/>
  <c r="AH14" i="5"/>
  <c r="AD14" i="5"/>
  <c r="AC14" i="5"/>
  <c r="W14" i="5"/>
  <c r="V14" i="5"/>
  <c r="X14" i="5" s="1"/>
  <c r="A14" i="5"/>
  <c r="AS13" i="5"/>
  <c r="AQ13" i="5"/>
  <c r="AO13" i="5"/>
  <c r="AM13" i="5"/>
  <c r="AK13" i="5"/>
  <c r="AH13" i="5"/>
  <c r="AD13" i="5"/>
  <c r="AC13" i="5"/>
  <c r="W13" i="5"/>
  <c r="V13" i="5"/>
  <c r="X13" i="5" s="1"/>
  <c r="A13" i="5"/>
  <c r="AS12" i="5"/>
  <c r="AQ12" i="5"/>
  <c r="AO12" i="5"/>
  <c r="AM12" i="5"/>
  <c r="AK12" i="5"/>
  <c r="AC12" i="5"/>
  <c r="W12" i="5"/>
  <c r="V12" i="5"/>
  <c r="A12" i="5"/>
  <c r="AS11" i="5"/>
  <c r="AH11" i="5"/>
  <c r="AC11" i="5"/>
  <c r="AA16" i="5"/>
  <c r="Z16" i="5"/>
  <c r="T16" i="5"/>
  <c r="P16" i="5"/>
  <c r="O16" i="5"/>
  <c r="N16" i="5"/>
  <c r="M16" i="5"/>
  <c r="L16" i="5"/>
  <c r="K16" i="5"/>
  <c r="J16" i="5"/>
  <c r="I16" i="5"/>
  <c r="H16" i="5"/>
  <c r="G16" i="5"/>
  <c r="E16" i="5"/>
  <c r="D16" i="5"/>
  <c r="A11" i="5"/>
  <c r="AS10" i="5"/>
  <c r="AH10" i="5"/>
  <c r="AS9" i="5"/>
  <c r="AH9" i="5"/>
  <c r="AE9" i="5"/>
  <c r="AB9" i="5"/>
  <c r="AS8" i="5"/>
  <c r="AH8" i="5"/>
  <c r="AS7" i="5"/>
  <c r="AH7" i="5"/>
  <c r="AD7" i="5"/>
  <c r="AC7" i="5"/>
  <c r="W7" i="5"/>
  <c r="V7" i="5"/>
  <c r="X7" i="5" s="1"/>
  <c r="A7" i="5"/>
  <c r="AS6" i="5"/>
  <c r="AH6" i="5"/>
  <c r="AD6" i="5"/>
  <c r="AC6" i="5"/>
  <c r="W6" i="5"/>
  <c r="V6" i="5"/>
  <c r="X6" i="5" s="1"/>
  <c r="A6" i="5"/>
  <c r="AS5" i="5"/>
  <c r="AC5" i="5"/>
  <c r="W5" i="5"/>
  <c r="V5" i="5"/>
  <c r="A5" i="5"/>
  <c r="AV4" i="5"/>
  <c r="AS4" i="5"/>
  <c r="AQ4" i="5"/>
  <c r="AO4" i="5"/>
  <c r="AM4" i="5"/>
  <c r="AK4" i="5"/>
  <c r="AC4" i="5"/>
  <c r="AA9" i="5"/>
  <c r="AA221" i="5" s="1"/>
  <c r="Z9" i="5"/>
  <c r="T9" i="5"/>
  <c r="T221" i="5" s="1"/>
  <c r="P9" i="5"/>
  <c r="P221" i="5" s="1"/>
  <c r="O9" i="5"/>
  <c r="O221" i="5" s="1"/>
  <c r="N9" i="5"/>
  <c r="N221" i="5" s="1"/>
  <c r="M9" i="5"/>
  <c r="M221" i="5" s="1"/>
  <c r="L9" i="5"/>
  <c r="L221" i="5" s="1"/>
  <c r="K9" i="5"/>
  <c r="K221" i="5" s="1"/>
  <c r="J9" i="5"/>
  <c r="J221" i="5" s="1"/>
  <c r="I9" i="5"/>
  <c r="I221" i="5" s="1"/>
  <c r="H9" i="5"/>
  <c r="H221" i="5" s="1"/>
  <c r="G9" i="5"/>
  <c r="G221" i="5" s="1"/>
  <c r="E9" i="5"/>
  <c r="D221" i="5" s="1"/>
  <c r="D9" i="5"/>
  <c r="A4" i="5"/>
  <c r="A220" i="5" s="1"/>
  <c r="AS3" i="5"/>
  <c r="AQ3" i="5"/>
  <c r="AO3" i="5"/>
  <c r="AM3" i="5"/>
  <c r="AK3" i="5"/>
  <c r="AG287" i="4"/>
  <c r="AG286" i="4"/>
  <c r="BD252" i="4"/>
  <c r="BC252" i="4"/>
  <c r="BB252" i="4"/>
  <c r="BA252" i="4"/>
  <c r="AZ252" i="4"/>
  <c r="AY252" i="4"/>
  <c r="AX252" i="4"/>
  <c r="AW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BD251" i="4"/>
  <c r="BC251" i="4"/>
  <c r="BB251" i="4"/>
  <c r="BA251" i="4"/>
  <c r="AZ251" i="4"/>
  <c r="AY251" i="4"/>
  <c r="AX251" i="4"/>
  <c r="AW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BD250" i="4"/>
  <c r="BC250" i="4"/>
  <c r="BB250" i="4"/>
  <c r="BA250" i="4"/>
  <c r="AZ250" i="4"/>
  <c r="AY250" i="4"/>
  <c r="AX250" i="4"/>
  <c r="AW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BD249" i="4"/>
  <c r="BC249" i="4"/>
  <c r="BB249" i="4"/>
  <c r="BA249" i="4"/>
  <c r="AZ249" i="4"/>
  <c r="AY249" i="4"/>
  <c r="AX249" i="4"/>
  <c r="AW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BD242" i="4"/>
  <c r="BC242" i="4"/>
  <c r="BB242" i="4"/>
  <c r="BA242" i="4"/>
  <c r="AZ242" i="4"/>
  <c r="AY242" i="4"/>
  <c r="AX242" i="4"/>
  <c r="AW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BD241" i="4"/>
  <c r="BC241" i="4"/>
  <c r="BB241" i="4"/>
  <c r="BA241" i="4"/>
  <c r="AZ241" i="4"/>
  <c r="AY241" i="4"/>
  <c r="AX241" i="4"/>
  <c r="AW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BD234" i="4"/>
  <c r="BC234" i="4"/>
  <c r="BB234" i="4"/>
  <c r="BA234" i="4"/>
  <c r="AZ234" i="4"/>
  <c r="AY234" i="4"/>
  <c r="AX234" i="4"/>
  <c r="AW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BD233" i="4"/>
  <c r="BC233" i="4"/>
  <c r="BB233" i="4"/>
  <c r="BA233" i="4"/>
  <c r="AZ233" i="4"/>
  <c r="AY233" i="4"/>
  <c r="AX233" i="4"/>
  <c r="AW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BD226" i="4"/>
  <c r="BC226" i="4"/>
  <c r="BB226" i="4"/>
  <c r="BA226" i="4"/>
  <c r="AZ226" i="4"/>
  <c r="AY226" i="4"/>
  <c r="AX226" i="4"/>
  <c r="AW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BD225" i="4"/>
  <c r="BC225" i="4"/>
  <c r="BB225" i="4"/>
  <c r="BA225" i="4"/>
  <c r="AZ225" i="4"/>
  <c r="AY225" i="4"/>
  <c r="AX225" i="4"/>
  <c r="AW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BD218" i="4"/>
  <c r="BC218" i="4"/>
  <c r="BB218" i="4"/>
  <c r="BA218" i="4"/>
  <c r="AZ218" i="4"/>
  <c r="AY218" i="4"/>
  <c r="AX218" i="4"/>
  <c r="AW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BD217" i="4"/>
  <c r="BC217" i="4"/>
  <c r="BB217" i="4"/>
  <c r="BA217" i="4"/>
  <c r="AZ217" i="4"/>
  <c r="AY217" i="4"/>
  <c r="AX217" i="4"/>
  <c r="AW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BD210" i="4"/>
  <c r="BC210" i="4"/>
  <c r="BB210" i="4"/>
  <c r="BA210" i="4"/>
  <c r="AZ210" i="4"/>
  <c r="AY210" i="4"/>
  <c r="AX210" i="4"/>
  <c r="AW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BD209" i="4"/>
  <c r="BC209" i="4"/>
  <c r="BB209" i="4"/>
  <c r="BA209" i="4"/>
  <c r="AZ209" i="4"/>
  <c r="AY209" i="4"/>
  <c r="AX209" i="4"/>
  <c r="AW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BD202" i="4"/>
  <c r="BC202" i="4"/>
  <c r="BB202" i="4"/>
  <c r="BA202" i="4"/>
  <c r="AZ202" i="4"/>
  <c r="AY202" i="4"/>
  <c r="AX202" i="4"/>
  <c r="AW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BD201" i="4"/>
  <c r="BC201" i="4"/>
  <c r="BB201" i="4"/>
  <c r="BA201" i="4"/>
  <c r="AZ201" i="4"/>
  <c r="AY201" i="4"/>
  <c r="AX201" i="4"/>
  <c r="AW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BD194" i="4"/>
  <c r="BC194" i="4"/>
  <c r="BB194" i="4"/>
  <c r="BA194" i="4"/>
  <c r="AZ194" i="4"/>
  <c r="AY194" i="4"/>
  <c r="AX194" i="4"/>
  <c r="AW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BD193" i="4"/>
  <c r="BC193" i="4"/>
  <c r="BB193" i="4"/>
  <c r="BA193" i="4"/>
  <c r="AZ193" i="4"/>
  <c r="AY193" i="4"/>
  <c r="AX193" i="4"/>
  <c r="AW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BD186" i="4"/>
  <c r="BC186" i="4"/>
  <c r="BB186" i="4"/>
  <c r="BA186" i="4"/>
  <c r="AZ186" i="4"/>
  <c r="AY186" i="4"/>
  <c r="AX186" i="4"/>
  <c r="AW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BD185" i="4"/>
  <c r="BC185" i="4"/>
  <c r="BB185" i="4"/>
  <c r="BA185" i="4"/>
  <c r="AZ185" i="4"/>
  <c r="AY185" i="4"/>
  <c r="AX185" i="4"/>
  <c r="AW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BD178" i="4"/>
  <c r="BC178" i="4"/>
  <c r="BB178" i="4"/>
  <c r="BA178" i="4"/>
  <c r="AZ178" i="4"/>
  <c r="AY178" i="4"/>
  <c r="AX178" i="4"/>
  <c r="AW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BD177" i="4"/>
  <c r="BC177" i="4"/>
  <c r="BB177" i="4"/>
  <c r="BA177" i="4"/>
  <c r="AZ177" i="4"/>
  <c r="AY177" i="4"/>
  <c r="AX177" i="4"/>
  <c r="AW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BD170" i="4"/>
  <c r="BC170" i="4"/>
  <c r="BB170" i="4"/>
  <c r="BA170" i="4"/>
  <c r="AZ170" i="4"/>
  <c r="AY170" i="4"/>
  <c r="AX170" i="4"/>
  <c r="AW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BD169" i="4"/>
  <c r="BC169" i="4"/>
  <c r="BB169" i="4"/>
  <c r="BA169" i="4"/>
  <c r="AZ169" i="4"/>
  <c r="AY169" i="4"/>
  <c r="AX169" i="4"/>
  <c r="AW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BD162" i="4"/>
  <c r="BC162" i="4"/>
  <c r="BB162" i="4"/>
  <c r="BA162" i="4"/>
  <c r="AZ162" i="4"/>
  <c r="AY162" i="4"/>
  <c r="AX162" i="4"/>
  <c r="AW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BD161" i="4"/>
  <c r="BC161" i="4"/>
  <c r="BB161" i="4"/>
  <c r="BA161" i="4"/>
  <c r="AZ161" i="4"/>
  <c r="AY161" i="4"/>
  <c r="AX161" i="4"/>
  <c r="AW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BD154" i="4"/>
  <c r="BC154" i="4"/>
  <c r="BB154" i="4"/>
  <c r="BA154" i="4"/>
  <c r="AZ154" i="4"/>
  <c r="AY154" i="4"/>
  <c r="AX154" i="4"/>
  <c r="AW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BD153" i="4"/>
  <c r="BC153" i="4"/>
  <c r="BB153" i="4"/>
  <c r="BA153" i="4"/>
  <c r="AZ153" i="4"/>
  <c r="AY153" i="4"/>
  <c r="AX153" i="4"/>
  <c r="AW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BD146" i="4"/>
  <c r="BC146" i="4"/>
  <c r="BB146" i="4"/>
  <c r="BA146" i="4"/>
  <c r="AZ146" i="4"/>
  <c r="AY146" i="4"/>
  <c r="AX146" i="4"/>
  <c r="AW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BD145" i="4"/>
  <c r="BC145" i="4"/>
  <c r="BB145" i="4"/>
  <c r="BA145" i="4"/>
  <c r="AZ145" i="4"/>
  <c r="AY145" i="4"/>
  <c r="AX145" i="4"/>
  <c r="AW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BD138" i="4"/>
  <c r="BC138" i="4"/>
  <c r="BB138" i="4"/>
  <c r="BA138" i="4"/>
  <c r="AZ138" i="4"/>
  <c r="AY138" i="4"/>
  <c r="AX138" i="4"/>
  <c r="AW138" i="4"/>
  <c r="AU138" i="4"/>
  <c r="AT138" i="4"/>
  <c r="AS138" i="4"/>
  <c r="AR138" i="4"/>
  <c r="AQ138" i="4"/>
  <c r="AP138" i="4"/>
  <c r="AO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BD137" i="4"/>
  <c r="BC137" i="4"/>
  <c r="BB137" i="4"/>
  <c r="BA137" i="4"/>
  <c r="AZ137" i="4"/>
  <c r="AY137" i="4"/>
  <c r="AX137" i="4"/>
  <c r="AW137" i="4"/>
  <c r="AU137" i="4"/>
  <c r="AT137" i="4"/>
  <c r="AS137" i="4"/>
  <c r="AR137" i="4"/>
  <c r="AQ137" i="4"/>
  <c r="AP137" i="4"/>
  <c r="AO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BD130" i="4"/>
  <c r="BC130" i="4"/>
  <c r="BB130" i="4"/>
  <c r="BA130" i="4"/>
  <c r="AZ130" i="4"/>
  <c r="AY130" i="4"/>
  <c r="AX130" i="4"/>
  <c r="AW130" i="4"/>
  <c r="AU130" i="4"/>
  <c r="AT130" i="4"/>
  <c r="AS130" i="4"/>
  <c r="AR130" i="4"/>
  <c r="AQ130" i="4"/>
  <c r="AP130" i="4"/>
  <c r="AO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BD129" i="4"/>
  <c r="BC129" i="4"/>
  <c r="BB129" i="4"/>
  <c r="BA129" i="4"/>
  <c r="AZ129" i="4"/>
  <c r="AY129" i="4"/>
  <c r="AX129" i="4"/>
  <c r="AW129" i="4"/>
  <c r="AU129" i="4"/>
  <c r="AT129" i="4"/>
  <c r="AS129" i="4"/>
  <c r="AR129" i="4"/>
  <c r="AQ129" i="4"/>
  <c r="AP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BD122" i="4"/>
  <c r="BC122" i="4"/>
  <c r="BB122" i="4"/>
  <c r="BA122" i="4"/>
  <c r="AZ122" i="4"/>
  <c r="AY122" i="4"/>
  <c r="AX122" i="4"/>
  <c r="AW122" i="4"/>
  <c r="AU122" i="4"/>
  <c r="AT122" i="4"/>
  <c r="AS122" i="4"/>
  <c r="AR122" i="4"/>
  <c r="AQ122" i="4"/>
  <c r="AP122" i="4"/>
  <c r="AO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BD121" i="4"/>
  <c r="BC121" i="4"/>
  <c r="BB121" i="4"/>
  <c r="BA121" i="4"/>
  <c r="AZ121" i="4"/>
  <c r="AY121" i="4"/>
  <c r="AX121" i="4"/>
  <c r="AW121" i="4"/>
  <c r="AU121" i="4"/>
  <c r="AT121" i="4"/>
  <c r="AS121" i="4"/>
  <c r="AR121" i="4"/>
  <c r="AQ121" i="4"/>
  <c r="AP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BD114" i="4"/>
  <c r="BC114" i="4"/>
  <c r="BB114" i="4"/>
  <c r="BA114" i="4"/>
  <c r="AZ114" i="4"/>
  <c r="AY114" i="4"/>
  <c r="AX114" i="4"/>
  <c r="AW114" i="4"/>
  <c r="AU114" i="4"/>
  <c r="AT114" i="4"/>
  <c r="AS114" i="4"/>
  <c r="AR114" i="4"/>
  <c r="AQ114" i="4"/>
  <c r="AP114" i="4"/>
  <c r="AO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BD113" i="4"/>
  <c r="BC113" i="4"/>
  <c r="BB113" i="4"/>
  <c r="BA113" i="4"/>
  <c r="AZ113" i="4"/>
  <c r="AY113" i="4"/>
  <c r="AX113" i="4"/>
  <c r="AW113" i="4"/>
  <c r="AU113" i="4"/>
  <c r="AT113" i="4"/>
  <c r="AS113" i="4"/>
  <c r="AR113" i="4"/>
  <c r="AQ113" i="4"/>
  <c r="AP113" i="4"/>
  <c r="AO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BD106" i="4"/>
  <c r="BC106" i="4"/>
  <c r="BB106" i="4"/>
  <c r="BA106" i="4"/>
  <c r="AZ106" i="4"/>
  <c r="AY106" i="4"/>
  <c r="AX106" i="4"/>
  <c r="AW106" i="4"/>
  <c r="AU106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BD105" i="4"/>
  <c r="BC105" i="4"/>
  <c r="BB105" i="4"/>
  <c r="BA105" i="4"/>
  <c r="AZ105" i="4"/>
  <c r="AY105" i="4"/>
  <c r="AX105" i="4"/>
  <c r="AW105" i="4"/>
  <c r="AU105" i="4"/>
  <c r="AT105" i="4"/>
  <c r="AS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BD98" i="4"/>
  <c r="BC98" i="4"/>
  <c r="BB98" i="4"/>
  <c r="BA98" i="4"/>
  <c r="AZ98" i="4"/>
  <c r="AY98" i="4"/>
  <c r="AX98" i="4"/>
  <c r="AW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BD97" i="4"/>
  <c r="BC97" i="4"/>
  <c r="BB97" i="4"/>
  <c r="BA97" i="4"/>
  <c r="AZ97" i="4"/>
  <c r="AY97" i="4"/>
  <c r="AX97" i="4"/>
  <c r="AW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BD90" i="4"/>
  <c r="BC90" i="4"/>
  <c r="BB90" i="4"/>
  <c r="BA90" i="4"/>
  <c r="AZ90" i="4"/>
  <c r="AY90" i="4"/>
  <c r="AX90" i="4"/>
  <c r="AW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BD89" i="4"/>
  <c r="BC89" i="4"/>
  <c r="BB89" i="4"/>
  <c r="BA89" i="4"/>
  <c r="AZ89" i="4"/>
  <c r="AY89" i="4"/>
  <c r="AX89" i="4"/>
  <c r="AW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BD82" i="4"/>
  <c r="BC82" i="4"/>
  <c r="BB82" i="4"/>
  <c r="BA82" i="4"/>
  <c r="AZ82" i="4"/>
  <c r="AY82" i="4"/>
  <c r="AX82" i="4"/>
  <c r="AW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BD81" i="4"/>
  <c r="BC81" i="4"/>
  <c r="BB81" i="4"/>
  <c r="BA81" i="4"/>
  <c r="AZ81" i="4"/>
  <c r="AY81" i="4"/>
  <c r="AX81" i="4"/>
  <c r="AW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BD74" i="4"/>
  <c r="BC74" i="4"/>
  <c r="BB74" i="4"/>
  <c r="BA74" i="4"/>
  <c r="AZ74" i="4"/>
  <c r="AY74" i="4"/>
  <c r="AX74" i="4"/>
  <c r="AW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BD73" i="4"/>
  <c r="BC73" i="4"/>
  <c r="BB73" i="4"/>
  <c r="BA73" i="4"/>
  <c r="AZ73" i="4"/>
  <c r="AY73" i="4"/>
  <c r="AX73" i="4"/>
  <c r="AW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BD66" i="4"/>
  <c r="BC66" i="4"/>
  <c r="BB66" i="4"/>
  <c r="BA66" i="4"/>
  <c r="AZ66" i="4"/>
  <c r="AY66" i="4"/>
  <c r="AX66" i="4"/>
  <c r="AW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BD65" i="4"/>
  <c r="BC65" i="4"/>
  <c r="BB65" i="4"/>
  <c r="BA65" i="4"/>
  <c r="AZ65" i="4"/>
  <c r="AY65" i="4"/>
  <c r="AX65" i="4"/>
  <c r="AW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BD58" i="4"/>
  <c r="BC58" i="4"/>
  <c r="BB58" i="4"/>
  <c r="BA58" i="4"/>
  <c r="AZ58" i="4"/>
  <c r="AY58" i="4"/>
  <c r="AX58" i="4"/>
  <c r="AW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BD57" i="4"/>
  <c r="BC57" i="4"/>
  <c r="BB57" i="4"/>
  <c r="BA57" i="4"/>
  <c r="AZ57" i="4"/>
  <c r="AY57" i="4"/>
  <c r="AX57" i="4"/>
  <c r="AW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BD50" i="4"/>
  <c r="BC50" i="4"/>
  <c r="BB50" i="4"/>
  <c r="BA50" i="4"/>
  <c r="AZ50" i="4"/>
  <c r="AY50" i="4"/>
  <c r="AX50" i="4"/>
  <c r="AW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BD49" i="4"/>
  <c r="BC49" i="4"/>
  <c r="BB49" i="4"/>
  <c r="BA49" i="4"/>
  <c r="AZ49" i="4"/>
  <c r="AY49" i="4"/>
  <c r="AX49" i="4"/>
  <c r="AW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BD42" i="4"/>
  <c r="BC42" i="4"/>
  <c r="BB42" i="4"/>
  <c r="BA42" i="4"/>
  <c r="AZ42" i="4"/>
  <c r="AY42" i="4"/>
  <c r="AX42" i="4"/>
  <c r="AW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BD41" i="4"/>
  <c r="BC41" i="4"/>
  <c r="BB41" i="4"/>
  <c r="BA41" i="4"/>
  <c r="AZ41" i="4"/>
  <c r="AY41" i="4"/>
  <c r="AX41" i="4"/>
  <c r="AW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BD34" i="4"/>
  <c r="BC34" i="4"/>
  <c r="BB34" i="4"/>
  <c r="BA34" i="4"/>
  <c r="AZ34" i="4"/>
  <c r="AY34" i="4"/>
  <c r="AX34" i="4"/>
  <c r="AW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BD33" i="4"/>
  <c r="BC33" i="4"/>
  <c r="BB33" i="4"/>
  <c r="BA33" i="4"/>
  <c r="AZ33" i="4"/>
  <c r="AY33" i="4"/>
  <c r="AX33" i="4"/>
  <c r="AW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BD26" i="4"/>
  <c r="BC26" i="4"/>
  <c r="BB26" i="4"/>
  <c r="BA26" i="4"/>
  <c r="AZ26" i="4"/>
  <c r="AY26" i="4"/>
  <c r="AX26" i="4"/>
  <c r="AW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BD25" i="4"/>
  <c r="BC25" i="4"/>
  <c r="BB25" i="4"/>
  <c r="BA25" i="4"/>
  <c r="AZ25" i="4"/>
  <c r="AY25" i="4"/>
  <c r="AX25" i="4"/>
  <c r="AW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BK24" i="4"/>
  <c r="BJ24" i="4"/>
  <c r="BI24" i="4"/>
  <c r="BK23" i="4"/>
  <c r="BJ23" i="4"/>
  <c r="BI23" i="4"/>
  <c r="BK22" i="4"/>
  <c r="BJ22" i="4"/>
  <c r="BI22" i="4"/>
  <c r="BK21" i="4"/>
  <c r="BJ21" i="4"/>
  <c r="BI21" i="4"/>
  <c r="BK20" i="4"/>
  <c r="BJ20" i="4"/>
  <c r="BI20" i="4"/>
  <c r="BK19" i="4"/>
  <c r="BJ19" i="4"/>
  <c r="BI19" i="4"/>
  <c r="BK18" i="4"/>
  <c r="BJ18" i="4"/>
  <c r="BI18" i="4"/>
  <c r="BD18" i="4"/>
  <c r="BC18" i="4"/>
  <c r="BB18" i="4"/>
  <c r="BA18" i="4"/>
  <c r="AZ18" i="4"/>
  <c r="AY18" i="4"/>
  <c r="AX18" i="4"/>
  <c r="AW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BK17" i="4"/>
  <c r="BJ17" i="4"/>
  <c r="BI17" i="4"/>
  <c r="BD17" i="4"/>
  <c r="BC17" i="4"/>
  <c r="BB17" i="4"/>
  <c r="BA17" i="4"/>
  <c r="AZ17" i="4"/>
  <c r="AY17" i="4"/>
  <c r="AX17" i="4"/>
  <c r="AW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BK16" i="4"/>
  <c r="BJ16" i="4"/>
  <c r="BI16" i="4"/>
  <c r="BK15" i="4"/>
  <c r="BJ15" i="4"/>
  <c r="BI15" i="4"/>
  <c r="BK14" i="4"/>
  <c r="BJ14" i="4"/>
  <c r="BI14" i="4"/>
  <c r="BK13" i="4"/>
  <c r="BJ13" i="4"/>
  <c r="BI13" i="4"/>
  <c r="BK12" i="4"/>
  <c r="BJ12" i="4"/>
  <c r="BI12" i="4"/>
  <c r="BK11" i="4"/>
  <c r="BJ11" i="4"/>
  <c r="BI11" i="4"/>
  <c r="BK10" i="4"/>
  <c r="BJ10" i="4"/>
  <c r="BI10" i="4"/>
  <c r="BD10" i="4"/>
  <c r="BC10" i="4"/>
  <c r="BB10" i="4"/>
  <c r="BA10" i="4"/>
  <c r="AZ10" i="4"/>
  <c r="AY10" i="4"/>
  <c r="AX10" i="4"/>
  <c r="AW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BK9" i="4"/>
  <c r="BJ9" i="4"/>
  <c r="BI9" i="4"/>
  <c r="BD9" i="4"/>
  <c r="BC9" i="4"/>
  <c r="BB9" i="4"/>
  <c r="BA9" i="4"/>
  <c r="AZ9" i="4"/>
  <c r="AY9" i="4"/>
  <c r="AX9" i="4"/>
  <c r="AW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BK8" i="4"/>
  <c r="BJ8" i="4"/>
  <c r="BI8" i="4"/>
  <c r="BK7" i="4"/>
  <c r="BJ7" i="4"/>
  <c r="BI7" i="4"/>
  <c r="BK6" i="4"/>
  <c r="BJ6" i="4"/>
  <c r="BI6" i="4"/>
  <c r="BK5" i="4"/>
  <c r="BJ5" i="4"/>
  <c r="BI5" i="4"/>
  <c r="BK4" i="4"/>
  <c r="BJ4" i="4"/>
  <c r="BI4" i="4"/>
  <c r="C4" i="4"/>
  <c r="B4" i="4"/>
  <c r="BK3" i="4"/>
  <c r="BJ3" i="4"/>
  <c r="BI3" i="4"/>
  <c r="AC129" i="3"/>
  <c r="AB129" i="3"/>
  <c r="AA129" i="3"/>
  <c r="Z129" i="3"/>
  <c r="Y129" i="3"/>
  <c r="X129" i="3"/>
  <c r="V129" i="3"/>
  <c r="U129" i="3"/>
  <c r="T129" i="3"/>
  <c r="S129" i="3"/>
  <c r="R129" i="3"/>
  <c r="Q129" i="3"/>
  <c r="P129" i="3"/>
  <c r="O129" i="3"/>
  <c r="M129" i="3"/>
  <c r="L129" i="3"/>
  <c r="K129" i="3"/>
  <c r="J129" i="3"/>
  <c r="I129" i="3"/>
  <c r="H129" i="3"/>
  <c r="F129" i="3"/>
  <c r="E129" i="3"/>
  <c r="D129" i="3"/>
  <c r="AC128" i="3"/>
  <c r="AB128" i="3"/>
  <c r="AA128" i="3"/>
  <c r="Z128" i="3"/>
  <c r="Y128" i="3"/>
  <c r="X128" i="3"/>
  <c r="V128" i="3"/>
  <c r="U128" i="3"/>
  <c r="T128" i="3"/>
  <c r="S128" i="3"/>
  <c r="R128" i="3"/>
  <c r="Q128" i="3"/>
  <c r="P128" i="3"/>
  <c r="O128" i="3"/>
  <c r="M128" i="3"/>
  <c r="L128" i="3"/>
  <c r="K128" i="3"/>
  <c r="J128" i="3"/>
  <c r="I128" i="3"/>
  <c r="H128" i="3"/>
  <c r="F128" i="3"/>
  <c r="E128" i="3"/>
  <c r="D128" i="3"/>
  <c r="AC126" i="3"/>
  <c r="AB126" i="3"/>
  <c r="AA126" i="3"/>
  <c r="Z126" i="3"/>
  <c r="Y126" i="3"/>
  <c r="X126" i="3"/>
  <c r="V126" i="3"/>
  <c r="U126" i="3"/>
  <c r="T126" i="3"/>
  <c r="S126" i="3"/>
  <c r="R126" i="3"/>
  <c r="Q126" i="3"/>
  <c r="P126" i="3"/>
  <c r="O126" i="3"/>
  <c r="M126" i="3"/>
  <c r="L126" i="3"/>
  <c r="K126" i="3"/>
  <c r="J126" i="3"/>
  <c r="I126" i="3"/>
  <c r="H126" i="3"/>
  <c r="G126" i="3"/>
  <c r="F126" i="3"/>
  <c r="E126" i="3"/>
  <c r="D126" i="3"/>
  <c r="AC125" i="3"/>
  <c r="AB125" i="3"/>
  <c r="AA125" i="3"/>
  <c r="Z125" i="3"/>
  <c r="Y125" i="3"/>
  <c r="X125" i="3"/>
  <c r="V125" i="3"/>
  <c r="U125" i="3"/>
  <c r="T125" i="3"/>
  <c r="S125" i="3"/>
  <c r="R125" i="3"/>
  <c r="Q125" i="3"/>
  <c r="P125" i="3"/>
  <c r="O125" i="3"/>
  <c r="M125" i="3"/>
  <c r="L125" i="3"/>
  <c r="K125" i="3"/>
  <c r="J125" i="3"/>
  <c r="I125" i="3"/>
  <c r="H125" i="3"/>
  <c r="G125" i="3"/>
  <c r="F125" i="3"/>
  <c r="E125" i="3"/>
  <c r="D125" i="3"/>
  <c r="B125" i="3"/>
  <c r="AC122" i="3"/>
  <c r="AB122" i="3"/>
  <c r="AA122" i="3"/>
  <c r="Z122" i="3"/>
  <c r="Y122" i="3"/>
  <c r="X122" i="3"/>
  <c r="V122" i="3"/>
  <c r="U122" i="3"/>
  <c r="T122" i="3"/>
  <c r="S122" i="3"/>
  <c r="R122" i="3"/>
  <c r="Q122" i="3"/>
  <c r="P122" i="3"/>
  <c r="O122" i="3"/>
  <c r="M122" i="3"/>
  <c r="L122" i="3"/>
  <c r="K122" i="3"/>
  <c r="J122" i="3"/>
  <c r="I122" i="3"/>
  <c r="H122" i="3"/>
  <c r="G122" i="3"/>
  <c r="F122" i="3"/>
  <c r="E122" i="3"/>
  <c r="D122" i="3"/>
  <c r="AC121" i="3"/>
  <c r="AB121" i="3"/>
  <c r="AA121" i="3"/>
  <c r="Z121" i="3"/>
  <c r="Y121" i="3"/>
  <c r="X121" i="3"/>
  <c r="V121" i="3"/>
  <c r="U121" i="3"/>
  <c r="T121" i="3"/>
  <c r="S121" i="3"/>
  <c r="R121" i="3"/>
  <c r="Q121" i="3"/>
  <c r="P121" i="3"/>
  <c r="O121" i="3"/>
  <c r="M121" i="3"/>
  <c r="L121" i="3"/>
  <c r="K121" i="3"/>
  <c r="J121" i="3"/>
  <c r="I121" i="3"/>
  <c r="H121" i="3"/>
  <c r="G121" i="3"/>
  <c r="F121" i="3"/>
  <c r="E121" i="3"/>
  <c r="D121" i="3"/>
  <c r="B121" i="3"/>
  <c r="AC118" i="3"/>
  <c r="AB118" i="3"/>
  <c r="AA118" i="3"/>
  <c r="Z118" i="3"/>
  <c r="Y118" i="3"/>
  <c r="X118" i="3"/>
  <c r="V118" i="3"/>
  <c r="U118" i="3"/>
  <c r="T118" i="3"/>
  <c r="S118" i="3"/>
  <c r="R118" i="3"/>
  <c r="Q118" i="3"/>
  <c r="P118" i="3"/>
  <c r="O118" i="3"/>
  <c r="M118" i="3"/>
  <c r="L118" i="3"/>
  <c r="K118" i="3"/>
  <c r="J118" i="3"/>
  <c r="I118" i="3"/>
  <c r="H118" i="3"/>
  <c r="G118" i="3"/>
  <c r="F118" i="3"/>
  <c r="E118" i="3"/>
  <c r="D118" i="3"/>
  <c r="AC117" i="3"/>
  <c r="AB117" i="3"/>
  <c r="AA117" i="3"/>
  <c r="Z117" i="3"/>
  <c r="Y117" i="3"/>
  <c r="X117" i="3"/>
  <c r="V117" i="3"/>
  <c r="U117" i="3"/>
  <c r="T117" i="3"/>
  <c r="S117" i="3"/>
  <c r="R117" i="3"/>
  <c r="Q117" i="3"/>
  <c r="P117" i="3"/>
  <c r="O117" i="3"/>
  <c r="M117" i="3"/>
  <c r="L117" i="3"/>
  <c r="K117" i="3"/>
  <c r="J117" i="3"/>
  <c r="I117" i="3"/>
  <c r="H117" i="3"/>
  <c r="G117" i="3"/>
  <c r="F117" i="3"/>
  <c r="E117" i="3"/>
  <c r="D117" i="3"/>
  <c r="B117" i="3"/>
  <c r="AC114" i="3"/>
  <c r="AB114" i="3"/>
  <c r="AA114" i="3"/>
  <c r="Z114" i="3"/>
  <c r="Y114" i="3"/>
  <c r="X114" i="3"/>
  <c r="V114" i="3"/>
  <c r="U114" i="3"/>
  <c r="T114" i="3"/>
  <c r="S114" i="3"/>
  <c r="R114" i="3"/>
  <c r="Q114" i="3"/>
  <c r="P114" i="3"/>
  <c r="O114" i="3"/>
  <c r="M114" i="3"/>
  <c r="L114" i="3"/>
  <c r="K114" i="3"/>
  <c r="J114" i="3"/>
  <c r="I114" i="3"/>
  <c r="H114" i="3"/>
  <c r="G114" i="3"/>
  <c r="F114" i="3"/>
  <c r="E114" i="3"/>
  <c r="D114" i="3"/>
  <c r="AC113" i="3"/>
  <c r="AB113" i="3"/>
  <c r="AA113" i="3"/>
  <c r="Z113" i="3"/>
  <c r="Y113" i="3"/>
  <c r="X113" i="3"/>
  <c r="V113" i="3"/>
  <c r="U113" i="3"/>
  <c r="T113" i="3"/>
  <c r="S113" i="3"/>
  <c r="R113" i="3"/>
  <c r="Q113" i="3"/>
  <c r="P113" i="3"/>
  <c r="O113" i="3"/>
  <c r="M113" i="3"/>
  <c r="L113" i="3"/>
  <c r="K113" i="3"/>
  <c r="J113" i="3"/>
  <c r="I113" i="3"/>
  <c r="H113" i="3"/>
  <c r="G113" i="3"/>
  <c r="F113" i="3"/>
  <c r="E113" i="3"/>
  <c r="D113" i="3"/>
  <c r="B113" i="3"/>
  <c r="AC110" i="3"/>
  <c r="AB110" i="3"/>
  <c r="AA110" i="3"/>
  <c r="Z110" i="3"/>
  <c r="Y110" i="3"/>
  <c r="X110" i="3"/>
  <c r="V110" i="3"/>
  <c r="U110" i="3"/>
  <c r="T110" i="3"/>
  <c r="S110" i="3"/>
  <c r="R110" i="3"/>
  <c r="Q110" i="3"/>
  <c r="P110" i="3"/>
  <c r="O110" i="3"/>
  <c r="M110" i="3"/>
  <c r="L110" i="3"/>
  <c r="K110" i="3"/>
  <c r="J110" i="3"/>
  <c r="I110" i="3"/>
  <c r="H110" i="3"/>
  <c r="G110" i="3"/>
  <c r="F110" i="3"/>
  <c r="E110" i="3"/>
  <c r="D110" i="3"/>
  <c r="AC109" i="3"/>
  <c r="AB109" i="3"/>
  <c r="AA109" i="3"/>
  <c r="Z109" i="3"/>
  <c r="Y109" i="3"/>
  <c r="X109" i="3"/>
  <c r="V109" i="3"/>
  <c r="U109" i="3"/>
  <c r="T109" i="3"/>
  <c r="S109" i="3"/>
  <c r="R109" i="3"/>
  <c r="Q109" i="3"/>
  <c r="P109" i="3"/>
  <c r="O109" i="3"/>
  <c r="M109" i="3"/>
  <c r="L109" i="3"/>
  <c r="K109" i="3"/>
  <c r="J109" i="3"/>
  <c r="I109" i="3"/>
  <c r="H109" i="3"/>
  <c r="G109" i="3"/>
  <c r="F109" i="3"/>
  <c r="E109" i="3"/>
  <c r="D109" i="3"/>
  <c r="B109" i="3"/>
  <c r="AC106" i="3"/>
  <c r="AB106" i="3"/>
  <c r="AA106" i="3"/>
  <c r="Z106" i="3"/>
  <c r="Y106" i="3"/>
  <c r="X106" i="3"/>
  <c r="V106" i="3"/>
  <c r="U106" i="3"/>
  <c r="T106" i="3"/>
  <c r="S106" i="3"/>
  <c r="R106" i="3"/>
  <c r="Q106" i="3"/>
  <c r="P106" i="3"/>
  <c r="O106" i="3"/>
  <c r="M106" i="3"/>
  <c r="L106" i="3"/>
  <c r="K106" i="3"/>
  <c r="J106" i="3"/>
  <c r="I106" i="3"/>
  <c r="H106" i="3"/>
  <c r="G106" i="3"/>
  <c r="F106" i="3"/>
  <c r="E106" i="3"/>
  <c r="D106" i="3"/>
  <c r="AC105" i="3"/>
  <c r="AB105" i="3"/>
  <c r="AA105" i="3"/>
  <c r="Z105" i="3"/>
  <c r="Y105" i="3"/>
  <c r="X105" i="3"/>
  <c r="V105" i="3"/>
  <c r="U105" i="3"/>
  <c r="T105" i="3"/>
  <c r="S105" i="3"/>
  <c r="R105" i="3"/>
  <c r="Q105" i="3"/>
  <c r="P105" i="3"/>
  <c r="O105" i="3"/>
  <c r="M105" i="3"/>
  <c r="L105" i="3"/>
  <c r="K105" i="3"/>
  <c r="J105" i="3"/>
  <c r="I105" i="3"/>
  <c r="H105" i="3"/>
  <c r="G105" i="3"/>
  <c r="F105" i="3"/>
  <c r="E105" i="3"/>
  <c r="D105" i="3"/>
  <c r="B105" i="3"/>
  <c r="AC102" i="3"/>
  <c r="AB102" i="3"/>
  <c r="AA102" i="3"/>
  <c r="Z102" i="3"/>
  <c r="Y102" i="3"/>
  <c r="X102" i="3"/>
  <c r="V102" i="3"/>
  <c r="U102" i="3"/>
  <c r="T102" i="3"/>
  <c r="S102" i="3"/>
  <c r="R102" i="3"/>
  <c r="Q102" i="3"/>
  <c r="P102" i="3"/>
  <c r="O102" i="3"/>
  <c r="M102" i="3"/>
  <c r="L102" i="3"/>
  <c r="K102" i="3"/>
  <c r="J102" i="3"/>
  <c r="I102" i="3"/>
  <c r="H102" i="3"/>
  <c r="G102" i="3"/>
  <c r="F102" i="3"/>
  <c r="E102" i="3"/>
  <c r="D102" i="3"/>
  <c r="AC101" i="3"/>
  <c r="AB101" i="3"/>
  <c r="AA101" i="3"/>
  <c r="Z101" i="3"/>
  <c r="Y101" i="3"/>
  <c r="X101" i="3"/>
  <c r="V101" i="3"/>
  <c r="U101" i="3"/>
  <c r="T101" i="3"/>
  <c r="S101" i="3"/>
  <c r="R101" i="3"/>
  <c r="Q101" i="3"/>
  <c r="P101" i="3"/>
  <c r="O101" i="3"/>
  <c r="M101" i="3"/>
  <c r="L101" i="3"/>
  <c r="K101" i="3"/>
  <c r="J101" i="3"/>
  <c r="I101" i="3"/>
  <c r="H101" i="3"/>
  <c r="G101" i="3"/>
  <c r="F101" i="3"/>
  <c r="E101" i="3"/>
  <c r="D101" i="3"/>
  <c r="B101" i="3"/>
  <c r="AC98" i="3"/>
  <c r="AB98" i="3"/>
  <c r="AA98" i="3"/>
  <c r="Z98" i="3"/>
  <c r="Y98" i="3"/>
  <c r="X98" i="3"/>
  <c r="V98" i="3"/>
  <c r="U98" i="3"/>
  <c r="T98" i="3"/>
  <c r="S98" i="3"/>
  <c r="R98" i="3"/>
  <c r="Q98" i="3"/>
  <c r="P98" i="3"/>
  <c r="O98" i="3"/>
  <c r="M98" i="3"/>
  <c r="L98" i="3"/>
  <c r="K98" i="3"/>
  <c r="J98" i="3"/>
  <c r="I98" i="3"/>
  <c r="H98" i="3"/>
  <c r="G98" i="3"/>
  <c r="F98" i="3"/>
  <c r="E98" i="3"/>
  <c r="D98" i="3"/>
  <c r="AC97" i="3"/>
  <c r="AB97" i="3"/>
  <c r="AA97" i="3"/>
  <c r="Z97" i="3"/>
  <c r="Y97" i="3"/>
  <c r="X97" i="3"/>
  <c r="V97" i="3"/>
  <c r="U97" i="3"/>
  <c r="T97" i="3"/>
  <c r="S97" i="3"/>
  <c r="R97" i="3"/>
  <c r="Q97" i="3"/>
  <c r="P97" i="3"/>
  <c r="O97" i="3"/>
  <c r="M97" i="3"/>
  <c r="L97" i="3"/>
  <c r="K97" i="3"/>
  <c r="J97" i="3"/>
  <c r="I97" i="3"/>
  <c r="H97" i="3"/>
  <c r="G97" i="3"/>
  <c r="F97" i="3"/>
  <c r="E97" i="3"/>
  <c r="D97" i="3"/>
  <c r="B97" i="3"/>
  <c r="AC94" i="3"/>
  <c r="AB94" i="3"/>
  <c r="AA94" i="3"/>
  <c r="Z94" i="3"/>
  <c r="Y94" i="3"/>
  <c r="X94" i="3"/>
  <c r="V94" i="3"/>
  <c r="U94" i="3"/>
  <c r="T94" i="3"/>
  <c r="S94" i="3"/>
  <c r="R94" i="3"/>
  <c r="Q94" i="3"/>
  <c r="P94" i="3"/>
  <c r="O94" i="3"/>
  <c r="M94" i="3"/>
  <c r="L94" i="3"/>
  <c r="K94" i="3"/>
  <c r="J94" i="3"/>
  <c r="I94" i="3"/>
  <c r="H94" i="3"/>
  <c r="G94" i="3"/>
  <c r="F94" i="3"/>
  <c r="E94" i="3"/>
  <c r="D94" i="3"/>
  <c r="AC93" i="3"/>
  <c r="AB93" i="3"/>
  <c r="AA93" i="3"/>
  <c r="Z93" i="3"/>
  <c r="Y93" i="3"/>
  <c r="X93" i="3"/>
  <c r="V93" i="3"/>
  <c r="U93" i="3"/>
  <c r="T93" i="3"/>
  <c r="S93" i="3"/>
  <c r="R93" i="3"/>
  <c r="Q93" i="3"/>
  <c r="P93" i="3"/>
  <c r="O93" i="3"/>
  <c r="M93" i="3"/>
  <c r="L93" i="3"/>
  <c r="K93" i="3"/>
  <c r="J93" i="3"/>
  <c r="I93" i="3"/>
  <c r="H93" i="3"/>
  <c r="G93" i="3"/>
  <c r="F93" i="3"/>
  <c r="E93" i="3"/>
  <c r="D93" i="3"/>
  <c r="B93" i="3"/>
  <c r="AC90" i="3"/>
  <c r="AB90" i="3"/>
  <c r="AA90" i="3"/>
  <c r="Z90" i="3"/>
  <c r="Y90" i="3"/>
  <c r="X90" i="3"/>
  <c r="V90" i="3"/>
  <c r="U90" i="3"/>
  <c r="T90" i="3"/>
  <c r="S90" i="3"/>
  <c r="R90" i="3"/>
  <c r="Q90" i="3"/>
  <c r="P90" i="3"/>
  <c r="O90" i="3"/>
  <c r="M90" i="3"/>
  <c r="L90" i="3"/>
  <c r="K90" i="3"/>
  <c r="J90" i="3"/>
  <c r="I90" i="3"/>
  <c r="H90" i="3"/>
  <c r="G90" i="3"/>
  <c r="F90" i="3"/>
  <c r="E90" i="3"/>
  <c r="D90" i="3"/>
  <c r="AC89" i="3"/>
  <c r="AB89" i="3"/>
  <c r="AA89" i="3"/>
  <c r="Z89" i="3"/>
  <c r="Y89" i="3"/>
  <c r="X89" i="3"/>
  <c r="V89" i="3"/>
  <c r="U89" i="3"/>
  <c r="T89" i="3"/>
  <c r="S89" i="3"/>
  <c r="R89" i="3"/>
  <c r="Q89" i="3"/>
  <c r="P89" i="3"/>
  <c r="O89" i="3"/>
  <c r="M89" i="3"/>
  <c r="L89" i="3"/>
  <c r="K89" i="3"/>
  <c r="J89" i="3"/>
  <c r="I89" i="3"/>
  <c r="H89" i="3"/>
  <c r="G89" i="3"/>
  <c r="F89" i="3"/>
  <c r="E89" i="3"/>
  <c r="D89" i="3"/>
  <c r="B89" i="3"/>
  <c r="AC86" i="3"/>
  <c r="AB86" i="3"/>
  <c r="AA86" i="3"/>
  <c r="Z86" i="3"/>
  <c r="Y86" i="3"/>
  <c r="X86" i="3"/>
  <c r="V86" i="3"/>
  <c r="U86" i="3"/>
  <c r="T86" i="3"/>
  <c r="S86" i="3"/>
  <c r="R86" i="3"/>
  <c r="Q86" i="3"/>
  <c r="P86" i="3"/>
  <c r="O86" i="3"/>
  <c r="M86" i="3"/>
  <c r="L86" i="3"/>
  <c r="K86" i="3"/>
  <c r="J86" i="3"/>
  <c r="I86" i="3"/>
  <c r="H86" i="3"/>
  <c r="G86" i="3"/>
  <c r="F86" i="3"/>
  <c r="E86" i="3"/>
  <c r="D86" i="3"/>
  <c r="AC85" i="3"/>
  <c r="AB85" i="3"/>
  <c r="AA85" i="3"/>
  <c r="Z85" i="3"/>
  <c r="Y85" i="3"/>
  <c r="X85" i="3"/>
  <c r="V85" i="3"/>
  <c r="U85" i="3"/>
  <c r="T85" i="3"/>
  <c r="S85" i="3"/>
  <c r="R85" i="3"/>
  <c r="Q85" i="3"/>
  <c r="P85" i="3"/>
  <c r="O85" i="3"/>
  <c r="M85" i="3"/>
  <c r="L85" i="3"/>
  <c r="K85" i="3"/>
  <c r="J85" i="3"/>
  <c r="I85" i="3"/>
  <c r="H85" i="3"/>
  <c r="G85" i="3"/>
  <c r="F85" i="3"/>
  <c r="E85" i="3"/>
  <c r="D85" i="3"/>
  <c r="B85" i="3"/>
  <c r="AC82" i="3"/>
  <c r="AB82" i="3"/>
  <c r="AA82" i="3"/>
  <c r="Z82" i="3"/>
  <c r="Y82" i="3"/>
  <c r="X82" i="3"/>
  <c r="V82" i="3"/>
  <c r="U82" i="3"/>
  <c r="T82" i="3"/>
  <c r="S82" i="3"/>
  <c r="R82" i="3"/>
  <c r="Q82" i="3"/>
  <c r="P82" i="3"/>
  <c r="O82" i="3"/>
  <c r="M82" i="3"/>
  <c r="L82" i="3"/>
  <c r="K82" i="3"/>
  <c r="J82" i="3"/>
  <c r="I82" i="3"/>
  <c r="H82" i="3"/>
  <c r="G82" i="3"/>
  <c r="F82" i="3"/>
  <c r="E82" i="3"/>
  <c r="D82" i="3"/>
  <c r="AC81" i="3"/>
  <c r="AB81" i="3"/>
  <c r="AA81" i="3"/>
  <c r="Z81" i="3"/>
  <c r="Y81" i="3"/>
  <c r="X81" i="3"/>
  <c r="V81" i="3"/>
  <c r="U81" i="3"/>
  <c r="T81" i="3"/>
  <c r="S81" i="3"/>
  <c r="R81" i="3"/>
  <c r="Q81" i="3"/>
  <c r="P81" i="3"/>
  <c r="O81" i="3"/>
  <c r="M81" i="3"/>
  <c r="L81" i="3"/>
  <c r="K81" i="3"/>
  <c r="J81" i="3"/>
  <c r="I81" i="3"/>
  <c r="H81" i="3"/>
  <c r="G81" i="3"/>
  <c r="F81" i="3"/>
  <c r="E81" i="3"/>
  <c r="D81" i="3"/>
  <c r="B81" i="3"/>
  <c r="AC78" i="3"/>
  <c r="AB78" i="3"/>
  <c r="AA78" i="3"/>
  <c r="Z78" i="3"/>
  <c r="Y78" i="3"/>
  <c r="X78" i="3"/>
  <c r="V78" i="3"/>
  <c r="U78" i="3"/>
  <c r="T78" i="3"/>
  <c r="S78" i="3"/>
  <c r="R78" i="3"/>
  <c r="Q78" i="3"/>
  <c r="P78" i="3"/>
  <c r="O78" i="3"/>
  <c r="M78" i="3"/>
  <c r="L78" i="3"/>
  <c r="K78" i="3"/>
  <c r="J78" i="3"/>
  <c r="I78" i="3"/>
  <c r="H78" i="3"/>
  <c r="G78" i="3"/>
  <c r="F78" i="3"/>
  <c r="E78" i="3"/>
  <c r="D78" i="3"/>
  <c r="AC77" i="3"/>
  <c r="AB77" i="3"/>
  <c r="AA77" i="3"/>
  <c r="Z77" i="3"/>
  <c r="Y77" i="3"/>
  <c r="X77" i="3"/>
  <c r="V77" i="3"/>
  <c r="U77" i="3"/>
  <c r="T77" i="3"/>
  <c r="S77" i="3"/>
  <c r="R77" i="3"/>
  <c r="Q77" i="3"/>
  <c r="P77" i="3"/>
  <c r="O77" i="3"/>
  <c r="M77" i="3"/>
  <c r="L77" i="3"/>
  <c r="K77" i="3"/>
  <c r="J77" i="3"/>
  <c r="I77" i="3"/>
  <c r="H77" i="3"/>
  <c r="G77" i="3"/>
  <c r="F77" i="3"/>
  <c r="E77" i="3"/>
  <c r="D77" i="3"/>
  <c r="B77" i="3"/>
  <c r="AC74" i="3"/>
  <c r="AB74" i="3"/>
  <c r="AA74" i="3"/>
  <c r="Z74" i="3"/>
  <c r="Y74" i="3"/>
  <c r="X74" i="3"/>
  <c r="V74" i="3"/>
  <c r="U74" i="3"/>
  <c r="T74" i="3"/>
  <c r="S74" i="3"/>
  <c r="R74" i="3"/>
  <c r="Q74" i="3"/>
  <c r="P74" i="3"/>
  <c r="O74" i="3"/>
  <c r="M74" i="3"/>
  <c r="L74" i="3"/>
  <c r="K74" i="3"/>
  <c r="J74" i="3"/>
  <c r="I74" i="3"/>
  <c r="H74" i="3"/>
  <c r="G74" i="3"/>
  <c r="F74" i="3"/>
  <c r="E74" i="3"/>
  <c r="D74" i="3"/>
  <c r="AC73" i="3"/>
  <c r="AB73" i="3"/>
  <c r="AA73" i="3"/>
  <c r="Z73" i="3"/>
  <c r="Y73" i="3"/>
  <c r="X73" i="3"/>
  <c r="V73" i="3"/>
  <c r="U73" i="3"/>
  <c r="T73" i="3"/>
  <c r="S73" i="3"/>
  <c r="R73" i="3"/>
  <c r="Q73" i="3"/>
  <c r="P73" i="3"/>
  <c r="O73" i="3"/>
  <c r="M73" i="3"/>
  <c r="L73" i="3"/>
  <c r="K73" i="3"/>
  <c r="J73" i="3"/>
  <c r="I73" i="3"/>
  <c r="H73" i="3"/>
  <c r="G73" i="3"/>
  <c r="F73" i="3"/>
  <c r="E73" i="3"/>
  <c r="D73" i="3"/>
  <c r="B73" i="3"/>
  <c r="AC70" i="3"/>
  <c r="AB70" i="3"/>
  <c r="AA70" i="3"/>
  <c r="Z70" i="3"/>
  <c r="Y70" i="3"/>
  <c r="X70" i="3"/>
  <c r="V70" i="3"/>
  <c r="U70" i="3"/>
  <c r="T70" i="3"/>
  <c r="S70" i="3"/>
  <c r="R70" i="3"/>
  <c r="Q70" i="3"/>
  <c r="P70" i="3"/>
  <c r="O70" i="3"/>
  <c r="M70" i="3"/>
  <c r="L70" i="3"/>
  <c r="K70" i="3"/>
  <c r="J70" i="3"/>
  <c r="I70" i="3"/>
  <c r="H70" i="3"/>
  <c r="G70" i="3"/>
  <c r="F70" i="3"/>
  <c r="E70" i="3"/>
  <c r="D70" i="3"/>
  <c r="AC69" i="3"/>
  <c r="AB69" i="3"/>
  <c r="AA69" i="3"/>
  <c r="Z69" i="3"/>
  <c r="Y69" i="3"/>
  <c r="X69" i="3"/>
  <c r="V69" i="3"/>
  <c r="U69" i="3"/>
  <c r="T69" i="3"/>
  <c r="S69" i="3"/>
  <c r="R69" i="3"/>
  <c r="Q69" i="3"/>
  <c r="P69" i="3"/>
  <c r="O69" i="3"/>
  <c r="M69" i="3"/>
  <c r="L69" i="3"/>
  <c r="K69" i="3"/>
  <c r="J69" i="3"/>
  <c r="I69" i="3"/>
  <c r="H69" i="3"/>
  <c r="G69" i="3"/>
  <c r="F69" i="3"/>
  <c r="E69" i="3"/>
  <c r="D69" i="3"/>
  <c r="B69" i="3"/>
  <c r="AC66" i="3"/>
  <c r="AB66" i="3"/>
  <c r="AA66" i="3"/>
  <c r="Z66" i="3"/>
  <c r="Y66" i="3"/>
  <c r="X66" i="3"/>
  <c r="V66" i="3"/>
  <c r="U66" i="3"/>
  <c r="T66" i="3"/>
  <c r="S66" i="3"/>
  <c r="R66" i="3"/>
  <c r="Q66" i="3"/>
  <c r="P66" i="3"/>
  <c r="O66" i="3"/>
  <c r="M66" i="3"/>
  <c r="L66" i="3"/>
  <c r="K66" i="3"/>
  <c r="J66" i="3"/>
  <c r="I66" i="3"/>
  <c r="H66" i="3"/>
  <c r="G66" i="3"/>
  <c r="F66" i="3"/>
  <c r="E66" i="3"/>
  <c r="D66" i="3"/>
  <c r="AC65" i="3"/>
  <c r="AB65" i="3"/>
  <c r="AA65" i="3"/>
  <c r="Z65" i="3"/>
  <c r="Y65" i="3"/>
  <c r="X65" i="3"/>
  <c r="V65" i="3"/>
  <c r="U65" i="3"/>
  <c r="T65" i="3"/>
  <c r="S65" i="3"/>
  <c r="R65" i="3"/>
  <c r="Q65" i="3"/>
  <c r="P65" i="3"/>
  <c r="O65" i="3"/>
  <c r="M65" i="3"/>
  <c r="L65" i="3"/>
  <c r="K65" i="3"/>
  <c r="J65" i="3"/>
  <c r="I65" i="3"/>
  <c r="H65" i="3"/>
  <c r="G65" i="3"/>
  <c r="F65" i="3"/>
  <c r="E65" i="3"/>
  <c r="D65" i="3"/>
  <c r="B65" i="3"/>
  <c r="AC62" i="3"/>
  <c r="AB62" i="3"/>
  <c r="AA62" i="3"/>
  <c r="Z62" i="3"/>
  <c r="Y62" i="3"/>
  <c r="X62" i="3"/>
  <c r="V62" i="3"/>
  <c r="U62" i="3"/>
  <c r="T62" i="3"/>
  <c r="S62" i="3"/>
  <c r="R62" i="3"/>
  <c r="Q62" i="3"/>
  <c r="P62" i="3"/>
  <c r="O62" i="3"/>
  <c r="M62" i="3"/>
  <c r="L62" i="3"/>
  <c r="K62" i="3"/>
  <c r="J62" i="3"/>
  <c r="I62" i="3"/>
  <c r="H62" i="3"/>
  <c r="G62" i="3"/>
  <c r="F62" i="3"/>
  <c r="E62" i="3"/>
  <c r="D62" i="3"/>
  <c r="AC61" i="3"/>
  <c r="AB61" i="3"/>
  <c r="AA61" i="3"/>
  <c r="Z61" i="3"/>
  <c r="Y61" i="3"/>
  <c r="X61" i="3"/>
  <c r="V61" i="3"/>
  <c r="U61" i="3"/>
  <c r="T61" i="3"/>
  <c r="S61" i="3"/>
  <c r="R61" i="3"/>
  <c r="Q61" i="3"/>
  <c r="P61" i="3"/>
  <c r="O61" i="3"/>
  <c r="M61" i="3"/>
  <c r="L61" i="3"/>
  <c r="K61" i="3"/>
  <c r="J61" i="3"/>
  <c r="I61" i="3"/>
  <c r="H61" i="3"/>
  <c r="G61" i="3"/>
  <c r="F61" i="3"/>
  <c r="E61" i="3"/>
  <c r="D61" i="3"/>
  <c r="B61" i="3"/>
  <c r="AC58" i="3"/>
  <c r="AB58" i="3"/>
  <c r="AA58" i="3"/>
  <c r="Z58" i="3"/>
  <c r="Y58" i="3"/>
  <c r="X58" i="3"/>
  <c r="V58" i="3"/>
  <c r="U58" i="3"/>
  <c r="T58" i="3"/>
  <c r="S58" i="3"/>
  <c r="R58" i="3"/>
  <c r="Q58" i="3"/>
  <c r="P58" i="3"/>
  <c r="O58" i="3"/>
  <c r="M58" i="3"/>
  <c r="L58" i="3"/>
  <c r="K58" i="3"/>
  <c r="J58" i="3"/>
  <c r="I58" i="3"/>
  <c r="H58" i="3"/>
  <c r="G58" i="3"/>
  <c r="F58" i="3"/>
  <c r="E58" i="3"/>
  <c r="D58" i="3"/>
  <c r="AC57" i="3"/>
  <c r="AB57" i="3"/>
  <c r="AA57" i="3"/>
  <c r="Z57" i="3"/>
  <c r="Y57" i="3"/>
  <c r="X57" i="3"/>
  <c r="V57" i="3"/>
  <c r="U57" i="3"/>
  <c r="T57" i="3"/>
  <c r="S57" i="3"/>
  <c r="R57" i="3"/>
  <c r="Q57" i="3"/>
  <c r="P57" i="3"/>
  <c r="O57" i="3"/>
  <c r="M57" i="3"/>
  <c r="L57" i="3"/>
  <c r="K57" i="3"/>
  <c r="J57" i="3"/>
  <c r="I57" i="3"/>
  <c r="H57" i="3"/>
  <c r="G57" i="3"/>
  <c r="F57" i="3"/>
  <c r="E57" i="3"/>
  <c r="D57" i="3"/>
  <c r="B57" i="3"/>
  <c r="AC54" i="3"/>
  <c r="AB54" i="3"/>
  <c r="AA54" i="3"/>
  <c r="Z54" i="3"/>
  <c r="Y54" i="3"/>
  <c r="X54" i="3"/>
  <c r="V54" i="3"/>
  <c r="U54" i="3"/>
  <c r="T54" i="3"/>
  <c r="S54" i="3"/>
  <c r="R54" i="3"/>
  <c r="Q54" i="3"/>
  <c r="P54" i="3"/>
  <c r="O54" i="3"/>
  <c r="M54" i="3"/>
  <c r="L54" i="3"/>
  <c r="K54" i="3"/>
  <c r="J54" i="3"/>
  <c r="I54" i="3"/>
  <c r="H54" i="3"/>
  <c r="G54" i="3"/>
  <c r="F54" i="3"/>
  <c r="E54" i="3"/>
  <c r="D54" i="3"/>
  <c r="AC53" i="3"/>
  <c r="AB53" i="3"/>
  <c r="AA53" i="3"/>
  <c r="Z53" i="3"/>
  <c r="Y53" i="3"/>
  <c r="X53" i="3"/>
  <c r="V53" i="3"/>
  <c r="U53" i="3"/>
  <c r="T53" i="3"/>
  <c r="S53" i="3"/>
  <c r="R53" i="3"/>
  <c r="Q53" i="3"/>
  <c r="P53" i="3"/>
  <c r="O53" i="3"/>
  <c r="M53" i="3"/>
  <c r="L53" i="3"/>
  <c r="K53" i="3"/>
  <c r="J53" i="3"/>
  <c r="I53" i="3"/>
  <c r="H53" i="3"/>
  <c r="G53" i="3"/>
  <c r="F53" i="3"/>
  <c r="E53" i="3"/>
  <c r="D53" i="3"/>
  <c r="B53" i="3"/>
  <c r="AC50" i="3"/>
  <c r="AB50" i="3"/>
  <c r="AA50" i="3"/>
  <c r="Z50" i="3"/>
  <c r="Y50" i="3"/>
  <c r="X50" i="3"/>
  <c r="V50" i="3"/>
  <c r="U50" i="3"/>
  <c r="T50" i="3"/>
  <c r="S50" i="3"/>
  <c r="R50" i="3"/>
  <c r="Q50" i="3"/>
  <c r="P50" i="3"/>
  <c r="O50" i="3"/>
  <c r="M50" i="3"/>
  <c r="L50" i="3"/>
  <c r="K50" i="3"/>
  <c r="J50" i="3"/>
  <c r="I50" i="3"/>
  <c r="H50" i="3"/>
  <c r="G50" i="3"/>
  <c r="F50" i="3"/>
  <c r="E50" i="3"/>
  <c r="D50" i="3"/>
  <c r="AC49" i="3"/>
  <c r="AB49" i="3"/>
  <c r="AA49" i="3"/>
  <c r="Z49" i="3"/>
  <c r="Y49" i="3"/>
  <c r="X49" i="3"/>
  <c r="V49" i="3"/>
  <c r="U49" i="3"/>
  <c r="T49" i="3"/>
  <c r="S49" i="3"/>
  <c r="R49" i="3"/>
  <c r="Q49" i="3"/>
  <c r="P49" i="3"/>
  <c r="O49" i="3"/>
  <c r="M49" i="3"/>
  <c r="L49" i="3"/>
  <c r="K49" i="3"/>
  <c r="J49" i="3"/>
  <c r="I49" i="3"/>
  <c r="H49" i="3"/>
  <c r="G49" i="3"/>
  <c r="F49" i="3"/>
  <c r="E49" i="3"/>
  <c r="D49" i="3"/>
  <c r="B49" i="3"/>
  <c r="AC46" i="3"/>
  <c r="AB46" i="3"/>
  <c r="AA46" i="3"/>
  <c r="Z46" i="3"/>
  <c r="Y46" i="3"/>
  <c r="X46" i="3"/>
  <c r="V46" i="3"/>
  <c r="U46" i="3"/>
  <c r="T46" i="3"/>
  <c r="S46" i="3"/>
  <c r="R46" i="3"/>
  <c r="Q46" i="3"/>
  <c r="P46" i="3"/>
  <c r="O46" i="3"/>
  <c r="M46" i="3"/>
  <c r="L46" i="3"/>
  <c r="K46" i="3"/>
  <c r="J46" i="3"/>
  <c r="I46" i="3"/>
  <c r="H46" i="3"/>
  <c r="G46" i="3"/>
  <c r="F46" i="3"/>
  <c r="E46" i="3"/>
  <c r="D46" i="3"/>
  <c r="AC45" i="3"/>
  <c r="AB45" i="3"/>
  <c r="AA45" i="3"/>
  <c r="Z45" i="3"/>
  <c r="Y45" i="3"/>
  <c r="X45" i="3"/>
  <c r="V45" i="3"/>
  <c r="U45" i="3"/>
  <c r="T45" i="3"/>
  <c r="S45" i="3"/>
  <c r="R45" i="3"/>
  <c r="Q45" i="3"/>
  <c r="P45" i="3"/>
  <c r="O45" i="3"/>
  <c r="M45" i="3"/>
  <c r="L45" i="3"/>
  <c r="K45" i="3"/>
  <c r="J45" i="3"/>
  <c r="I45" i="3"/>
  <c r="H45" i="3"/>
  <c r="G45" i="3"/>
  <c r="F45" i="3"/>
  <c r="E45" i="3"/>
  <c r="D45" i="3"/>
  <c r="B45" i="3"/>
  <c r="AC42" i="3"/>
  <c r="AB42" i="3"/>
  <c r="AA42" i="3"/>
  <c r="Z42" i="3"/>
  <c r="Y42" i="3"/>
  <c r="X42" i="3"/>
  <c r="V42" i="3"/>
  <c r="U42" i="3"/>
  <c r="T42" i="3"/>
  <c r="S42" i="3"/>
  <c r="R42" i="3"/>
  <c r="Q42" i="3"/>
  <c r="P42" i="3"/>
  <c r="O42" i="3"/>
  <c r="M42" i="3"/>
  <c r="L42" i="3"/>
  <c r="K42" i="3"/>
  <c r="J42" i="3"/>
  <c r="I42" i="3"/>
  <c r="H42" i="3"/>
  <c r="G42" i="3"/>
  <c r="F42" i="3"/>
  <c r="E42" i="3"/>
  <c r="D42" i="3"/>
  <c r="AC41" i="3"/>
  <c r="AB41" i="3"/>
  <c r="AA41" i="3"/>
  <c r="Z41" i="3"/>
  <c r="Y41" i="3"/>
  <c r="X41" i="3"/>
  <c r="V41" i="3"/>
  <c r="U41" i="3"/>
  <c r="T41" i="3"/>
  <c r="S41" i="3"/>
  <c r="R41" i="3"/>
  <c r="Q41" i="3"/>
  <c r="P41" i="3"/>
  <c r="O41" i="3"/>
  <c r="M41" i="3"/>
  <c r="L41" i="3"/>
  <c r="K41" i="3"/>
  <c r="J41" i="3"/>
  <c r="I41" i="3"/>
  <c r="H41" i="3"/>
  <c r="G41" i="3"/>
  <c r="F41" i="3"/>
  <c r="E41" i="3"/>
  <c r="D41" i="3"/>
  <c r="B41" i="3"/>
  <c r="AC38" i="3"/>
  <c r="AB38" i="3"/>
  <c r="AA38" i="3"/>
  <c r="Z38" i="3"/>
  <c r="Y38" i="3"/>
  <c r="X38" i="3"/>
  <c r="V38" i="3"/>
  <c r="U38" i="3"/>
  <c r="T38" i="3"/>
  <c r="S38" i="3"/>
  <c r="R38" i="3"/>
  <c r="Q38" i="3"/>
  <c r="P38" i="3"/>
  <c r="O38" i="3"/>
  <c r="M38" i="3"/>
  <c r="L38" i="3"/>
  <c r="K38" i="3"/>
  <c r="J38" i="3"/>
  <c r="I38" i="3"/>
  <c r="H38" i="3"/>
  <c r="G38" i="3"/>
  <c r="F38" i="3"/>
  <c r="E38" i="3"/>
  <c r="D38" i="3"/>
  <c r="AC37" i="3"/>
  <c r="AB37" i="3"/>
  <c r="AA37" i="3"/>
  <c r="Z37" i="3"/>
  <c r="Y37" i="3"/>
  <c r="X37" i="3"/>
  <c r="V37" i="3"/>
  <c r="U37" i="3"/>
  <c r="T37" i="3"/>
  <c r="S37" i="3"/>
  <c r="R37" i="3"/>
  <c r="Q37" i="3"/>
  <c r="P37" i="3"/>
  <c r="O37" i="3"/>
  <c r="M37" i="3"/>
  <c r="L37" i="3"/>
  <c r="K37" i="3"/>
  <c r="J37" i="3"/>
  <c r="I37" i="3"/>
  <c r="H37" i="3"/>
  <c r="G37" i="3"/>
  <c r="F37" i="3"/>
  <c r="E37" i="3"/>
  <c r="D37" i="3"/>
  <c r="B37" i="3"/>
  <c r="AC34" i="3"/>
  <c r="AB34" i="3"/>
  <c r="AA34" i="3"/>
  <c r="Z34" i="3"/>
  <c r="Y34" i="3"/>
  <c r="X34" i="3"/>
  <c r="V34" i="3"/>
  <c r="U34" i="3"/>
  <c r="T34" i="3"/>
  <c r="S34" i="3"/>
  <c r="R34" i="3"/>
  <c r="Q34" i="3"/>
  <c r="P34" i="3"/>
  <c r="O34" i="3"/>
  <c r="M34" i="3"/>
  <c r="L34" i="3"/>
  <c r="K34" i="3"/>
  <c r="J34" i="3"/>
  <c r="I34" i="3"/>
  <c r="H34" i="3"/>
  <c r="G34" i="3"/>
  <c r="F34" i="3"/>
  <c r="E34" i="3"/>
  <c r="D34" i="3"/>
  <c r="AC33" i="3"/>
  <c r="AB33" i="3"/>
  <c r="AA33" i="3"/>
  <c r="Z33" i="3"/>
  <c r="Y33" i="3"/>
  <c r="X33" i="3"/>
  <c r="V33" i="3"/>
  <c r="U33" i="3"/>
  <c r="T33" i="3"/>
  <c r="S33" i="3"/>
  <c r="R33" i="3"/>
  <c r="Q33" i="3"/>
  <c r="P33" i="3"/>
  <c r="O33" i="3"/>
  <c r="M33" i="3"/>
  <c r="L33" i="3"/>
  <c r="K33" i="3"/>
  <c r="J33" i="3"/>
  <c r="I33" i="3"/>
  <c r="H33" i="3"/>
  <c r="G33" i="3"/>
  <c r="F33" i="3"/>
  <c r="E33" i="3"/>
  <c r="D33" i="3"/>
  <c r="B33" i="3"/>
  <c r="AC30" i="3"/>
  <c r="AB30" i="3"/>
  <c r="AA30" i="3"/>
  <c r="Z30" i="3"/>
  <c r="Y30" i="3"/>
  <c r="X30" i="3"/>
  <c r="V30" i="3"/>
  <c r="U30" i="3"/>
  <c r="T30" i="3"/>
  <c r="S30" i="3"/>
  <c r="R30" i="3"/>
  <c r="Q30" i="3"/>
  <c r="P30" i="3"/>
  <c r="O30" i="3"/>
  <c r="M30" i="3"/>
  <c r="L30" i="3"/>
  <c r="K30" i="3"/>
  <c r="J30" i="3"/>
  <c r="I30" i="3"/>
  <c r="H30" i="3"/>
  <c r="G30" i="3"/>
  <c r="F30" i="3"/>
  <c r="E30" i="3"/>
  <c r="D30" i="3"/>
  <c r="AC29" i="3"/>
  <c r="AB29" i="3"/>
  <c r="AA29" i="3"/>
  <c r="Z29" i="3"/>
  <c r="Y29" i="3"/>
  <c r="X29" i="3"/>
  <c r="V29" i="3"/>
  <c r="U29" i="3"/>
  <c r="T29" i="3"/>
  <c r="S29" i="3"/>
  <c r="R29" i="3"/>
  <c r="Q29" i="3"/>
  <c r="P29" i="3"/>
  <c r="O29" i="3"/>
  <c r="M29" i="3"/>
  <c r="L29" i="3"/>
  <c r="K29" i="3"/>
  <c r="J29" i="3"/>
  <c r="I29" i="3"/>
  <c r="H29" i="3"/>
  <c r="G29" i="3"/>
  <c r="F29" i="3"/>
  <c r="E29" i="3"/>
  <c r="D29" i="3"/>
  <c r="B29" i="3"/>
  <c r="AH27" i="3"/>
  <c r="AG27" i="3"/>
  <c r="AF27" i="3"/>
  <c r="AH26" i="3"/>
  <c r="AG26" i="3"/>
  <c r="AF26" i="3"/>
  <c r="AC26" i="3"/>
  <c r="AB26" i="3"/>
  <c r="AA26" i="3"/>
  <c r="Z26" i="3"/>
  <c r="Y26" i="3"/>
  <c r="X26" i="3"/>
  <c r="V26" i="3"/>
  <c r="U26" i="3"/>
  <c r="T26" i="3"/>
  <c r="S26" i="3"/>
  <c r="R26" i="3"/>
  <c r="Q26" i="3"/>
  <c r="P26" i="3"/>
  <c r="O26" i="3"/>
  <c r="M26" i="3"/>
  <c r="L26" i="3"/>
  <c r="K26" i="3"/>
  <c r="J26" i="3"/>
  <c r="I26" i="3"/>
  <c r="H26" i="3"/>
  <c r="G26" i="3"/>
  <c r="F26" i="3"/>
  <c r="E26" i="3"/>
  <c r="D26" i="3"/>
  <c r="AH25" i="3"/>
  <c r="AG25" i="3"/>
  <c r="AF25" i="3"/>
  <c r="AC25" i="3"/>
  <c r="AB25" i="3"/>
  <c r="AA25" i="3"/>
  <c r="Z25" i="3"/>
  <c r="Y25" i="3"/>
  <c r="X25" i="3"/>
  <c r="V25" i="3"/>
  <c r="U25" i="3"/>
  <c r="T25" i="3"/>
  <c r="S25" i="3"/>
  <c r="R25" i="3"/>
  <c r="Q25" i="3"/>
  <c r="P25" i="3"/>
  <c r="O25" i="3"/>
  <c r="M25" i="3"/>
  <c r="L25" i="3"/>
  <c r="K25" i="3"/>
  <c r="J25" i="3"/>
  <c r="I25" i="3"/>
  <c r="H25" i="3"/>
  <c r="G25" i="3"/>
  <c r="F25" i="3"/>
  <c r="E25" i="3"/>
  <c r="D25" i="3"/>
  <c r="B25" i="3"/>
  <c r="AH24" i="3"/>
  <c r="AG24" i="3"/>
  <c r="AF24" i="3"/>
  <c r="AH23" i="3"/>
  <c r="AG23" i="3"/>
  <c r="AF23" i="3"/>
  <c r="AH22" i="3"/>
  <c r="AG22" i="3"/>
  <c r="AF22" i="3"/>
  <c r="AC22" i="3"/>
  <c r="AB22" i="3"/>
  <c r="AA22" i="3"/>
  <c r="Z22" i="3"/>
  <c r="Y22" i="3"/>
  <c r="X22" i="3"/>
  <c r="V22" i="3"/>
  <c r="U22" i="3"/>
  <c r="T22" i="3"/>
  <c r="S22" i="3"/>
  <c r="R22" i="3"/>
  <c r="Q22" i="3"/>
  <c r="P22" i="3"/>
  <c r="O22" i="3"/>
  <c r="M22" i="3"/>
  <c r="L22" i="3"/>
  <c r="K22" i="3"/>
  <c r="J22" i="3"/>
  <c r="I22" i="3"/>
  <c r="H22" i="3"/>
  <c r="G22" i="3"/>
  <c r="F22" i="3"/>
  <c r="E22" i="3"/>
  <c r="D22" i="3"/>
  <c r="AH21" i="3"/>
  <c r="AG21" i="3"/>
  <c r="AF21" i="3"/>
  <c r="AC21" i="3"/>
  <c r="AB21" i="3"/>
  <c r="AA21" i="3"/>
  <c r="Z21" i="3"/>
  <c r="Y21" i="3"/>
  <c r="X21" i="3"/>
  <c r="V21" i="3"/>
  <c r="U21" i="3"/>
  <c r="T21" i="3"/>
  <c r="S21" i="3"/>
  <c r="R21" i="3"/>
  <c r="Q21" i="3"/>
  <c r="P21" i="3"/>
  <c r="O21" i="3"/>
  <c r="M21" i="3"/>
  <c r="L21" i="3"/>
  <c r="K21" i="3"/>
  <c r="J21" i="3"/>
  <c r="I21" i="3"/>
  <c r="H21" i="3"/>
  <c r="G21" i="3"/>
  <c r="F21" i="3"/>
  <c r="E21" i="3"/>
  <c r="D21" i="3"/>
  <c r="B21" i="3"/>
  <c r="AH20" i="3"/>
  <c r="AG20" i="3"/>
  <c r="AF20" i="3"/>
  <c r="AH19" i="3"/>
  <c r="AG19" i="3"/>
  <c r="AF19" i="3"/>
  <c r="AH18" i="3"/>
  <c r="AG18" i="3"/>
  <c r="AF18" i="3"/>
  <c r="AC18" i="3"/>
  <c r="AB18" i="3"/>
  <c r="AA18" i="3"/>
  <c r="Z18" i="3"/>
  <c r="Y18" i="3"/>
  <c r="X18" i="3"/>
  <c r="V18" i="3"/>
  <c r="U18" i="3"/>
  <c r="T18" i="3"/>
  <c r="S18" i="3"/>
  <c r="R18" i="3"/>
  <c r="Q18" i="3"/>
  <c r="P18" i="3"/>
  <c r="O18" i="3"/>
  <c r="M18" i="3"/>
  <c r="L18" i="3"/>
  <c r="K18" i="3"/>
  <c r="J18" i="3"/>
  <c r="I18" i="3"/>
  <c r="H18" i="3"/>
  <c r="G18" i="3"/>
  <c r="F18" i="3"/>
  <c r="E18" i="3"/>
  <c r="D18" i="3"/>
  <c r="AC17" i="3"/>
  <c r="AB17" i="3"/>
  <c r="AA17" i="3"/>
  <c r="Z17" i="3"/>
  <c r="Y17" i="3"/>
  <c r="X17" i="3"/>
  <c r="V17" i="3"/>
  <c r="U17" i="3"/>
  <c r="T17" i="3"/>
  <c r="S17" i="3"/>
  <c r="R17" i="3"/>
  <c r="Q17" i="3"/>
  <c r="P17" i="3"/>
  <c r="O17" i="3"/>
  <c r="M17" i="3"/>
  <c r="L17" i="3"/>
  <c r="K17" i="3"/>
  <c r="J17" i="3"/>
  <c r="I17" i="3"/>
  <c r="H17" i="3"/>
  <c r="G17" i="3"/>
  <c r="F17" i="3"/>
  <c r="E17" i="3"/>
  <c r="D17" i="3"/>
  <c r="B17" i="3"/>
  <c r="AH16" i="3"/>
  <c r="AF16" i="3"/>
  <c r="AH15" i="3"/>
  <c r="AF15" i="3"/>
  <c r="AH14" i="3"/>
  <c r="AF14" i="3"/>
  <c r="AC14" i="3"/>
  <c r="AB14" i="3"/>
  <c r="AA14" i="3"/>
  <c r="Z14" i="3"/>
  <c r="Y14" i="3"/>
  <c r="X14" i="3"/>
  <c r="V14" i="3"/>
  <c r="U14" i="3"/>
  <c r="T14" i="3"/>
  <c r="S14" i="3"/>
  <c r="R14" i="3"/>
  <c r="Q14" i="3"/>
  <c r="P14" i="3"/>
  <c r="O14" i="3"/>
  <c r="M14" i="3"/>
  <c r="L14" i="3"/>
  <c r="K14" i="3"/>
  <c r="J14" i="3"/>
  <c r="I14" i="3"/>
  <c r="H14" i="3"/>
  <c r="G14" i="3"/>
  <c r="F14" i="3"/>
  <c r="E14" i="3"/>
  <c r="D14" i="3"/>
  <c r="AH13" i="3"/>
  <c r="AF13" i="3"/>
  <c r="AC13" i="3"/>
  <c r="AB13" i="3"/>
  <c r="AA13" i="3"/>
  <c r="Z13" i="3"/>
  <c r="Y13" i="3"/>
  <c r="X13" i="3"/>
  <c r="V13" i="3"/>
  <c r="U13" i="3"/>
  <c r="T13" i="3"/>
  <c r="S13" i="3"/>
  <c r="R13" i="3"/>
  <c r="Q13" i="3"/>
  <c r="P13" i="3"/>
  <c r="O13" i="3"/>
  <c r="M13" i="3"/>
  <c r="L13" i="3"/>
  <c r="K13" i="3"/>
  <c r="J13" i="3"/>
  <c r="I13" i="3"/>
  <c r="H13" i="3"/>
  <c r="G13" i="3"/>
  <c r="F13" i="3"/>
  <c r="E13" i="3"/>
  <c r="D13" i="3"/>
  <c r="B13" i="3"/>
  <c r="AH12" i="3"/>
  <c r="AF12" i="3"/>
  <c r="AH11" i="3"/>
  <c r="AH10" i="3"/>
  <c r="AF10" i="3"/>
  <c r="AC10" i="3"/>
  <c r="AB10" i="3"/>
  <c r="AA10" i="3"/>
  <c r="Z10" i="3"/>
  <c r="Y10" i="3"/>
  <c r="X10" i="3"/>
  <c r="V10" i="3"/>
  <c r="U10" i="3"/>
  <c r="T10" i="3"/>
  <c r="S10" i="3"/>
  <c r="R10" i="3"/>
  <c r="Q10" i="3"/>
  <c r="P10" i="3"/>
  <c r="O10" i="3"/>
  <c r="M10" i="3"/>
  <c r="L10" i="3"/>
  <c r="K10" i="3"/>
  <c r="J10" i="3"/>
  <c r="I10" i="3"/>
  <c r="H10" i="3"/>
  <c r="G10" i="3"/>
  <c r="F10" i="3"/>
  <c r="E10" i="3"/>
  <c r="D10" i="3"/>
  <c r="AH9" i="3"/>
  <c r="AF9" i="3"/>
  <c r="AC9" i="3"/>
  <c r="AB9" i="3"/>
  <c r="AA9" i="3"/>
  <c r="Z9" i="3"/>
  <c r="Y9" i="3"/>
  <c r="X9" i="3"/>
  <c r="V9" i="3"/>
  <c r="U9" i="3"/>
  <c r="T9" i="3"/>
  <c r="S9" i="3"/>
  <c r="R9" i="3"/>
  <c r="Q9" i="3"/>
  <c r="P9" i="3"/>
  <c r="O9" i="3"/>
  <c r="M9" i="3"/>
  <c r="L9" i="3"/>
  <c r="K9" i="3"/>
  <c r="J9" i="3"/>
  <c r="I9" i="3"/>
  <c r="H9" i="3"/>
  <c r="G9" i="3"/>
  <c r="F9" i="3"/>
  <c r="E9" i="3"/>
  <c r="D9" i="3"/>
  <c r="B9" i="3"/>
  <c r="AH8" i="3"/>
  <c r="AF8" i="3"/>
  <c r="C8" i="3"/>
  <c r="AH7" i="3"/>
  <c r="AG7" i="3"/>
  <c r="AF7" i="3"/>
  <c r="AH6" i="3"/>
  <c r="AG6" i="3"/>
  <c r="AF6" i="3"/>
  <c r="AC6" i="3"/>
  <c r="AB6" i="3"/>
  <c r="AA6" i="3"/>
  <c r="Z6" i="3"/>
  <c r="Y6" i="3"/>
  <c r="X6" i="3"/>
  <c r="V6" i="3"/>
  <c r="U6" i="3"/>
  <c r="T6" i="3"/>
  <c r="S6" i="3"/>
  <c r="R6" i="3"/>
  <c r="Q6" i="3"/>
  <c r="P6" i="3"/>
  <c r="O6" i="3"/>
  <c r="M6" i="3"/>
  <c r="L6" i="3"/>
  <c r="K6" i="3"/>
  <c r="J6" i="3"/>
  <c r="I6" i="3"/>
  <c r="H6" i="3"/>
  <c r="G6" i="3"/>
  <c r="F6" i="3"/>
  <c r="E6" i="3"/>
  <c r="D6" i="3"/>
  <c r="AH5" i="3"/>
  <c r="AG5" i="3"/>
  <c r="AF5" i="3"/>
  <c r="AC5" i="3"/>
  <c r="AB5" i="3"/>
  <c r="AA5" i="3"/>
  <c r="Z5" i="3"/>
  <c r="Y5" i="3"/>
  <c r="X5" i="3"/>
  <c r="V5" i="3"/>
  <c r="U5" i="3"/>
  <c r="T5" i="3"/>
  <c r="S5" i="3"/>
  <c r="R5" i="3"/>
  <c r="Q5" i="3"/>
  <c r="P5" i="3"/>
  <c r="O5" i="3"/>
  <c r="M5" i="3"/>
  <c r="L5" i="3"/>
  <c r="K5" i="3"/>
  <c r="J5" i="3"/>
  <c r="I5" i="3"/>
  <c r="H5" i="3"/>
  <c r="G5" i="3"/>
  <c r="F5" i="3"/>
  <c r="E5" i="3"/>
  <c r="D5" i="3"/>
  <c r="B5" i="3"/>
  <c r="C4" i="3"/>
  <c r="B4" i="3"/>
  <c r="B29" i="2"/>
  <c r="B28" i="2"/>
  <c r="G27" i="2"/>
  <c r="B27" i="2"/>
  <c r="B26" i="2"/>
  <c r="I25" i="2"/>
  <c r="H25" i="2"/>
  <c r="G25" i="2"/>
  <c r="F25" i="2"/>
  <c r="D25" i="2"/>
  <c r="B24" i="2"/>
  <c r="I10" i="2"/>
  <c r="I9" i="2"/>
  <c r="F9" i="2"/>
  <c r="J8" i="2"/>
  <c r="G8" i="2"/>
  <c r="J7" i="2"/>
  <c r="G7" i="2"/>
  <c r="J6" i="2"/>
  <c r="G6" i="2"/>
  <c r="J5" i="2"/>
  <c r="G5" i="2"/>
  <c r="J4" i="2"/>
  <c r="G4" i="2"/>
  <c r="J3" i="2"/>
  <c r="G3" i="2"/>
  <c r="Q217" i="5" l="1"/>
  <c r="U217" i="5" s="1"/>
  <c r="Q210" i="5"/>
  <c r="U210" i="5" s="1"/>
  <c r="Q203" i="5"/>
  <c r="U203" i="5" s="1"/>
  <c r="Q196" i="5"/>
  <c r="U196" i="5" s="1"/>
  <c r="Q189" i="5"/>
  <c r="U189" i="5" s="1"/>
  <c r="Q182" i="5"/>
  <c r="U182" i="5" s="1"/>
  <c r="Q175" i="5"/>
  <c r="U175" i="5" s="1"/>
  <c r="Q168" i="5"/>
  <c r="U168" i="5" s="1"/>
  <c r="Q161" i="5"/>
  <c r="U161" i="5" s="1"/>
  <c r="Q154" i="5"/>
  <c r="Q147" i="5"/>
  <c r="U147" i="5" s="1"/>
  <c r="Q140" i="5"/>
  <c r="U140" i="5" s="1"/>
  <c r="Q133" i="5"/>
  <c r="U133" i="5" s="1"/>
  <c r="Q126" i="5"/>
  <c r="U126" i="5" s="1"/>
  <c r="Q119" i="5"/>
  <c r="U119" i="5" s="1"/>
  <c r="Q112" i="5"/>
  <c r="U112" i="5" s="1"/>
  <c r="Q105" i="5"/>
  <c r="U105" i="5" s="1"/>
  <c r="Q98" i="5"/>
  <c r="U98" i="5" s="1"/>
  <c r="Q91" i="5"/>
  <c r="U91" i="5" s="1"/>
  <c r="Q84" i="5"/>
  <c r="U84" i="5" s="1"/>
  <c r="Q77" i="5"/>
  <c r="U77" i="5" s="1"/>
  <c r="Q70" i="5"/>
  <c r="U70" i="5" s="1"/>
  <c r="Q63" i="5"/>
  <c r="U63" i="5" s="1"/>
  <c r="Q56" i="5"/>
  <c r="U56" i="5" s="1"/>
  <c r="Q49" i="5"/>
  <c r="U49" i="5" s="1"/>
  <c r="Q42" i="5"/>
  <c r="U42" i="5" s="1"/>
  <c r="Q35" i="5"/>
  <c r="U35" i="5" s="1"/>
  <c r="Q28" i="5"/>
  <c r="U28" i="5" s="1"/>
  <c r="Q21" i="5"/>
  <c r="U21" i="5" s="1"/>
  <c r="Q14" i="5"/>
  <c r="U14" i="5" s="1"/>
  <c r="Q7" i="5"/>
  <c r="U7" i="5" s="1"/>
  <c r="Q216" i="5"/>
  <c r="U216" i="5" s="1"/>
  <c r="Q209" i="5"/>
  <c r="U209" i="5" s="1"/>
  <c r="Q202" i="5"/>
  <c r="U202" i="5" s="1"/>
  <c r="Q195" i="5"/>
  <c r="U195" i="5" s="1"/>
  <c r="Q188" i="5"/>
  <c r="U188" i="5" s="1"/>
  <c r="Q181" i="5"/>
  <c r="U181" i="5" s="1"/>
  <c r="Q174" i="5"/>
  <c r="U174" i="5" s="1"/>
  <c r="Q167" i="5"/>
  <c r="U167" i="5" s="1"/>
  <c r="Q160" i="5"/>
  <c r="U160" i="5" s="1"/>
  <c r="Q153" i="5"/>
  <c r="Q146" i="5"/>
  <c r="U146" i="5" s="1"/>
  <c r="Q139" i="5"/>
  <c r="U139" i="5" s="1"/>
  <c r="Q132" i="5"/>
  <c r="U132" i="5" s="1"/>
  <c r="Q125" i="5"/>
  <c r="U125" i="5" s="1"/>
  <c r="Q118" i="5"/>
  <c r="U118" i="5" s="1"/>
  <c r="Q111" i="5"/>
  <c r="U111" i="5" s="1"/>
  <c r="Q104" i="5"/>
  <c r="U104" i="5" s="1"/>
  <c r="Q97" i="5"/>
  <c r="U97" i="5" s="1"/>
  <c r="Q90" i="5"/>
  <c r="U90" i="5" s="1"/>
  <c r="Q83" i="5"/>
  <c r="U83" i="5" s="1"/>
  <c r="Q76" i="5"/>
  <c r="U76" i="5" s="1"/>
  <c r="Q69" i="5"/>
  <c r="U69" i="5" s="1"/>
  <c r="Q62" i="5"/>
  <c r="U62" i="5" s="1"/>
  <c r="Q55" i="5"/>
  <c r="U55" i="5" s="1"/>
  <c r="Q48" i="5"/>
  <c r="U48" i="5" s="1"/>
  <c r="Q41" i="5"/>
  <c r="U41" i="5" s="1"/>
  <c r="Q34" i="5"/>
  <c r="U34" i="5" s="1"/>
  <c r="Q27" i="5"/>
  <c r="U27" i="5" s="1"/>
  <c r="Q20" i="5"/>
  <c r="U20" i="5" s="1"/>
  <c r="Q13" i="5"/>
  <c r="U13" i="5" s="1"/>
  <c r="Q6" i="5"/>
  <c r="U6" i="5" s="1"/>
  <c r="Q215" i="5"/>
  <c r="Q208" i="5"/>
  <c r="Q201" i="5"/>
  <c r="Q194" i="5"/>
  <c r="Q187" i="5"/>
  <c r="Q180" i="5"/>
  <c r="Q173" i="5"/>
  <c r="Q166" i="5"/>
  <c r="Q159" i="5"/>
  <c r="Q152" i="5"/>
  <c r="Q145" i="5"/>
  <c r="Q138" i="5"/>
  <c r="Q131" i="5"/>
  <c r="Q124" i="5"/>
  <c r="Q117" i="5"/>
  <c r="Q110" i="5"/>
  <c r="Q103" i="5"/>
  <c r="Q96" i="5"/>
  <c r="Q89" i="5"/>
  <c r="Q82" i="5"/>
  <c r="Q75" i="5"/>
  <c r="Q68" i="5"/>
  <c r="Q61" i="5"/>
  <c r="Q54" i="5"/>
  <c r="Q47" i="5"/>
  <c r="Q40" i="5"/>
  <c r="Q33" i="5"/>
  <c r="Q26" i="5"/>
  <c r="Q19" i="5"/>
  <c r="Q12" i="5"/>
  <c r="Q5" i="5"/>
  <c r="Q214" i="5"/>
  <c r="Q207" i="5"/>
  <c r="Q200" i="5"/>
  <c r="Q193" i="5"/>
  <c r="Q186" i="5"/>
  <c r="Q179" i="5"/>
  <c r="Q172" i="5"/>
  <c r="Q165" i="5"/>
  <c r="Q158" i="5"/>
  <c r="Q151" i="5"/>
  <c r="Q144" i="5"/>
  <c r="Q137" i="5"/>
  <c r="Q130" i="5"/>
  <c r="Q123" i="5"/>
  <c r="Q116" i="5"/>
  <c r="Q109" i="5"/>
  <c r="Q102" i="5"/>
  <c r="Q95" i="5"/>
  <c r="Q88" i="5"/>
  <c r="Q81" i="5"/>
  <c r="Q74" i="5"/>
  <c r="Q67" i="5"/>
  <c r="Q60" i="5"/>
  <c r="Q53" i="5"/>
  <c r="Q46" i="5"/>
  <c r="Q39" i="5"/>
  <c r="Q32" i="5"/>
  <c r="Q25" i="5"/>
  <c r="Q18" i="5"/>
  <c r="Q11" i="5"/>
  <c r="Q4" i="5"/>
  <c r="X5" i="5"/>
  <c r="U5" i="5"/>
  <c r="AD5" i="5"/>
  <c r="X12" i="5"/>
  <c r="U12" i="5"/>
  <c r="AD12" i="5"/>
  <c r="X19" i="5"/>
  <c r="U19" i="5"/>
  <c r="AD19" i="5"/>
  <c r="X26" i="5"/>
  <c r="U26" i="5"/>
  <c r="AD26" i="5"/>
  <c r="X33" i="5"/>
  <c r="U33" i="5"/>
  <c r="AD33" i="5"/>
  <c r="X40" i="5"/>
  <c r="U40" i="5"/>
  <c r="X47" i="5"/>
  <c r="U47" i="5"/>
  <c r="X54" i="5"/>
  <c r="U54" i="5"/>
  <c r="X61" i="5"/>
  <c r="U61" i="5"/>
  <c r="X68" i="5"/>
  <c r="U68" i="5"/>
  <c r="X75" i="5"/>
  <c r="U75" i="5"/>
  <c r="X82" i="5"/>
  <c r="U82" i="5"/>
  <c r="X89" i="5"/>
  <c r="U89" i="5"/>
  <c r="X96" i="5"/>
  <c r="U96" i="5"/>
  <c r="X103" i="5"/>
  <c r="U103" i="5"/>
  <c r="X110" i="5"/>
  <c r="U110" i="5"/>
  <c r="X117" i="5"/>
  <c r="U117" i="5"/>
  <c r="X124" i="5"/>
  <c r="U124" i="5"/>
  <c r="X131" i="5"/>
  <c r="U131" i="5"/>
  <c r="X138" i="5"/>
  <c r="U138" i="5"/>
  <c r="X145" i="5"/>
  <c r="U145" i="5"/>
  <c r="X152" i="5"/>
  <c r="X159" i="5"/>
  <c r="U159" i="5"/>
  <c r="X166" i="5"/>
  <c r="U166" i="5"/>
  <c r="X173" i="5"/>
  <c r="U173" i="5"/>
  <c r="X180" i="5"/>
  <c r="U180" i="5"/>
  <c r="X187" i="5"/>
  <c r="U187" i="5"/>
  <c r="X194" i="5"/>
  <c r="U194" i="5"/>
  <c r="X201" i="5"/>
  <c r="U201" i="5"/>
  <c r="X208" i="5"/>
  <c r="U208" i="5"/>
  <c r="X215" i="5"/>
  <c r="U215" i="5"/>
  <c r="Y217" i="5"/>
  <c r="Y216" i="5"/>
  <c r="Y215" i="5"/>
  <c r="Y210" i="5"/>
  <c r="Y209" i="5"/>
  <c r="Y208" i="5"/>
  <c r="Y203" i="5"/>
  <c r="Y202" i="5"/>
  <c r="Y201" i="5"/>
  <c r="Y196" i="5"/>
  <c r="Y195" i="5"/>
  <c r="Y194" i="5"/>
  <c r="Y189" i="5"/>
  <c r="Y188" i="5"/>
  <c r="Y187" i="5"/>
  <c r="Y182" i="5"/>
  <c r="Y181" i="5"/>
  <c r="Y180" i="5"/>
  <c r="Y175" i="5"/>
  <c r="Y174" i="5"/>
  <c r="Y173" i="5"/>
  <c r="Y168" i="5"/>
  <c r="Y167" i="5"/>
  <c r="Y166" i="5"/>
  <c r="Y161" i="5"/>
  <c r="Y160" i="5"/>
  <c r="Y159" i="5"/>
  <c r="Y154" i="5"/>
  <c r="Y153" i="5"/>
  <c r="Y152" i="5"/>
  <c r="Y147" i="5"/>
  <c r="Y146" i="5"/>
  <c r="Y145" i="5"/>
  <c r="Y140" i="5"/>
  <c r="Y139" i="5"/>
  <c r="Y138" i="5"/>
  <c r="Y133" i="5"/>
  <c r="Y132" i="5"/>
  <c r="Y131" i="5"/>
  <c r="Y126" i="5"/>
  <c r="Y125" i="5"/>
  <c r="Y124" i="5"/>
  <c r="Y119" i="5"/>
  <c r="Y118" i="5"/>
  <c r="Y117" i="5"/>
  <c r="Y112" i="5"/>
  <c r="Y111" i="5"/>
  <c r="Y110" i="5"/>
  <c r="Y105" i="5"/>
  <c r="Y104" i="5"/>
  <c r="Y103" i="5"/>
  <c r="Y98" i="5"/>
  <c r="Y97" i="5"/>
  <c r="Y96" i="5"/>
  <c r="Y91" i="5"/>
  <c r="Y90" i="5"/>
  <c r="Y89" i="5"/>
  <c r="Y84" i="5"/>
  <c r="Y83" i="5"/>
  <c r="Y82" i="5"/>
  <c r="Y77" i="5"/>
  <c r="Y76" i="5"/>
  <c r="Y75" i="5"/>
  <c r="Y70" i="5"/>
  <c r="Y69" i="5"/>
  <c r="Y68" i="5"/>
  <c r="Y63" i="5"/>
  <c r="Y62" i="5"/>
  <c r="Y61" i="5"/>
  <c r="Y56" i="5"/>
  <c r="Y55" i="5"/>
  <c r="Y54" i="5"/>
  <c r="Y49" i="5"/>
  <c r="Y48" i="5"/>
  <c r="Y47" i="5"/>
  <c r="Y42" i="5"/>
  <c r="Y41" i="5"/>
  <c r="Y40" i="5"/>
  <c r="Y35" i="5"/>
  <c r="Y34" i="5"/>
  <c r="Y33" i="5"/>
  <c r="Y28" i="5"/>
  <c r="Y27" i="5"/>
  <c r="Y26" i="5"/>
  <c r="Y21" i="5"/>
  <c r="Y20" i="5"/>
  <c r="Y19" i="5"/>
  <c r="AI18" i="5"/>
  <c r="AI17" i="5"/>
  <c r="AI16" i="5"/>
  <c r="AI15" i="5"/>
  <c r="AI14" i="5"/>
  <c r="Y14" i="5"/>
  <c r="AI13" i="5"/>
  <c r="Y13" i="5"/>
  <c r="AI12" i="5"/>
  <c r="Y12" i="5"/>
  <c r="AI11" i="5"/>
  <c r="AI10" i="5"/>
  <c r="AI9" i="5"/>
  <c r="AI8" i="5"/>
  <c r="AI7" i="5"/>
  <c r="Y7" i="5"/>
  <c r="AI6" i="5"/>
  <c r="Y6" i="5"/>
  <c r="AI5" i="5"/>
  <c r="Y5" i="5"/>
  <c r="AI4" i="5"/>
  <c r="AI3" i="5"/>
  <c r="F9" i="5"/>
  <c r="R9" i="5"/>
  <c r="V4" i="5"/>
  <c r="S9" i="5"/>
  <c r="W4" i="5"/>
  <c r="W9" i="5" s="1"/>
  <c r="Z221" i="5"/>
  <c r="AC9" i="5"/>
  <c r="AD4" i="5"/>
  <c r="F16" i="5"/>
  <c r="R16" i="5"/>
  <c r="V11" i="5"/>
  <c r="S16" i="5"/>
  <c r="W11" i="5"/>
  <c r="W16" i="5" s="1"/>
  <c r="AC16" i="5"/>
  <c r="AD11" i="5"/>
  <c r="AD16" i="5" s="1"/>
  <c r="F23" i="5"/>
  <c r="R23" i="5"/>
  <c r="V18" i="5"/>
  <c r="S23" i="5"/>
  <c r="W18" i="5"/>
  <c r="W23" i="5" s="1"/>
  <c r="AC23" i="5"/>
  <c r="AD18" i="5"/>
  <c r="AD23" i="5" s="1"/>
  <c r="F30" i="5"/>
  <c r="R30" i="5"/>
  <c r="V25" i="5"/>
  <c r="S30" i="5"/>
  <c r="W25" i="5"/>
  <c r="W30" i="5" s="1"/>
  <c r="AC30" i="5"/>
  <c r="AD25" i="5"/>
  <c r="AD30" i="5" s="1"/>
  <c r="F37" i="5"/>
  <c r="R37" i="5"/>
  <c r="V32" i="5"/>
  <c r="S37" i="5"/>
  <c r="W32" i="5"/>
  <c r="W37" i="5" s="1"/>
  <c r="AC37" i="5"/>
  <c r="AD32" i="5"/>
  <c r="AD37" i="5" s="1"/>
  <c r="F44" i="5"/>
  <c r="R44" i="5"/>
  <c r="V39" i="5"/>
  <c r="S44" i="5"/>
  <c r="W39" i="5"/>
  <c r="W44" i="5" s="1"/>
  <c r="AC44" i="5"/>
  <c r="AD39" i="5"/>
  <c r="AD44" i="5" s="1"/>
  <c r="F51" i="5"/>
  <c r="R51" i="5"/>
  <c r="V46" i="5"/>
  <c r="S51" i="5"/>
  <c r="W46" i="5"/>
  <c r="W51" i="5" s="1"/>
  <c r="AC51" i="5"/>
  <c r="AD46" i="5"/>
  <c r="AD51" i="5" s="1"/>
  <c r="F58" i="5"/>
  <c r="R58" i="5"/>
  <c r="V53" i="5"/>
  <c r="S58" i="5"/>
  <c r="W53" i="5"/>
  <c r="W58" i="5" s="1"/>
  <c r="AC58" i="5"/>
  <c r="AD53" i="5"/>
  <c r="AD58" i="5" s="1"/>
  <c r="F65" i="5"/>
  <c r="R65" i="5"/>
  <c r="V60" i="5"/>
  <c r="S65" i="5"/>
  <c r="W60" i="5"/>
  <c r="W65" i="5" s="1"/>
  <c r="AC65" i="5"/>
  <c r="AD60" i="5"/>
  <c r="AD65" i="5" s="1"/>
  <c r="F72" i="5"/>
  <c r="R72" i="5"/>
  <c r="V67" i="5"/>
  <c r="S72" i="5"/>
  <c r="W67" i="5"/>
  <c r="W72" i="5" s="1"/>
  <c r="AC72" i="5"/>
  <c r="AD67" i="5"/>
  <c r="AD72" i="5" s="1"/>
  <c r="F79" i="5"/>
  <c r="R79" i="5"/>
  <c r="V74" i="5"/>
  <c r="S79" i="5"/>
  <c r="W74" i="5"/>
  <c r="W79" i="5" s="1"/>
  <c r="AC79" i="5"/>
  <c r="AD74" i="5"/>
  <c r="AD79" i="5" s="1"/>
  <c r="F86" i="5"/>
  <c r="R86" i="5"/>
  <c r="V81" i="5"/>
  <c r="S86" i="5"/>
  <c r="W81" i="5"/>
  <c r="W86" i="5" s="1"/>
  <c r="AC86" i="5"/>
  <c r="AD81" i="5"/>
  <c r="AD86" i="5" s="1"/>
  <c r="F93" i="5"/>
  <c r="R93" i="5"/>
  <c r="V88" i="5"/>
  <c r="S93" i="5"/>
  <c r="W88" i="5"/>
  <c r="W93" i="5" s="1"/>
  <c r="AC93" i="5"/>
  <c r="AD88" i="5"/>
  <c r="AD93" i="5" s="1"/>
  <c r="F100" i="5"/>
  <c r="R100" i="5"/>
  <c r="V95" i="5"/>
  <c r="S100" i="5"/>
  <c r="W95" i="5"/>
  <c r="W100" i="5" s="1"/>
  <c r="AC100" i="5"/>
  <c r="AD95" i="5"/>
  <c r="AD100" i="5" s="1"/>
  <c r="F107" i="5"/>
  <c r="R107" i="5"/>
  <c r="V102" i="5"/>
  <c r="S107" i="5"/>
  <c r="W102" i="5"/>
  <c r="W107" i="5" s="1"/>
  <c r="AC107" i="5"/>
  <c r="AD102" i="5"/>
  <c r="AD107" i="5" s="1"/>
  <c r="F114" i="5"/>
  <c r="R114" i="5"/>
  <c r="V109" i="5"/>
  <c r="S114" i="5"/>
  <c r="W109" i="5"/>
  <c r="W114" i="5" s="1"/>
  <c r="AC114" i="5"/>
  <c r="AD109" i="5"/>
  <c r="AD114" i="5" s="1"/>
  <c r="F121" i="5"/>
  <c r="R121" i="5"/>
  <c r="V116" i="5"/>
  <c r="S121" i="5"/>
  <c r="W116" i="5"/>
  <c r="W121" i="5" s="1"/>
  <c r="AC121" i="5"/>
  <c r="AD116" i="5"/>
  <c r="AD121" i="5" s="1"/>
  <c r="F128" i="5"/>
  <c r="R128" i="5"/>
  <c r="V123" i="5"/>
  <c r="S128" i="5"/>
  <c r="W123" i="5"/>
  <c r="W128" i="5" s="1"/>
  <c r="AC128" i="5"/>
  <c r="AD123" i="5"/>
  <c r="AD128" i="5" s="1"/>
  <c r="F135" i="5"/>
  <c r="R135" i="5"/>
  <c r="V130" i="5"/>
  <c r="S135" i="5"/>
  <c r="W130" i="5"/>
  <c r="W135" i="5" s="1"/>
  <c r="AC135" i="5"/>
  <c r="AD130" i="5"/>
  <c r="AD135" i="5" s="1"/>
  <c r="F142" i="5"/>
  <c r="R142" i="5"/>
  <c r="V137" i="5"/>
  <c r="S142" i="5"/>
  <c r="W137" i="5"/>
  <c r="W142" i="5" s="1"/>
  <c r="AC142" i="5"/>
  <c r="AD137" i="5"/>
  <c r="AD142" i="5" s="1"/>
  <c r="F149" i="5"/>
  <c r="R149" i="5"/>
  <c r="V144" i="5"/>
  <c r="S149" i="5"/>
  <c r="W144" i="5"/>
  <c r="W149" i="5" s="1"/>
  <c r="AC149" i="5"/>
  <c r="AD144" i="5"/>
  <c r="AD149" i="5" s="1"/>
  <c r="F156" i="5"/>
  <c r="Q156" i="5"/>
  <c r="R156" i="5"/>
  <c r="Y151" i="5"/>
  <c r="V151" i="5"/>
  <c r="S156" i="5"/>
  <c r="W151" i="5"/>
  <c r="W156" i="5" s="1"/>
  <c r="AC156" i="5"/>
  <c r="AD151" i="5"/>
  <c r="AD156" i="5" s="1"/>
  <c r="F163" i="5"/>
  <c r="R163" i="5"/>
  <c r="V158" i="5"/>
  <c r="S163" i="5"/>
  <c r="W158" i="5"/>
  <c r="W163" i="5" s="1"/>
  <c r="AC163" i="5"/>
  <c r="AD158" i="5"/>
  <c r="AD163" i="5" s="1"/>
  <c r="F170" i="5"/>
  <c r="R170" i="5"/>
  <c r="V165" i="5"/>
  <c r="S170" i="5"/>
  <c r="W165" i="5"/>
  <c r="W170" i="5" s="1"/>
  <c r="AC170" i="5"/>
  <c r="AD165" i="5"/>
  <c r="AD170" i="5" s="1"/>
  <c r="F177" i="5"/>
  <c r="R177" i="5"/>
  <c r="V172" i="5"/>
  <c r="S177" i="5"/>
  <c r="W172" i="5"/>
  <c r="W177" i="5" s="1"/>
  <c r="AC177" i="5"/>
  <c r="AD172" i="5"/>
  <c r="AD177" i="5" s="1"/>
  <c r="F184" i="5"/>
  <c r="R184" i="5"/>
  <c r="V179" i="5"/>
  <c r="S184" i="5"/>
  <c r="W179" i="5"/>
  <c r="W184" i="5" s="1"/>
  <c r="AC184" i="5"/>
  <c r="AD179" i="5"/>
  <c r="AD184" i="5" s="1"/>
  <c r="F191" i="5"/>
  <c r="R191" i="5"/>
  <c r="V186" i="5"/>
  <c r="S191" i="5"/>
  <c r="W186" i="5"/>
  <c r="W191" i="5" s="1"/>
  <c r="AC191" i="5"/>
  <c r="AD186" i="5"/>
  <c r="AD191" i="5" s="1"/>
  <c r="F198" i="5"/>
  <c r="R198" i="5"/>
  <c r="V193" i="5"/>
  <c r="S198" i="5"/>
  <c r="W193" i="5"/>
  <c r="W198" i="5" s="1"/>
  <c r="AC198" i="5"/>
  <c r="AD193" i="5"/>
  <c r="AD198" i="5" s="1"/>
  <c r="F205" i="5"/>
  <c r="R205" i="5"/>
  <c r="V200" i="5"/>
  <c r="S205" i="5"/>
  <c r="W200" i="5"/>
  <c r="W205" i="5" s="1"/>
  <c r="AC205" i="5"/>
  <c r="AD200" i="5"/>
  <c r="AD205" i="5" s="1"/>
  <c r="F212" i="5"/>
  <c r="R212" i="5"/>
  <c r="V207" i="5"/>
  <c r="S212" i="5"/>
  <c r="W207" i="5"/>
  <c r="W212" i="5" s="1"/>
  <c r="AC212" i="5"/>
  <c r="AD207" i="5"/>
  <c r="AD212" i="5" s="1"/>
  <c r="F219" i="5"/>
  <c r="R219" i="5"/>
  <c r="V214" i="5"/>
  <c r="S219" i="5"/>
  <c r="W214" i="5"/>
  <c r="W219" i="5" s="1"/>
  <c r="AC219" i="5"/>
  <c r="AD214" i="5"/>
  <c r="AD219" i="5" s="1"/>
  <c r="V219" i="5" l="1"/>
  <c r="X214" i="5"/>
  <c r="X219" i="5" s="1"/>
  <c r="Q219" i="5"/>
  <c r="U214" i="5"/>
  <c r="V212" i="5"/>
  <c r="X207" i="5"/>
  <c r="X212" i="5" s="1"/>
  <c r="Q212" i="5"/>
  <c r="U207" i="5"/>
  <c r="V205" i="5"/>
  <c r="X200" i="5"/>
  <c r="X205" i="5" s="1"/>
  <c r="Q205" i="5"/>
  <c r="U200" i="5"/>
  <c r="V198" i="5"/>
  <c r="X193" i="5"/>
  <c r="X198" i="5" s="1"/>
  <c r="Q198" i="5"/>
  <c r="U193" i="5"/>
  <c r="V191" i="5"/>
  <c r="X186" i="5"/>
  <c r="X191" i="5" s="1"/>
  <c r="Q191" i="5"/>
  <c r="U186" i="5"/>
  <c r="V184" i="5"/>
  <c r="X179" i="5"/>
  <c r="X184" i="5" s="1"/>
  <c r="Q184" i="5"/>
  <c r="U179" i="5"/>
  <c r="V177" i="5"/>
  <c r="X172" i="5"/>
  <c r="X177" i="5" s="1"/>
  <c r="Q177" i="5"/>
  <c r="U172" i="5"/>
  <c r="V170" i="5"/>
  <c r="X165" i="5"/>
  <c r="X170" i="5" s="1"/>
  <c r="Q170" i="5"/>
  <c r="U165" i="5"/>
  <c r="V163" i="5"/>
  <c r="X158" i="5"/>
  <c r="X163" i="5" s="1"/>
  <c r="Q163" i="5"/>
  <c r="U158" i="5"/>
  <c r="V156" i="5"/>
  <c r="X151" i="5"/>
  <c r="X156" i="5" s="1"/>
  <c r="Y156" i="5"/>
  <c r="AF156" i="5" s="1"/>
  <c r="V149" i="5"/>
  <c r="X144" i="5"/>
  <c r="X149" i="5" s="1"/>
  <c r="Q149" i="5"/>
  <c r="U144" i="5"/>
  <c r="V142" i="5"/>
  <c r="X137" i="5"/>
  <c r="X142" i="5" s="1"/>
  <c r="Q142" i="5"/>
  <c r="U137" i="5"/>
  <c r="V135" i="5"/>
  <c r="X130" i="5"/>
  <c r="X135" i="5" s="1"/>
  <c r="Q135" i="5"/>
  <c r="U130" i="5"/>
  <c r="V128" i="5"/>
  <c r="X123" i="5"/>
  <c r="X128" i="5" s="1"/>
  <c r="Q128" i="5"/>
  <c r="U123" i="5"/>
  <c r="V121" i="5"/>
  <c r="X116" i="5"/>
  <c r="X121" i="5" s="1"/>
  <c r="Q121" i="5"/>
  <c r="U116" i="5"/>
  <c r="V114" i="5"/>
  <c r="X109" i="5"/>
  <c r="X114" i="5" s="1"/>
  <c r="Q114" i="5"/>
  <c r="U109" i="5"/>
  <c r="V107" i="5"/>
  <c r="X102" i="5"/>
  <c r="X107" i="5" s="1"/>
  <c r="Q107" i="5"/>
  <c r="U102" i="5"/>
  <c r="V100" i="5"/>
  <c r="X95" i="5"/>
  <c r="X100" i="5" s="1"/>
  <c r="Q100" i="5"/>
  <c r="U95" i="5"/>
  <c r="V93" i="5"/>
  <c r="X88" i="5"/>
  <c r="X93" i="5" s="1"/>
  <c r="Q93" i="5"/>
  <c r="U88" i="5"/>
  <c r="V86" i="5"/>
  <c r="X81" i="5"/>
  <c r="X86" i="5" s="1"/>
  <c r="Q86" i="5"/>
  <c r="U81" i="5"/>
  <c r="V79" i="5"/>
  <c r="X74" i="5"/>
  <c r="X79" i="5" s="1"/>
  <c r="Q79" i="5"/>
  <c r="U74" i="5"/>
  <c r="V72" i="5"/>
  <c r="X67" i="5"/>
  <c r="X72" i="5" s="1"/>
  <c r="Q72" i="5"/>
  <c r="U67" i="5"/>
  <c r="V65" i="5"/>
  <c r="X60" i="5"/>
  <c r="X65" i="5" s="1"/>
  <c r="Q65" i="5"/>
  <c r="U60" i="5"/>
  <c r="V58" i="5"/>
  <c r="X53" i="5"/>
  <c r="X58" i="5" s="1"/>
  <c r="Q58" i="5"/>
  <c r="U53" i="5"/>
  <c r="V51" i="5"/>
  <c r="X46" i="5"/>
  <c r="X51" i="5" s="1"/>
  <c r="Q51" i="5"/>
  <c r="U46" i="5"/>
  <c r="V44" i="5"/>
  <c r="X39" i="5"/>
  <c r="X44" i="5" s="1"/>
  <c r="Q44" i="5"/>
  <c r="U39" i="5"/>
  <c r="V37" i="5"/>
  <c r="X32" i="5"/>
  <c r="X37" i="5" s="1"/>
  <c r="Q37" i="5"/>
  <c r="U32" i="5"/>
  <c r="V30" i="5"/>
  <c r="X25" i="5"/>
  <c r="X30" i="5" s="1"/>
  <c r="Q30" i="5"/>
  <c r="U25" i="5"/>
  <c r="V23" i="5"/>
  <c r="X18" i="5"/>
  <c r="X23" i="5" s="1"/>
  <c r="Q23" i="5"/>
  <c r="U18" i="5"/>
  <c r="V16" i="5"/>
  <c r="X11" i="5"/>
  <c r="X16" i="5" s="1"/>
  <c r="Q16" i="5"/>
  <c r="U11" i="5"/>
  <c r="AC221" i="5"/>
  <c r="AD223" i="5" s="1"/>
  <c r="AD9" i="5"/>
  <c r="AD221" i="5" s="1"/>
  <c r="AD222" i="5" s="1"/>
  <c r="AD226" i="5" s="1"/>
  <c r="AD227" i="5" s="1"/>
  <c r="W221" i="5"/>
  <c r="S221" i="5"/>
  <c r="V9" i="5"/>
  <c r="V221" i="5" s="1"/>
  <c r="X4" i="5"/>
  <c r="X9" i="5" s="1"/>
  <c r="X221" i="5" s="1"/>
  <c r="R221" i="5"/>
  <c r="Q9" i="5"/>
  <c r="Q221" i="5" s="1"/>
  <c r="U4" i="5"/>
  <c r="F221" i="5"/>
  <c r="U9" i="5" l="1"/>
  <c r="Y4" i="5"/>
  <c r="U16" i="5"/>
  <c r="Y16" i="5" s="1"/>
  <c r="AF16" i="5" s="1"/>
  <c r="Y11" i="5"/>
  <c r="U23" i="5"/>
  <c r="Y23" i="5" s="1"/>
  <c r="AF23" i="5" s="1"/>
  <c r="Y18" i="5"/>
  <c r="U30" i="5"/>
  <c r="Y30" i="5" s="1"/>
  <c r="AF30" i="5" s="1"/>
  <c r="Y25" i="5"/>
  <c r="U37" i="5"/>
  <c r="Y37" i="5" s="1"/>
  <c r="AF37" i="5" s="1"/>
  <c r="Y32" i="5"/>
  <c r="U44" i="5"/>
  <c r="Y44" i="5" s="1"/>
  <c r="AF44" i="5" s="1"/>
  <c r="Y39" i="5"/>
  <c r="U51" i="5"/>
  <c r="Y51" i="5" s="1"/>
  <c r="AF51" i="5" s="1"/>
  <c r="Y46" i="5"/>
  <c r="U58" i="5"/>
  <c r="Y58" i="5" s="1"/>
  <c r="AF58" i="5" s="1"/>
  <c r="Y53" i="5"/>
  <c r="U65" i="5"/>
  <c r="Y65" i="5" s="1"/>
  <c r="AF65" i="5" s="1"/>
  <c r="Y60" i="5"/>
  <c r="U72" i="5"/>
  <c r="Y72" i="5" s="1"/>
  <c r="AF72" i="5" s="1"/>
  <c r="Y67" i="5"/>
  <c r="U79" i="5"/>
  <c r="Y79" i="5" s="1"/>
  <c r="AF79" i="5" s="1"/>
  <c r="Y74" i="5"/>
  <c r="U86" i="5"/>
  <c r="Y86" i="5" s="1"/>
  <c r="AF86" i="5" s="1"/>
  <c r="Y81" i="5"/>
  <c r="U93" i="5"/>
  <c r="Y93" i="5" s="1"/>
  <c r="AF93" i="5" s="1"/>
  <c r="Y88" i="5"/>
  <c r="U100" i="5"/>
  <c r="Y100" i="5" s="1"/>
  <c r="AF100" i="5" s="1"/>
  <c r="Y95" i="5"/>
  <c r="U107" i="5"/>
  <c r="Y107" i="5" s="1"/>
  <c r="AF107" i="5" s="1"/>
  <c r="Y102" i="5"/>
  <c r="U114" i="5"/>
  <c r="Y114" i="5" s="1"/>
  <c r="AF114" i="5" s="1"/>
  <c r="Y109" i="5"/>
  <c r="U121" i="5"/>
  <c r="Y121" i="5" s="1"/>
  <c r="AF121" i="5" s="1"/>
  <c r="Y116" i="5"/>
  <c r="U128" i="5"/>
  <c r="Y128" i="5" s="1"/>
  <c r="AF128" i="5" s="1"/>
  <c r="Y123" i="5"/>
  <c r="U135" i="5"/>
  <c r="Y135" i="5" s="1"/>
  <c r="AF135" i="5" s="1"/>
  <c r="Y130" i="5"/>
  <c r="U142" i="5"/>
  <c r="Y142" i="5" s="1"/>
  <c r="AF142" i="5" s="1"/>
  <c r="Y137" i="5"/>
  <c r="U149" i="5"/>
  <c r="Y149" i="5" s="1"/>
  <c r="AF149" i="5" s="1"/>
  <c r="Y144" i="5"/>
  <c r="U163" i="5"/>
  <c r="Y163" i="5" s="1"/>
  <c r="AF163" i="5" s="1"/>
  <c r="Y158" i="5"/>
  <c r="U170" i="5"/>
  <c r="Y170" i="5" s="1"/>
  <c r="AF170" i="5" s="1"/>
  <c r="Y165" i="5"/>
  <c r="U177" i="5"/>
  <c r="Y177" i="5" s="1"/>
  <c r="AF177" i="5" s="1"/>
  <c r="Y172" i="5"/>
  <c r="U184" i="5"/>
  <c r="Y184" i="5" s="1"/>
  <c r="AF184" i="5" s="1"/>
  <c r="Y179" i="5"/>
  <c r="U191" i="5"/>
  <c r="Y191" i="5" s="1"/>
  <c r="AF191" i="5" s="1"/>
  <c r="Y186" i="5"/>
  <c r="U198" i="5"/>
  <c r="Y198" i="5" s="1"/>
  <c r="AF198" i="5" s="1"/>
  <c r="Y193" i="5"/>
  <c r="U205" i="5"/>
  <c r="Y205" i="5" s="1"/>
  <c r="AF205" i="5" s="1"/>
  <c r="Y200" i="5"/>
  <c r="U212" i="5"/>
  <c r="Y212" i="5" s="1"/>
  <c r="AF212" i="5" s="1"/>
  <c r="Y207" i="5"/>
  <c r="U219" i="5"/>
  <c r="Y219" i="5" s="1"/>
  <c r="AF219" i="5" s="1"/>
  <c r="Y214" i="5"/>
  <c r="U221" i="5" l="1"/>
  <c r="Y9" i="5"/>
  <c r="Y221" i="5" l="1"/>
  <c r="AF9" i="5"/>
  <c r="AF221" i="5" s="1"/>
  <c r="AM1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<sst xmlns="http://schemas.openxmlformats.org/spreadsheetml/2006/main" count="3695" uniqueCount="276">
  <si>
    <t xml:space="preserve">Coffee Machine </t>
  </si>
  <si>
    <t xml:space="preserve">Bar </t>
  </si>
  <si>
    <t xml:space="preserve">Bar Sale </t>
  </si>
  <si>
    <t xml:space="preserve">ITEM </t>
  </si>
  <si>
    <t xml:space="preserve">QUANTITY </t>
  </si>
  <si>
    <t>Daily Add For Use</t>
  </si>
  <si>
    <t>ITEM</t>
  </si>
  <si>
    <t>QUANTITY</t>
  </si>
  <si>
    <t xml:space="preserve">Paper Cup Small </t>
  </si>
  <si>
    <t>Plastic Cup 350cc</t>
  </si>
  <si>
    <t xml:space="preserve">Paper Cup Big </t>
  </si>
  <si>
    <t>Plastic Cup 500cc</t>
  </si>
  <si>
    <t xml:space="preserve">Plastc. Cup Small </t>
  </si>
  <si>
    <t xml:space="preserve">Regular Shots </t>
  </si>
  <si>
    <t xml:space="preserve">Cover Cup Big </t>
  </si>
  <si>
    <t xml:space="preserve">Tasting Shots </t>
  </si>
  <si>
    <t xml:space="preserve">Cover Cup Small </t>
  </si>
  <si>
    <t>Shalimon</t>
  </si>
  <si>
    <t xml:space="preserve">Small Sticks </t>
  </si>
  <si>
    <t xml:space="preserve">Small Cover </t>
  </si>
  <si>
    <t xml:space="preserve">Big Sticks </t>
  </si>
  <si>
    <t xml:space="preserve">Big Cover </t>
  </si>
  <si>
    <t xml:space="preserve">Nescafe Shalimon </t>
  </si>
  <si>
    <t>Orange Juice L.</t>
  </si>
  <si>
    <t xml:space="preserve">Coffee Kg. </t>
  </si>
  <si>
    <t>Grape Fruit L.</t>
  </si>
  <si>
    <t xml:space="preserve">Nescafe Kg. </t>
  </si>
  <si>
    <t xml:space="preserve">Lemon L. </t>
  </si>
  <si>
    <t xml:space="preserve">Coffee Mate Kg. </t>
  </si>
  <si>
    <t xml:space="preserve">Lemon Kg. </t>
  </si>
  <si>
    <t>Cadbury Pouder Kg.</t>
  </si>
  <si>
    <t xml:space="preserve">Grenadine L. </t>
  </si>
  <si>
    <t xml:space="preserve">Sugar kg. </t>
  </si>
  <si>
    <t xml:space="preserve">Tabasco </t>
  </si>
  <si>
    <t xml:space="preserve">Tea Bags. </t>
  </si>
  <si>
    <t xml:space="preserve">Hot Olive Kg. </t>
  </si>
  <si>
    <t xml:space="preserve">Nestle kg. </t>
  </si>
  <si>
    <t xml:space="preserve">Salt Kg. </t>
  </si>
  <si>
    <t xml:space="preserve">Galon 10L. </t>
  </si>
  <si>
    <t xml:space="preserve">Cummin G. </t>
  </si>
  <si>
    <t xml:space="preserve">Zanjabil w 3asal </t>
  </si>
  <si>
    <t xml:space="preserve">Seven Up 1.25L. </t>
  </si>
  <si>
    <t xml:space="preserve">Gaz 12.5 kg. </t>
  </si>
  <si>
    <t xml:space="preserve">Ice 5 kg </t>
  </si>
  <si>
    <t>Gaz 10 kg.</t>
  </si>
  <si>
    <t xml:space="preserve">Ice 1 kg </t>
  </si>
  <si>
    <t xml:space="preserve">Coctail Drinks </t>
  </si>
  <si>
    <t xml:space="preserve">Devil Drop </t>
  </si>
  <si>
    <t xml:space="preserve">Red Brain </t>
  </si>
  <si>
    <t xml:space="preserve">Gin Basil </t>
  </si>
  <si>
    <t xml:space="preserve">Lemon Spirit </t>
  </si>
  <si>
    <t xml:space="preserve">Cloudy Terquila </t>
  </si>
  <si>
    <t xml:space="preserve">Spirit </t>
  </si>
  <si>
    <t xml:space="preserve">Tequila </t>
  </si>
  <si>
    <t xml:space="preserve">Total </t>
  </si>
  <si>
    <t xml:space="preserve">                    LBP.    </t>
  </si>
  <si>
    <t xml:space="preserve">Vodka </t>
  </si>
  <si>
    <t xml:space="preserve">Gin </t>
  </si>
  <si>
    <t xml:space="preserve">Red Wine </t>
  </si>
  <si>
    <t xml:space="preserve">Arak </t>
  </si>
  <si>
    <t xml:space="preserve">Whisky </t>
  </si>
  <si>
    <t>Black Market Daily Rate</t>
  </si>
  <si>
    <t>LBP.</t>
  </si>
  <si>
    <t>Total</t>
  </si>
  <si>
    <t xml:space="preserve">$    Rate : </t>
  </si>
  <si>
    <t>Cashier name</t>
  </si>
  <si>
    <t>Rayan</t>
  </si>
  <si>
    <t xml:space="preserve"> 5000         x</t>
  </si>
  <si>
    <t>1                x</t>
  </si>
  <si>
    <t>Date</t>
  </si>
  <si>
    <t>10000        x</t>
  </si>
  <si>
    <t xml:space="preserve">5                x </t>
  </si>
  <si>
    <t>Shift Time</t>
  </si>
  <si>
    <t>20000        x</t>
  </si>
  <si>
    <t xml:space="preserve">    10               x</t>
  </si>
  <si>
    <t xml:space="preserve">  50000        x</t>
  </si>
  <si>
    <t>20               x</t>
  </si>
  <si>
    <t>MTC 3.79$</t>
  </si>
  <si>
    <t>x             =</t>
  </si>
  <si>
    <t>100000       x</t>
  </si>
  <si>
    <t>50               x</t>
  </si>
  <si>
    <t>MTC  4.5$</t>
  </si>
  <si>
    <t>100              x</t>
  </si>
  <si>
    <t>MTC 7.58$</t>
  </si>
  <si>
    <t>Total L.L.</t>
  </si>
  <si>
    <t>Total $</t>
  </si>
  <si>
    <t>MTC 15.15$</t>
  </si>
  <si>
    <t>Alfa 3.03$</t>
  </si>
  <si>
    <t>Alfa 4.5$</t>
  </si>
  <si>
    <t>Cash Purchase LBP.</t>
  </si>
  <si>
    <t>Credit invoices</t>
  </si>
  <si>
    <t>Employee OTH.</t>
  </si>
  <si>
    <t>Customer OTH.</t>
  </si>
  <si>
    <t>Bar OTH.</t>
  </si>
  <si>
    <t>Alfa 7.58$</t>
  </si>
  <si>
    <t>Alfa 15.15$</t>
  </si>
  <si>
    <t xml:space="preserve">    Total in Account $</t>
  </si>
  <si>
    <t xml:space="preserve">Rayan Invoices Credit </t>
  </si>
  <si>
    <t>Employee Invoice Credit</t>
  </si>
  <si>
    <t>Delivery Chabeb co.</t>
  </si>
  <si>
    <t xml:space="preserve">Delivery Employee. </t>
  </si>
  <si>
    <t xml:space="preserve">Waste Goods </t>
  </si>
  <si>
    <t>Cash in Hand $/L.L.</t>
  </si>
  <si>
    <t>Cash in Hand LBP</t>
  </si>
  <si>
    <t>Store Cost</t>
  </si>
  <si>
    <t>Total LBP.</t>
  </si>
  <si>
    <t>Cash out from draw</t>
  </si>
  <si>
    <t xml:space="preserve">Kleenex : </t>
  </si>
  <si>
    <t xml:space="preserve">Flr. Supl.: </t>
  </si>
  <si>
    <t>Towel For Coffee:</t>
  </si>
  <si>
    <t>Total shift sales</t>
  </si>
  <si>
    <t>Easy :</t>
  </si>
  <si>
    <t>Plastic Cups:</t>
  </si>
  <si>
    <t>Towel For Floor:</t>
  </si>
  <si>
    <t>Water :</t>
  </si>
  <si>
    <t>Shalimon:</t>
  </si>
  <si>
    <t>Floor Detergent :</t>
  </si>
  <si>
    <t xml:space="preserve">Dollar Rate </t>
  </si>
  <si>
    <t xml:space="preserve">Daily BM. Rate </t>
  </si>
  <si>
    <t xml:space="preserve">Date </t>
  </si>
  <si>
    <t>Cashier Name</t>
  </si>
  <si>
    <t xml:space="preserve">Espresso </t>
  </si>
  <si>
    <t xml:space="preserve">Double  Espresso </t>
  </si>
  <si>
    <t xml:space="preserve">Nescafe </t>
  </si>
  <si>
    <t>Turkish Coffee</t>
  </si>
  <si>
    <t xml:space="preserve">Extra Nestle </t>
  </si>
  <si>
    <t xml:space="preserve">Extra Coffee Mate </t>
  </si>
  <si>
    <t xml:space="preserve">Tea </t>
  </si>
  <si>
    <t xml:space="preserve">Cappuccino </t>
  </si>
  <si>
    <t xml:space="preserve">Hot Chocolate </t>
  </si>
  <si>
    <t xml:space="preserve">Cup + Water </t>
  </si>
  <si>
    <t xml:space="preserve">Shalimon Nescafe </t>
  </si>
  <si>
    <t>Plastic Sticks small</t>
  </si>
  <si>
    <t>Plastic Sticks big</t>
  </si>
  <si>
    <t xml:space="preserve">Plsc. Cover Big </t>
  </si>
  <si>
    <t>Plsc. Cover Small</t>
  </si>
  <si>
    <t xml:space="preserve">Plsc. Cup Small </t>
  </si>
  <si>
    <t xml:space="preserve">Coffee 1 kg . </t>
  </si>
  <si>
    <t>Nescafe Jar 200g.</t>
  </si>
  <si>
    <t xml:space="preserve">Coffee Mate 1 kg. </t>
  </si>
  <si>
    <t xml:space="preserve">Sugar 1 kg. </t>
  </si>
  <si>
    <t xml:space="preserve">Nestle 1kg. </t>
  </si>
  <si>
    <t>Sugar Canderelle</t>
  </si>
  <si>
    <t xml:space="preserve">INVENTORY </t>
  </si>
  <si>
    <t xml:space="preserve">Monthly Sales </t>
  </si>
  <si>
    <t xml:space="preserve">Double Espresso </t>
  </si>
  <si>
    <t xml:space="preserve">Turkish Coffee </t>
  </si>
  <si>
    <t xml:space="preserve">Water + Cup </t>
  </si>
  <si>
    <t>Red Brain 350cc</t>
  </si>
  <si>
    <t>Red Brain 500cc</t>
  </si>
  <si>
    <t>Devil Drop 350cc</t>
  </si>
  <si>
    <t>Devil Drop 500cc</t>
  </si>
  <si>
    <t>Gin Basil 350cc</t>
  </si>
  <si>
    <t xml:space="preserve">Gin Basil 500cc </t>
  </si>
  <si>
    <t>Cloudy Tequila 350cc</t>
  </si>
  <si>
    <t>Cloudy Tequila 500cc</t>
  </si>
  <si>
    <t>Mexican 350cc</t>
  </si>
  <si>
    <t>Shalimon Bar</t>
  </si>
  <si>
    <t>Cup x 50 350cc</t>
  </si>
  <si>
    <t>Cup x 50 500cc</t>
  </si>
  <si>
    <t>Cover x 50 350cc.</t>
  </si>
  <si>
    <t>Cover x 50 500cc.</t>
  </si>
  <si>
    <t>Shots x 50 5cc</t>
  </si>
  <si>
    <t>Mexican 500cc</t>
  </si>
  <si>
    <t>Ice Cup 350cc</t>
  </si>
  <si>
    <t>Ice Cup 500cc</t>
  </si>
  <si>
    <t>Vodka 350cc</t>
  </si>
  <si>
    <t>Vodka 500cc</t>
  </si>
  <si>
    <t>Whisky 350cc</t>
  </si>
  <si>
    <t>Whisky 500cc</t>
  </si>
  <si>
    <t>Gin 350cc</t>
  </si>
  <si>
    <t>Gin 500cc</t>
  </si>
  <si>
    <t>Tequila 350cc</t>
  </si>
  <si>
    <t>Tequila 500cc</t>
  </si>
  <si>
    <t>Red Wine 350cc</t>
  </si>
  <si>
    <t>Arak 350cc</t>
  </si>
  <si>
    <t>Red Brain 1L.</t>
  </si>
  <si>
    <t xml:space="preserve">Devil Drop 1L. </t>
  </si>
  <si>
    <t>Gin Basil 1L.</t>
  </si>
  <si>
    <t xml:space="preserve">Tasting 2cc </t>
  </si>
  <si>
    <t>Shot 5cc</t>
  </si>
  <si>
    <t>Shot Premium 5cc</t>
  </si>
  <si>
    <t>Plastic Shot 5cc</t>
  </si>
  <si>
    <t>Balkiss 1L.</t>
  </si>
  <si>
    <t>7up 1.5L.</t>
  </si>
  <si>
    <t>Lemon Kg.</t>
  </si>
  <si>
    <t>Salt kg</t>
  </si>
  <si>
    <t>Cummin g.</t>
  </si>
  <si>
    <t xml:space="preserve">Tabascco </t>
  </si>
  <si>
    <t xml:space="preserve">Ice 6kg </t>
  </si>
  <si>
    <t xml:space="preserve">Arak 2L. </t>
  </si>
  <si>
    <t xml:space="preserve">Red Wine Hillis </t>
  </si>
  <si>
    <t xml:space="preserve">Vodka Hillis </t>
  </si>
  <si>
    <t xml:space="preserve">Whisky Hillis </t>
  </si>
  <si>
    <t xml:space="preserve">Gin Hillis </t>
  </si>
  <si>
    <t xml:space="preserve">Tequila Hillis </t>
  </si>
  <si>
    <t>Shots x 20 2cc</t>
  </si>
  <si>
    <t xml:space="preserve">Tools For Bar </t>
  </si>
  <si>
    <t xml:space="preserve">Description </t>
  </si>
  <si>
    <t>Shots 5cc</t>
  </si>
  <si>
    <t>Shots 2cc</t>
  </si>
  <si>
    <t>Covers 350cc</t>
  </si>
  <si>
    <t>Covers 500cc</t>
  </si>
  <si>
    <t>Lemon Daily Price</t>
  </si>
  <si>
    <t xml:space="preserve">Salt </t>
  </si>
  <si>
    <t xml:space="preserve">Cumin </t>
  </si>
  <si>
    <t xml:space="preserve">lemon </t>
  </si>
  <si>
    <t xml:space="preserve">Balkis </t>
  </si>
  <si>
    <t xml:space="preserve">Cloudy Tequila </t>
  </si>
  <si>
    <t>Whisky Hillis</t>
  </si>
  <si>
    <t xml:space="preserve">Arak baladi </t>
  </si>
  <si>
    <t xml:space="preserve">Ice </t>
  </si>
  <si>
    <t xml:space="preserve">% Net Profit </t>
  </si>
  <si>
    <t xml:space="preserve">11% Partner Ship </t>
  </si>
  <si>
    <t>Rate $</t>
  </si>
  <si>
    <t>$//h</t>
  </si>
  <si>
    <t xml:space="preserve">Store Expences </t>
  </si>
  <si>
    <t>Montly</t>
  </si>
  <si>
    <t>LBP</t>
  </si>
  <si>
    <t>Employee</t>
  </si>
  <si>
    <t>1st. week</t>
  </si>
  <si>
    <t>H.</t>
  </si>
  <si>
    <t>2nd. week</t>
  </si>
  <si>
    <t xml:space="preserve">3rd. Week </t>
  </si>
  <si>
    <t xml:space="preserve">4th. Week </t>
  </si>
  <si>
    <t xml:space="preserve">Daily Rate $ </t>
  </si>
  <si>
    <t>Cash $</t>
  </si>
  <si>
    <t>Cash LBP</t>
  </si>
  <si>
    <t>Waste</t>
  </si>
  <si>
    <t xml:space="preserve">Delivery Charge </t>
  </si>
  <si>
    <t xml:space="preserve"> Credit Cash Emp.</t>
  </si>
  <si>
    <t xml:space="preserve">Store cost </t>
  </si>
  <si>
    <t xml:space="preserve">Coffee machine </t>
  </si>
  <si>
    <t>On The House Emp.</t>
  </si>
  <si>
    <t>On The House invoices</t>
  </si>
  <si>
    <t xml:space="preserve">Credit Invoices </t>
  </si>
  <si>
    <t>Cash out For Purchace</t>
  </si>
  <si>
    <t xml:space="preserve">On The House Bar </t>
  </si>
  <si>
    <t xml:space="preserve">Daily sales </t>
  </si>
  <si>
    <t>Tobaco sales</t>
  </si>
  <si>
    <t>Recharge sales</t>
  </si>
  <si>
    <t xml:space="preserve">Coffee Machine sales </t>
  </si>
  <si>
    <t xml:space="preserve">Food and beverage sales  </t>
  </si>
  <si>
    <t>Cash for Tobaco</t>
  </si>
  <si>
    <t>Cash For Recharge</t>
  </si>
  <si>
    <t>Cash For Purchase</t>
  </si>
  <si>
    <t>Cash for Store</t>
  </si>
  <si>
    <t>Personal Credit</t>
  </si>
  <si>
    <t>Bar Purshace</t>
  </si>
  <si>
    <t>Bar Stuff.</t>
  </si>
  <si>
    <t xml:space="preserve">Bar Sales </t>
  </si>
  <si>
    <t xml:space="preserve">Net Profit Bar </t>
  </si>
  <si>
    <t xml:space="preserve">Cash Expenses For Store </t>
  </si>
  <si>
    <t xml:space="preserve">Net Cash </t>
  </si>
  <si>
    <t xml:space="preserve">Rent </t>
  </si>
  <si>
    <t xml:space="preserve">Electricity </t>
  </si>
  <si>
    <t xml:space="preserve">Moteur </t>
  </si>
  <si>
    <t xml:space="preserve">Hani </t>
  </si>
  <si>
    <t>Ouday</t>
  </si>
  <si>
    <t xml:space="preserve">Louay </t>
  </si>
  <si>
    <t>HANI</t>
  </si>
  <si>
    <t>Mouhanad</t>
  </si>
  <si>
    <t xml:space="preserve">Eli </t>
  </si>
  <si>
    <t>Louay</t>
  </si>
  <si>
    <t xml:space="preserve">Rayan </t>
  </si>
  <si>
    <t>Youssef</t>
  </si>
  <si>
    <t xml:space="preserve">Telef + intenet </t>
  </si>
  <si>
    <t>Elie</t>
  </si>
  <si>
    <t xml:space="preserve">Cash Monthly </t>
  </si>
  <si>
    <t>Bar</t>
  </si>
  <si>
    <t xml:space="preserve">End Of Month </t>
  </si>
  <si>
    <t xml:space="preserve">Profit </t>
  </si>
  <si>
    <t xml:space="preserve">Expences Store  </t>
  </si>
  <si>
    <t xml:space="preserve">Net Profit </t>
  </si>
  <si>
    <t>Bar Sales Net. 70%</t>
  </si>
  <si>
    <t>Exp.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</si>
</sst>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LBP]\ * #,##0_);_([$LBP]\ * \(#,##0\);_([$LBP]\ * &quot;-&quot;??_);_(@_)"/>
    <numFmt numFmtId="165" formatCode="_([$LBP]\ * #,##0.00_);_([$LBP]\ * \(#,##0.00\);_([$LBP]\ * &quot;-&quot;??_);_(@_)"/>
    <numFmt numFmtId="166" formatCode="_(&quot;$&quot;* #,##0_);_(&quot;$&quot;* \(#,##0\);_(&quot;$&quot;* &quot;-&quot;??_);_(@_)"/>
    <numFmt numFmtId="167" formatCode="_(&quot;$&quot;* #,##0.0_);_(&quot;$&quot;* \(#,##0.0\);_(&quot;$&quot;* &quot;-&quot;??_);_(@_)"/>
    <numFmt numFmtId="168" formatCode="_(* #,##0_);_(* \(#,##0\);_(* &quot;-&quot;??_);_(@_)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</font>
    <font>
      <b/>
      <sz val="12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30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2"/>
      <name val="Arial"/>
      <charset val="134"/>
    </font>
    <font>
      <b/>
      <sz val="12"/>
      <color rgb="FF0070C0"/>
      <name val="Arial"/>
      <charset val="134"/>
    </font>
    <font>
      <b/>
      <sz val="12"/>
      <color rgb="FF000000"/>
      <name val="Arial"/>
      <charset val="134"/>
    </font>
    <font>
      <b/>
      <sz val="12"/>
      <color theme="0" tint="-0.14996795556505021"/>
      <name val="Arial"/>
      <charset val="134"/>
    </font>
    <font>
      <b/>
      <sz val="12"/>
      <color rgb="FFFF0000"/>
      <name val="Arial"/>
      <charset val="134"/>
    </font>
    <font>
      <b/>
      <sz val="18"/>
      <color rgb="FF7030A0"/>
      <name val="Arial"/>
      <charset val="134"/>
    </font>
    <font>
      <b/>
      <sz val="11"/>
      <name val="Arial"/>
      <charset val="134"/>
    </font>
    <font>
      <b/>
      <sz val="20"/>
      <name val="Arial"/>
      <charset val="134"/>
    </font>
    <font>
      <b/>
      <sz val="20"/>
      <color rgb="FF000000"/>
      <name val="Arial"/>
      <charset val="134"/>
    </font>
    <font>
      <b/>
      <sz val="11"/>
      <color rgb="FF000000"/>
      <name val="Arial"/>
      <charset val="134"/>
    </font>
    <font>
      <b/>
      <sz val="18"/>
      <color rgb="FF000000"/>
      <name val="Arial"/>
      <charset val="134"/>
    </font>
    <font>
      <b/>
      <sz val="10"/>
      <name val="Arial"/>
      <charset val="134"/>
    </font>
    <font>
      <sz val="11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7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43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0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 vertical="center"/>
    </xf>
    <xf numFmtId="166" fontId="1" fillId="0" borderId="2" xfId="2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6" fontId="0" fillId="0" borderId="7" xfId="2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5" fontId="0" fillId="2" borderId="9" xfId="0" applyNumberFormat="1" applyFill="1" applyBorder="1" applyAlignment="1">
      <alignment horizontal="center" vertical="center"/>
    </xf>
    <xf numFmtId="166" fontId="0" fillId="2" borderId="9" xfId="2" applyNumberFormat="1" applyFon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6" fontId="0" fillId="3" borderId="10" xfId="2" applyNumberFormat="1" applyFon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6" fontId="0" fillId="2" borderId="5" xfId="2" applyNumberFormat="1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6" fontId="0" fillId="3" borderId="2" xfId="2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1" fillId="0" borderId="2" xfId="2" applyNumberFormat="1" applyFont="1" applyBorder="1" applyAlignment="1">
      <alignment horizontal="center" vertical="center"/>
    </xf>
    <xf numFmtId="164" fontId="0" fillId="0" borderId="7" xfId="2" applyNumberFormat="1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2" xfId="2" applyNumberFormat="1" applyFont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0" fillId="2" borderId="9" xfId="2" applyNumberFormat="1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1" fillId="3" borderId="10" xfId="2" applyNumberFormat="1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164" fontId="0" fillId="2" borderId="11" xfId="2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2" xfId="2" applyNumberFormat="1" applyFont="1" applyFill="1" applyBorder="1" applyAlignment="1">
      <alignment horizontal="center" vertical="center"/>
    </xf>
    <xf numFmtId="164" fontId="1" fillId="0" borderId="1" xfId="2" applyNumberFormat="1" applyFont="1" applyBorder="1" applyAlignment="1">
      <alignment horizontal="center" vertical="center"/>
    </xf>
    <xf numFmtId="164" fontId="1" fillId="0" borderId="2" xfId="2" applyNumberFormat="1" applyFont="1" applyFill="1" applyBorder="1" applyAlignment="1">
      <alignment horizontal="center" vertical="center"/>
    </xf>
    <xf numFmtId="164" fontId="1" fillId="0" borderId="15" xfId="2" applyNumberFormat="1" applyFont="1" applyFill="1" applyBorder="1" applyAlignment="1">
      <alignment horizontal="center" vertical="center"/>
    </xf>
    <xf numFmtId="164" fontId="1" fillId="0" borderId="16" xfId="2" applyNumberFormat="1" applyFont="1" applyFill="1" applyBorder="1" applyAlignment="1">
      <alignment horizontal="center" vertical="center"/>
    </xf>
    <xf numFmtId="164" fontId="1" fillId="0" borderId="17" xfId="2" applyNumberFormat="1" applyFont="1" applyFill="1" applyBorder="1" applyAlignment="1">
      <alignment horizontal="center" vertical="center"/>
    </xf>
    <xf numFmtId="166" fontId="1" fillId="0" borderId="8" xfId="2" applyNumberFormat="1" applyFont="1" applyFill="1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44" fontId="0" fillId="0" borderId="18" xfId="2" applyFont="1" applyBorder="1" applyAlignment="1">
      <alignment horizontal="center" vertical="center"/>
    </xf>
    <xf numFmtId="164" fontId="1" fillId="0" borderId="6" xfId="2" applyNumberFormat="1" applyFont="1" applyFill="1" applyBorder="1" applyAlignment="1">
      <alignment horizontal="center" vertical="center"/>
    </xf>
    <xf numFmtId="164" fontId="1" fillId="0" borderId="7" xfId="2" applyNumberFormat="1" applyFont="1" applyFill="1" applyBorder="1" applyAlignment="1">
      <alignment horizontal="center" vertical="center"/>
    </xf>
    <xf numFmtId="164" fontId="1" fillId="0" borderId="5" xfId="2" applyNumberFormat="1" applyFont="1" applyFill="1" applyBorder="1" applyAlignment="1">
      <alignment horizontal="center" vertical="center"/>
    </xf>
    <xf numFmtId="44" fontId="0" fillId="0" borderId="14" xfId="2" applyFont="1" applyBorder="1" applyAlignment="1">
      <alignment horizontal="center" vertical="center"/>
    </xf>
    <xf numFmtId="164" fontId="1" fillId="0" borderId="11" xfId="2" applyNumberFormat="1" applyFont="1" applyFill="1" applyBorder="1" applyAlignment="1">
      <alignment horizontal="center" vertical="center"/>
    </xf>
    <xf numFmtId="44" fontId="0" fillId="2" borderId="9" xfId="2" applyFont="1" applyFill="1" applyBorder="1" applyAlignment="1">
      <alignment horizontal="center" vertical="center"/>
    </xf>
    <xf numFmtId="44" fontId="0" fillId="2" borderId="4" xfId="2" applyFont="1" applyFill="1" applyBorder="1" applyAlignment="1">
      <alignment horizontal="center" vertical="center"/>
    </xf>
    <xf numFmtId="44" fontId="1" fillId="3" borderId="19" xfId="2" applyFont="1" applyFill="1" applyBorder="1" applyAlignment="1">
      <alignment horizontal="center" vertical="center"/>
    </xf>
    <xf numFmtId="164" fontId="1" fillId="3" borderId="20" xfId="0" applyNumberFormat="1" applyFont="1" applyFill="1" applyBorder="1" applyAlignment="1">
      <alignment horizontal="center" vertical="center"/>
    </xf>
    <xf numFmtId="164" fontId="1" fillId="3" borderId="7" xfId="2" applyNumberFormat="1" applyFont="1" applyFill="1" applyBorder="1" applyAlignment="1">
      <alignment horizontal="center" vertical="center"/>
    </xf>
    <xf numFmtId="164" fontId="1" fillId="0" borderId="8" xfId="2" applyNumberFormat="1" applyFont="1" applyFill="1" applyBorder="1" applyAlignment="1">
      <alignment horizontal="center" vertical="center"/>
    </xf>
    <xf numFmtId="164" fontId="1" fillId="2" borderId="21" xfId="2" applyNumberFormat="1" applyFont="1" applyFill="1" applyBorder="1" applyAlignment="1">
      <alignment horizontal="center" vertical="center"/>
    </xf>
    <xf numFmtId="164" fontId="1" fillId="2" borderId="0" xfId="2" applyNumberFormat="1" applyFont="1" applyFill="1" applyBorder="1" applyAlignment="1">
      <alignment horizontal="center" vertical="center"/>
    </xf>
    <xf numFmtId="44" fontId="1" fillId="3" borderId="1" xfId="2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6" fontId="2" fillId="0" borderId="22" xfId="0" applyNumberFormat="1" applyFont="1" applyBorder="1" applyAlignment="1">
      <alignment horizontal="center" vertical="center"/>
    </xf>
    <xf numFmtId="164" fontId="1" fillId="0" borderId="21" xfId="2" applyNumberFormat="1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2" applyFont="1" applyFill="1" applyBorder="1" applyAlignment="1">
      <alignment horizontal="center"/>
    </xf>
    <xf numFmtId="44" fontId="0" fillId="0" borderId="3" xfId="2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6" xfId="0" applyBorder="1" applyAlignment="1">
      <alignment horizontal="center"/>
    </xf>
    <xf numFmtId="166" fontId="0" fillId="0" borderId="18" xfId="2" applyNumberFormat="1" applyFont="1" applyFill="1" applyBorder="1" applyAlignment="1">
      <alignment horizontal="center"/>
    </xf>
    <xf numFmtId="164" fontId="1" fillId="0" borderId="27" xfId="2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44" fontId="1" fillId="0" borderId="8" xfId="2" applyFont="1" applyFill="1" applyBorder="1" applyAlignment="1">
      <alignment horizontal="center"/>
    </xf>
    <xf numFmtId="1" fontId="1" fillId="0" borderId="5" xfId="3" applyNumberFormat="1" applyFont="1" applyFill="1" applyBorder="1" applyAlignment="1">
      <alignment horizontal="center"/>
    </xf>
    <xf numFmtId="44" fontId="1" fillId="0" borderId="5" xfId="2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166" fontId="0" fillId="0" borderId="22" xfId="2" applyNumberFormat="1" applyFont="1" applyFill="1" applyBorder="1" applyAlignment="1">
      <alignment horizontal="center"/>
    </xf>
    <xf numFmtId="1" fontId="1" fillId="0" borderId="11" xfId="3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2" xfId="0" applyFont="1" applyBorder="1" applyAlignment="1">
      <alignment horizontal="center"/>
    </xf>
    <xf numFmtId="166" fontId="0" fillId="0" borderId="22" xfId="2" applyNumberFormat="1" applyFont="1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166" fontId="0" fillId="0" borderId="31" xfId="2" applyNumberFormat="1" applyFont="1" applyBorder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23" xfId="0" applyFont="1" applyBorder="1" applyAlignment="1">
      <alignment horizontal="center"/>
    </xf>
    <xf numFmtId="166" fontId="1" fillId="0" borderId="17" xfId="2" applyNumberFormat="1" applyFont="1" applyFill="1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1" fontId="1" fillId="3" borderId="18" xfId="0" applyNumberFormat="1" applyFont="1" applyFill="1" applyBorder="1" applyAlignment="1">
      <alignment horizontal="center"/>
    </xf>
    <xf numFmtId="1" fontId="1" fillId="3" borderId="35" xfId="0" applyNumberFormat="1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1" fontId="1" fillId="0" borderId="22" xfId="3" applyNumberFormat="1" applyFont="1" applyFill="1" applyBorder="1" applyAlignment="1">
      <alignment horizontal="center"/>
    </xf>
    <xf numFmtId="1" fontId="1" fillId="0" borderId="36" xfId="3" applyNumberFormat="1" applyFont="1" applyFill="1" applyBorder="1" applyAlignment="1">
      <alignment horizontal="center"/>
    </xf>
    <xf numFmtId="44" fontId="1" fillId="0" borderId="29" xfId="2" applyFont="1" applyBorder="1" applyAlignment="1">
      <alignment horizontal="center"/>
    </xf>
    <xf numFmtId="167" fontId="4" fillId="0" borderId="37" xfId="2" applyNumberFormat="1" applyFont="1" applyBorder="1"/>
    <xf numFmtId="167" fontId="4" fillId="0" borderId="27" xfId="2" applyNumberFormat="1" applyFont="1" applyBorder="1"/>
    <xf numFmtId="1" fontId="1" fillId="0" borderId="31" xfId="3" applyNumberFormat="1" applyFont="1" applyFill="1" applyBorder="1" applyAlignment="1">
      <alignment horizontal="center"/>
    </xf>
    <xf numFmtId="1" fontId="1" fillId="0" borderId="38" xfId="3" applyNumberFormat="1" applyFont="1" applyFill="1" applyBorder="1" applyAlignment="1">
      <alignment horizontal="center"/>
    </xf>
    <xf numFmtId="167" fontId="4" fillId="0" borderId="39" xfId="2" applyNumberFormat="1" applyFont="1" applyBorder="1"/>
    <xf numFmtId="0" fontId="4" fillId="0" borderId="0" xfId="0" applyFont="1"/>
    <xf numFmtId="165" fontId="0" fillId="3" borderId="2" xfId="0" applyNumberFormat="1" applyFill="1" applyBorder="1" applyAlignment="1">
      <alignment horizontal="center" vertical="center"/>
    </xf>
    <xf numFmtId="164" fontId="7" fillId="0" borderId="5" xfId="0" applyNumberFormat="1" applyFont="1" applyBorder="1" applyAlignment="1">
      <alignment vertical="center"/>
    </xf>
    <xf numFmtId="164" fontId="8" fillId="0" borderId="7" xfId="0" applyNumberFormat="1" applyFont="1" applyBorder="1" applyAlignment="1">
      <alignment horizontal="center" vertical="center"/>
    </xf>
    <xf numFmtId="165" fontId="0" fillId="0" borderId="40" xfId="0" applyNumberFormat="1" applyBorder="1" applyAlignment="1">
      <alignment horizontal="center" vertical="center"/>
    </xf>
    <xf numFmtId="166" fontId="1" fillId="0" borderId="32" xfId="2" applyNumberFormat="1" applyFont="1" applyBorder="1" applyAlignment="1">
      <alignment vertical="center"/>
    </xf>
    <xf numFmtId="166" fontId="1" fillId="0" borderId="25" xfId="2" applyNumberFormat="1" applyFont="1" applyBorder="1" applyAlignment="1">
      <alignment vertical="center"/>
    </xf>
    <xf numFmtId="44" fontId="9" fillId="4" borderId="19" xfId="2" applyFont="1" applyFill="1" applyBorder="1" applyAlignment="1">
      <alignment vertical="center"/>
    </xf>
    <xf numFmtId="166" fontId="9" fillId="4" borderId="20" xfId="2" applyNumberFormat="1" applyFont="1" applyFill="1" applyBorder="1" applyAlignment="1">
      <alignment vertical="center"/>
    </xf>
    <xf numFmtId="164" fontId="9" fillId="4" borderId="2" xfId="0" applyNumberFormat="1" applyFont="1" applyFill="1" applyBorder="1" applyAlignment="1">
      <alignment horizontal="center" vertical="center"/>
    </xf>
    <xf numFmtId="165" fontId="9" fillId="4" borderId="2" xfId="0" applyNumberFormat="1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1" fillId="0" borderId="40" xfId="2" applyNumberFormat="1" applyFont="1" applyFill="1" applyBorder="1" applyAlignment="1">
      <alignment horizontal="center" vertical="center"/>
    </xf>
    <xf numFmtId="164" fontId="1" fillId="0" borderId="12" xfId="2" applyNumberFormat="1" applyFont="1" applyFill="1" applyBorder="1" applyAlignment="1">
      <alignment horizontal="center" vertical="center"/>
    </xf>
    <xf numFmtId="44" fontId="2" fillId="2" borderId="9" xfId="2" applyFont="1" applyFill="1" applyBorder="1" applyAlignment="1">
      <alignment horizontal="center" vertical="center"/>
    </xf>
    <xf numFmtId="164" fontId="1" fillId="2" borderId="9" xfId="2" applyNumberFormat="1" applyFont="1" applyFill="1" applyBorder="1" applyAlignment="1">
      <alignment horizontal="center" vertical="center"/>
    </xf>
    <xf numFmtId="164" fontId="1" fillId="2" borderId="4" xfId="2" applyNumberFormat="1" applyFont="1" applyFill="1" applyBorder="1" applyAlignment="1">
      <alignment horizontal="center" vertical="center"/>
    </xf>
    <xf numFmtId="166" fontId="2" fillId="2" borderId="5" xfId="0" applyNumberFormat="1" applyFont="1" applyFill="1" applyBorder="1" applyAlignment="1">
      <alignment horizontal="center" vertical="center"/>
    </xf>
    <xf numFmtId="44" fontId="9" fillId="4" borderId="1" xfId="2" applyFont="1" applyFill="1" applyBorder="1" applyAlignment="1">
      <alignment horizontal="center" vertical="center"/>
    </xf>
    <xf numFmtId="44" fontId="9" fillId="4" borderId="2" xfId="2" applyFont="1" applyFill="1" applyBorder="1" applyAlignment="1">
      <alignment horizontal="center" vertical="center"/>
    </xf>
    <xf numFmtId="166" fontId="1" fillId="5" borderId="8" xfId="2" applyNumberFormat="1" applyFont="1" applyFill="1" applyBorder="1" applyAlignment="1">
      <alignment horizontal="center" vertical="center"/>
    </xf>
    <xf numFmtId="44" fontId="1" fillId="0" borderId="0" xfId="2" applyFont="1" applyAlignment="1">
      <alignment horizontal="center" vertical="center"/>
    </xf>
    <xf numFmtId="164" fontId="1" fillId="6" borderId="2" xfId="0" applyNumberFormat="1" applyFont="1" applyFill="1" applyBorder="1" applyAlignment="1">
      <alignment horizontal="center" vertical="center"/>
    </xf>
    <xf numFmtId="44" fontId="1" fillId="6" borderId="42" xfId="2" applyFont="1" applyFill="1" applyBorder="1" applyAlignment="1">
      <alignment horizontal="center" vertical="center"/>
    </xf>
    <xf numFmtId="164" fontId="1" fillId="6" borderId="43" xfId="0" applyNumberFormat="1" applyFont="1" applyFill="1" applyBorder="1" applyAlignment="1">
      <alignment horizontal="center" vertical="center"/>
    </xf>
    <xf numFmtId="44" fontId="1" fillId="6" borderId="44" xfId="2" applyFont="1" applyFill="1" applyBorder="1" applyAlignment="1">
      <alignment horizontal="center" vertical="center"/>
    </xf>
    <xf numFmtId="164" fontId="1" fillId="6" borderId="45" xfId="0" applyNumberFormat="1" applyFont="1" applyFill="1" applyBorder="1" applyAlignment="1">
      <alignment horizontal="center" vertical="center"/>
    </xf>
    <xf numFmtId="44" fontId="1" fillId="6" borderId="36" xfId="2" applyFont="1" applyFill="1" applyBorder="1" applyAlignment="1">
      <alignment horizontal="center" vertical="center"/>
    </xf>
    <xf numFmtId="164" fontId="1" fillId="3" borderId="46" xfId="0" applyNumberFormat="1" applyFont="1" applyFill="1" applyBorder="1" applyAlignment="1">
      <alignment horizontal="center" vertical="center"/>
    </xf>
    <xf numFmtId="44" fontId="1" fillId="3" borderId="47" xfId="2" applyFont="1" applyFill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2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7" xfId="2" applyNumberFormat="1" applyFont="1" applyFill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5" xfId="2" applyNumberFormat="1" applyFon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5" xfId="2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8" xfId="2" applyNumberFormat="1" applyFont="1" applyFill="1" applyBorder="1" applyAlignment="1">
      <alignment horizontal="center" vertical="center"/>
    </xf>
    <xf numFmtId="1" fontId="1" fillId="0" borderId="7" xfId="2" applyNumberFormat="1" applyFont="1" applyFill="1" applyBorder="1" applyAlignment="1">
      <alignment horizontal="center" vertical="center"/>
    </xf>
    <xf numFmtId="1" fontId="1" fillId="0" borderId="26" xfId="2" applyNumberFormat="1" applyFont="1" applyFill="1" applyBorder="1" applyAlignment="1">
      <alignment horizontal="center" vertical="center"/>
    </xf>
    <xf numFmtId="1" fontId="1" fillId="0" borderId="6" xfId="2" applyNumberFormat="1" applyFont="1" applyFill="1" applyBorder="1" applyAlignment="1">
      <alignment horizontal="center" vertical="center"/>
    </xf>
    <xf numFmtId="1" fontId="1" fillId="0" borderId="8" xfId="2" applyNumberFormat="1" applyFont="1" applyFill="1" applyBorder="1" applyAlignment="1">
      <alignment horizontal="center" vertical="center"/>
    </xf>
    <xf numFmtId="166" fontId="1" fillId="0" borderId="2" xfId="2" applyNumberFormat="1" applyFont="1" applyFill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2" xfId="2" applyNumberFormat="1" applyFont="1" applyFill="1" applyBorder="1" applyAlignment="1">
      <alignment horizontal="center"/>
    </xf>
    <xf numFmtId="2" fontId="1" fillId="0" borderId="6" xfId="2" applyNumberFormat="1" applyFont="1" applyFill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2" fontId="0" fillId="0" borderId="7" xfId="2" applyNumberFormat="1" applyFont="1" applyFill="1" applyBorder="1" applyAlignment="1">
      <alignment horizontal="center"/>
    </xf>
    <xf numFmtId="2" fontId="1" fillId="0" borderId="7" xfId="2" applyNumberFormat="1" applyFont="1" applyFill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0" fillId="0" borderId="5" xfId="2" applyNumberFormat="1" applyFont="1" applyFill="1" applyBorder="1" applyAlignment="1">
      <alignment horizontal="center"/>
    </xf>
    <xf numFmtId="2" fontId="1" fillId="0" borderId="5" xfId="2" applyNumberFormat="1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5" fontId="0" fillId="0" borderId="41" xfId="0" applyNumberForma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3" xfId="0" applyFont="1" applyBorder="1"/>
    <xf numFmtId="1" fontId="1" fillId="0" borderId="7" xfId="2" applyNumberFormat="1" applyFont="1" applyFill="1" applyBorder="1" applyAlignment="1">
      <alignment horizontal="center"/>
    </xf>
    <xf numFmtId="2" fontId="1" fillId="0" borderId="7" xfId="2" applyNumberFormat="1" applyFont="1" applyFill="1" applyBorder="1" applyAlignment="1">
      <alignment horizontal="center"/>
    </xf>
    <xf numFmtId="2" fontId="1" fillId="0" borderId="18" xfId="2" applyNumberFormat="1" applyFont="1" applyFill="1" applyBorder="1" applyAlignment="1">
      <alignment horizontal="center"/>
    </xf>
    <xf numFmtId="2" fontId="1" fillId="0" borderId="49" xfId="2" applyNumberFormat="1" applyFont="1" applyFill="1" applyBorder="1" applyAlignment="1">
      <alignment horizontal="center"/>
    </xf>
    <xf numFmtId="1" fontId="1" fillId="0" borderId="5" xfId="2" applyNumberFormat="1" applyFont="1" applyFill="1" applyBorder="1" applyAlignment="1">
      <alignment horizontal="center"/>
    </xf>
    <xf numFmtId="2" fontId="1" fillId="0" borderId="5" xfId="2" applyNumberFormat="1" applyFont="1" applyFill="1" applyBorder="1" applyAlignment="1">
      <alignment horizontal="center"/>
    </xf>
    <xf numFmtId="2" fontId="1" fillId="0" borderId="22" xfId="2" applyNumberFormat="1" applyFont="1" applyFill="1" applyBorder="1" applyAlignment="1">
      <alignment horizontal="center"/>
    </xf>
    <xf numFmtId="2" fontId="1" fillId="0" borderId="27" xfId="2" applyNumberFormat="1" applyFont="1" applyFill="1" applyBorder="1" applyAlignment="1">
      <alignment horizontal="center"/>
    </xf>
    <xf numFmtId="1" fontId="0" fillId="0" borderId="31" xfId="0" applyNumberFormat="1" applyBorder="1" applyAlignment="1">
      <alignment horizontal="center" vertical="center"/>
    </xf>
    <xf numFmtId="1" fontId="0" fillId="0" borderId="5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1" fillId="0" borderId="2" xfId="0" applyNumberFormat="1" applyFont="1" applyBorder="1"/>
    <xf numFmtId="1" fontId="0" fillId="0" borderId="9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9" borderId="0" xfId="0" applyNumberFormat="1" applyFill="1" applyAlignment="1">
      <alignment vertical="center"/>
    </xf>
    <xf numFmtId="164" fontId="0" fillId="9" borderId="0" xfId="0" applyNumberFormat="1" applyFill="1" applyAlignment="1">
      <alignment horizontal="center" vertical="center"/>
    </xf>
    <xf numFmtId="165" fontId="0" fillId="9" borderId="41" xfId="0" applyNumberFormat="1" applyFill="1" applyBorder="1" applyAlignment="1">
      <alignment vertical="center"/>
    </xf>
    <xf numFmtId="164" fontId="0" fillId="9" borderId="41" xfId="0" applyNumberFormat="1" applyFill="1" applyBorder="1" applyAlignment="1">
      <alignment horizontal="center" vertical="center"/>
    </xf>
    <xf numFmtId="1" fontId="1" fillId="0" borderId="2" xfId="3" applyNumberFormat="1" applyFont="1" applyFill="1" applyBorder="1" applyAlignment="1">
      <alignment horizontal="center"/>
    </xf>
    <xf numFmtId="44" fontId="1" fillId="0" borderId="4" xfId="2" applyFont="1" applyFill="1" applyBorder="1" applyAlignment="1">
      <alignment horizontal="center"/>
    </xf>
    <xf numFmtId="44" fontId="1" fillId="0" borderId="2" xfId="2" applyFont="1" applyFill="1" applyBorder="1" applyAlignment="1">
      <alignment horizontal="center"/>
    </xf>
    <xf numFmtId="44" fontId="1" fillId="0" borderId="1" xfId="2" applyFont="1" applyFill="1" applyBorder="1" applyAlignment="1">
      <alignment horizontal="center"/>
    </xf>
    <xf numFmtId="164" fontId="1" fillId="0" borderId="2" xfId="2" applyNumberFormat="1" applyFont="1" applyFill="1" applyBorder="1" applyAlignment="1">
      <alignment horizontal="center"/>
    </xf>
    <xf numFmtId="1" fontId="1" fillId="0" borderId="49" xfId="3" applyNumberFormat="1" applyFont="1" applyFill="1" applyBorder="1" applyAlignment="1">
      <alignment horizontal="center"/>
    </xf>
    <xf numFmtId="1" fontId="1" fillId="0" borderId="6" xfId="2" applyNumberFormat="1" applyFont="1" applyFill="1" applyBorder="1" applyAlignment="1">
      <alignment horizontal="center"/>
    </xf>
    <xf numFmtId="1" fontId="1" fillId="0" borderId="18" xfId="2" applyNumberFormat="1" applyFont="1" applyFill="1" applyBorder="1" applyAlignment="1">
      <alignment horizontal="center"/>
    </xf>
    <xf numFmtId="164" fontId="1" fillId="0" borderId="49" xfId="2" applyNumberFormat="1" applyFont="1" applyFill="1" applyBorder="1" applyAlignment="1">
      <alignment horizontal="center"/>
    </xf>
    <xf numFmtId="1" fontId="1" fillId="0" borderId="27" xfId="3" applyNumberFormat="1" applyFont="1" applyFill="1" applyBorder="1" applyAlignment="1">
      <alignment horizontal="center"/>
    </xf>
    <xf numFmtId="1" fontId="1" fillId="0" borderId="8" xfId="2" applyNumberFormat="1" applyFont="1" applyFill="1" applyBorder="1" applyAlignment="1">
      <alignment horizontal="center"/>
    </xf>
    <xf numFmtId="1" fontId="1" fillId="0" borderId="22" xfId="2" applyNumberFormat="1" applyFont="1" applyFill="1" applyBorder="1" applyAlignment="1">
      <alignment horizontal="center"/>
    </xf>
    <xf numFmtId="164" fontId="1" fillId="0" borderId="27" xfId="2" applyNumberFormat="1" applyFont="1" applyFill="1" applyBorder="1" applyAlignment="1">
      <alignment horizontal="center"/>
    </xf>
    <xf numFmtId="164" fontId="0" fillId="0" borderId="50" xfId="0" applyNumberFormat="1" applyBorder="1" applyAlignment="1">
      <alignment horizontal="center" vertical="center"/>
    </xf>
    <xf numFmtId="164" fontId="1" fillId="0" borderId="0" xfId="0" applyNumberFormat="1" applyFont="1"/>
    <xf numFmtId="1" fontId="1" fillId="0" borderId="3" xfId="3" applyNumberFormat="1" applyFont="1" applyFill="1" applyBorder="1" applyAlignment="1">
      <alignment horizontal="center"/>
    </xf>
    <xf numFmtId="1" fontId="1" fillId="0" borderId="0" xfId="3" applyNumberFormat="1" applyFont="1" applyFill="1" applyBorder="1" applyAlignment="1">
      <alignment horizontal="center"/>
    </xf>
    <xf numFmtId="44" fontId="1" fillId="0" borderId="7" xfId="2" applyFont="1" applyFill="1" applyBorder="1" applyAlignment="1">
      <alignment horizontal="center"/>
    </xf>
    <xf numFmtId="1" fontId="1" fillId="0" borderId="7" xfId="3" applyNumberFormat="1" applyFont="1" applyFill="1" applyBorder="1" applyAlignment="1">
      <alignment horizontal="center"/>
    </xf>
    <xf numFmtId="1" fontId="1" fillId="0" borderId="18" xfId="2" applyNumberFormat="1" applyFont="1" applyFill="1" applyBorder="1" applyAlignment="1">
      <alignment horizontal="center" vertical="center"/>
    </xf>
    <xf numFmtId="2" fontId="4" fillId="0" borderId="37" xfId="2" applyNumberFormat="1" applyFont="1" applyFill="1" applyBorder="1" applyAlignment="1">
      <alignment horizontal="center" vertical="center"/>
    </xf>
    <xf numFmtId="1" fontId="1" fillId="0" borderId="34" xfId="3" applyNumberFormat="1" applyFont="1" applyFill="1" applyBorder="1" applyAlignment="1">
      <alignment horizontal="center"/>
    </xf>
    <xf numFmtId="2" fontId="4" fillId="0" borderId="27" xfId="2" applyNumberFormat="1" applyFont="1" applyFill="1" applyBorder="1" applyAlignment="1">
      <alignment horizontal="center" vertical="center"/>
    </xf>
    <xf numFmtId="44" fontId="1" fillId="0" borderId="0" xfId="2" applyFont="1" applyFill="1" applyBorder="1" applyAlignment="1">
      <alignment horizontal="center"/>
    </xf>
    <xf numFmtId="1" fontId="1" fillId="0" borderId="10" xfId="3" applyNumberFormat="1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64" fontId="1" fillId="0" borderId="11" xfId="2" applyNumberFormat="1" applyFont="1" applyFill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2" fontId="4" fillId="0" borderId="50" xfId="2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4" fillId="0" borderId="39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" fontId="0" fillId="0" borderId="51" xfId="0" applyNumberFormat="1" applyBorder="1" applyAlignment="1">
      <alignment horizontal="center" vertical="center"/>
    </xf>
    <xf numFmtId="1" fontId="0" fillId="0" borderId="52" xfId="0" applyNumberForma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2" borderId="9" xfId="0" applyNumberFormat="1" applyFont="1" applyFill="1" applyBorder="1" applyAlignment="1">
      <alignment horizontal="center" vertical="center"/>
    </xf>
    <xf numFmtId="1" fontId="1" fillId="2" borderId="19" xfId="0" applyNumberFormat="1" applyFont="1" applyFill="1" applyBorder="1" applyAlignment="1">
      <alignment horizontal="center" vertical="center"/>
    </xf>
    <xf numFmtId="1" fontId="1" fillId="2" borderId="4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6" fontId="0" fillId="0" borderId="0" xfId="2" applyNumberFormat="1" applyFont="1" applyFill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44" fontId="9" fillId="0" borderId="0" xfId="2" applyFont="1" applyFill="1" applyBorder="1" applyAlignment="1">
      <alignment horizontal="center" vertical="center"/>
    </xf>
    <xf numFmtId="164" fontId="0" fillId="0" borderId="0" xfId="2" applyNumberFormat="1" applyFont="1" applyFill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" fontId="1" fillId="0" borderId="41" xfId="0" applyNumberFormat="1" applyFont="1" applyBorder="1" applyAlignment="1">
      <alignment horizontal="center" vertical="center"/>
    </xf>
    <xf numFmtId="44" fontId="1" fillId="0" borderId="0" xfId="2" applyFon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1" fillId="0" borderId="41" xfId="0" applyNumberFormat="1" applyFont="1" applyBorder="1" applyAlignment="1">
      <alignment horizontal="center" vertical="center"/>
    </xf>
    <xf numFmtId="166" fontId="1" fillId="0" borderId="0" xfId="2" applyNumberFormat="1" applyFont="1" applyFill="1" applyBorder="1" applyAlignment="1">
      <alignment horizontal="center" vertical="center"/>
    </xf>
    <xf numFmtId="1" fontId="0" fillId="0" borderId="3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" fontId="1" fillId="2" borderId="20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45" xfId="0" applyNumberFormat="1" applyFont="1" applyBorder="1" applyAlignment="1">
      <alignment horizontal="center" vertical="center"/>
    </xf>
    <xf numFmtId="164" fontId="1" fillId="0" borderId="46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vertical="center"/>
    </xf>
    <xf numFmtId="44" fontId="1" fillId="0" borderId="36" xfId="2" applyFont="1" applyFill="1" applyBorder="1" applyAlignment="1">
      <alignment horizontal="center" vertical="center"/>
    </xf>
    <xf numFmtId="44" fontId="1" fillId="0" borderId="47" xfId="2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0" fillId="0" borderId="23" xfId="2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2" borderId="53" xfId="0" applyNumberFormat="1" applyFill="1" applyBorder="1" applyAlignment="1">
      <alignment horizontal="center" vertical="center"/>
    </xf>
    <xf numFmtId="1" fontId="0" fillId="2" borderId="7" xfId="2" applyNumberFormat="1" applyFon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65" fontId="0" fillId="7" borderId="3" xfId="0" applyNumberFormat="1" applyFill="1" applyBorder="1" applyAlignment="1">
      <alignment vertical="center"/>
    </xf>
    <xf numFmtId="165" fontId="0" fillId="4" borderId="0" xfId="0" applyNumberFormat="1" applyFill="1" applyAlignment="1">
      <alignment horizontal="center" vertical="center"/>
    </xf>
    <xf numFmtId="165" fontId="0" fillId="7" borderId="34" xfId="0" applyNumberFormat="1" applyFill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" fontId="1" fillId="0" borderId="4" xfId="3" applyNumberFormat="1" applyFont="1" applyFill="1" applyBorder="1" applyAlignment="1">
      <alignment horizontal="center"/>
    </xf>
    <xf numFmtId="1" fontId="0" fillId="2" borderId="18" xfId="0" applyNumberFormat="1" applyFill="1" applyBorder="1" applyAlignment="1">
      <alignment horizontal="center" vertical="center"/>
    </xf>
    <xf numFmtId="1" fontId="1" fillId="2" borderId="49" xfId="3" applyNumberFormat="1" applyFont="1" applyFill="1" applyBorder="1" applyAlignment="1">
      <alignment horizontal="center"/>
    </xf>
    <xf numFmtId="1" fontId="1" fillId="2" borderId="2" xfId="3" applyNumberFormat="1" applyFont="1" applyFill="1" applyBorder="1" applyAlignment="1">
      <alignment horizontal="center"/>
    </xf>
    <xf numFmtId="165" fontId="0" fillId="4" borderId="0" xfId="0" applyNumberFormat="1" applyFill="1" applyAlignment="1">
      <alignment vertical="center"/>
    </xf>
    <xf numFmtId="164" fontId="0" fillId="4" borderId="0" xfId="0" applyNumberFormat="1" applyFill="1" applyAlignment="1">
      <alignment horizontal="center" vertical="center"/>
    </xf>
    <xf numFmtId="0" fontId="1" fillId="7" borderId="3" xfId="0" applyFont="1" applyFill="1" applyBorder="1"/>
    <xf numFmtId="1" fontId="1" fillId="2" borderId="26" xfId="3" applyNumberFormat="1" applyFont="1" applyFill="1" applyBorder="1" applyAlignment="1">
      <alignment horizontal="center"/>
    </xf>
    <xf numFmtId="1" fontId="1" fillId="2" borderId="6" xfId="2" applyNumberFormat="1" applyFont="1" applyFill="1" applyBorder="1" applyAlignment="1">
      <alignment horizontal="center"/>
    </xf>
    <xf numFmtId="1" fontId="1" fillId="2" borderId="7" xfId="2" applyNumberFormat="1" applyFont="1" applyFill="1" applyBorder="1" applyAlignment="1">
      <alignment horizontal="center"/>
    </xf>
    <xf numFmtId="1" fontId="1" fillId="2" borderId="18" xfId="2" applyNumberFormat="1" applyFont="1" applyFill="1" applyBorder="1" applyAlignment="1">
      <alignment horizontal="center"/>
    </xf>
    <xf numFmtId="1" fontId="1" fillId="2" borderId="49" xfId="2" applyNumberFormat="1" applyFont="1" applyFill="1" applyBorder="1" applyAlignment="1">
      <alignment horizontal="center"/>
    </xf>
    <xf numFmtId="0" fontId="1" fillId="7" borderId="34" xfId="0" applyFont="1" applyFill="1" applyBorder="1"/>
    <xf numFmtId="164" fontId="1" fillId="2" borderId="49" xfId="2" applyNumberFormat="1" applyFont="1" applyFill="1" applyBorder="1" applyAlignment="1">
      <alignment horizontal="center" vertical="center"/>
    </xf>
    <xf numFmtId="165" fontId="1" fillId="7" borderId="34" xfId="0" applyNumberFormat="1" applyFont="1" applyFill="1" applyBorder="1"/>
    <xf numFmtId="16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" fontId="1" fillId="0" borderId="15" xfId="3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2" borderId="6" xfId="3" applyNumberFormat="1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164" fontId="1" fillId="0" borderId="43" xfId="2" applyNumberFormat="1" applyFont="1" applyFill="1" applyBorder="1" applyAlignment="1">
      <alignment horizontal="center" vertical="center"/>
    </xf>
    <xf numFmtId="1" fontId="1" fillId="0" borderId="54" xfId="3" applyNumberFormat="1" applyFont="1" applyFill="1" applyBorder="1" applyAlignment="1">
      <alignment horizontal="center"/>
    </xf>
    <xf numFmtId="1" fontId="1" fillId="0" borderId="45" xfId="3" applyNumberFormat="1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5" xfId="0" applyFont="1" applyBorder="1"/>
    <xf numFmtId="1" fontId="1" fillId="0" borderId="45" xfId="3" applyNumberFormat="1" applyFont="1" applyFill="1" applyBorder="1" applyAlignment="1">
      <alignment horizontal="center"/>
    </xf>
    <xf numFmtId="44" fontId="1" fillId="0" borderId="45" xfId="2" applyFont="1" applyFill="1" applyBorder="1" applyAlignment="1">
      <alignment horizontal="center"/>
    </xf>
    <xf numFmtId="44" fontId="1" fillId="0" borderId="55" xfId="2" applyFont="1" applyFill="1" applyBorder="1" applyAlignment="1">
      <alignment horizontal="center"/>
    </xf>
    <xf numFmtId="0" fontId="1" fillId="0" borderId="53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164" fontId="1" fillId="0" borderId="45" xfId="2" applyNumberFormat="1" applyFont="1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1" fillId="0" borderId="46" xfId="0" applyFont="1" applyBorder="1" applyAlignment="1">
      <alignment horizontal="center" vertical="center"/>
    </xf>
    <xf numFmtId="1" fontId="1" fillId="0" borderId="56" xfId="0" applyNumberFormat="1" applyFont="1" applyBorder="1" applyAlignment="1">
      <alignment horizontal="center" vertical="center"/>
    </xf>
    <xf numFmtId="1" fontId="1" fillId="0" borderId="44" xfId="2" applyNumberFormat="1" applyFont="1" applyFill="1" applyBorder="1" applyAlignment="1">
      <alignment horizontal="center" vertical="center"/>
    </xf>
    <xf numFmtId="1" fontId="4" fillId="0" borderId="42" xfId="2" applyNumberFormat="1" applyFont="1" applyFill="1" applyBorder="1" applyAlignment="1">
      <alignment horizontal="center" vertical="center"/>
    </xf>
    <xf numFmtId="1" fontId="1" fillId="0" borderId="36" xfId="2" applyNumberFormat="1" applyFont="1" applyFill="1" applyBorder="1" applyAlignment="1">
      <alignment horizontal="center"/>
    </xf>
    <xf numFmtId="1" fontId="1" fillId="0" borderId="38" xfId="0" applyNumberFormat="1" applyFont="1" applyBorder="1" applyAlignment="1">
      <alignment horizontal="center"/>
    </xf>
    <xf numFmtId="164" fontId="1" fillId="0" borderId="35" xfId="0" applyNumberFormat="1" applyFont="1" applyBorder="1" applyAlignment="1">
      <alignment horizontal="center"/>
    </xf>
    <xf numFmtId="1" fontId="4" fillId="0" borderId="57" xfId="2" applyNumberFormat="1" applyFont="1" applyFill="1" applyBorder="1" applyAlignment="1">
      <alignment horizontal="center" vertical="center"/>
    </xf>
    <xf numFmtId="164" fontId="1" fillId="0" borderId="36" xfId="0" applyNumberFormat="1" applyFont="1" applyBorder="1" applyAlignment="1">
      <alignment horizontal="center"/>
    </xf>
    <xf numFmtId="164" fontId="0" fillId="0" borderId="36" xfId="0" applyNumberFormat="1" applyBorder="1" applyAlignment="1">
      <alignment horizontal="center" vertical="center"/>
    </xf>
    <xf numFmtId="164" fontId="1" fillId="0" borderId="47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5" fontId="1" fillId="10" borderId="2" xfId="0" applyNumberFormat="1" applyFont="1" applyFill="1" applyBorder="1" applyAlignment="1">
      <alignment horizontal="center" vertical="center"/>
    </xf>
    <xf numFmtId="166" fontId="1" fillId="10" borderId="2" xfId="2" applyNumberFormat="1" applyFont="1" applyFill="1" applyBorder="1" applyAlignment="1">
      <alignment horizontal="center" vertical="center"/>
    </xf>
    <xf numFmtId="164" fontId="1" fillId="10" borderId="2" xfId="0" applyNumberFormat="1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1" fontId="1" fillId="10" borderId="3" xfId="3" applyNumberFormat="1" applyFont="1" applyFill="1" applyBorder="1" applyAlignment="1">
      <alignment horizontal="center"/>
    </xf>
    <xf numFmtId="1" fontId="1" fillId="10" borderId="25" xfId="3" applyNumberFormat="1" applyFont="1" applyFill="1" applyBorder="1" applyAlignment="1">
      <alignment horizontal="center"/>
    </xf>
    <xf numFmtId="165" fontId="0" fillId="7" borderId="21" xfId="0" applyNumberFormat="1" applyFill="1" applyBorder="1" applyAlignment="1">
      <alignment vertical="center"/>
    </xf>
    <xf numFmtId="44" fontId="1" fillId="10" borderId="25" xfId="2" applyFont="1" applyFill="1" applyBorder="1" applyAlignment="1">
      <alignment horizontal="center"/>
    </xf>
    <xf numFmtId="44" fontId="1" fillId="10" borderId="3" xfId="2" applyFont="1" applyFill="1" applyBorder="1" applyAlignment="1">
      <alignment horizontal="center"/>
    </xf>
    <xf numFmtId="164" fontId="1" fillId="10" borderId="2" xfId="2" applyNumberFormat="1" applyFont="1" applyFill="1" applyBorder="1" applyAlignment="1">
      <alignment horizontal="center" vertical="center"/>
    </xf>
    <xf numFmtId="164" fontId="1" fillId="2" borderId="58" xfId="0" applyNumberFormat="1" applyFont="1" applyFill="1" applyBorder="1" applyAlignment="1">
      <alignment horizontal="center" vertical="center"/>
    </xf>
    <xf numFmtId="1" fontId="1" fillId="10" borderId="15" xfId="3" applyNumberFormat="1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164" fontId="1" fillId="2" borderId="59" xfId="0" applyNumberFormat="1" applyFont="1" applyFill="1" applyBorder="1" applyAlignment="1">
      <alignment horizontal="center" vertical="center"/>
    </xf>
    <xf numFmtId="164" fontId="1" fillId="2" borderId="60" xfId="0" applyNumberFormat="1" applyFont="1" applyFill="1" applyBorder="1" applyAlignment="1">
      <alignment horizontal="center" vertical="center"/>
    </xf>
    <xf numFmtId="165" fontId="0" fillId="7" borderId="19" xfId="0" applyNumberForma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1" fillId="2" borderId="58" xfId="0" applyNumberFormat="1" applyFont="1" applyFill="1" applyBorder="1" applyAlignment="1">
      <alignment horizontal="center" vertical="center"/>
    </xf>
    <xf numFmtId="1" fontId="1" fillId="2" borderId="59" xfId="0" applyNumberFormat="1" applyFont="1" applyFill="1" applyBorder="1" applyAlignment="1">
      <alignment horizontal="center" vertical="center"/>
    </xf>
    <xf numFmtId="1" fontId="1" fillId="2" borderId="60" xfId="0" applyNumberFormat="1" applyFont="1" applyFill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center"/>
    </xf>
    <xf numFmtId="0" fontId="13" fillId="11" borderId="0" xfId="0" applyFont="1" applyFill="1"/>
    <xf numFmtId="0" fontId="16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11" borderId="3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right" vertical="center" wrapText="1"/>
    </xf>
    <xf numFmtId="0" fontId="16" fillId="0" borderId="1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1" fontId="15" fillId="0" borderId="35" xfId="0" applyNumberFormat="1" applyFont="1" applyBorder="1" applyAlignment="1">
      <alignment horizontal="center" vertical="center" wrapText="1"/>
    </xf>
    <xf numFmtId="168" fontId="18" fillId="11" borderId="34" xfId="1" applyNumberFormat="1" applyFont="1" applyFill="1" applyBorder="1" applyAlignment="1">
      <alignment horizontal="center" vertical="center"/>
    </xf>
    <xf numFmtId="1" fontId="13" fillId="0" borderId="53" xfId="2" applyNumberFormat="1" applyFont="1" applyBorder="1" applyAlignment="1">
      <alignment horizontal="right" vertical="center" wrapText="1"/>
    </xf>
    <xf numFmtId="0" fontId="16" fillId="0" borderId="21" xfId="0" applyFont="1" applyBorder="1" applyAlignment="1">
      <alignment vertical="center" wrapText="1"/>
    </xf>
    <xf numFmtId="14" fontId="15" fillId="0" borderId="48" xfId="0" applyNumberFormat="1" applyFont="1" applyBorder="1" applyAlignment="1">
      <alignment horizontal="center" vertical="center" wrapText="1"/>
    </xf>
    <xf numFmtId="1" fontId="15" fillId="0" borderId="36" xfId="0" applyNumberFormat="1" applyFont="1" applyBorder="1" applyAlignment="1">
      <alignment horizontal="center" vertical="center" wrapText="1"/>
    </xf>
    <xf numFmtId="1" fontId="13" fillId="0" borderId="45" xfId="2" applyNumberFormat="1" applyFont="1" applyBorder="1" applyAlignment="1">
      <alignment horizontal="right" vertical="center" wrapText="1"/>
    </xf>
    <xf numFmtId="0" fontId="15" fillId="0" borderId="2" xfId="0" applyFont="1" applyBorder="1"/>
    <xf numFmtId="0" fontId="16" fillId="0" borderId="43" xfId="0" applyFont="1" applyBorder="1" applyAlignment="1">
      <alignment horizontal="center" vertical="top" wrapText="1"/>
    </xf>
    <xf numFmtId="0" fontId="14" fillId="0" borderId="44" xfId="0" applyFont="1" applyBorder="1"/>
    <xf numFmtId="0" fontId="16" fillId="0" borderId="45" xfId="0" applyFont="1" applyBorder="1" applyAlignment="1">
      <alignment horizontal="center" vertical="top" wrapText="1"/>
    </xf>
    <xf numFmtId="0" fontId="14" fillId="0" borderId="36" xfId="0" applyFont="1" applyBorder="1"/>
    <xf numFmtId="165" fontId="15" fillId="0" borderId="38" xfId="0" applyNumberFormat="1" applyFont="1" applyBorder="1" applyAlignment="1">
      <alignment horizontal="left" vertical="center" wrapText="1"/>
    </xf>
    <xf numFmtId="1" fontId="13" fillId="0" borderId="55" xfId="2" applyNumberFormat="1" applyFont="1" applyBorder="1" applyAlignment="1">
      <alignment horizontal="right" vertical="center" wrapText="1"/>
    </xf>
    <xf numFmtId="165" fontId="18" fillId="0" borderId="4" xfId="0" applyNumberFormat="1" applyFont="1" applyBorder="1" applyAlignment="1">
      <alignment vertical="center"/>
    </xf>
    <xf numFmtId="0" fontId="18" fillId="11" borderId="34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11" borderId="0" xfId="0" applyFont="1" applyFill="1" applyAlignment="1">
      <alignment vertical="center" wrapText="1"/>
    </xf>
    <xf numFmtId="165" fontId="18" fillId="11" borderId="0" xfId="0" applyNumberFormat="1" applyFont="1" applyFill="1" applyAlignment="1">
      <alignment vertical="center"/>
    </xf>
    <xf numFmtId="0" fontId="17" fillId="11" borderId="48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left" vertical="center" wrapText="1"/>
    </xf>
    <xf numFmtId="0" fontId="13" fillId="11" borderId="0" xfId="0" applyFont="1" applyFill="1" applyAlignment="1">
      <alignment horizontal="center" vertical="center"/>
    </xf>
    <xf numFmtId="0" fontId="13" fillId="11" borderId="4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4" fillId="0" borderId="22" xfId="0" applyFont="1" applyBorder="1"/>
    <xf numFmtId="0" fontId="15" fillId="11" borderId="7" xfId="0" applyFont="1" applyFill="1" applyBorder="1" applyAlignment="1">
      <alignment horizontal="center"/>
    </xf>
    <xf numFmtId="164" fontId="15" fillId="0" borderId="57" xfId="0" applyNumberFormat="1" applyFont="1" applyBorder="1"/>
    <xf numFmtId="164" fontId="15" fillId="11" borderId="57" xfId="0" applyNumberFormat="1" applyFont="1" applyFill="1" applyBorder="1" applyAlignment="1">
      <alignment horizontal="center"/>
    </xf>
    <xf numFmtId="164" fontId="15" fillId="0" borderId="49" xfId="0" applyNumberFormat="1" applyFont="1" applyBorder="1"/>
    <xf numFmtId="164" fontId="15" fillId="0" borderId="37" xfId="0" applyNumberFormat="1" applyFont="1" applyBorder="1" applyAlignment="1">
      <alignment horizontal="left" vertical="top" wrapText="1"/>
    </xf>
    <xf numFmtId="0" fontId="16" fillId="0" borderId="46" xfId="0" applyFont="1" applyBorder="1" applyAlignment="1">
      <alignment horizontal="center" vertical="top" wrapText="1"/>
    </xf>
    <xf numFmtId="0" fontId="14" fillId="0" borderId="66" xfId="0" applyFont="1" applyBorder="1"/>
    <xf numFmtId="0" fontId="15" fillId="11" borderId="5" xfId="0" applyFont="1" applyFill="1" applyBorder="1" applyAlignment="1">
      <alignment horizontal="center"/>
    </xf>
    <xf numFmtId="164" fontId="15" fillId="0" borderId="28" xfId="0" applyNumberFormat="1" applyFont="1" applyBorder="1"/>
    <xf numFmtId="164" fontId="15" fillId="11" borderId="28" xfId="0" applyNumberFormat="1" applyFont="1" applyFill="1" applyBorder="1" applyAlignment="1">
      <alignment horizontal="center"/>
    </xf>
    <xf numFmtId="164" fontId="15" fillId="0" borderId="27" xfId="0" applyNumberFormat="1" applyFont="1" applyBorder="1"/>
    <xf numFmtId="164" fontId="15" fillId="0" borderId="27" xfId="0" applyNumberFormat="1" applyFont="1" applyBorder="1" applyAlignment="1">
      <alignment horizontal="left" vertical="top" wrapText="1"/>
    </xf>
    <xf numFmtId="0" fontId="14" fillId="0" borderId="1" xfId="0" applyFont="1" applyBorder="1"/>
    <xf numFmtId="0" fontId="14" fillId="0" borderId="9" xfId="0" applyFont="1" applyBorder="1"/>
    <xf numFmtId="164" fontId="15" fillId="0" borderId="27" xfId="0" applyNumberFormat="1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top" wrapText="1"/>
    </xf>
    <xf numFmtId="164" fontId="15" fillId="0" borderId="67" xfId="1" applyNumberFormat="1" applyFont="1" applyBorder="1" applyAlignment="1">
      <alignment horizontal="left" vertical="center"/>
    </xf>
    <xf numFmtId="0" fontId="13" fillId="0" borderId="5" xfId="0" applyFont="1" applyBorder="1"/>
    <xf numFmtId="164" fontId="15" fillId="0" borderId="22" xfId="1" applyNumberFormat="1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top" wrapText="1"/>
    </xf>
    <xf numFmtId="0" fontId="15" fillId="11" borderId="5" xfId="0" applyFont="1" applyFill="1" applyBorder="1" applyAlignment="1">
      <alignment horizontal="center" vertical="top" wrapText="1"/>
    </xf>
    <xf numFmtId="0" fontId="14" fillId="0" borderId="63" xfId="0" applyFont="1" applyBorder="1" applyAlignment="1">
      <alignment horizontal="center" vertical="center"/>
    </xf>
    <xf numFmtId="164" fontId="15" fillId="0" borderId="68" xfId="0" applyNumberFormat="1" applyFont="1" applyBorder="1"/>
    <xf numFmtId="164" fontId="15" fillId="11" borderId="68" xfId="0" applyNumberFormat="1" applyFont="1" applyFill="1" applyBorder="1" applyAlignment="1">
      <alignment horizontal="center"/>
    </xf>
    <xf numFmtId="164" fontId="15" fillId="0" borderId="50" xfId="0" applyNumberFormat="1" applyFont="1" applyBorder="1"/>
    <xf numFmtId="164" fontId="15" fillId="0" borderId="50" xfId="0" applyNumberFormat="1" applyFont="1" applyBorder="1" applyAlignment="1">
      <alignment horizontal="left" vertical="top" wrapText="1"/>
    </xf>
    <xf numFmtId="0" fontId="14" fillId="0" borderId="64" xfId="0" applyFont="1" applyBorder="1" applyAlignment="1">
      <alignment horizontal="center" vertical="center"/>
    </xf>
    <xf numFmtId="164" fontId="15" fillId="0" borderId="66" xfId="1" applyNumberFormat="1" applyFont="1" applyBorder="1" applyAlignment="1">
      <alignment horizontal="left" vertical="center"/>
    </xf>
    <xf numFmtId="0" fontId="14" fillId="0" borderId="19" xfId="0" applyFont="1" applyBorder="1" applyAlignment="1">
      <alignment vertical="center"/>
    </xf>
    <xf numFmtId="164" fontId="18" fillId="0" borderId="41" xfId="1" applyNumberFormat="1" applyFont="1" applyBorder="1" applyAlignment="1">
      <alignment horizontal="left" vertical="center"/>
    </xf>
    <xf numFmtId="164" fontId="15" fillId="0" borderId="30" xfId="0" applyNumberFormat="1" applyFont="1" applyBorder="1"/>
    <xf numFmtId="164" fontId="15" fillId="11" borderId="30" xfId="0" applyNumberFormat="1" applyFont="1" applyFill="1" applyBorder="1" applyAlignment="1">
      <alignment horizontal="center"/>
    </xf>
    <xf numFmtId="164" fontId="15" fillId="0" borderId="39" xfId="0" applyNumberFormat="1" applyFont="1" applyBorder="1"/>
    <xf numFmtId="0" fontId="14" fillId="0" borderId="10" xfId="0" applyFont="1" applyBorder="1" applyAlignment="1">
      <alignment horizontal="center" vertical="center"/>
    </xf>
    <xf numFmtId="164" fontId="18" fillId="0" borderId="2" xfId="0" applyNumberFormat="1" applyFont="1" applyBorder="1" applyAlignment="1">
      <alignment horizontal="center" vertical="center"/>
    </xf>
    <xf numFmtId="164" fontId="18" fillId="0" borderId="44" xfId="0" applyNumberFormat="1" applyFont="1" applyBorder="1"/>
    <xf numFmtId="164" fontId="18" fillId="0" borderId="36" xfId="0" applyNumberFormat="1" applyFont="1" applyBorder="1"/>
    <xf numFmtId="0" fontId="14" fillId="0" borderId="43" xfId="0" applyFont="1" applyBorder="1" applyAlignment="1">
      <alignment horizontal="center" vertical="center"/>
    </xf>
    <xf numFmtId="164" fontId="18" fillId="0" borderId="47" xfId="0" applyNumberFormat="1" applyFont="1" applyBorder="1"/>
    <xf numFmtId="0" fontId="14" fillId="0" borderId="45" xfId="0" applyFont="1" applyBorder="1" applyAlignment="1">
      <alignment horizontal="center"/>
    </xf>
    <xf numFmtId="164" fontId="15" fillId="0" borderId="5" xfId="0" applyNumberFormat="1" applyFont="1" applyBorder="1"/>
    <xf numFmtId="0" fontId="14" fillId="0" borderId="5" xfId="0" applyFont="1" applyBorder="1" applyAlignment="1">
      <alignment horizontal="center"/>
    </xf>
    <xf numFmtId="164" fontId="15" fillId="0" borderId="7" xfId="0" applyNumberFormat="1" applyFont="1" applyBorder="1"/>
    <xf numFmtId="0" fontId="14" fillId="0" borderId="7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46" xfId="0" applyFont="1" applyBorder="1"/>
    <xf numFmtId="165" fontId="15" fillId="0" borderId="56" xfId="0" applyNumberFormat="1" applyFont="1" applyBorder="1"/>
    <xf numFmtId="0" fontId="13" fillId="0" borderId="56" xfId="0" applyFont="1" applyBorder="1"/>
    <xf numFmtId="0" fontId="15" fillId="0" borderId="2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166" fontId="18" fillId="0" borderId="4" xfId="2" applyNumberFormat="1" applyFont="1" applyBorder="1" applyAlignment="1">
      <alignment horizontal="center" vertical="center"/>
    </xf>
    <xf numFmtId="166" fontId="18" fillId="0" borderId="20" xfId="0" applyNumberFormat="1" applyFont="1" applyBorder="1" applyAlignment="1">
      <alignment horizontal="center" vertical="center"/>
    </xf>
    <xf numFmtId="164" fontId="15" fillId="0" borderId="42" xfId="0" applyNumberFormat="1" applyFont="1" applyBorder="1" applyAlignment="1">
      <alignment horizontal="left" vertical="top" wrapText="1"/>
    </xf>
    <xf numFmtId="164" fontId="15" fillId="0" borderId="28" xfId="0" applyNumberFormat="1" applyFont="1" applyBorder="1" applyAlignment="1">
      <alignment horizontal="left" vertical="top" wrapText="1"/>
    </xf>
    <xf numFmtId="164" fontId="15" fillId="0" borderId="35" xfId="0" applyNumberFormat="1" applyFont="1" applyBorder="1"/>
    <xf numFmtId="164" fontId="15" fillId="0" borderId="36" xfId="0" applyNumberFormat="1" applyFont="1" applyBorder="1"/>
    <xf numFmtId="165" fontId="15" fillId="0" borderId="47" xfId="0" applyNumberFormat="1" applyFont="1" applyBorder="1"/>
    <xf numFmtId="0" fontId="20" fillId="0" borderId="0" xfId="0" applyFont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/>
    </xf>
    <xf numFmtId="0" fontId="20" fillId="0" borderId="53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1" fontId="20" fillId="0" borderId="61" xfId="2" applyNumberFormat="1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 wrapText="1"/>
    </xf>
    <xf numFmtId="1" fontId="20" fillId="0" borderId="63" xfId="2" applyNumberFormat="1" applyFont="1" applyBorder="1" applyAlignment="1">
      <alignment horizontal="center" vertical="center" wrapText="1"/>
    </xf>
    <xf numFmtId="0" fontId="23" fillId="0" borderId="63" xfId="0" applyFont="1" applyBorder="1" applyAlignment="1">
      <alignment horizontal="center" vertical="center" wrapText="1"/>
    </xf>
    <xf numFmtId="0" fontId="20" fillId="0" borderId="63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/>
    </xf>
    <xf numFmtId="0" fontId="23" fillId="0" borderId="69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/>
    </xf>
    <xf numFmtId="0" fontId="23" fillId="0" borderId="64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/>
    </xf>
    <xf numFmtId="0" fontId="20" fillId="0" borderId="29" xfId="0" applyFont="1" applyBorder="1" applyAlignment="1">
      <alignment vertical="center"/>
    </xf>
    <xf numFmtId="0" fontId="20" fillId="0" borderId="45" xfId="0" applyFont="1" applyBorder="1" applyAlignment="1">
      <alignment vertical="center"/>
    </xf>
    <xf numFmtId="0" fontId="23" fillId="0" borderId="36" xfId="0" applyFont="1" applyBorder="1" applyAlignment="1">
      <alignment horizontal="center" vertical="center" wrapText="1"/>
    </xf>
    <xf numFmtId="0" fontId="20" fillId="0" borderId="5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/>
    </xf>
    <xf numFmtId="0" fontId="20" fillId="0" borderId="68" xfId="0" applyFont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20" fillId="0" borderId="55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0" fillId="0" borderId="71" xfId="0" applyFont="1" applyBorder="1" applyAlignment="1">
      <alignment vertical="center"/>
    </xf>
    <xf numFmtId="0" fontId="20" fillId="0" borderId="46" xfId="0" applyFont="1" applyBorder="1" applyAlignment="1">
      <alignment vertical="center"/>
    </xf>
    <xf numFmtId="0" fontId="20" fillId="0" borderId="66" xfId="0" applyFont="1" applyBorder="1" applyAlignment="1">
      <alignment horizontal="center" vertical="center"/>
    </xf>
    <xf numFmtId="0" fontId="20" fillId="0" borderId="37" xfId="0" applyFont="1" applyBorder="1" applyAlignment="1">
      <alignment vertical="center"/>
    </xf>
    <xf numFmtId="0" fontId="20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27" xfId="0" applyFont="1" applyBorder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50" xfId="0" applyFont="1" applyBorder="1" applyAlignment="1">
      <alignment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vertical="center"/>
    </xf>
    <xf numFmtId="0" fontId="20" fillId="0" borderId="46" xfId="0" applyFont="1" applyBorder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8" xfId="0" applyBorder="1"/>
    <xf numFmtId="0" fontId="0" fillId="0" borderId="47" xfId="0" applyBorder="1"/>
    <xf numFmtId="164" fontId="1" fillId="12" borderId="2" xfId="0" applyNumberFormat="1" applyFont="1" applyFill="1" applyBorder="1" applyAlignment="1">
      <alignment horizontal="center" vertical="center"/>
    </xf>
    <xf numFmtId="164" fontId="3" fillId="12" borderId="7" xfId="4" applyNumberFormat="1" applyFill="1" applyBorder="1" applyAlignment="1" applyProtection="1">
      <alignment horizontal="center" vertical="center"/>
    </xf>
    <xf numFmtId="164" fontId="1" fillId="12" borderId="7" xfId="2" applyNumberFormat="1" applyFont="1" applyFill="1" applyBorder="1" applyAlignment="1">
      <alignment horizontal="center" vertical="center"/>
    </xf>
    <xf numFmtId="164" fontId="0" fillId="12" borderId="9" xfId="0" applyNumberFormat="1" applyFill="1" applyBorder="1" applyAlignment="1">
      <alignment horizontal="center" vertical="center"/>
    </xf>
    <xf numFmtId="164" fontId="0" fillId="12" borderId="10" xfId="0" applyNumberFormat="1" applyFill="1" applyBorder="1" applyAlignment="1">
      <alignment horizontal="center" vertical="center"/>
    </xf>
    <xf numFmtId="164" fontId="1" fillId="12" borderId="2" xfId="2" applyNumberFormat="1" applyFont="1" applyFill="1" applyBorder="1" applyAlignment="1">
      <alignment horizontal="center" vertical="center"/>
    </xf>
    <xf numFmtId="164" fontId="0" fillId="12" borderId="11" xfId="0" applyNumberFormat="1" applyFill="1" applyBorder="1" applyAlignment="1">
      <alignment horizontal="center" vertical="center"/>
    </xf>
    <xf numFmtId="164" fontId="0" fillId="12" borderId="2" xfId="0" applyNumberFormat="1" applyFill="1" applyBorder="1" applyAlignment="1">
      <alignment horizontal="center" vertical="center"/>
    </xf>
    <xf numFmtId="164" fontId="1" fillId="12" borderId="5" xfId="2" applyNumberFormat="1" applyFont="1" applyFill="1" applyBorder="1" applyAlignment="1">
      <alignment horizontal="center" vertical="center"/>
    </xf>
    <xf numFmtId="164" fontId="0" fillId="12" borderId="5" xfId="2" applyNumberFormat="1" applyFont="1" applyFill="1" applyBorder="1" applyAlignment="1">
      <alignment horizontal="center" vertical="center"/>
    </xf>
    <xf numFmtId="164" fontId="1" fillId="12" borderId="11" xfId="2" applyNumberFormat="1" applyFont="1" applyFill="1" applyBorder="1" applyAlignment="1">
      <alignment horizontal="center" vertical="center"/>
    </xf>
    <xf numFmtId="164" fontId="10" fillId="12" borderId="2" xfId="0" applyNumberFormat="1" applyFont="1" applyFill="1" applyBorder="1" applyAlignment="1">
      <alignment horizontal="center" vertical="center"/>
    </xf>
    <xf numFmtId="0" fontId="29" fillId="0" borderId="72" xfId="0" applyFont="1" applyBorder="1"/>
    <xf numFmtId="0" fontId="0" fillId="0" borderId="64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65" xfId="0" applyBorder="1" applyAlignment="1">
      <alignment horizontal="center"/>
    </xf>
    <xf numFmtId="0" fontId="23" fillId="0" borderId="3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165" fontId="20" fillId="0" borderId="32" xfId="0" applyNumberFormat="1" applyFont="1" applyBorder="1" applyAlignment="1">
      <alignment horizontal="left" vertical="center"/>
    </xf>
    <xf numFmtId="165" fontId="20" fillId="0" borderId="33" xfId="0" applyNumberFormat="1" applyFont="1" applyBorder="1" applyAlignment="1">
      <alignment horizontal="left" vertical="center"/>
    </xf>
    <xf numFmtId="165" fontId="20" fillId="0" borderId="19" xfId="0" applyNumberFormat="1" applyFont="1" applyBorder="1" applyAlignment="1">
      <alignment horizontal="left" vertical="center"/>
    </xf>
    <xf numFmtId="165" fontId="20" fillId="0" borderId="41" xfId="0" applyNumberFormat="1" applyFont="1" applyBorder="1" applyAlignment="1">
      <alignment horizontal="left" vertical="center"/>
    </xf>
    <xf numFmtId="0" fontId="25" fillId="0" borderId="45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7" fillId="0" borderId="45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6" fillId="0" borderId="45" xfId="0" applyFont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top" wrapText="1"/>
    </xf>
    <xf numFmtId="0" fontId="20" fillId="0" borderId="19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3" fillId="0" borderId="45" xfId="0" applyFont="1" applyBorder="1" applyAlignment="1">
      <alignment horizontal="center" vertical="top" wrapText="1"/>
    </xf>
    <xf numFmtId="0" fontId="23" fillId="0" borderId="5" xfId="0" applyFont="1" applyBorder="1" applyAlignment="1">
      <alignment horizontal="center" vertical="top" wrapText="1"/>
    </xf>
    <xf numFmtId="0" fontId="26" fillId="0" borderId="4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164" fontId="19" fillId="0" borderId="25" xfId="0" applyNumberFormat="1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3" fillId="11" borderId="9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13" fillId="11" borderId="0" xfId="0" applyFont="1" applyFill="1" applyAlignment="1">
      <alignment horizontal="center"/>
    </xf>
    <xf numFmtId="0" fontId="14" fillId="0" borderId="54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 vertical="center"/>
    </xf>
    <xf numFmtId="164" fontId="18" fillId="0" borderId="9" xfId="0" applyNumberFormat="1" applyFont="1" applyBorder="1" applyAlignment="1">
      <alignment horizontal="center" vertical="center"/>
    </xf>
    <xf numFmtId="164" fontId="18" fillId="0" borderId="4" xfId="0" applyNumberFormat="1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16" fillId="0" borderId="65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164" fontId="12" fillId="13" borderId="21" xfId="0" applyNumberFormat="1" applyFont="1" applyFill="1" applyBorder="1" applyAlignment="1">
      <alignment horizontal="center" vertical="center"/>
    </xf>
    <xf numFmtId="164" fontId="12" fillId="13" borderId="0" xfId="0" applyNumberFormat="1" applyFont="1" applyFill="1" applyAlignment="1">
      <alignment horizontal="center" vertical="center"/>
    </xf>
    <xf numFmtId="164" fontId="12" fillId="13" borderId="19" xfId="0" applyNumberFormat="1" applyFont="1" applyFill="1" applyBorder="1" applyAlignment="1">
      <alignment horizontal="center" vertical="center"/>
    </xf>
    <xf numFmtId="164" fontId="12" fillId="13" borderId="4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65" fontId="0" fillId="10" borderId="0" xfId="0" applyNumberFormat="1" applyFill="1" applyAlignment="1">
      <alignment horizontal="center" vertical="center"/>
    </xf>
    <xf numFmtId="165" fontId="0" fillId="10" borderId="41" xfId="0" applyNumberFormat="1" applyFill="1" applyBorder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5" fontId="0" fillId="4" borderId="41" xfId="0" applyNumberFormat="1" applyFill="1" applyBorder="1" applyAlignment="1">
      <alignment horizontal="center" vertical="center"/>
    </xf>
    <xf numFmtId="164" fontId="11" fillId="0" borderId="32" xfId="0" applyNumberFormat="1" applyFont="1" applyBorder="1" applyAlignment="1">
      <alignment horizontal="center"/>
    </xf>
    <xf numFmtId="164" fontId="11" fillId="0" borderId="33" xfId="0" applyNumberFormat="1" applyFont="1" applyBorder="1" applyAlignment="1">
      <alignment horizontal="center"/>
    </xf>
    <xf numFmtId="164" fontId="11" fillId="0" borderId="25" xfId="0" applyNumberFormat="1" applyFont="1" applyBorder="1" applyAlignment="1">
      <alignment horizontal="center"/>
    </xf>
    <xf numFmtId="164" fontId="11" fillId="0" borderId="21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164" fontId="11" fillId="0" borderId="20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5" fontId="1" fillId="7" borderId="34" xfId="0" applyNumberFormat="1" applyFont="1" applyFill="1" applyBorder="1" applyAlignment="1">
      <alignment horizontal="center" vertical="center"/>
    </xf>
    <xf numFmtId="165" fontId="1" fillId="7" borderId="10" xfId="0" applyNumberFormat="1" applyFont="1" applyFill="1" applyBorder="1" applyAlignment="1">
      <alignment horizontal="center" vertical="center"/>
    </xf>
    <xf numFmtId="164" fontId="1" fillId="0" borderId="32" xfId="0" applyNumberFormat="1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41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48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64" fontId="11" fillId="0" borderId="19" xfId="0" applyNumberFormat="1" applyFont="1" applyBorder="1" applyAlignment="1">
      <alignment horizontal="center"/>
    </xf>
    <xf numFmtId="164" fontId="11" fillId="0" borderId="41" xfId="0" applyNumberFormat="1" applyFont="1" applyBorder="1" applyAlignment="1">
      <alignment horizontal="center"/>
    </xf>
    <xf numFmtId="165" fontId="0" fillId="7" borderId="0" xfId="0" applyNumberFormat="1" applyFill="1" applyAlignment="1">
      <alignment horizontal="center" vertical="center"/>
    </xf>
    <xf numFmtId="165" fontId="0" fillId="7" borderId="41" xfId="0" applyNumberFormat="1" applyFill="1" applyBorder="1" applyAlignment="1">
      <alignment horizontal="center" vertical="center"/>
    </xf>
    <xf numFmtId="165" fontId="0" fillId="8" borderId="0" xfId="0" applyNumberFormat="1" applyFill="1" applyAlignment="1">
      <alignment horizontal="center" vertical="center"/>
    </xf>
    <xf numFmtId="165" fontId="0" fillId="8" borderId="41" xfId="0" applyNumberFormat="1" applyFill="1" applyBorder="1" applyAlignment="1">
      <alignment horizontal="center" vertical="center"/>
    </xf>
    <xf numFmtId="165" fontId="0" fillId="9" borderId="0" xfId="0" applyNumberFormat="1" applyFill="1" applyAlignment="1">
      <alignment horizontal="center" vertical="center"/>
    </xf>
    <xf numFmtId="165" fontId="0" fillId="9" borderId="41" xfId="0" applyNumberFormat="1" applyFill="1" applyBorder="1" applyAlignment="1">
      <alignment horizontal="center" vertical="center"/>
    </xf>
    <xf numFmtId="165" fontId="1" fillId="0" borderId="33" xfId="0" applyNumberFormat="1" applyFont="1" applyBorder="1" applyAlignment="1">
      <alignment horizontal="center" vertical="center"/>
    </xf>
    <xf numFmtId="165" fontId="1" fillId="0" borderId="41" xfId="0" applyNumberFormat="1" applyFont="1" applyBorder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165" fontId="0" fillId="5" borderId="41" xfId="0" applyNumberForma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2" borderId="4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1" fillId="2" borderId="24" xfId="0" applyNumberFormat="1" applyFont="1" applyFill="1" applyBorder="1" applyAlignment="1">
      <alignment horizontal="center"/>
    </xf>
    <xf numFmtId="164" fontId="1" fillId="2" borderId="15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166" fontId="5" fillId="2" borderId="3" xfId="2" applyNumberFormat="1" applyFont="1" applyFill="1" applyBorder="1" applyAlignment="1">
      <alignment horizontal="center" vertical="center"/>
    </xf>
    <xf numFmtId="166" fontId="5" fillId="2" borderId="34" xfId="2" applyNumberFormat="1" applyFont="1" applyFill="1" applyBorder="1" applyAlignment="1">
      <alignment horizontal="center" vertical="center"/>
    </xf>
    <xf numFmtId="166" fontId="5" fillId="2" borderId="10" xfId="2" applyNumberFormat="1" applyFont="1" applyFill="1" applyBorder="1" applyAlignment="1">
      <alignment horizontal="center" vertical="center"/>
    </xf>
    <xf numFmtId="164" fontId="1" fillId="2" borderId="24" xfId="0" applyNumberFormat="1" applyFont="1" applyFill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auedu74602-my.sharepoint.com/personal/rawad_abouibrahim_lau_edu/Documents/Rawad.xlsx" TargetMode="External"/><Relationship Id="rId1" Type="http://schemas.openxmlformats.org/officeDocument/2006/relationships/externalLinkPath" Target="Rawa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auedu74602-my.sharepoint.com/personal/rawad_abouibrahim_lau_edu/Documents/Hani.xlsx" TargetMode="External"/><Relationship Id="rId1" Type="http://schemas.openxmlformats.org/officeDocument/2006/relationships/externalLinkPath" Target="Han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ya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hm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BCsILD8hYUuCQIwgx6zJ9i_p090iDcVFj5YN0KdQ99j4UlA7Rt-fSobIRZjlEMPt" itemId="01WYRAZB3QIN4RORUOJNGK562SHWOMX5HH">
      <xxl21:absoluteUrl r:id="rId2"/>
    </xxl21:alternateUrls>
    <sheetNames>
      <sheetName val="01-10-2025"/>
      <sheetName val="02-10-2025"/>
      <sheetName val="03-10-2025"/>
      <sheetName val="04-10-2025"/>
      <sheetName val="05-10-2025"/>
      <sheetName val="06-10-2025"/>
      <sheetName val="07-10-2025"/>
      <sheetName val="08-10-2025"/>
      <sheetName val="09-10-2025"/>
      <sheetName val="10-10-2025"/>
      <sheetName val="11-10-2025"/>
      <sheetName val="12-10-2025"/>
      <sheetName val="13-10-2025"/>
      <sheetName val="14-10-2025"/>
      <sheetName val="15-10-2025"/>
      <sheetName val="16-10-2025"/>
      <sheetName val="17-10-2025"/>
      <sheetName val="18-10-2025"/>
      <sheetName val="19-10-2025"/>
      <sheetName val="20-10-2025"/>
      <sheetName val="21-10-2025"/>
      <sheetName val="22-10-2025"/>
      <sheetName val="23-10-2025"/>
      <sheetName val="24-10-2025"/>
      <sheetName val="25-10-2025"/>
      <sheetName val="26-10-2025"/>
      <sheetName val="27-10-2025"/>
      <sheetName val="28-10-2025"/>
      <sheetName val="29-10-2025"/>
      <sheetName val="30-10-2025"/>
      <sheetName val="31-10-2025"/>
      <sheetName val="02-11-2025"/>
      <sheetName val="03-11-2025"/>
      <sheetName val="04-11-2025"/>
      <sheetName val="05-11-2025"/>
      <sheetName val="06-11-2025"/>
      <sheetName val="07-11-2025"/>
      <sheetName val="08-11-2025"/>
      <sheetName val="09-11-2025"/>
      <sheetName val="10-11-2025"/>
      <sheetName val="11-11-2025"/>
      <sheetName val="12-11-2025"/>
      <sheetName val="13-11-2025"/>
    </sheetNames>
    <sheetDataSet>
      <sheetData sheetId="0">
        <row r="2">
          <cell r="B2"/>
        </row>
        <row r="4">
          <cell r="M4">
            <v>2850000</v>
          </cell>
        </row>
        <row r="5">
          <cell r="M5">
            <v>0</v>
          </cell>
        </row>
        <row r="6">
          <cell r="M6">
            <v>11115000</v>
          </cell>
        </row>
        <row r="7">
          <cell r="M7">
            <v>50000</v>
          </cell>
        </row>
        <row r="17">
          <cell r="B17">
            <v>0</v>
          </cell>
        </row>
        <row r="72">
          <cell r="G72"/>
        </row>
      </sheetData>
      <sheetData sheetId="1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2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3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4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5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6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7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8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9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10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11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12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13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14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15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16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17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18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19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20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21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22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23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24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25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26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27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28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29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30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BCsILD8hYUuCQIwgx6zJ9i_p090iDcVFj5YN0KdQ99j4UlA7Rt-fSobIRZjlEMPt" itemId="01WYRAZB425HG2BJC6UJDK3BEBOFFXFUCM">
      <xxl21:absoluteUrl r:id="rId2"/>
    </xxl21:alternateUrls>
    <sheetNames>
      <sheetName val="01-10-2025"/>
      <sheetName val="02-10-2025"/>
      <sheetName val="03-10-2025"/>
      <sheetName val="04-10-2025"/>
      <sheetName val="05-10-2025"/>
      <sheetName val="06-10-2025"/>
      <sheetName val="07-10-2025"/>
      <sheetName val="08-10-2025"/>
      <sheetName val="09-10-2025"/>
      <sheetName val="10-10-2025"/>
      <sheetName val="11-10-2025"/>
      <sheetName val="12-10-2025"/>
      <sheetName val="13-10-2025"/>
      <sheetName val="14-10-2025"/>
      <sheetName val="15-10-2025"/>
      <sheetName val="16-10-2025"/>
      <sheetName val="17-10-2025"/>
      <sheetName val="18-10-2025"/>
      <sheetName val="19-10-2025"/>
      <sheetName val="20-10-2025"/>
      <sheetName val="21-10-2025"/>
      <sheetName val="22-10-2025"/>
      <sheetName val="23-10-2025"/>
      <sheetName val="24-10-2025"/>
      <sheetName val="25-10-2025"/>
      <sheetName val="26-10-2025"/>
      <sheetName val="27-10-2025"/>
      <sheetName val="28-10-2025"/>
      <sheetName val="29-10-2025"/>
      <sheetName val="30-10-2025"/>
      <sheetName val="31-10-2025"/>
      <sheetName val="7-10-2025"/>
    </sheetNames>
    <sheetDataSet>
      <sheetData sheetId="0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1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2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3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4">
        <row r="2">
          <cell r="B2"/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17">
          <cell r="B17">
            <v>0</v>
          </cell>
        </row>
        <row r="72">
          <cell r="G72"/>
        </row>
      </sheetData>
      <sheetData sheetId="5">
        <row r="2">
          <cell r="B2"/>
        </row>
      </sheetData>
      <sheetData sheetId="6"/>
      <sheetData sheetId="7">
        <row r="2">
          <cell r="B2"/>
        </row>
      </sheetData>
      <sheetData sheetId="8">
        <row r="2">
          <cell r="B2"/>
        </row>
      </sheetData>
      <sheetData sheetId="9">
        <row r="2">
          <cell r="B2"/>
        </row>
      </sheetData>
      <sheetData sheetId="10">
        <row r="2">
          <cell r="B2"/>
        </row>
      </sheetData>
      <sheetData sheetId="11">
        <row r="2">
          <cell r="B2"/>
        </row>
      </sheetData>
      <sheetData sheetId="12">
        <row r="2">
          <cell r="B2"/>
        </row>
      </sheetData>
      <sheetData sheetId="13">
        <row r="2">
          <cell r="B2"/>
        </row>
      </sheetData>
      <sheetData sheetId="14">
        <row r="2">
          <cell r="B2"/>
        </row>
      </sheetData>
      <sheetData sheetId="15">
        <row r="2">
          <cell r="B2"/>
        </row>
      </sheetData>
      <sheetData sheetId="16">
        <row r="2">
          <cell r="B2"/>
        </row>
      </sheetData>
      <sheetData sheetId="17">
        <row r="2">
          <cell r="B2"/>
        </row>
      </sheetData>
      <sheetData sheetId="18">
        <row r="2">
          <cell r="B2"/>
        </row>
      </sheetData>
      <sheetData sheetId="19">
        <row r="2">
          <cell r="B2"/>
        </row>
      </sheetData>
      <sheetData sheetId="20">
        <row r="2">
          <cell r="B2"/>
        </row>
      </sheetData>
      <sheetData sheetId="21">
        <row r="2">
          <cell r="B2"/>
        </row>
      </sheetData>
      <sheetData sheetId="22">
        <row r="2">
          <cell r="B2"/>
        </row>
      </sheetData>
      <sheetData sheetId="23">
        <row r="2">
          <cell r="B2"/>
        </row>
      </sheetData>
      <sheetData sheetId="24">
        <row r="2">
          <cell r="B2"/>
        </row>
      </sheetData>
      <sheetData sheetId="25">
        <row r="2">
          <cell r="B2"/>
        </row>
      </sheetData>
      <sheetData sheetId="26">
        <row r="2">
          <cell r="B2"/>
        </row>
      </sheetData>
      <sheetData sheetId="27">
        <row r="2">
          <cell r="B2"/>
        </row>
      </sheetData>
      <sheetData sheetId="28">
        <row r="2">
          <cell r="B2"/>
        </row>
      </sheetData>
      <sheetData sheetId="29">
        <row r="2">
          <cell r="B2"/>
        </row>
      </sheetData>
      <sheetData sheetId="30">
        <row r="2">
          <cell r="B2"/>
        </row>
      </sheetData>
      <sheetData sheetId="3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-10-2025"/>
      <sheetName val="02-10-2025"/>
      <sheetName val="03-10-2025"/>
      <sheetName val="04-10-2025"/>
      <sheetName val="05-10-2025"/>
      <sheetName val="06-10-2025"/>
      <sheetName val="07-10-2025"/>
      <sheetName val="08-10-2025"/>
      <sheetName val="09-10-2025"/>
      <sheetName val="10-10-2025"/>
      <sheetName val="11-10-2025"/>
      <sheetName val="12-10-2025"/>
      <sheetName val="13-10-2025"/>
      <sheetName val="14-10-2025"/>
      <sheetName val="15-10-2025"/>
      <sheetName val="16-10-2025"/>
      <sheetName val="17-10-2025"/>
      <sheetName val="18-10-2025"/>
      <sheetName val="19-10-2025"/>
      <sheetName val="20-10-2025"/>
      <sheetName val="21-10-2025"/>
      <sheetName val="22-10-2025"/>
      <sheetName val="23-10-2025"/>
      <sheetName val="24-10-2025"/>
      <sheetName val="25-10-2025"/>
      <sheetName val="26-10-2025"/>
      <sheetName val="27-10-2025"/>
      <sheetName val="28-10-2025"/>
      <sheetName val="29-10-2025"/>
      <sheetName val="30-10-2025"/>
      <sheetName val="31-10-2025"/>
      <sheetName val="7-10-2025"/>
    </sheetNames>
    <sheetDataSet>
      <sheetData sheetId="0"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9">
          <cell r="F9">
            <v>0</v>
          </cell>
          <cell r="I9">
            <v>0</v>
          </cell>
        </row>
        <row r="17">
          <cell r="B17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7">
          <cell r="G27">
            <v>0</v>
          </cell>
        </row>
      </sheetData>
      <sheetData sheetId="1"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9">
          <cell r="F9">
            <v>0</v>
          </cell>
          <cell r="I9">
            <v>0</v>
          </cell>
        </row>
        <row r="17">
          <cell r="B17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7">
          <cell r="G27">
            <v>0</v>
          </cell>
        </row>
      </sheetData>
      <sheetData sheetId="2">
        <row r="2">
          <cell r="I2">
            <v>89000</v>
          </cell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9">
          <cell r="F9">
            <v>0</v>
          </cell>
          <cell r="I9">
            <v>0</v>
          </cell>
        </row>
        <row r="17">
          <cell r="B17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7">
          <cell r="G27">
            <v>0</v>
          </cell>
        </row>
      </sheetData>
      <sheetData sheetId="3">
        <row r="2">
          <cell r="I2">
            <v>89000</v>
          </cell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9">
          <cell r="F9">
            <v>0</v>
          </cell>
          <cell r="I9">
            <v>0</v>
          </cell>
        </row>
        <row r="17">
          <cell r="B17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7">
          <cell r="G27">
            <v>0</v>
          </cell>
        </row>
      </sheetData>
      <sheetData sheetId="4">
        <row r="2">
          <cell r="I2">
            <v>89000</v>
          </cell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9">
          <cell r="F9">
            <v>0</v>
          </cell>
          <cell r="I9">
            <v>0</v>
          </cell>
        </row>
        <row r="17">
          <cell r="B17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7">
          <cell r="G27">
            <v>0</v>
          </cell>
        </row>
      </sheetData>
      <sheetData sheetId="5">
        <row r="2">
          <cell r="I2">
            <v>0</v>
          </cell>
        </row>
        <row r="9">
          <cell r="F9">
            <v>0</v>
          </cell>
          <cell r="I9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</sheetData>
      <sheetData sheetId="6"/>
      <sheetData sheetId="7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8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9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0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1">
        <row r="2">
          <cell r="I2">
            <v>89000</v>
          </cell>
        </row>
        <row r="4">
          <cell r="B4">
            <v>46001</v>
          </cell>
        </row>
        <row r="9">
          <cell r="F9">
            <v>0</v>
          </cell>
          <cell r="I9">
            <v>0</v>
          </cell>
        </row>
      </sheetData>
      <sheetData sheetId="12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3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4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5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6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7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8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9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0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1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2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3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4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5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6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7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8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9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30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31" refreshError="1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-10-2025"/>
      <sheetName val="02-10-2025"/>
      <sheetName val="03-10-2025"/>
      <sheetName val="04-10-2025"/>
      <sheetName val="05-10-2025"/>
      <sheetName val="06-10-2025"/>
      <sheetName val="07-10-2025"/>
      <sheetName val="08-10-2025"/>
      <sheetName val="09-10-2025"/>
      <sheetName val="10-10-2025"/>
      <sheetName val="11-10-2025"/>
      <sheetName val="12-10-2025"/>
      <sheetName val="13-10-2025"/>
      <sheetName val="14-10-2025"/>
      <sheetName val="15-10-2025"/>
      <sheetName val="16-10-2025"/>
      <sheetName val="17-10-2025"/>
      <sheetName val="18-10-2025"/>
      <sheetName val="19-10-2025"/>
      <sheetName val="20-10-2025"/>
      <sheetName val="21-10-2025"/>
      <sheetName val="22-10-2025"/>
      <sheetName val="23-10-2025"/>
      <sheetName val="24-10-2025"/>
      <sheetName val="25-10-2025"/>
      <sheetName val="26-10-2025"/>
      <sheetName val="27-10-2025"/>
      <sheetName val="28-10-2025"/>
      <sheetName val="29-10-2025"/>
      <sheetName val="30-10-2025"/>
      <sheetName val="31-10-2025"/>
      <sheetName val="7-10-2025"/>
      <sheetName val="19-2025"/>
    </sheetNames>
    <sheetDataSet>
      <sheetData sheetId="0"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9">
          <cell r="F9">
            <v>0</v>
          </cell>
          <cell r="I9">
            <v>0</v>
          </cell>
        </row>
        <row r="17">
          <cell r="B17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7">
          <cell r="G27">
            <v>0</v>
          </cell>
        </row>
      </sheetData>
      <sheetData sheetId="1"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9">
          <cell r="F9">
            <v>0</v>
          </cell>
          <cell r="I9">
            <v>0</v>
          </cell>
        </row>
        <row r="17">
          <cell r="B17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7">
          <cell r="G27">
            <v>0</v>
          </cell>
        </row>
      </sheetData>
      <sheetData sheetId="2">
        <row r="2">
          <cell r="I2">
            <v>89000</v>
          </cell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9">
          <cell r="F9">
            <v>0</v>
          </cell>
          <cell r="I9">
            <v>0</v>
          </cell>
        </row>
        <row r="17">
          <cell r="B17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7">
          <cell r="G27">
            <v>0</v>
          </cell>
        </row>
      </sheetData>
      <sheetData sheetId="3">
        <row r="2">
          <cell r="I2">
            <v>89000</v>
          </cell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9">
          <cell r="F9">
            <v>0</v>
          </cell>
          <cell r="I9">
            <v>0</v>
          </cell>
        </row>
        <row r="17">
          <cell r="B17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7">
          <cell r="G27">
            <v>0</v>
          </cell>
        </row>
      </sheetData>
      <sheetData sheetId="4">
        <row r="2">
          <cell r="I2">
            <v>89000</v>
          </cell>
        </row>
        <row r="4">
          <cell r="M4">
            <v>0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0</v>
          </cell>
        </row>
        <row r="9">
          <cell r="F9">
            <v>0</v>
          </cell>
          <cell r="I9">
            <v>0</v>
          </cell>
        </row>
        <row r="17">
          <cell r="B17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7">
          <cell r="G27">
            <v>0</v>
          </cell>
        </row>
      </sheetData>
      <sheetData sheetId="5">
        <row r="2">
          <cell r="I2">
            <v>0</v>
          </cell>
        </row>
        <row r="9">
          <cell r="F9">
            <v>0</v>
          </cell>
          <cell r="I9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</sheetData>
      <sheetData sheetId="6"/>
      <sheetData sheetId="7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8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9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0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1">
        <row r="2">
          <cell r="I2">
            <v>89000</v>
          </cell>
        </row>
        <row r="4">
          <cell r="B4">
            <v>46001</v>
          </cell>
        </row>
        <row r="9">
          <cell r="F9">
            <v>0</v>
          </cell>
          <cell r="I9">
            <v>0</v>
          </cell>
        </row>
      </sheetData>
      <sheetData sheetId="12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3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4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5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6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7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8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19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0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1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2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3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4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5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6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7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8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29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30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31" refreshError="1">
        <row r="2">
          <cell r="I2">
            <v>89000</v>
          </cell>
        </row>
        <row r="9">
          <cell r="F9">
            <v>0</v>
          </cell>
          <cell r="I9">
            <v>0</v>
          </cell>
        </row>
      </sheetData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ColWidth="8.87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7"/>
  <sheetViews>
    <sheetView workbookViewId="0">
      <selection activeCell="N12" sqref="N12"/>
    </sheetView>
  </sheetViews>
  <sheetFormatPr defaultColWidth="9" defaultRowHeight="15"/>
  <cols>
    <col min="1" max="1" width="23" style="485" customWidth="1"/>
    <col min="2" max="2" width="25" style="485" customWidth="1"/>
    <col min="3" max="3" width="11.375" style="485" customWidth="1"/>
    <col min="4" max="4" width="11" style="485" customWidth="1"/>
    <col min="5" max="5" width="19" style="485" customWidth="1"/>
    <col min="6" max="6" width="22.625" style="485" customWidth="1"/>
    <col min="7" max="7" width="11.5" style="485" customWidth="1"/>
    <col min="8" max="8" width="11.125" style="485" customWidth="1"/>
    <col min="9" max="9" width="9.125" customWidth="1"/>
    <col min="12" max="12" width="10.375" customWidth="1"/>
  </cols>
  <sheetData>
    <row r="1" spans="1:12" ht="15.75"/>
    <row r="2" spans="1:12">
      <c r="A2" s="557" t="s">
        <v>0</v>
      </c>
      <c r="B2" s="558"/>
      <c r="C2" s="558"/>
      <c r="D2" s="559"/>
      <c r="E2" s="566" t="s">
        <v>1</v>
      </c>
      <c r="F2" s="567"/>
      <c r="G2" s="567"/>
      <c r="H2" s="568"/>
      <c r="I2" s="575" t="s">
        <v>2</v>
      </c>
      <c r="J2" s="576"/>
      <c r="K2" s="576"/>
      <c r="L2" s="577"/>
    </row>
    <row r="3" spans="1:12" ht="15" customHeight="1">
      <c r="A3" s="560"/>
      <c r="B3" s="561"/>
      <c r="C3" s="561"/>
      <c r="D3" s="562"/>
      <c r="E3" s="569"/>
      <c r="F3" s="570"/>
      <c r="G3" s="570"/>
      <c r="H3" s="571"/>
      <c r="I3" s="578"/>
      <c r="J3" s="579"/>
      <c r="K3" s="579"/>
      <c r="L3" s="580"/>
    </row>
    <row r="4" spans="1:12" ht="15.75" hidden="1">
      <c r="A4" s="563"/>
      <c r="B4" s="564"/>
      <c r="C4" s="564"/>
      <c r="D4" s="565"/>
      <c r="E4" s="572"/>
      <c r="F4" s="573"/>
      <c r="G4" s="573"/>
      <c r="H4" s="574"/>
      <c r="I4" s="581"/>
      <c r="J4" s="582"/>
      <c r="K4" s="582"/>
      <c r="L4" s="583"/>
    </row>
    <row r="5" spans="1:12" ht="15.75">
      <c r="A5" s="486" t="s">
        <v>3</v>
      </c>
      <c r="B5" s="487" t="s">
        <v>4</v>
      </c>
      <c r="C5" s="608" t="s">
        <v>5</v>
      </c>
      <c r="D5" s="609"/>
      <c r="E5" s="486" t="s">
        <v>3</v>
      </c>
      <c r="F5" s="487" t="s">
        <v>4</v>
      </c>
      <c r="G5" s="608" t="s">
        <v>5</v>
      </c>
      <c r="H5" s="609"/>
      <c r="I5" s="608" t="s">
        <v>6</v>
      </c>
      <c r="J5" s="610"/>
      <c r="K5" s="611"/>
      <c r="L5" s="534" t="s">
        <v>7</v>
      </c>
    </row>
    <row r="6" spans="1:12">
      <c r="A6" s="488" t="s">
        <v>8</v>
      </c>
      <c r="B6" s="489"/>
      <c r="C6" s="490"/>
      <c r="D6" s="491"/>
      <c r="E6" s="488" t="s">
        <v>9</v>
      </c>
      <c r="F6" s="488"/>
      <c r="G6" s="492"/>
      <c r="H6" s="493"/>
      <c r="I6" s="612"/>
      <c r="J6" s="613"/>
      <c r="K6" s="613"/>
      <c r="L6" s="535"/>
    </row>
    <row r="7" spans="1:12">
      <c r="A7" s="494" t="s">
        <v>10</v>
      </c>
      <c r="B7" s="495"/>
      <c r="C7" s="496"/>
      <c r="D7" s="497"/>
      <c r="E7" s="498" t="s">
        <v>11</v>
      </c>
      <c r="F7" s="498"/>
      <c r="G7" s="494"/>
      <c r="H7" s="499"/>
      <c r="I7" s="606"/>
      <c r="J7" s="607"/>
      <c r="K7" s="607"/>
      <c r="L7" s="536"/>
    </row>
    <row r="8" spans="1:12">
      <c r="A8" s="498" t="s">
        <v>12</v>
      </c>
      <c r="B8" s="495"/>
      <c r="C8" s="496"/>
      <c r="D8" s="497"/>
      <c r="E8" s="498" t="s">
        <v>13</v>
      </c>
      <c r="F8" s="498"/>
      <c r="G8" s="494"/>
      <c r="H8" s="499"/>
      <c r="I8" s="606"/>
      <c r="J8" s="607"/>
      <c r="K8" s="607"/>
      <c r="L8" s="536"/>
    </row>
    <row r="9" spans="1:12">
      <c r="A9" s="498" t="s">
        <v>14</v>
      </c>
      <c r="B9" s="495"/>
      <c r="C9" s="496"/>
      <c r="D9" s="497"/>
      <c r="E9" s="498" t="s">
        <v>15</v>
      </c>
      <c r="F9" s="498"/>
      <c r="G9" s="494"/>
      <c r="H9" s="499"/>
      <c r="I9" s="606"/>
      <c r="J9" s="607"/>
      <c r="K9" s="607"/>
      <c r="L9" s="536"/>
    </row>
    <row r="10" spans="1:12">
      <c r="A10" s="498" t="s">
        <v>16</v>
      </c>
      <c r="B10" s="495"/>
      <c r="C10" s="496"/>
      <c r="D10" s="497"/>
      <c r="E10" s="498" t="s">
        <v>17</v>
      </c>
      <c r="F10" s="494"/>
      <c r="G10" s="494"/>
      <c r="H10" s="500"/>
      <c r="I10" s="602"/>
      <c r="J10" s="603"/>
      <c r="K10" s="603"/>
      <c r="L10" s="536"/>
    </row>
    <row r="11" spans="1:12">
      <c r="A11" s="498" t="s">
        <v>18</v>
      </c>
      <c r="B11" s="495"/>
      <c r="C11" s="496"/>
      <c r="D11" s="497"/>
      <c r="E11" s="498" t="s">
        <v>19</v>
      </c>
      <c r="F11" s="494"/>
      <c r="G11" s="494"/>
      <c r="H11" s="500"/>
      <c r="I11" s="602"/>
      <c r="J11" s="603"/>
      <c r="K11" s="603"/>
      <c r="L11" s="536"/>
    </row>
    <row r="12" spans="1:12">
      <c r="A12" s="498" t="s">
        <v>20</v>
      </c>
      <c r="B12" s="495"/>
      <c r="C12" s="496"/>
      <c r="D12" s="497"/>
      <c r="E12" s="498" t="s">
        <v>21</v>
      </c>
      <c r="F12" s="494"/>
      <c r="G12" s="494"/>
      <c r="H12" s="500"/>
      <c r="I12" s="602"/>
      <c r="J12" s="603"/>
      <c r="K12" s="603"/>
      <c r="L12" s="536"/>
    </row>
    <row r="13" spans="1:12">
      <c r="A13" s="498" t="s">
        <v>22</v>
      </c>
      <c r="B13" s="495"/>
      <c r="C13" s="496"/>
      <c r="D13" s="497"/>
      <c r="E13" s="498" t="s">
        <v>23</v>
      </c>
      <c r="F13" s="494"/>
      <c r="G13" s="494"/>
      <c r="H13" s="500"/>
      <c r="I13" s="602"/>
      <c r="J13" s="603"/>
      <c r="K13" s="603"/>
      <c r="L13" s="536"/>
    </row>
    <row r="14" spans="1:12">
      <c r="A14" s="498" t="s">
        <v>24</v>
      </c>
      <c r="B14" s="495"/>
      <c r="C14" s="496"/>
      <c r="D14" s="497"/>
      <c r="E14" s="494" t="s">
        <v>25</v>
      </c>
      <c r="F14" s="494"/>
      <c r="G14" s="494"/>
      <c r="H14" s="501"/>
      <c r="I14" s="602"/>
      <c r="J14" s="603"/>
      <c r="K14" s="603"/>
      <c r="L14" s="536"/>
    </row>
    <row r="15" spans="1:12">
      <c r="A15" s="498" t="s">
        <v>26</v>
      </c>
      <c r="B15" s="495"/>
      <c r="C15" s="496"/>
      <c r="D15" s="502"/>
      <c r="E15" s="498" t="s">
        <v>27</v>
      </c>
      <c r="F15" s="498"/>
      <c r="G15" s="498"/>
      <c r="H15" s="500"/>
      <c r="I15" s="604"/>
      <c r="J15" s="605"/>
      <c r="K15" s="605"/>
      <c r="L15" s="536"/>
    </row>
    <row r="16" spans="1:12">
      <c r="A16" s="498" t="s">
        <v>28</v>
      </c>
      <c r="B16" s="495"/>
      <c r="C16" s="496"/>
      <c r="D16" s="497"/>
      <c r="E16" s="494" t="s">
        <v>29</v>
      </c>
      <c r="F16" s="494"/>
      <c r="G16" s="494"/>
      <c r="H16" s="500"/>
      <c r="I16" s="598"/>
      <c r="J16" s="599"/>
      <c r="K16" s="599"/>
      <c r="L16" s="536"/>
    </row>
    <row r="17" spans="1:12">
      <c r="A17" s="498" t="s">
        <v>30</v>
      </c>
      <c r="B17" s="495"/>
      <c r="C17" s="496"/>
      <c r="D17" s="497"/>
      <c r="E17" s="494" t="s">
        <v>31</v>
      </c>
      <c r="F17" s="494"/>
      <c r="G17" s="494"/>
      <c r="H17" s="500"/>
      <c r="I17" s="598"/>
      <c r="J17" s="599"/>
      <c r="K17" s="599"/>
      <c r="L17" s="536"/>
    </row>
    <row r="18" spans="1:12">
      <c r="A18" s="494" t="s">
        <v>32</v>
      </c>
      <c r="B18" s="495"/>
      <c r="C18" s="496"/>
      <c r="D18" s="497"/>
      <c r="E18" s="494" t="s">
        <v>33</v>
      </c>
      <c r="F18" s="494"/>
      <c r="G18" s="494"/>
      <c r="H18" s="500"/>
      <c r="I18" s="598"/>
      <c r="J18" s="599"/>
      <c r="K18" s="599"/>
      <c r="L18" s="536"/>
    </row>
    <row r="19" spans="1:12">
      <c r="A19" s="494" t="s">
        <v>34</v>
      </c>
      <c r="B19" s="495"/>
      <c r="C19" s="496"/>
      <c r="D19" s="497"/>
      <c r="E19" s="494" t="s">
        <v>35</v>
      </c>
      <c r="F19" s="494"/>
      <c r="G19" s="494"/>
      <c r="H19" s="500"/>
      <c r="I19" s="598"/>
      <c r="J19" s="599"/>
      <c r="K19" s="599"/>
      <c r="L19" s="536"/>
    </row>
    <row r="20" spans="1:12">
      <c r="A20" s="498" t="s">
        <v>36</v>
      </c>
      <c r="B20" s="495"/>
      <c r="C20" s="496"/>
      <c r="D20" s="497"/>
      <c r="E20" s="494" t="s">
        <v>37</v>
      </c>
      <c r="F20" s="494"/>
      <c r="G20" s="494"/>
      <c r="H20" s="500"/>
      <c r="I20" s="598"/>
      <c r="J20" s="599"/>
      <c r="K20" s="599"/>
      <c r="L20" s="536"/>
    </row>
    <row r="21" spans="1:12">
      <c r="A21" s="498" t="s">
        <v>38</v>
      </c>
      <c r="B21" s="495"/>
      <c r="C21" s="496"/>
      <c r="D21" s="497"/>
      <c r="E21" s="494" t="s">
        <v>39</v>
      </c>
      <c r="F21" s="494"/>
      <c r="G21" s="494"/>
      <c r="H21" s="500"/>
      <c r="I21" s="598"/>
      <c r="J21" s="599"/>
      <c r="K21" s="599"/>
      <c r="L21" s="536"/>
    </row>
    <row r="22" spans="1:12">
      <c r="A22" s="498" t="s">
        <v>40</v>
      </c>
      <c r="B22" s="495"/>
      <c r="C22" s="496"/>
      <c r="D22" s="497"/>
      <c r="E22" s="503" t="s">
        <v>41</v>
      </c>
      <c r="F22" s="503"/>
      <c r="G22" s="503"/>
      <c r="H22" s="504"/>
      <c r="I22" s="598"/>
      <c r="J22" s="599"/>
      <c r="K22" s="599"/>
      <c r="L22" s="536"/>
    </row>
    <row r="23" spans="1:12">
      <c r="A23" s="494" t="s">
        <v>42</v>
      </c>
      <c r="B23" s="495"/>
      <c r="C23" s="496"/>
      <c r="D23" s="497"/>
      <c r="E23" s="494" t="s">
        <v>43</v>
      </c>
      <c r="F23" s="494"/>
      <c r="G23" s="494"/>
      <c r="H23" s="500"/>
      <c r="I23" s="598"/>
      <c r="J23" s="599"/>
      <c r="K23" s="599"/>
      <c r="L23" s="536"/>
    </row>
    <row r="24" spans="1:12" ht="15.75">
      <c r="A24" s="494" t="s">
        <v>44</v>
      </c>
      <c r="B24" s="495"/>
      <c r="C24" s="496"/>
      <c r="D24" s="497"/>
      <c r="E24" s="505" t="s">
        <v>45</v>
      </c>
      <c r="F24" s="505"/>
      <c r="G24" s="505"/>
      <c r="H24" s="506"/>
      <c r="I24" s="598"/>
      <c r="J24" s="599"/>
      <c r="K24" s="599"/>
      <c r="L24" s="536"/>
    </row>
    <row r="25" spans="1:12" ht="15.75">
      <c r="A25" s="494"/>
      <c r="B25" s="495"/>
      <c r="C25" s="496"/>
      <c r="D25" s="507"/>
      <c r="E25" s="600" t="s">
        <v>46</v>
      </c>
      <c r="F25" s="601"/>
      <c r="G25" s="601"/>
      <c r="H25" s="601"/>
      <c r="I25" s="598"/>
      <c r="J25" s="599"/>
      <c r="K25" s="599"/>
      <c r="L25" s="536"/>
    </row>
    <row r="26" spans="1:12">
      <c r="A26" s="494"/>
      <c r="B26" s="508"/>
      <c r="C26" s="509"/>
      <c r="D26" s="510"/>
      <c r="E26" s="511" t="s">
        <v>47</v>
      </c>
      <c r="F26" s="489"/>
      <c r="G26" s="490"/>
      <c r="H26" s="512"/>
      <c r="I26" s="598"/>
      <c r="J26" s="599"/>
      <c r="K26" s="599"/>
      <c r="L26" s="536"/>
    </row>
    <row r="27" spans="1:12">
      <c r="A27" s="494"/>
      <c r="B27" s="508"/>
      <c r="C27" s="509"/>
      <c r="D27" s="507"/>
      <c r="E27" s="513" t="s">
        <v>48</v>
      </c>
      <c r="F27" s="495"/>
      <c r="G27" s="496"/>
      <c r="H27" s="502"/>
      <c r="I27" s="590"/>
      <c r="J27" s="591"/>
      <c r="K27" s="591"/>
      <c r="L27" s="536"/>
    </row>
    <row r="28" spans="1:12">
      <c r="A28" s="494"/>
      <c r="B28" s="508"/>
      <c r="C28" s="509"/>
      <c r="D28" s="507"/>
      <c r="E28" s="513" t="s">
        <v>49</v>
      </c>
      <c r="F28" s="495"/>
      <c r="G28" s="496"/>
      <c r="H28" s="502"/>
      <c r="I28" s="590"/>
      <c r="J28" s="591"/>
      <c r="K28" s="591"/>
      <c r="L28" s="536"/>
    </row>
    <row r="29" spans="1:12">
      <c r="A29" s="494"/>
      <c r="B29" s="508"/>
      <c r="C29" s="509"/>
      <c r="D29" s="507"/>
      <c r="E29" s="513" t="s">
        <v>50</v>
      </c>
      <c r="F29" s="495"/>
      <c r="G29" s="496"/>
      <c r="H29" s="497"/>
      <c r="I29" s="594"/>
      <c r="J29" s="595"/>
      <c r="K29" s="595"/>
      <c r="L29" s="536"/>
    </row>
    <row r="30" spans="1:12" ht="15.75">
      <c r="A30" s="494"/>
      <c r="B30" s="508"/>
      <c r="C30" s="509"/>
      <c r="D30" s="507"/>
      <c r="E30" s="514" t="s">
        <v>51</v>
      </c>
      <c r="F30" s="515"/>
      <c r="G30" s="516"/>
      <c r="H30" s="517"/>
      <c r="I30" s="594"/>
      <c r="J30" s="595"/>
      <c r="K30" s="595"/>
      <c r="L30" s="536"/>
    </row>
    <row r="31" spans="1:12" ht="15.75">
      <c r="A31" s="498"/>
      <c r="B31" s="508"/>
      <c r="C31" s="509"/>
      <c r="D31" s="507"/>
      <c r="E31" s="596" t="s">
        <v>52</v>
      </c>
      <c r="F31" s="597"/>
      <c r="G31" s="597"/>
      <c r="H31" s="597"/>
      <c r="I31" s="594"/>
      <c r="J31" s="595"/>
      <c r="K31" s="595"/>
      <c r="L31" s="536"/>
    </row>
    <row r="32" spans="1:12" ht="15.75">
      <c r="A32" s="518"/>
      <c r="B32" s="519"/>
      <c r="C32" s="520"/>
      <c r="D32" s="521"/>
      <c r="E32" s="492" t="s">
        <v>53</v>
      </c>
      <c r="F32" s="522"/>
      <c r="G32" s="523"/>
      <c r="H32" s="524"/>
      <c r="I32" s="588"/>
      <c r="J32" s="589"/>
      <c r="K32" s="589"/>
      <c r="L32" s="536"/>
    </row>
    <row r="33" spans="1:12">
      <c r="A33" s="555" t="s">
        <v>54</v>
      </c>
      <c r="B33" s="584" t="s">
        <v>55</v>
      </c>
      <c r="C33" s="585"/>
      <c r="D33" s="585"/>
      <c r="E33" s="494" t="s">
        <v>56</v>
      </c>
      <c r="F33" s="525"/>
      <c r="G33" s="496"/>
      <c r="H33" s="507"/>
      <c r="I33" s="590"/>
      <c r="J33" s="591"/>
      <c r="K33" s="591"/>
      <c r="L33" s="536"/>
    </row>
    <row r="34" spans="1:12" ht="15.75">
      <c r="A34" s="556"/>
      <c r="B34" s="586"/>
      <c r="C34" s="587"/>
      <c r="D34" s="587"/>
      <c r="E34" s="494" t="s">
        <v>57</v>
      </c>
      <c r="F34" s="525"/>
      <c r="G34" s="496"/>
      <c r="H34" s="507"/>
      <c r="I34" s="590"/>
      <c r="J34" s="591"/>
      <c r="K34" s="591"/>
      <c r="L34" s="536"/>
    </row>
    <row r="35" spans="1:12">
      <c r="A35" s="526"/>
      <c r="B35" s="527"/>
      <c r="C35" s="527"/>
      <c r="E35" s="494" t="s">
        <v>58</v>
      </c>
      <c r="F35" s="525"/>
      <c r="G35" s="496"/>
      <c r="H35" s="507"/>
      <c r="I35" s="590"/>
      <c r="J35" s="591"/>
      <c r="K35" s="591"/>
      <c r="L35" s="536"/>
    </row>
    <row r="36" spans="1:12">
      <c r="B36" s="528"/>
      <c r="C36" s="528"/>
      <c r="E36" s="503" t="s">
        <v>59</v>
      </c>
      <c r="F36" s="529"/>
      <c r="G36" s="516"/>
      <c r="H36" s="530"/>
      <c r="I36" s="592"/>
      <c r="J36" s="593"/>
      <c r="K36" s="593"/>
      <c r="L36" s="537"/>
    </row>
    <row r="37" spans="1:12" ht="15.75">
      <c r="E37" s="505" t="s">
        <v>60</v>
      </c>
      <c r="F37" s="531"/>
      <c r="G37" s="532"/>
      <c r="H37" s="533"/>
      <c r="I37" s="552"/>
      <c r="J37" s="553"/>
      <c r="K37" s="554"/>
      <c r="L37" s="538"/>
    </row>
  </sheetData>
  <mergeCells count="42">
    <mergeCell ref="C5:D5"/>
    <mergeCell ref="G5:H5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31:K31"/>
    <mergeCell ref="I23:K23"/>
    <mergeCell ref="I24:K24"/>
    <mergeCell ref="E25:H25"/>
    <mergeCell ref="I25:K25"/>
    <mergeCell ref="I26:K26"/>
    <mergeCell ref="I37:K37"/>
    <mergeCell ref="A33:A34"/>
    <mergeCell ref="A2:D4"/>
    <mergeCell ref="E2:H4"/>
    <mergeCell ref="I2:L4"/>
    <mergeCell ref="B33:D34"/>
    <mergeCell ref="I32:K32"/>
    <mergeCell ref="I33:K33"/>
    <mergeCell ref="I34:K34"/>
    <mergeCell ref="I35:K35"/>
    <mergeCell ref="I36:K36"/>
    <mergeCell ref="I27:K27"/>
    <mergeCell ref="I28:K28"/>
    <mergeCell ref="I29:K29"/>
    <mergeCell ref="I30:K30"/>
    <mergeCell ref="E31:H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31"/>
  <sheetViews>
    <sheetView workbookViewId="0">
      <selection activeCell="B4" sqref="B4"/>
    </sheetView>
  </sheetViews>
  <sheetFormatPr defaultColWidth="9" defaultRowHeight="15.75"/>
  <cols>
    <col min="1" max="1" width="27.5" style="390" customWidth="1"/>
    <col min="2" max="2" width="28.875" style="390" customWidth="1"/>
    <col min="3" max="3" width="23.5" style="390" customWidth="1"/>
    <col min="4" max="4" width="18.5" style="390" customWidth="1"/>
    <col min="5" max="5" width="17.625" style="390" customWidth="1"/>
    <col min="6" max="6" width="22.625" style="390" customWidth="1"/>
    <col min="7" max="7" width="19.625" style="390" customWidth="1"/>
    <col min="8" max="9" width="18.875" style="390" customWidth="1"/>
    <col min="10" max="10" width="12.875" style="391" customWidth="1"/>
    <col min="11" max="16384" width="9" style="390"/>
  </cols>
  <sheetData>
    <row r="1" spans="1:10" ht="7.5" customHeight="1"/>
    <row r="2" spans="1:10" ht="22.5" customHeight="1">
      <c r="A2" s="392" t="s">
        <v>61</v>
      </c>
      <c r="B2" s="393">
        <v>89700</v>
      </c>
      <c r="C2" s="394"/>
      <c r="D2" s="630" t="s">
        <v>62</v>
      </c>
      <c r="E2" s="634"/>
      <c r="F2" s="396" t="s">
        <v>63</v>
      </c>
      <c r="G2" s="397"/>
      <c r="H2" s="398" t="s">
        <v>64</v>
      </c>
      <c r="I2" s="474">
        <v>89000</v>
      </c>
    </row>
    <row r="3" spans="1:10" ht="22.5" customHeight="1">
      <c r="A3" s="399" t="s">
        <v>65</v>
      </c>
      <c r="B3" s="400" t="s">
        <v>66</v>
      </c>
      <c r="C3" s="394"/>
      <c r="D3" s="635" t="s">
        <v>67</v>
      </c>
      <c r="E3" s="636"/>
      <c r="F3" s="401">
        <v>10</v>
      </c>
      <c r="G3" s="402">
        <f>SUM(F3*5000)</f>
        <v>50000</v>
      </c>
      <c r="H3" s="403" t="s">
        <v>68</v>
      </c>
      <c r="I3" s="475">
        <v>4</v>
      </c>
      <c r="J3" s="391">
        <f>SUM(I3*1)</f>
        <v>4</v>
      </c>
    </row>
    <row r="4" spans="1:10" ht="21.75" customHeight="1">
      <c r="A4" s="404" t="s">
        <v>69</v>
      </c>
      <c r="B4" s="405">
        <v>45667</v>
      </c>
      <c r="C4" s="394"/>
      <c r="D4" s="626" t="s">
        <v>70</v>
      </c>
      <c r="E4" s="627"/>
      <c r="F4" s="406">
        <v>50</v>
      </c>
      <c r="G4" s="402">
        <f>SUM(F4*10000)</f>
        <v>500000</v>
      </c>
      <c r="H4" s="407" t="s">
        <v>71</v>
      </c>
      <c r="I4" s="476">
        <v>20</v>
      </c>
      <c r="J4" s="391">
        <f>SUM(I4*5)</f>
        <v>100</v>
      </c>
    </row>
    <row r="5" spans="1:10" ht="16.5">
      <c r="A5" s="396" t="s">
        <v>72</v>
      </c>
      <c r="B5" s="408"/>
      <c r="C5" s="394"/>
      <c r="D5" s="626" t="s">
        <v>73</v>
      </c>
      <c r="E5" s="627"/>
      <c r="F5" s="406">
        <v>10</v>
      </c>
      <c r="G5" s="402">
        <f>SUM(F5*20000)</f>
        <v>200000</v>
      </c>
      <c r="H5" s="407" t="s">
        <v>74</v>
      </c>
      <c r="I5" s="476">
        <v>10</v>
      </c>
      <c r="J5" s="391">
        <f>SUM(I5*10)</f>
        <v>100</v>
      </c>
    </row>
    <row r="6" spans="1:10" ht="14.1" customHeight="1">
      <c r="A6" s="618"/>
      <c r="B6" s="618"/>
      <c r="C6" s="394"/>
      <c r="D6" s="626" t="s">
        <v>75</v>
      </c>
      <c r="E6" s="627"/>
      <c r="F6" s="406">
        <v>20</v>
      </c>
      <c r="G6" s="402">
        <f>SUM(F6*50000)</f>
        <v>1000000</v>
      </c>
      <c r="H6" s="407" t="s">
        <v>76</v>
      </c>
      <c r="I6" s="476">
        <v>1</v>
      </c>
      <c r="J6" s="391">
        <f>SUM(I6*20)</f>
        <v>20</v>
      </c>
    </row>
    <row r="7" spans="1:10">
      <c r="A7" s="409" t="s">
        <v>77</v>
      </c>
      <c r="B7" s="410" t="s">
        <v>78</v>
      </c>
      <c r="C7" s="394"/>
      <c r="D7" s="626" t="s">
        <v>79</v>
      </c>
      <c r="E7" s="627"/>
      <c r="F7" s="406">
        <v>100</v>
      </c>
      <c r="G7" s="402">
        <f>SUM(F7*100000)</f>
        <v>10000000</v>
      </c>
      <c r="H7" s="407" t="s">
        <v>80</v>
      </c>
      <c r="I7" s="476">
        <v>3</v>
      </c>
      <c r="J7" s="391">
        <f>SUM(I7*50)</f>
        <v>150</v>
      </c>
    </row>
    <row r="8" spans="1:10" ht="16.5">
      <c r="A8" s="411" t="s">
        <v>81</v>
      </c>
      <c r="B8" s="412" t="s">
        <v>78</v>
      </c>
      <c r="C8" s="394"/>
      <c r="D8" s="628"/>
      <c r="E8" s="629"/>
      <c r="F8" s="413"/>
      <c r="G8" s="402">
        <f t="shared" ref="G8" si="0">SUM(F8*5000)</f>
        <v>0</v>
      </c>
      <c r="H8" s="414" t="s">
        <v>82</v>
      </c>
      <c r="I8" s="477">
        <v>3</v>
      </c>
      <c r="J8" s="391">
        <f>SUM(I8*100)</f>
        <v>300</v>
      </c>
    </row>
    <row r="9" spans="1:10" ht="16.5">
      <c r="A9" s="411" t="s">
        <v>83</v>
      </c>
      <c r="B9" s="412" t="s">
        <v>78</v>
      </c>
      <c r="C9" s="394"/>
      <c r="D9" s="630" t="s">
        <v>84</v>
      </c>
      <c r="E9" s="631"/>
      <c r="F9" s="415">
        <f>SUM(G3:G80)</f>
        <v>12070000</v>
      </c>
      <c r="G9" s="416"/>
      <c r="H9" s="417" t="s">
        <v>85</v>
      </c>
      <c r="I9" s="478">
        <f>SUM(J3:J8)</f>
        <v>674</v>
      </c>
    </row>
    <row r="10" spans="1:10" ht="16.5">
      <c r="A10" s="411" t="s">
        <v>86</v>
      </c>
      <c r="B10" s="412" t="s">
        <v>78</v>
      </c>
      <c r="C10" s="394"/>
      <c r="D10" s="418"/>
      <c r="E10" s="418"/>
      <c r="F10" s="419"/>
      <c r="G10" s="420"/>
      <c r="H10" s="421" t="s">
        <v>84</v>
      </c>
      <c r="I10" s="479">
        <f>SUM(I9*I2)</f>
        <v>59986000</v>
      </c>
    </row>
    <row r="11" spans="1:10" ht="16.5">
      <c r="A11" s="411" t="s">
        <v>87</v>
      </c>
      <c r="B11" s="412" t="s">
        <v>78</v>
      </c>
      <c r="C11" s="394"/>
      <c r="D11" s="422"/>
      <c r="E11" s="422"/>
      <c r="F11" s="423"/>
      <c r="G11" s="422"/>
      <c r="H11" s="423"/>
      <c r="I11" s="423"/>
    </row>
    <row r="12" spans="1:10" ht="16.5">
      <c r="A12" s="411" t="s">
        <v>88</v>
      </c>
      <c r="B12" s="412" t="s">
        <v>78</v>
      </c>
      <c r="C12" s="632" t="s">
        <v>89</v>
      </c>
      <c r="D12" s="633"/>
      <c r="E12" s="632" t="s">
        <v>90</v>
      </c>
      <c r="F12" s="633"/>
      <c r="G12" s="424" t="s">
        <v>91</v>
      </c>
      <c r="H12" s="396" t="s">
        <v>92</v>
      </c>
      <c r="I12" s="395" t="s">
        <v>93</v>
      </c>
    </row>
    <row r="13" spans="1:10">
      <c r="A13" s="411" t="s">
        <v>94</v>
      </c>
      <c r="B13" s="425" t="s">
        <v>78</v>
      </c>
      <c r="C13" s="426"/>
      <c r="D13" s="427">
        <v>0</v>
      </c>
      <c r="E13" s="428"/>
      <c r="F13" s="429">
        <v>0</v>
      </c>
      <c r="G13" s="429">
        <v>0</v>
      </c>
      <c r="H13" s="430">
        <v>0</v>
      </c>
      <c r="I13" s="480">
        <v>175000</v>
      </c>
    </row>
    <row r="14" spans="1:10" ht="16.5">
      <c r="A14" s="431" t="s">
        <v>95</v>
      </c>
      <c r="B14" s="432" t="s">
        <v>78</v>
      </c>
      <c r="C14" s="433"/>
      <c r="D14" s="434">
        <v>0</v>
      </c>
      <c r="E14" s="435"/>
      <c r="F14" s="436">
        <v>0</v>
      </c>
      <c r="G14" s="436">
        <v>0</v>
      </c>
      <c r="H14" s="437">
        <v>0</v>
      </c>
      <c r="I14" s="481">
        <v>0</v>
      </c>
    </row>
    <row r="15" spans="1:10" ht="16.5">
      <c r="A15" s="438" t="s">
        <v>96</v>
      </c>
      <c r="B15" s="439"/>
      <c r="C15" s="433"/>
      <c r="D15" s="434">
        <v>0</v>
      </c>
      <c r="E15" s="435"/>
      <c r="F15" s="436">
        <v>0</v>
      </c>
      <c r="G15" s="436">
        <v>0</v>
      </c>
      <c r="H15" s="437">
        <v>0</v>
      </c>
      <c r="I15" s="481">
        <v>0</v>
      </c>
    </row>
    <row r="16" spans="1:10" ht="16.5" customHeight="1">
      <c r="A16" s="618"/>
      <c r="B16" s="618"/>
      <c r="C16" s="433"/>
      <c r="D16" s="434">
        <v>0</v>
      </c>
      <c r="E16" s="435"/>
      <c r="F16" s="436">
        <v>0</v>
      </c>
      <c r="G16" s="440">
        <v>0</v>
      </c>
      <c r="H16" s="437">
        <v>0</v>
      </c>
      <c r="I16" s="481">
        <v>0</v>
      </c>
    </row>
    <row r="17" spans="1:9">
      <c r="A17" s="441" t="s">
        <v>97</v>
      </c>
      <c r="B17" s="442">
        <v>0</v>
      </c>
      <c r="C17" s="433"/>
      <c r="D17" s="434">
        <v>0</v>
      </c>
      <c r="E17" s="435"/>
      <c r="F17" s="436">
        <v>0</v>
      </c>
      <c r="G17" s="436">
        <v>0</v>
      </c>
      <c r="H17" s="437">
        <v>0</v>
      </c>
      <c r="I17" s="481">
        <v>0</v>
      </c>
    </row>
    <row r="18" spans="1:9">
      <c r="A18" s="443" t="s">
        <v>98</v>
      </c>
      <c r="B18" s="444">
        <v>0</v>
      </c>
      <c r="C18" s="433"/>
      <c r="D18" s="434">
        <v>0</v>
      </c>
      <c r="E18" s="435"/>
      <c r="F18" s="436">
        <v>0</v>
      </c>
      <c r="G18" s="436">
        <v>0</v>
      </c>
      <c r="H18" s="437">
        <v>0</v>
      </c>
      <c r="I18" s="481">
        <v>0</v>
      </c>
    </row>
    <row r="19" spans="1:9">
      <c r="A19" s="443"/>
      <c r="B19" s="444">
        <v>0</v>
      </c>
      <c r="C19" s="433"/>
      <c r="D19" s="434">
        <v>0</v>
      </c>
      <c r="E19" s="435"/>
      <c r="F19" s="436">
        <v>0</v>
      </c>
      <c r="G19" s="436">
        <v>0</v>
      </c>
      <c r="H19" s="437">
        <v>0</v>
      </c>
      <c r="I19" s="481">
        <v>0</v>
      </c>
    </row>
    <row r="20" spans="1:9">
      <c r="A20" s="445" t="s">
        <v>99</v>
      </c>
      <c r="B20" s="444">
        <v>300000</v>
      </c>
      <c r="C20" s="433"/>
      <c r="D20" s="434">
        <v>0</v>
      </c>
      <c r="E20" s="435"/>
      <c r="F20" s="436">
        <v>0</v>
      </c>
      <c r="G20" s="436">
        <v>0</v>
      </c>
      <c r="H20" s="437">
        <v>0</v>
      </c>
      <c r="I20" s="481">
        <v>0</v>
      </c>
    </row>
    <row r="21" spans="1:9">
      <c r="A21" s="445" t="s">
        <v>100</v>
      </c>
      <c r="B21" s="444">
        <v>200000</v>
      </c>
      <c r="C21" s="446"/>
      <c r="D21" s="434">
        <v>0</v>
      </c>
      <c r="E21" s="435"/>
      <c r="F21" s="436">
        <v>0</v>
      </c>
      <c r="G21" s="436">
        <v>0</v>
      </c>
      <c r="H21" s="437">
        <v>0</v>
      </c>
      <c r="I21" s="481">
        <v>0</v>
      </c>
    </row>
    <row r="22" spans="1:9">
      <c r="A22" s="447" t="s">
        <v>101</v>
      </c>
      <c r="B22" s="444">
        <v>0</v>
      </c>
      <c r="C22" s="433"/>
      <c r="D22" s="448">
        <v>0</v>
      </c>
      <c r="E22" s="449"/>
      <c r="F22" s="450">
        <v>0</v>
      </c>
      <c r="G22" s="436">
        <v>0</v>
      </c>
      <c r="H22" s="451">
        <v>0</v>
      </c>
      <c r="I22" s="448">
        <v>0</v>
      </c>
    </row>
    <row r="23" spans="1:9" ht="17.100000000000001" customHeight="1">
      <c r="A23" s="452"/>
      <c r="B23" s="453">
        <v>0</v>
      </c>
      <c r="C23" s="433"/>
      <c r="D23" s="434">
        <v>0</v>
      </c>
      <c r="E23" s="435"/>
      <c r="F23" s="436">
        <v>0</v>
      </c>
      <c r="G23" s="436">
        <v>0</v>
      </c>
      <c r="H23" s="437">
        <v>0</v>
      </c>
      <c r="I23" s="434">
        <v>0</v>
      </c>
    </row>
    <row r="24" spans="1:9" ht="17.100000000000001" customHeight="1">
      <c r="A24" s="454" t="s">
        <v>84</v>
      </c>
      <c r="B24" s="455">
        <f>SUM(B17:B23)</f>
        <v>500000</v>
      </c>
      <c r="C24" s="433"/>
      <c r="D24" s="456">
        <v>0</v>
      </c>
      <c r="E24" s="457"/>
      <c r="F24" s="458">
        <v>0</v>
      </c>
      <c r="G24" s="458">
        <v>0</v>
      </c>
      <c r="H24" s="458">
        <v>0</v>
      </c>
      <c r="I24" s="456">
        <v>0</v>
      </c>
    </row>
    <row r="25" spans="1:9" ht="26.25" customHeight="1">
      <c r="A25" s="618"/>
      <c r="B25" s="619"/>
      <c r="C25" s="459" t="s">
        <v>54</v>
      </c>
      <c r="D25" s="460">
        <f>SUM(D13:D24)</f>
        <v>0</v>
      </c>
      <c r="E25" s="459" t="s">
        <v>54</v>
      </c>
      <c r="F25" s="460">
        <f t="shared" ref="F25" si="1">SUM(F13:F24)</f>
        <v>0</v>
      </c>
      <c r="G25" s="460">
        <f t="shared" ref="G25" si="2">SUM(G13:G24)</f>
        <v>0</v>
      </c>
      <c r="H25" s="460">
        <f t="shared" ref="H25" si="3">SUM(H13:H24)</f>
        <v>0</v>
      </c>
      <c r="I25" s="460">
        <f t="shared" ref="I25" si="4">SUM(I13:I24)</f>
        <v>175000</v>
      </c>
    </row>
    <row r="26" spans="1:9" ht="16.5">
      <c r="A26" s="409" t="s">
        <v>102</v>
      </c>
      <c r="B26" s="461">
        <f>I10</f>
        <v>59986000</v>
      </c>
      <c r="C26" s="394"/>
      <c r="D26" s="620"/>
      <c r="E26" s="620"/>
      <c r="F26" s="620"/>
      <c r="G26" s="620"/>
      <c r="H26" s="620"/>
      <c r="I26" s="620"/>
    </row>
    <row r="27" spans="1:9" ht="16.5">
      <c r="A27" s="411" t="s">
        <v>103</v>
      </c>
      <c r="B27" s="462">
        <f>F9</f>
        <v>12070000</v>
      </c>
      <c r="C27" s="394"/>
      <c r="D27" s="463" t="s">
        <v>104</v>
      </c>
      <c r="E27" s="621" t="s">
        <v>105</v>
      </c>
      <c r="F27" s="622"/>
      <c r="G27" s="623">
        <f>SUM(E28+E29+E30+E31+G28+G29+G30+G31+I28+I29+I30+I31)</f>
        <v>320000</v>
      </c>
      <c r="H27" s="624"/>
      <c r="I27" s="625"/>
    </row>
    <row r="28" spans="1:9" ht="16.5">
      <c r="A28" s="431" t="s">
        <v>106</v>
      </c>
      <c r="B28" s="464">
        <f>SUM(B24+D25+F25+G25+H25+I25+G27)</f>
        <v>995000</v>
      </c>
      <c r="C28" s="394"/>
      <c r="D28" s="465" t="s">
        <v>107</v>
      </c>
      <c r="E28" s="466">
        <v>45000</v>
      </c>
      <c r="F28" s="467" t="s">
        <v>108</v>
      </c>
      <c r="G28" s="468">
        <v>0</v>
      </c>
      <c r="H28" s="469" t="s">
        <v>109</v>
      </c>
      <c r="I28" s="482">
        <v>0</v>
      </c>
    </row>
    <row r="29" spans="1:9">
      <c r="A29" s="614" t="s">
        <v>110</v>
      </c>
      <c r="B29" s="616">
        <f>SUM(B26:B28)</f>
        <v>73051000</v>
      </c>
      <c r="C29" s="394"/>
      <c r="D29" s="465" t="s">
        <v>111</v>
      </c>
      <c r="E29" s="466">
        <v>275000</v>
      </c>
      <c r="F29" s="470" t="s">
        <v>112</v>
      </c>
      <c r="G29" s="466">
        <v>0</v>
      </c>
      <c r="H29" s="467" t="s">
        <v>113</v>
      </c>
      <c r="I29" s="483">
        <v>0</v>
      </c>
    </row>
    <row r="30" spans="1:9" ht="16.5">
      <c r="A30" s="615"/>
      <c r="B30" s="617"/>
      <c r="C30" s="394"/>
      <c r="D30" s="465" t="s">
        <v>114</v>
      </c>
      <c r="E30" s="466">
        <v>0</v>
      </c>
      <c r="F30" s="467" t="s">
        <v>115</v>
      </c>
      <c r="G30" s="466">
        <v>0</v>
      </c>
      <c r="H30" s="467" t="s">
        <v>116</v>
      </c>
      <c r="I30" s="483">
        <v>0</v>
      </c>
    </row>
    <row r="31" spans="1:9" ht="16.5">
      <c r="D31" s="471"/>
      <c r="E31" s="472"/>
      <c r="F31" s="473"/>
      <c r="G31" s="472"/>
      <c r="H31" s="473"/>
      <c r="I31" s="484"/>
    </row>
  </sheetData>
  <mergeCells count="18">
    <mergeCell ref="D2:E2"/>
    <mergeCell ref="D3:E3"/>
    <mergeCell ref="D4:E4"/>
    <mergeCell ref="D5:E5"/>
    <mergeCell ref="A6:B6"/>
    <mergeCell ref="D6:E6"/>
    <mergeCell ref="D7:E7"/>
    <mergeCell ref="D8:E8"/>
    <mergeCell ref="D9:E9"/>
    <mergeCell ref="C12:D12"/>
    <mergeCell ref="E12:F12"/>
    <mergeCell ref="A29:A30"/>
    <mergeCell ref="B29:B30"/>
    <mergeCell ref="A16:B16"/>
    <mergeCell ref="A25:B25"/>
    <mergeCell ref="D26:I26"/>
    <mergeCell ref="E27:F27"/>
    <mergeCell ref="G27:I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H147"/>
  <sheetViews>
    <sheetView workbookViewId="0">
      <selection activeCell="B4" sqref="B4"/>
    </sheetView>
  </sheetViews>
  <sheetFormatPr defaultColWidth="8.875" defaultRowHeight="15"/>
  <cols>
    <col min="1" max="1" width="19.125" style="5" customWidth="1"/>
    <col min="2" max="3" width="15.5" style="6" customWidth="1"/>
    <col min="4" max="4" width="16.875" style="7" customWidth="1"/>
    <col min="5" max="5" width="16.125" style="8" customWidth="1"/>
    <col min="6" max="7" width="17" style="9" customWidth="1"/>
    <col min="8" max="8" width="17" style="7" customWidth="1"/>
    <col min="9" max="9" width="19.125" style="7" customWidth="1"/>
    <col min="10" max="10" width="15.875" style="9" customWidth="1"/>
    <col min="11" max="12" width="21" style="9" customWidth="1"/>
    <col min="13" max="13" width="17.5" style="9" customWidth="1"/>
    <col min="14" max="14" width="3" style="13" customWidth="1"/>
    <col min="15" max="17" width="17.5" style="14" customWidth="1"/>
    <col min="18" max="18" width="15" style="13" customWidth="1"/>
    <col min="19" max="19" width="17.5" style="13" customWidth="1"/>
    <col min="20" max="21" width="18" style="13" customWidth="1"/>
    <col min="22" max="22" width="16.125" style="13" customWidth="1"/>
    <col min="23" max="23" width="2.5" style="13" customWidth="1"/>
    <col min="24" max="24" width="17.5" style="9" customWidth="1"/>
    <col min="25" max="25" width="16.625" style="272" customWidth="1"/>
    <col min="26" max="26" width="17.375" style="6" customWidth="1"/>
    <col min="27" max="28" width="15.375" style="6" customWidth="1"/>
    <col min="29" max="29" width="16.125" style="6" customWidth="1"/>
    <col min="30" max="30" width="5.5" style="14" customWidth="1"/>
    <col min="31" max="31" width="17.5" style="13" customWidth="1"/>
    <col min="32" max="32" width="12.875" style="14" customWidth="1"/>
    <col min="33" max="33" width="19" style="6" customWidth="1"/>
    <col min="34" max="34" width="11.5" style="171" customWidth="1"/>
  </cols>
  <sheetData>
    <row r="1" spans="1:34" ht="15.75">
      <c r="B1" s="15" t="s">
        <v>117</v>
      </c>
      <c r="C1" s="16">
        <v>89550</v>
      </c>
      <c r="D1" s="644"/>
      <c r="E1" s="644"/>
      <c r="F1" s="644"/>
      <c r="G1" s="644"/>
      <c r="H1" s="644"/>
      <c r="I1" s="644"/>
      <c r="J1" s="644"/>
      <c r="K1" s="644"/>
      <c r="L1" s="644"/>
      <c r="M1" s="644"/>
      <c r="N1" s="316"/>
      <c r="O1" s="646"/>
      <c r="P1" s="646"/>
      <c r="Q1" s="646"/>
      <c r="R1" s="646"/>
      <c r="S1" s="646"/>
      <c r="T1" s="646"/>
      <c r="U1" s="646"/>
      <c r="V1" s="646"/>
      <c r="W1" s="324"/>
      <c r="X1" s="325"/>
      <c r="Y1" s="317"/>
      <c r="Z1" s="335"/>
      <c r="AA1" s="335"/>
      <c r="AB1" s="335"/>
      <c r="AC1" s="335"/>
      <c r="AD1" s="250"/>
    </row>
    <row r="2" spans="1:34" ht="16.5" customHeight="1">
      <c r="A2" s="17" t="s">
        <v>118</v>
      </c>
      <c r="D2" s="645"/>
      <c r="E2" s="645"/>
      <c r="F2" s="645"/>
      <c r="G2" s="645"/>
      <c r="H2" s="645"/>
      <c r="I2" s="645"/>
      <c r="J2" s="645"/>
      <c r="K2" s="645"/>
      <c r="L2" s="645"/>
      <c r="M2" s="645"/>
      <c r="N2" s="318"/>
      <c r="O2" s="647"/>
      <c r="P2" s="647"/>
      <c r="Q2" s="647"/>
      <c r="R2" s="647"/>
      <c r="S2" s="647"/>
      <c r="T2" s="647"/>
      <c r="U2" s="647"/>
      <c r="V2" s="647"/>
      <c r="W2" s="324"/>
      <c r="X2" s="325"/>
      <c r="Y2" s="317"/>
      <c r="Z2" s="336"/>
      <c r="AA2" s="336"/>
      <c r="AB2" s="336"/>
      <c r="AC2" s="336"/>
      <c r="AD2" s="121"/>
    </row>
    <row r="3" spans="1:34" s="1" customFormat="1" ht="15.75">
      <c r="A3" s="654"/>
      <c r="B3" s="19" t="s">
        <v>119</v>
      </c>
      <c r="C3" s="216" t="s">
        <v>120</v>
      </c>
      <c r="D3" s="21" t="s">
        <v>121</v>
      </c>
      <c r="E3" s="22" t="s">
        <v>122</v>
      </c>
      <c r="F3" s="17" t="s">
        <v>123</v>
      </c>
      <c r="G3" s="17" t="s">
        <v>124</v>
      </c>
      <c r="H3" s="21" t="s">
        <v>125</v>
      </c>
      <c r="I3" s="21" t="s">
        <v>126</v>
      </c>
      <c r="J3" s="17" t="s">
        <v>127</v>
      </c>
      <c r="K3" s="17" t="s">
        <v>128</v>
      </c>
      <c r="L3" s="17" t="s">
        <v>129</v>
      </c>
      <c r="M3" s="319" t="s">
        <v>130</v>
      </c>
      <c r="N3" s="318"/>
      <c r="O3" s="236" t="s">
        <v>131</v>
      </c>
      <c r="P3" s="320" t="s">
        <v>132</v>
      </c>
      <c r="Q3" s="320" t="s">
        <v>133</v>
      </c>
      <c r="R3" s="237" t="s">
        <v>134</v>
      </c>
      <c r="S3" s="238" t="s">
        <v>135</v>
      </c>
      <c r="T3" s="238" t="s">
        <v>10</v>
      </c>
      <c r="U3" s="239" t="s">
        <v>8</v>
      </c>
      <c r="V3" s="238" t="s">
        <v>136</v>
      </c>
      <c r="W3" s="326"/>
      <c r="X3" s="72" t="s">
        <v>137</v>
      </c>
      <c r="Y3" s="337" t="s">
        <v>138</v>
      </c>
      <c r="Z3" s="338" t="s">
        <v>139</v>
      </c>
      <c r="AA3" s="338" t="s">
        <v>140</v>
      </c>
      <c r="AB3" s="338" t="s">
        <v>141</v>
      </c>
      <c r="AC3" s="339" t="s">
        <v>142</v>
      </c>
      <c r="AD3" s="252"/>
      <c r="AE3" s="648" t="s">
        <v>143</v>
      </c>
      <c r="AF3" s="649"/>
      <c r="AG3" s="649"/>
      <c r="AH3" s="650"/>
    </row>
    <row r="4" spans="1:34" s="14" customFormat="1" ht="15.75">
      <c r="A4" s="655"/>
      <c r="B4" s="309">
        <f>'Daily Closing Sheet '!B4</f>
        <v>45667</v>
      </c>
      <c r="C4" s="310" t="str">
        <f>'Daily Closing Sheet '!B3</f>
        <v>Rayan</v>
      </c>
      <c r="D4" s="311">
        <v>0</v>
      </c>
      <c r="E4" s="312">
        <v>0</v>
      </c>
      <c r="F4" s="313">
        <v>0</v>
      </c>
      <c r="G4" s="314"/>
      <c r="H4" s="314"/>
      <c r="I4" s="314">
        <v>0</v>
      </c>
      <c r="J4" s="314"/>
      <c r="K4" s="313">
        <v>0</v>
      </c>
      <c r="L4" s="313"/>
      <c r="M4" s="321"/>
      <c r="N4" s="318"/>
      <c r="O4" s="322">
        <v>0</v>
      </c>
      <c r="P4" s="323"/>
      <c r="Q4" s="327"/>
      <c r="R4" s="328">
        <v>0</v>
      </c>
      <c r="S4" s="329">
        <v>0</v>
      </c>
      <c r="T4" s="329">
        <v>0</v>
      </c>
      <c r="U4" s="330">
        <v>0</v>
      </c>
      <c r="V4" s="331">
        <v>0</v>
      </c>
      <c r="W4" s="332"/>
      <c r="X4" s="333">
        <v>0</v>
      </c>
      <c r="Y4" s="340">
        <v>0</v>
      </c>
      <c r="Z4" s="313">
        <v>0</v>
      </c>
      <c r="AA4" s="313">
        <v>0</v>
      </c>
      <c r="AB4" s="313">
        <v>0</v>
      </c>
      <c r="AC4" s="341">
        <v>0</v>
      </c>
      <c r="AD4" s="252"/>
      <c r="AE4" s="651"/>
      <c r="AF4" s="652"/>
      <c r="AG4" s="652"/>
      <c r="AH4" s="653"/>
    </row>
    <row r="5" spans="1:34" ht="16.5">
      <c r="A5" s="655"/>
      <c r="B5" s="637">
        <f>SUM(D5:M5)</f>
        <v>0</v>
      </c>
      <c r="C5" s="638"/>
      <c r="D5" s="187">
        <f>SUM(D4:D4)*35000</f>
        <v>0</v>
      </c>
      <c r="E5" s="187">
        <f>SUM(E4:E4)*70000</f>
        <v>0</v>
      </c>
      <c r="F5" s="187">
        <f>SUM(F4:F4)*40000</f>
        <v>0</v>
      </c>
      <c r="G5" s="187">
        <f>SUM(G4:G4)*40000</f>
        <v>0</v>
      </c>
      <c r="H5" s="187">
        <f>SUM(H4:H4)*10000</f>
        <v>0</v>
      </c>
      <c r="I5" s="187">
        <f>SUM(I4:I4)*15000</f>
        <v>0</v>
      </c>
      <c r="J5" s="187">
        <f>SUM(J4:J4)*25000</f>
        <v>0</v>
      </c>
      <c r="K5" s="187">
        <f>SUM(K4:K4)*55000</f>
        <v>0</v>
      </c>
      <c r="L5" s="187">
        <f>SUM(L4:L4)*90000</f>
        <v>0</v>
      </c>
      <c r="M5" s="228">
        <f>SUM(M4:M4)*20000</f>
        <v>0</v>
      </c>
      <c r="N5" s="318"/>
      <c r="O5" s="187">
        <f>SUM(O4:O4)</f>
        <v>0</v>
      </c>
      <c r="P5" s="187">
        <f t="shared" ref="P5:S5" si="0">SUM(P4:P4)</f>
        <v>0</v>
      </c>
      <c r="Q5" s="187">
        <f t="shared" si="0"/>
        <v>0</v>
      </c>
      <c r="R5" s="186">
        <f t="shared" si="0"/>
        <v>0</v>
      </c>
      <c r="S5" s="187">
        <f t="shared" si="0"/>
        <v>0</v>
      </c>
      <c r="T5" s="187">
        <f>SUM(T4:T4)*1440000</f>
        <v>0</v>
      </c>
      <c r="U5" s="228">
        <f>SUM(U4:U4)*1440000</f>
        <v>0</v>
      </c>
      <c r="V5" s="187">
        <f>SUM(V4:V4)</f>
        <v>0</v>
      </c>
      <c r="W5" s="334"/>
      <c r="X5" s="187">
        <f>SUM(X4:X4)*990000</f>
        <v>0</v>
      </c>
      <c r="Y5" s="186">
        <f>SUM(Y4:Y4)*405000</f>
        <v>0</v>
      </c>
      <c r="Z5" s="187">
        <f>SUM(Z4:Z4)</f>
        <v>0</v>
      </c>
      <c r="AA5" s="187">
        <f>SUM(AA4:AA4)</f>
        <v>0</v>
      </c>
      <c r="AB5" s="187">
        <f>SUM(AB4:AB4)</f>
        <v>0</v>
      </c>
      <c r="AC5" s="187">
        <f>SUM(AC4:AC4)</f>
        <v>0</v>
      </c>
      <c r="AD5" s="252"/>
      <c r="AE5" s="342" t="s">
        <v>137</v>
      </c>
      <c r="AF5" s="343">
        <f>X6*1000</f>
        <v>0</v>
      </c>
      <c r="AG5" s="357">
        <f>(D129+(E129*2)+K129)*15</f>
        <v>0</v>
      </c>
      <c r="AH5" s="358">
        <f>AF5-AG5</f>
        <v>0</v>
      </c>
    </row>
    <row r="6" spans="1:34" ht="20.25" customHeight="1">
      <c r="A6" s="656"/>
      <c r="B6" s="639"/>
      <c r="C6" s="640"/>
      <c r="D6" s="231">
        <f t="shared" ref="D6:M6" si="1">SUM(D4:D4)</f>
        <v>0</v>
      </c>
      <c r="E6" s="188">
        <f t="shared" si="1"/>
        <v>0</v>
      </c>
      <c r="F6" s="188">
        <f t="shared" si="1"/>
        <v>0</v>
      </c>
      <c r="G6" s="188">
        <f t="shared" si="1"/>
        <v>0</v>
      </c>
      <c r="H6" s="188">
        <f t="shared" si="1"/>
        <v>0</v>
      </c>
      <c r="I6" s="188">
        <f t="shared" si="1"/>
        <v>0</v>
      </c>
      <c r="J6" s="188">
        <f t="shared" si="1"/>
        <v>0</v>
      </c>
      <c r="K6" s="188">
        <f t="shared" si="1"/>
        <v>0</v>
      </c>
      <c r="L6" s="188">
        <f t="shared" si="1"/>
        <v>0</v>
      </c>
      <c r="M6" s="230">
        <f t="shared" si="1"/>
        <v>0</v>
      </c>
      <c r="N6" s="318"/>
      <c r="O6" s="231">
        <f t="shared" ref="O6:V6" si="2">SUM(O4:O4)</f>
        <v>0</v>
      </c>
      <c r="P6" s="231">
        <f t="shared" si="2"/>
        <v>0</v>
      </c>
      <c r="Q6" s="231">
        <f t="shared" si="2"/>
        <v>0</v>
      </c>
      <c r="R6" s="188">
        <f t="shared" si="2"/>
        <v>0</v>
      </c>
      <c r="S6" s="188">
        <f t="shared" si="2"/>
        <v>0</v>
      </c>
      <c r="T6" s="188">
        <f t="shared" si="2"/>
        <v>0</v>
      </c>
      <c r="U6" s="230">
        <f t="shared" si="2"/>
        <v>0</v>
      </c>
      <c r="V6" s="231">
        <f t="shared" si="2"/>
        <v>0</v>
      </c>
      <c r="W6" s="332"/>
      <c r="X6" s="231">
        <f t="shared" ref="X6:AC6" si="3">SUM(X4:X4)</f>
        <v>0</v>
      </c>
      <c r="Y6" s="188">
        <f t="shared" si="3"/>
        <v>0</v>
      </c>
      <c r="Z6" s="188">
        <f t="shared" si="3"/>
        <v>0</v>
      </c>
      <c r="AA6" s="188">
        <f t="shared" si="3"/>
        <v>0</v>
      </c>
      <c r="AB6" s="188">
        <f t="shared" si="3"/>
        <v>0</v>
      </c>
      <c r="AC6" s="188">
        <f t="shared" si="3"/>
        <v>0</v>
      </c>
      <c r="AD6" s="252"/>
      <c r="AE6" s="344" t="s">
        <v>138</v>
      </c>
      <c r="AF6" s="109">
        <f>Y6*200</f>
        <v>0</v>
      </c>
      <c r="AG6" s="359">
        <f>F6*6</f>
        <v>0</v>
      </c>
      <c r="AH6" s="358">
        <f t="shared" ref="AH6:AH16" si="4">AF6-AG6</f>
        <v>0</v>
      </c>
    </row>
    <row r="7" spans="1:34" s="1" customFormat="1" ht="16.5">
      <c r="A7" s="654"/>
      <c r="B7" s="19" t="s">
        <v>119</v>
      </c>
      <c r="C7" s="216" t="s">
        <v>120</v>
      </c>
      <c r="D7" s="21" t="s">
        <v>121</v>
      </c>
      <c r="E7" s="22" t="s">
        <v>122</v>
      </c>
      <c r="F7" s="17" t="s">
        <v>123</v>
      </c>
      <c r="G7" s="17" t="s">
        <v>124</v>
      </c>
      <c r="H7" s="21" t="s">
        <v>125</v>
      </c>
      <c r="I7" s="21" t="s">
        <v>126</v>
      </c>
      <c r="J7" s="17" t="s">
        <v>127</v>
      </c>
      <c r="K7" s="17" t="s">
        <v>128</v>
      </c>
      <c r="L7" s="17" t="s">
        <v>129</v>
      </c>
      <c r="M7" s="319" t="s">
        <v>130</v>
      </c>
      <c r="N7" s="318"/>
      <c r="O7" s="236" t="s">
        <v>131</v>
      </c>
      <c r="P7" s="320" t="s">
        <v>132</v>
      </c>
      <c r="Q7" s="320" t="s">
        <v>133</v>
      </c>
      <c r="R7" s="237" t="s">
        <v>134</v>
      </c>
      <c r="S7" s="238" t="s">
        <v>135</v>
      </c>
      <c r="T7" s="238" t="s">
        <v>10</v>
      </c>
      <c r="U7" s="239" t="s">
        <v>8</v>
      </c>
      <c r="V7" s="238" t="s">
        <v>136</v>
      </c>
      <c r="W7" s="332"/>
      <c r="X7" s="72" t="s">
        <v>137</v>
      </c>
      <c r="Y7" s="337" t="s">
        <v>138</v>
      </c>
      <c r="Z7" s="338" t="s">
        <v>139</v>
      </c>
      <c r="AA7" s="338" t="s">
        <v>140</v>
      </c>
      <c r="AB7" s="338" t="s">
        <v>141</v>
      </c>
      <c r="AC7" s="339" t="s">
        <v>142</v>
      </c>
      <c r="AD7" s="252"/>
      <c r="AE7" s="345" t="s">
        <v>139</v>
      </c>
      <c r="AF7" s="109">
        <f>Z6*1000</f>
        <v>0</v>
      </c>
      <c r="AG7" s="359">
        <f>I6*15</f>
        <v>0</v>
      </c>
      <c r="AH7" s="358">
        <f t="shared" si="4"/>
        <v>0</v>
      </c>
    </row>
    <row r="8" spans="1:34" s="14" customFormat="1" ht="16.5">
      <c r="A8" s="655"/>
      <c r="B8" s="315"/>
      <c r="C8" s="310" t="str">
        <f>'Daily Closing Sheet '!B7</f>
        <v>x             =</v>
      </c>
      <c r="D8" s="311"/>
      <c r="E8" s="312"/>
      <c r="F8" s="313"/>
      <c r="G8" s="314"/>
      <c r="H8" s="314"/>
      <c r="I8" s="314"/>
      <c r="J8" s="314"/>
      <c r="K8" s="313"/>
      <c r="L8" s="313"/>
      <c r="M8" s="321"/>
      <c r="N8" s="318"/>
      <c r="O8" s="322"/>
      <c r="P8" s="323"/>
      <c r="Q8" s="327"/>
      <c r="R8" s="328"/>
      <c r="S8" s="329"/>
      <c r="T8" s="329"/>
      <c r="U8" s="330"/>
      <c r="V8" s="331"/>
      <c r="W8" s="332"/>
      <c r="X8" s="333"/>
      <c r="Y8" s="340"/>
      <c r="Z8" s="313"/>
      <c r="AA8" s="313"/>
      <c r="AB8" s="313"/>
      <c r="AC8" s="341"/>
      <c r="AD8" s="252"/>
      <c r="AE8" s="345" t="s">
        <v>140</v>
      </c>
      <c r="AF8" s="109">
        <f>AA6*1000</f>
        <v>0</v>
      </c>
      <c r="AG8" s="359"/>
      <c r="AH8" s="358">
        <f t="shared" si="4"/>
        <v>0</v>
      </c>
    </row>
    <row r="9" spans="1:34" ht="16.5" customHeight="1">
      <c r="A9" s="655"/>
      <c r="B9" s="637">
        <f>SUM(D9:M9)</f>
        <v>0</v>
      </c>
      <c r="C9" s="638"/>
      <c r="D9" s="187">
        <f>SUM(D8:D8)*35000</f>
        <v>0</v>
      </c>
      <c r="E9" s="187">
        <f>SUM(E8:E8)*70000</f>
        <v>0</v>
      </c>
      <c r="F9" s="187">
        <f>SUM(F8:F8)*40000</f>
        <v>0</v>
      </c>
      <c r="G9" s="187">
        <f>SUM(G8:G8)*40000</f>
        <v>0</v>
      </c>
      <c r="H9" s="187">
        <f>SUM(H8:H8)*10000</f>
        <v>0</v>
      </c>
      <c r="I9" s="187">
        <f>SUM(I8:I8)*15000</f>
        <v>0</v>
      </c>
      <c r="J9" s="187">
        <f>SUM(J8:J8)*25000</f>
        <v>0</v>
      </c>
      <c r="K9" s="187">
        <f>SUM(K8:K8)*55000</f>
        <v>0</v>
      </c>
      <c r="L9" s="187">
        <f>SUM(L8:L8)*90000</f>
        <v>0</v>
      </c>
      <c r="M9" s="228">
        <f>SUM(M8:M8)*20000</f>
        <v>0</v>
      </c>
      <c r="N9" s="318"/>
      <c r="O9" s="187">
        <f>SUM(O8:O8)</f>
        <v>0</v>
      </c>
      <c r="P9" s="187">
        <f t="shared" ref="P9:S9" si="5">SUM(P8:P8)</f>
        <v>0</v>
      </c>
      <c r="Q9" s="187">
        <f t="shared" si="5"/>
        <v>0</v>
      </c>
      <c r="R9" s="186">
        <f t="shared" si="5"/>
        <v>0</v>
      </c>
      <c r="S9" s="187">
        <f t="shared" si="5"/>
        <v>0</v>
      </c>
      <c r="T9" s="187">
        <f>SUM(T8:T8)*1440000</f>
        <v>0</v>
      </c>
      <c r="U9" s="228">
        <f>SUM(U8:U8)*1440000</f>
        <v>0</v>
      </c>
      <c r="V9" s="187">
        <f>SUM(V8:V8)</f>
        <v>0</v>
      </c>
      <c r="W9" s="334"/>
      <c r="X9" s="187">
        <f>SUM(X8:X8)*990000</f>
        <v>0</v>
      </c>
      <c r="Y9" s="186">
        <f>SUM(Y8:Y8)*405000</f>
        <v>0</v>
      </c>
      <c r="Z9" s="187">
        <f>SUM(Z8:Z8)</f>
        <v>0</v>
      </c>
      <c r="AA9" s="187">
        <f>SUM(AA8:AA8)</f>
        <v>0</v>
      </c>
      <c r="AB9" s="187">
        <f>SUM(AB8:AB8)</f>
        <v>0</v>
      </c>
      <c r="AC9" s="187">
        <f>SUM(AC8:AC8)</f>
        <v>0</v>
      </c>
      <c r="AD9" s="252"/>
      <c r="AE9" s="345" t="s">
        <v>141</v>
      </c>
      <c r="AF9" s="109">
        <f>AB6*1000</f>
        <v>0</v>
      </c>
      <c r="AG9" s="359"/>
      <c r="AH9" s="358">
        <f t="shared" si="4"/>
        <v>0</v>
      </c>
    </row>
    <row r="10" spans="1:34" ht="20.25" customHeight="1">
      <c r="A10" s="656"/>
      <c r="B10" s="639"/>
      <c r="C10" s="640"/>
      <c r="D10" s="231">
        <f t="shared" ref="D10:M10" si="6">SUM(D8:D8)</f>
        <v>0</v>
      </c>
      <c r="E10" s="188">
        <f t="shared" si="6"/>
        <v>0</v>
      </c>
      <c r="F10" s="188">
        <f t="shared" si="6"/>
        <v>0</v>
      </c>
      <c r="G10" s="188">
        <f t="shared" si="6"/>
        <v>0</v>
      </c>
      <c r="H10" s="188">
        <f t="shared" si="6"/>
        <v>0</v>
      </c>
      <c r="I10" s="188">
        <f t="shared" si="6"/>
        <v>0</v>
      </c>
      <c r="J10" s="188">
        <f t="shared" si="6"/>
        <v>0</v>
      </c>
      <c r="K10" s="188">
        <f t="shared" si="6"/>
        <v>0</v>
      </c>
      <c r="L10" s="188">
        <f t="shared" si="6"/>
        <v>0</v>
      </c>
      <c r="M10" s="230">
        <f t="shared" si="6"/>
        <v>0</v>
      </c>
      <c r="N10" s="318"/>
      <c r="O10" s="231">
        <f t="shared" ref="O10:V10" si="7">SUM(O8:O8)</f>
        <v>0</v>
      </c>
      <c r="P10" s="231">
        <f t="shared" si="7"/>
        <v>0</v>
      </c>
      <c r="Q10" s="231">
        <f t="shared" si="7"/>
        <v>0</v>
      </c>
      <c r="R10" s="188">
        <f t="shared" si="7"/>
        <v>0</v>
      </c>
      <c r="S10" s="188">
        <f t="shared" si="7"/>
        <v>0</v>
      </c>
      <c r="T10" s="188">
        <f t="shared" si="7"/>
        <v>0</v>
      </c>
      <c r="U10" s="230">
        <f t="shared" si="7"/>
        <v>0</v>
      </c>
      <c r="V10" s="231">
        <f t="shared" si="7"/>
        <v>0</v>
      </c>
      <c r="W10" s="332"/>
      <c r="X10" s="231">
        <f t="shared" ref="X10:AC10" si="8">SUM(X8:X8)</f>
        <v>0</v>
      </c>
      <c r="Y10" s="188">
        <f t="shared" si="8"/>
        <v>0</v>
      </c>
      <c r="Z10" s="188">
        <f t="shared" si="8"/>
        <v>0</v>
      </c>
      <c r="AA10" s="188">
        <f t="shared" si="8"/>
        <v>0</v>
      </c>
      <c r="AB10" s="188">
        <f t="shared" si="8"/>
        <v>0</v>
      </c>
      <c r="AC10" s="188">
        <f t="shared" si="8"/>
        <v>0</v>
      </c>
      <c r="AD10" s="252"/>
      <c r="AE10" s="346" t="s">
        <v>142</v>
      </c>
      <c r="AF10" s="109">
        <f>AC6*200</f>
        <v>0</v>
      </c>
      <c r="AG10" s="359"/>
      <c r="AH10" s="358">
        <f t="shared" si="4"/>
        <v>0</v>
      </c>
    </row>
    <row r="11" spans="1:34" s="1" customFormat="1" ht="16.5">
      <c r="A11" s="654"/>
      <c r="B11" s="19" t="s">
        <v>119</v>
      </c>
      <c r="C11" s="216" t="s">
        <v>120</v>
      </c>
      <c r="D11" s="21" t="s">
        <v>121</v>
      </c>
      <c r="E11" s="22" t="s">
        <v>122</v>
      </c>
      <c r="F11" s="17" t="s">
        <v>123</v>
      </c>
      <c r="G11" s="17" t="s">
        <v>124</v>
      </c>
      <c r="H11" s="21" t="s">
        <v>125</v>
      </c>
      <c r="I11" s="21" t="s">
        <v>126</v>
      </c>
      <c r="J11" s="17" t="s">
        <v>127</v>
      </c>
      <c r="K11" s="17" t="s">
        <v>128</v>
      </c>
      <c r="L11" s="17" t="s">
        <v>129</v>
      </c>
      <c r="M11" s="319" t="s">
        <v>130</v>
      </c>
      <c r="N11" s="318"/>
      <c r="O11" s="236" t="s">
        <v>131</v>
      </c>
      <c r="P11" s="320" t="s">
        <v>132</v>
      </c>
      <c r="Q11" s="320" t="s">
        <v>133</v>
      </c>
      <c r="R11" s="237" t="s">
        <v>134</v>
      </c>
      <c r="S11" s="238" t="s">
        <v>135</v>
      </c>
      <c r="T11" s="238" t="s">
        <v>10</v>
      </c>
      <c r="U11" s="239" t="s">
        <v>8</v>
      </c>
      <c r="V11" s="238" t="s">
        <v>136</v>
      </c>
      <c r="W11" s="332"/>
      <c r="X11" s="72" t="s">
        <v>137</v>
      </c>
      <c r="Y11" s="337" t="s">
        <v>138</v>
      </c>
      <c r="Z11" s="338" t="s">
        <v>139</v>
      </c>
      <c r="AA11" s="338" t="s">
        <v>140</v>
      </c>
      <c r="AB11" s="338" t="s">
        <v>141</v>
      </c>
      <c r="AC11" s="339" t="s">
        <v>142</v>
      </c>
      <c r="AD11" s="252"/>
      <c r="AE11" s="347" t="s">
        <v>131</v>
      </c>
      <c r="AF11" s="109"/>
      <c r="AG11" s="359"/>
      <c r="AH11" s="358">
        <f t="shared" si="4"/>
        <v>0</v>
      </c>
    </row>
    <row r="12" spans="1:34" s="14" customFormat="1" ht="16.5">
      <c r="A12" s="655"/>
      <c r="B12" s="315"/>
      <c r="C12" s="310"/>
      <c r="D12" s="311"/>
      <c r="E12" s="312"/>
      <c r="F12" s="313"/>
      <c r="G12" s="314"/>
      <c r="H12" s="314"/>
      <c r="I12" s="314"/>
      <c r="J12" s="314"/>
      <c r="K12" s="313"/>
      <c r="L12" s="313"/>
      <c r="M12" s="321"/>
      <c r="N12" s="318"/>
      <c r="O12" s="322"/>
      <c r="P12" s="323"/>
      <c r="Q12" s="327"/>
      <c r="R12" s="328"/>
      <c r="S12" s="329"/>
      <c r="T12" s="329"/>
      <c r="U12" s="330"/>
      <c r="V12" s="331"/>
      <c r="W12" s="332"/>
      <c r="X12" s="333"/>
      <c r="Y12" s="340"/>
      <c r="Z12" s="313"/>
      <c r="AA12" s="313"/>
      <c r="AB12" s="313"/>
      <c r="AC12" s="341"/>
      <c r="AD12" s="252"/>
      <c r="AE12" s="348" t="s">
        <v>134</v>
      </c>
      <c r="AF12" s="222">
        <f>T6*50</f>
        <v>0</v>
      </c>
      <c r="AG12" s="131"/>
      <c r="AH12" s="358">
        <f t="shared" si="4"/>
        <v>0</v>
      </c>
    </row>
    <row r="13" spans="1:34" ht="16.5" customHeight="1">
      <c r="A13" s="655"/>
      <c r="B13" s="637">
        <f>SUM(D13:M13)</f>
        <v>0</v>
      </c>
      <c r="C13" s="638"/>
      <c r="D13" s="187">
        <f>SUM(D12:D12)*35000</f>
        <v>0</v>
      </c>
      <c r="E13" s="187">
        <f>SUM(E12:E12)*70000</f>
        <v>0</v>
      </c>
      <c r="F13" s="187">
        <f>SUM(F12:F12)*40000</f>
        <v>0</v>
      </c>
      <c r="G13" s="187">
        <f>SUM(G12:G12)*40000</f>
        <v>0</v>
      </c>
      <c r="H13" s="187">
        <f>SUM(H12:H12)*10000</f>
        <v>0</v>
      </c>
      <c r="I13" s="187">
        <f>SUM(I12:I12)*15000</f>
        <v>0</v>
      </c>
      <c r="J13" s="187">
        <f>SUM(J12:J12)*25000</f>
        <v>0</v>
      </c>
      <c r="K13" s="187">
        <f>SUM(K12:K12)*55000</f>
        <v>0</v>
      </c>
      <c r="L13" s="187">
        <f>SUM(L12:L12)*90000</f>
        <v>0</v>
      </c>
      <c r="M13" s="228">
        <f>SUM(M12:M12)*20000</f>
        <v>0</v>
      </c>
      <c r="N13" s="318"/>
      <c r="O13" s="187">
        <f>SUM(O12:O12)</f>
        <v>0</v>
      </c>
      <c r="P13" s="187">
        <f t="shared" ref="P13:S13" si="9">SUM(P12:P12)</f>
        <v>0</v>
      </c>
      <c r="Q13" s="187">
        <f t="shared" si="9"/>
        <v>0</v>
      </c>
      <c r="R13" s="186">
        <f t="shared" si="9"/>
        <v>0</v>
      </c>
      <c r="S13" s="187">
        <f t="shared" si="9"/>
        <v>0</v>
      </c>
      <c r="T13" s="187">
        <f>SUM(T12:T12)*1440000</f>
        <v>0</v>
      </c>
      <c r="U13" s="228">
        <f>SUM(U12:U12)*1440000</f>
        <v>0</v>
      </c>
      <c r="V13" s="187">
        <f>SUM(V12:V12)</f>
        <v>0</v>
      </c>
      <c r="W13" s="334"/>
      <c r="X13" s="187">
        <f>SUM(X12:X12)*990000</f>
        <v>0</v>
      </c>
      <c r="Y13" s="186">
        <f>SUM(Y12:Y12)*405000</f>
        <v>0</v>
      </c>
      <c r="Z13" s="187">
        <f>SUM(Z12:Z12)</f>
        <v>0</v>
      </c>
      <c r="AA13" s="187">
        <f>SUM(AA12:AA12)</f>
        <v>0</v>
      </c>
      <c r="AB13" s="187">
        <f>SUM(AB12:AB12)</f>
        <v>0</v>
      </c>
      <c r="AC13" s="187">
        <f>SUM(AC12:AC12)</f>
        <v>0</v>
      </c>
      <c r="AD13" s="252"/>
      <c r="AE13" s="348" t="s">
        <v>135</v>
      </c>
      <c r="AF13" s="222">
        <f>U6*50</f>
        <v>0</v>
      </c>
      <c r="AG13" s="131"/>
      <c r="AH13" s="358">
        <f t="shared" si="4"/>
        <v>0</v>
      </c>
    </row>
    <row r="14" spans="1:34" ht="20.25" customHeight="1">
      <c r="A14" s="656"/>
      <c r="B14" s="639"/>
      <c r="C14" s="640"/>
      <c r="D14" s="231">
        <f t="shared" ref="D14:M14" si="10">SUM(D12:D12)</f>
        <v>0</v>
      </c>
      <c r="E14" s="188">
        <f t="shared" si="10"/>
        <v>0</v>
      </c>
      <c r="F14" s="188">
        <f t="shared" si="10"/>
        <v>0</v>
      </c>
      <c r="G14" s="188">
        <f t="shared" si="10"/>
        <v>0</v>
      </c>
      <c r="H14" s="188">
        <f t="shared" si="10"/>
        <v>0</v>
      </c>
      <c r="I14" s="188">
        <f t="shared" si="10"/>
        <v>0</v>
      </c>
      <c r="J14" s="188">
        <f t="shared" si="10"/>
        <v>0</v>
      </c>
      <c r="K14" s="188">
        <f t="shared" si="10"/>
        <v>0</v>
      </c>
      <c r="L14" s="188">
        <f t="shared" si="10"/>
        <v>0</v>
      </c>
      <c r="M14" s="230">
        <f t="shared" si="10"/>
        <v>0</v>
      </c>
      <c r="N14" s="318"/>
      <c r="O14" s="231">
        <f t="shared" ref="O14:V14" si="11">SUM(O12:O12)</f>
        <v>0</v>
      </c>
      <c r="P14" s="231">
        <f t="shared" si="11"/>
        <v>0</v>
      </c>
      <c r="Q14" s="231">
        <f t="shared" si="11"/>
        <v>0</v>
      </c>
      <c r="R14" s="188">
        <f t="shared" si="11"/>
        <v>0</v>
      </c>
      <c r="S14" s="188">
        <f t="shared" si="11"/>
        <v>0</v>
      </c>
      <c r="T14" s="188">
        <f t="shared" si="11"/>
        <v>0</v>
      </c>
      <c r="U14" s="230">
        <f t="shared" si="11"/>
        <v>0</v>
      </c>
      <c r="V14" s="231">
        <f t="shared" si="11"/>
        <v>0</v>
      </c>
      <c r="W14" s="332"/>
      <c r="X14" s="231">
        <f t="shared" ref="X14:AC14" si="12">SUM(X12:X12)</f>
        <v>0</v>
      </c>
      <c r="Y14" s="188">
        <f t="shared" si="12"/>
        <v>0</v>
      </c>
      <c r="Z14" s="188">
        <f t="shared" si="12"/>
        <v>0</v>
      </c>
      <c r="AA14" s="188">
        <f t="shared" si="12"/>
        <v>0</v>
      </c>
      <c r="AB14" s="188">
        <f t="shared" si="12"/>
        <v>0</v>
      </c>
      <c r="AC14" s="188">
        <f t="shared" si="12"/>
        <v>0</v>
      </c>
      <c r="AD14" s="252"/>
      <c r="AE14" s="348" t="s">
        <v>10</v>
      </c>
      <c r="AF14" s="222">
        <f>V6*100</f>
        <v>0</v>
      </c>
      <c r="AG14" s="131"/>
      <c r="AH14" s="358">
        <f t="shared" si="4"/>
        <v>0</v>
      </c>
    </row>
    <row r="15" spans="1:34" s="1" customFormat="1" ht="16.5">
      <c r="A15" s="654"/>
      <c r="B15" s="19" t="s">
        <v>119</v>
      </c>
      <c r="C15" s="216" t="s">
        <v>120</v>
      </c>
      <c r="D15" s="21" t="s">
        <v>121</v>
      </c>
      <c r="E15" s="22" t="s">
        <v>122</v>
      </c>
      <c r="F15" s="17" t="s">
        <v>123</v>
      </c>
      <c r="G15" s="17" t="s">
        <v>124</v>
      </c>
      <c r="H15" s="21" t="s">
        <v>125</v>
      </c>
      <c r="I15" s="21" t="s">
        <v>126</v>
      </c>
      <c r="J15" s="17" t="s">
        <v>127</v>
      </c>
      <c r="K15" s="17" t="s">
        <v>128</v>
      </c>
      <c r="L15" s="17" t="s">
        <v>129</v>
      </c>
      <c r="M15" s="319" t="s">
        <v>130</v>
      </c>
      <c r="N15" s="318"/>
      <c r="O15" s="236" t="s">
        <v>131</v>
      </c>
      <c r="P15" s="320" t="s">
        <v>132</v>
      </c>
      <c r="Q15" s="320" t="s">
        <v>133</v>
      </c>
      <c r="R15" s="237" t="s">
        <v>134</v>
      </c>
      <c r="S15" s="238" t="s">
        <v>135</v>
      </c>
      <c r="T15" s="238" t="s">
        <v>10</v>
      </c>
      <c r="U15" s="239" t="s">
        <v>8</v>
      </c>
      <c r="V15" s="238" t="s">
        <v>136</v>
      </c>
      <c r="W15" s="332"/>
      <c r="X15" s="72" t="s">
        <v>137</v>
      </c>
      <c r="Y15" s="337" t="s">
        <v>138</v>
      </c>
      <c r="Z15" s="338" t="s">
        <v>139</v>
      </c>
      <c r="AA15" s="338" t="s">
        <v>140</v>
      </c>
      <c r="AB15" s="338" t="s">
        <v>141</v>
      </c>
      <c r="AC15" s="339" t="s">
        <v>142</v>
      </c>
      <c r="AD15" s="252"/>
      <c r="AE15" s="348" t="s">
        <v>8</v>
      </c>
      <c r="AF15" s="222">
        <f>U6*50</f>
        <v>0</v>
      </c>
      <c r="AG15" s="131"/>
      <c r="AH15" s="358">
        <f t="shared" si="4"/>
        <v>0</v>
      </c>
    </row>
    <row r="16" spans="1:34" s="14" customFormat="1" ht="16.5">
      <c r="A16" s="655"/>
      <c r="B16" s="315"/>
      <c r="C16" s="310"/>
      <c r="D16" s="311"/>
      <c r="E16" s="312"/>
      <c r="F16" s="313"/>
      <c r="G16" s="314"/>
      <c r="H16" s="314"/>
      <c r="I16" s="314"/>
      <c r="J16" s="314"/>
      <c r="K16" s="313"/>
      <c r="L16" s="313"/>
      <c r="M16" s="321"/>
      <c r="N16" s="318"/>
      <c r="O16" s="322"/>
      <c r="P16" s="323"/>
      <c r="Q16" s="327"/>
      <c r="R16" s="328"/>
      <c r="S16" s="329"/>
      <c r="T16" s="329"/>
      <c r="U16" s="330"/>
      <c r="V16" s="331"/>
      <c r="W16" s="332"/>
      <c r="X16" s="333"/>
      <c r="Y16" s="340"/>
      <c r="Z16" s="313"/>
      <c r="AA16" s="313"/>
      <c r="AB16" s="313"/>
      <c r="AC16" s="341"/>
      <c r="AD16" s="252"/>
      <c r="AE16" s="349" t="s">
        <v>136</v>
      </c>
      <c r="AF16" s="113">
        <f>U6*50</f>
        <v>0</v>
      </c>
      <c r="AG16" s="360"/>
      <c r="AH16" s="358">
        <f t="shared" si="4"/>
        <v>0</v>
      </c>
    </row>
    <row r="17" spans="1:34" ht="16.5" customHeight="1">
      <c r="A17" s="655"/>
      <c r="B17" s="637">
        <f>SUM(D17:M17)</f>
        <v>0</v>
      </c>
      <c r="C17" s="638"/>
      <c r="D17" s="187">
        <f>SUM(D16:D16)*35000</f>
        <v>0</v>
      </c>
      <c r="E17" s="187">
        <f>SUM(E16:E16)*70000</f>
        <v>0</v>
      </c>
      <c r="F17" s="187">
        <f>SUM(F16:F16)*40000</f>
        <v>0</v>
      </c>
      <c r="G17" s="187">
        <f>SUM(G16:G16)*40000</f>
        <v>0</v>
      </c>
      <c r="H17" s="187">
        <f>SUM(H16:H16)*10000</f>
        <v>0</v>
      </c>
      <c r="I17" s="187">
        <f>SUM(I16:I16)*15000</f>
        <v>0</v>
      </c>
      <c r="J17" s="187">
        <f>SUM(J16:J16)*25000</f>
        <v>0</v>
      </c>
      <c r="K17" s="187">
        <f>SUM(K16:K16)*55000</f>
        <v>0</v>
      </c>
      <c r="L17" s="187">
        <f>SUM(L16:L16)*90000</f>
        <v>0</v>
      </c>
      <c r="M17" s="228">
        <f>SUM(M16:M16)*20000</f>
        <v>0</v>
      </c>
      <c r="N17" s="318"/>
      <c r="O17" s="187">
        <f>SUM(O16:O16)</f>
        <v>0</v>
      </c>
      <c r="P17" s="187">
        <f t="shared" ref="P17:S17" si="13">SUM(P16:P16)</f>
        <v>0</v>
      </c>
      <c r="Q17" s="187">
        <f t="shared" si="13"/>
        <v>0</v>
      </c>
      <c r="R17" s="186">
        <f t="shared" si="13"/>
        <v>0</v>
      </c>
      <c r="S17" s="187">
        <f t="shared" si="13"/>
        <v>0</v>
      </c>
      <c r="T17" s="187">
        <f>SUM(T16:T16)*1440000</f>
        <v>0</v>
      </c>
      <c r="U17" s="228">
        <f>SUM(U16:U16)*1440000</f>
        <v>0</v>
      </c>
      <c r="V17" s="187">
        <f>SUM(V16:V16)</f>
        <v>0</v>
      </c>
      <c r="W17" s="334"/>
      <c r="X17" s="187">
        <f>SUM(X16:X16)*990000</f>
        <v>0</v>
      </c>
      <c r="Y17" s="186">
        <f>SUM(Y16:Y16)*405000</f>
        <v>0</v>
      </c>
      <c r="Z17" s="187">
        <f>SUM(Z16:Z16)</f>
        <v>0</v>
      </c>
      <c r="AA17" s="187">
        <f>SUM(AA16:AA16)</f>
        <v>0</v>
      </c>
      <c r="AB17" s="187">
        <f>SUM(AB16:AB16)</f>
        <v>0</v>
      </c>
      <c r="AC17" s="187">
        <f>SUM(AC16:AC16)</f>
        <v>0</v>
      </c>
      <c r="AD17" s="252"/>
      <c r="AE17" s="641" t="s">
        <v>144</v>
      </c>
      <c r="AF17" s="642"/>
      <c r="AG17" s="642"/>
      <c r="AH17" s="643"/>
    </row>
    <row r="18" spans="1:34" ht="20.25" customHeight="1">
      <c r="A18" s="656"/>
      <c r="B18" s="639"/>
      <c r="C18" s="640"/>
      <c r="D18" s="231">
        <f t="shared" ref="D18:M18" si="14">SUM(D16:D16)</f>
        <v>0</v>
      </c>
      <c r="E18" s="188">
        <f t="shared" si="14"/>
        <v>0</v>
      </c>
      <c r="F18" s="188">
        <f t="shared" si="14"/>
        <v>0</v>
      </c>
      <c r="G18" s="188">
        <f t="shared" si="14"/>
        <v>0</v>
      </c>
      <c r="H18" s="188">
        <f t="shared" si="14"/>
        <v>0</v>
      </c>
      <c r="I18" s="188">
        <f t="shared" si="14"/>
        <v>0</v>
      </c>
      <c r="J18" s="188">
        <f t="shared" si="14"/>
        <v>0</v>
      </c>
      <c r="K18" s="188">
        <f t="shared" si="14"/>
        <v>0</v>
      </c>
      <c r="L18" s="188">
        <f t="shared" si="14"/>
        <v>0</v>
      </c>
      <c r="M18" s="230">
        <f t="shared" si="14"/>
        <v>0</v>
      </c>
      <c r="N18" s="318"/>
      <c r="O18" s="231">
        <f t="shared" ref="O18:V18" si="15">SUM(O16:O16)</f>
        <v>0</v>
      </c>
      <c r="P18" s="231">
        <f t="shared" si="15"/>
        <v>0</v>
      </c>
      <c r="Q18" s="231">
        <f t="shared" si="15"/>
        <v>0</v>
      </c>
      <c r="R18" s="188">
        <f t="shared" si="15"/>
        <v>0</v>
      </c>
      <c r="S18" s="188">
        <f t="shared" si="15"/>
        <v>0</v>
      </c>
      <c r="T18" s="188">
        <f t="shared" si="15"/>
        <v>0</v>
      </c>
      <c r="U18" s="230">
        <f t="shared" si="15"/>
        <v>0</v>
      </c>
      <c r="V18" s="231">
        <f t="shared" si="15"/>
        <v>0</v>
      </c>
      <c r="W18" s="332"/>
      <c r="X18" s="231">
        <f t="shared" ref="X18:AC18" si="16">SUM(X16:X16)</f>
        <v>0</v>
      </c>
      <c r="Y18" s="188">
        <f t="shared" si="16"/>
        <v>0</v>
      </c>
      <c r="Z18" s="188">
        <f t="shared" si="16"/>
        <v>0</v>
      </c>
      <c r="AA18" s="188">
        <f t="shared" si="16"/>
        <v>0</v>
      </c>
      <c r="AB18" s="188">
        <f t="shared" si="16"/>
        <v>0</v>
      </c>
      <c r="AC18" s="188">
        <f t="shared" si="16"/>
        <v>0</v>
      </c>
      <c r="AD18" s="252"/>
      <c r="AE18" s="350" t="s">
        <v>121</v>
      </c>
      <c r="AF18" s="351">
        <f>D129</f>
        <v>0</v>
      </c>
      <c r="AG18" s="361">
        <f>D128</f>
        <v>0</v>
      </c>
      <c r="AH18" s="362" t="e">
        <f>AG18/AF18</f>
        <v>#DIV/0!</v>
      </c>
    </row>
    <row r="19" spans="1:34" s="1" customFormat="1" ht="16.5">
      <c r="A19" s="654"/>
      <c r="B19" s="19" t="s">
        <v>119</v>
      </c>
      <c r="C19" s="216" t="s">
        <v>120</v>
      </c>
      <c r="D19" s="21" t="s">
        <v>121</v>
      </c>
      <c r="E19" s="22" t="s">
        <v>122</v>
      </c>
      <c r="F19" s="17" t="s">
        <v>123</v>
      </c>
      <c r="G19" s="17" t="s">
        <v>124</v>
      </c>
      <c r="H19" s="21" t="s">
        <v>125</v>
      </c>
      <c r="I19" s="21" t="s">
        <v>126</v>
      </c>
      <c r="J19" s="17" t="s">
        <v>127</v>
      </c>
      <c r="K19" s="17" t="s">
        <v>128</v>
      </c>
      <c r="L19" s="17" t="s">
        <v>129</v>
      </c>
      <c r="M19" s="319" t="s">
        <v>130</v>
      </c>
      <c r="N19" s="318"/>
      <c r="O19" s="236" t="s">
        <v>131</v>
      </c>
      <c r="P19" s="320" t="s">
        <v>132</v>
      </c>
      <c r="Q19" s="320" t="s">
        <v>133</v>
      </c>
      <c r="R19" s="237" t="s">
        <v>134</v>
      </c>
      <c r="S19" s="238" t="s">
        <v>135</v>
      </c>
      <c r="T19" s="238" t="s">
        <v>10</v>
      </c>
      <c r="U19" s="239" t="s">
        <v>8</v>
      </c>
      <c r="V19" s="238" t="s">
        <v>136</v>
      </c>
      <c r="W19" s="332"/>
      <c r="X19" s="72" t="s">
        <v>137</v>
      </c>
      <c r="Y19" s="337" t="s">
        <v>138</v>
      </c>
      <c r="Z19" s="338" t="s">
        <v>139</v>
      </c>
      <c r="AA19" s="338" t="s">
        <v>140</v>
      </c>
      <c r="AB19" s="338" t="s">
        <v>141</v>
      </c>
      <c r="AC19" s="339" t="s">
        <v>142</v>
      </c>
      <c r="AD19" s="252"/>
      <c r="AE19" s="352" t="s">
        <v>145</v>
      </c>
      <c r="AF19" s="263">
        <f>E129</f>
        <v>0</v>
      </c>
      <c r="AG19" s="363">
        <f>E128</f>
        <v>0</v>
      </c>
      <c r="AH19" s="362" t="e">
        <f t="shared" ref="AH19:AH27" si="17">AG19/AF19</f>
        <v>#DIV/0!</v>
      </c>
    </row>
    <row r="20" spans="1:34" s="14" customFormat="1" ht="16.5">
      <c r="A20" s="655"/>
      <c r="B20" s="315"/>
      <c r="C20" s="310"/>
      <c r="D20" s="311"/>
      <c r="E20" s="312"/>
      <c r="F20" s="313"/>
      <c r="G20" s="314"/>
      <c r="H20" s="314"/>
      <c r="I20" s="314"/>
      <c r="J20" s="314"/>
      <c r="K20" s="313"/>
      <c r="L20" s="313"/>
      <c r="M20" s="321"/>
      <c r="N20" s="318"/>
      <c r="O20" s="322"/>
      <c r="P20" s="323"/>
      <c r="Q20" s="327"/>
      <c r="R20" s="328"/>
      <c r="S20" s="329"/>
      <c r="T20" s="329"/>
      <c r="U20" s="330"/>
      <c r="V20" s="331"/>
      <c r="W20" s="332"/>
      <c r="X20" s="333"/>
      <c r="Y20" s="340"/>
      <c r="Z20" s="313"/>
      <c r="AA20" s="313"/>
      <c r="AB20" s="313"/>
      <c r="AC20" s="341"/>
      <c r="AD20" s="252"/>
      <c r="AE20" s="352" t="s">
        <v>123</v>
      </c>
      <c r="AF20" s="263">
        <f>F129</f>
        <v>0</v>
      </c>
      <c r="AG20" s="363">
        <f>F128</f>
        <v>0</v>
      </c>
      <c r="AH20" s="362" t="e">
        <f t="shared" si="17"/>
        <v>#DIV/0!</v>
      </c>
    </row>
    <row r="21" spans="1:34" ht="16.5" customHeight="1">
      <c r="A21" s="655"/>
      <c r="B21" s="637">
        <f>SUM(D21:M21)</f>
        <v>0</v>
      </c>
      <c r="C21" s="638"/>
      <c r="D21" s="187">
        <f>SUM(D20:D20)*35000</f>
        <v>0</v>
      </c>
      <c r="E21" s="187">
        <f>SUM(E20:E20)*70000</f>
        <v>0</v>
      </c>
      <c r="F21" s="187">
        <f>SUM(F20:F20)*40000</f>
        <v>0</v>
      </c>
      <c r="G21" s="187">
        <f>SUM(G20:G20)*40000</f>
        <v>0</v>
      </c>
      <c r="H21" s="187">
        <f>SUM(H20:H20)*10000</f>
        <v>0</v>
      </c>
      <c r="I21" s="187">
        <f>SUM(I20:I20)*15000</f>
        <v>0</v>
      </c>
      <c r="J21" s="187">
        <f>SUM(J20:J20)*25000</f>
        <v>0</v>
      </c>
      <c r="K21" s="187">
        <f>SUM(K20:K20)*55000</f>
        <v>0</v>
      </c>
      <c r="L21" s="187">
        <f>SUM(L20:L20)*90000</f>
        <v>0</v>
      </c>
      <c r="M21" s="228">
        <f>SUM(M20:M20)*20000</f>
        <v>0</v>
      </c>
      <c r="N21" s="318"/>
      <c r="O21" s="187">
        <f>SUM(O20:O20)</f>
        <v>0</v>
      </c>
      <c r="P21" s="187">
        <f t="shared" ref="P21:S21" si="18">SUM(P20:P20)</f>
        <v>0</v>
      </c>
      <c r="Q21" s="187">
        <f t="shared" si="18"/>
        <v>0</v>
      </c>
      <c r="R21" s="186">
        <f t="shared" si="18"/>
        <v>0</v>
      </c>
      <c r="S21" s="187">
        <f t="shared" si="18"/>
        <v>0</v>
      </c>
      <c r="T21" s="187">
        <f>SUM(T20:T20)*1440000</f>
        <v>0</v>
      </c>
      <c r="U21" s="228">
        <f>SUM(U20:U20)*1440000</f>
        <v>0</v>
      </c>
      <c r="V21" s="187">
        <f>SUM(V20:V20)</f>
        <v>0</v>
      </c>
      <c r="W21" s="334"/>
      <c r="X21" s="187">
        <f>SUM(X20:X20)*990000</f>
        <v>0</v>
      </c>
      <c r="Y21" s="186">
        <f>SUM(Y20:Y20)*405000</f>
        <v>0</v>
      </c>
      <c r="Z21" s="187">
        <f>SUM(Z20:Z20)</f>
        <v>0</v>
      </c>
      <c r="AA21" s="187">
        <f>SUM(AA20:AA20)</f>
        <v>0</v>
      </c>
      <c r="AB21" s="187">
        <f>SUM(AB20:AB20)</f>
        <v>0</v>
      </c>
      <c r="AC21" s="187">
        <f>SUM(AC20:AC20)</f>
        <v>0</v>
      </c>
      <c r="AD21" s="252"/>
      <c r="AE21" s="352" t="s">
        <v>128</v>
      </c>
      <c r="AF21" s="263">
        <f>K129</f>
        <v>0</v>
      </c>
      <c r="AG21" s="363">
        <f>K128</f>
        <v>0</v>
      </c>
      <c r="AH21" s="362" t="e">
        <f t="shared" si="17"/>
        <v>#DIV/0!</v>
      </c>
    </row>
    <row r="22" spans="1:34" ht="20.25" customHeight="1">
      <c r="A22" s="656"/>
      <c r="B22" s="639"/>
      <c r="C22" s="640"/>
      <c r="D22" s="231">
        <f t="shared" ref="D22:M22" si="19">SUM(D20:D20)</f>
        <v>0</v>
      </c>
      <c r="E22" s="188">
        <f t="shared" si="19"/>
        <v>0</v>
      </c>
      <c r="F22" s="188">
        <f t="shared" si="19"/>
        <v>0</v>
      </c>
      <c r="G22" s="188">
        <f t="shared" si="19"/>
        <v>0</v>
      </c>
      <c r="H22" s="188">
        <f t="shared" si="19"/>
        <v>0</v>
      </c>
      <c r="I22" s="188">
        <f t="shared" si="19"/>
        <v>0</v>
      </c>
      <c r="J22" s="188">
        <f t="shared" si="19"/>
        <v>0</v>
      </c>
      <c r="K22" s="188">
        <f t="shared" si="19"/>
        <v>0</v>
      </c>
      <c r="L22" s="188">
        <f t="shared" si="19"/>
        <v>0</v>
      </c>
      <c r="M22" s="230">
        <f t="shared" si="19"/>
        <v>0</v>
      </c>
      <c r="N22" s="318"/>
      <c r="O22" s="231">
        <f t="shared" ref="O22:V22" si="20">SUM(O20:O20)</f>
        <v>0</v>
      </c>
      <c r="P22" s="231">
        <f t="shared" si="20"/>
        <v>0</v>
      </c>
      <c r="Q22" s="231">
        <f t="shared" si="20"/>
        <v>0</v>
      </c>
      <c r="R22" s="188">
        <f t="shared" si="20"/>
        <v>0</v>
      </c>
      <c r="S22" s="188">
        <f t="shared" si="20"/>
        <v>0</v>
      </c>
      <c r="T22" s="188">
        <f t="shared" si="20"/>
        <v>0</v>
      </c>
      <c r="U22" s="230">
        <f t="shared" si="20"/>
        <v>0</v>
      </c>
      <c r="V22" s="231">
        <f t="shared" si="20"/>
        <v>0</v>
      </c>
      <c r="W22" s="332"/>
      <c r="X22" s="231">
        <f t="shared" ref="X22:AC22" si="21">SUM(X20:X20)</f>
        <v>0</v>
      </c>
      <c r="Y22" s="188">
        <f t="shared" si="21"/>
        <v>0</v>
      </c>
      <c r="Z22" s="188">
        <f t="shared" si="21"/>
        <v>0</v>
      </c>
      <c r="AA22" s="188">
        <f t="shared" si="21"/>
        <v>0</v>
      </c>
      <c r="AB22" s="188">
        <f t="shared" si="21"/>
        <v>0</v>
      </c>
      <c r="AC22" s="188">
        <f t="shared" si="21"/>
        <v>0</v>
      </c>
      <c r="AD22" s="252"/>
      <c r="AE22" s="352" t="s">
        <v>129</v>
      </c>
      <c r="AF22" s="263">
        <f>L129</f>
        <v>0</v>
      </c>
      <c r="AG22" s="363">
        <f>L128</f>
        <v>0</v>
      </c>
      <c r="AH22" s="362" t="e">
        <f t="shared" si="17"/>
        <v>#DIV/0!</v>
      </c>
    </row>
    <row r="23" spans="1:34" s="1" customFormat="1" ht="16.5">
      <c r="A23" s="654"/>
      <c r="B23" s="19" t="s">
        <v>119</v>
      </c>
      <c r="C23" s="216" t="s">
        <v>120</v>
      </c>
      <c r="D23" s="21" t="s">
        <v>121</v>
      </c>
      <c r="E23" s="22" t="s">
        <v>122</v>
      </c>
      <c r="F23" s="17" t="s">
        <v>123</v>
      </c>
      <c r="G23" s="17" t="s">
        <v>124</v>
      </c>
      <c r="H23" s="21" t="s">
        <v>125</v>
      </c>
      <c r="I23" s="21" t="s">
        <v>126</v>
      </c>
      <c r="J23" s="17" t="s">
        <v>127</v>
      </c>
      <c r="K23" s="17" t="s">
        <v>128</v>
      </c>
      <c r="L23" s="17" t="s">
        <v>129</v>
      </c>
      <c r="M23" s="319" t="s">
        <v>130</v>
      </c>
      <c r="N23" s="318"/>
      <c r="O23" s="236" t="s">
        <v>131</v>
      </c>
      <c r="P23" s="320" t="s">
        <v>132</v>
      </c>
      <c r="Q23" s="320" t="s">
        <v>133</v>
      </c>
      <c r="R23" s="237" t="s">
        <v>134</v>
      </c>
      <c r="S23" s="238" t="s">
        <v>135</v>
      </c>
      <c r="T23" s="238" t="s">
        <v>10</v>
      </c>
      <c r="U23" s="239" t="s">
        <v>8</v>
      </c>
      <c r="V23" s="238" t="s">
        <v>136</v>
      </c>
      <c r="W23" s="332"/>
      <c r="X23" s="72" t="s">
        <v>137</v>
      </c>
      <c r="Y23" s="337" t="s">
        <v>138</v>
      </c>
      <c r="Z23" s="338" t="s">
        <v>139</v>
      </c>
      <c r="AA23" s="338" t="s">
        <v>140</v>
      </c>
      <c r="AB23" s="338" t="s">
        <v>141</v>
      </c>
      <c r="AC23" s="339" t="s">
        <v>142</v>
      </c>
      <c r="AD23" s="252"/>
      <c r="AE23" s="352" t="s">
        <v>127</v>
      </c>
      <c r="AF23" s="263">
        <f>J129</f>
        <v>0</v>
      </c>
      <c r="AG23" s="363">
        <f>J128</f>
        <v>0</v>
      </c>
      <c r="AH23" s="362" t="e">
        <f t="shared" si="17"/>
        <v>#DIV/0!</v>
      </c>
    </row>
    <row r="24" spans="1:34" s="14" customFormat="1" ht="16.5">
      <c r="A24" s="655"/>
      <c r="B24" s="315"/>
      <c r="C24" s="310"/>
      <c r="D24" s="311"/>
      <c r="E24" s="312"/>
      <c r="F24" s="313"/>
      <c r="G24" s="314"/>
      <c r="H24" s="314"/>
      <c r="I24" s="314"/>
      <c r="J24" s="314"/>
      <c r="K24" s="313"/>
      <c r="L24" s="313"/>
      <c r="M24" s="321"/>
      <c r="N24" s="318"/>
      <c r="O24" s="322"/>
      <c r="P24" s="323"/>
      <c r="Q24" s="327"/>
      <c r="R24" s="328"/>
      <c r="S24" s="329"/>
      <c r="T24" s="329"/>
      <c r="U24" s="330"/>
      <c r="V24" s="331"/>
      <c r="W24" s="332"/>
      <c r="X24" s="333"/>
      <c r="Y24" s="340"/>
      <c r="Z24" s="313"/>
      <c r="AA24" s="313"/>
      <c r="AB24" s="313"/>
      <c r="AC24" s="341"/>
      <c r="AD24" s="252"/>
      <c r="AE24" s="352" t="s">
        <v>125</v>
      </c>
      <c r="AF24" s="263">
        <f>H129</f>
        <v>0</v>
      </c>
      <c r="AG24" s="363">
        <f>H128</f>
        <v>0</v>
      </c>
      <c r="AH24" s="362" t="e">
        <f t="shared" si="17"/>
        <v>#DIV/0!</v>
      </c>
    </row>
    <row r="25" spans="1:34" ht="16.5" customHeight="1">
      <c r="A25" s="655"/>
      <c r="B25" s="637">
        <f>SUM(D25:M25)</f>
        <v>0</v>
      </c>
      <c r="C25" s="638"/>
      <c r="D25" s="187">
        <f>SUM(D24:D24)*35000</f>
        <v>0</v>
      </c>
      <c r="E25" s="187">
        <f>SUM(E24:E24)*70000</f>
        <v>0</v>
      </c>
      <c r="F25" s="187">
        <f>SUM(F24:F24)*40000</f>
        <v>0</v>
      </c>
      <c r="G25" s="187">
        <f>SUM(G24:G24)*40000</f>
        <v>0</v>
      </c>
      <c r="H25" s="187">
        <f>SUM(H24:H24)*10000</f>
        <v>0</v>
      </c>
      <c r="I25" s="187">
        <f>SUM(I24:I24)*15000</f>
        <v>0</v>
      </c>
      <c r="J25" s="187">
        <f>SUM(J24:J24)*25000</f>
        <v>0</v>
      </c>
      <c r="K25" s="187">
        <f>SUM(K24:K24)*55000</f>
        <v>0</v>
      </c>
      <c r="L25" s="187">
        <f>SUM(L24:L24)*90000</f>
        <v>0</v>
      </c>
      <c r="M25" s="228">
        <f>SUM(M24:M24)*20000</f>
        <v>0</v>
      </c>
      <c r="N25" s="318"/>
      <c r="O25" s="187">
        <f>SUM(O24:O24)</f>
        <v>0</v>
      </c>
      <c r="P25" s="187">
        <f t="shared" ref="P25:S25" si="22">SUM(P24:P24)</f>
        <v>0</v>
      </c>
      <c r="Q25" s="187">
        <f t="shared" si="22"/>
        <v>0</v>
      </c>
      <c r="R25" s="186">
        <f t="shared" si="22"/>
        <v>0</v>
      </c>
      <c r="S25" s="187">
        <f t="shared" si="22"/>
        <v>0</v>
      </c>
      <c r="T25" s="187">
        <f>SUM(T24:T24)*1440000</f>
        <v>0</v>
      </c>
      <c r="U25" s="228">
        <f>SUM(U24:U24)*1440000</f>
        <v>0</v>
      </c>
      <c r="V25" s="187">
        <f>SUM(V24:V24)</f>
        <v>0</v>
      </c>
      <c r="W25" s="334"/>
      <c r="X25" s="187">
        <f>SUM(X24:X24)*990000</f>
        <v>0</v>
      </c>
      <c r="Y25" s="186">
        <f>SUM(Y24:Y24)*405000</f>
        <v>0</v>
      </c>
      <c r="Z25" s="187">
        <f>SUM(Z24:Z24)</f>
        <v>0</v>
      </c>
      <c r="AA25" s="187">
        <f>SUM(AA24:AA24)</f>
        <v>0</v>
      </c>
      <c r="AB25" s="187">
        <f>SUM(AB24:AB24)</f>
        <v>0</v>
      </c>
      <c r="AC25" s="187">
        <f>SUM(AC24:AC24)</f>
        <v>0</v>
      </c>
      <c r="AD25" s="252"/>
      <c r="AE25" s="352" t="s">
        <v>126</v>
      </c>
      <c r="AF25" s="263">
        <f>I129</f>
        <v>0</v>
      </c>
      <c r="AG25" s="363">
        <f>I128</f>
        <v>0</v>
      </c>
      <c r="AH25" s="362" t="e">
        <f t="shared" si="17"/>
        <v>#DIV/0!</v>
      </c>
    </row>
    <row r="26" spans="1:34" ht="20.25" customHeight="1">
      <c r="A26" s="656"/>
      <c r="B26" s="639"/>
      <c r="C26" s="640"/>
      <c r="D26" s="231">
        <f t="shared" ref="D26:M26" si="23">SUM(D24:D24)</f>
        <v>0</v>
      </c>
      <c r="E26" s="188">
        <f t="shared" si="23"/>
        <v>0</v>
      </c>
      <c r="F26" s="188">
        <f t="shared" si="23"/>
        <v>0</v>
      </c>
      <c r="G26" s="188">
        <f t="shared" si="23"/>
        <v>0</v>
      </c>
      <c r="H26" s="188">
        <f t="shared" si="23"/>
        <v>0</v>
      </c>
      <c r="I26" s="188">
        <f t="shared" si="23"/>
        <v>0</v>
      </c>
      <c r="J26" s="188">
        <f t="shared" si="23"/>
        <v>0</v>
      </c>
      <c r="K26" s="188">
        <f t="shared" si="23"/>
        <v>0</v>
      </c>
      <c r="L26" s="188">
        <f t="shared" si="23"/>
        <v>0</v>
      </c>
      <c r="M26" s="230">
        <f t="shared" si="23"/>
        <v>0</v>
      </c>
      <c r="N26" s="318"/>
      <c r="O26" s="231">
        <f t="shared" ref="O26:V26" si="24">SUM(O24:O24)</f>
        <v>0</v>
      </c>
      <c r="P26" s="231">
        <f t="shared" si="24"/>
        <v>0</v>
      </c>
      <c r="Q26" s="231">
        <f t="shared" si="24"/>
        <v>0</v>
      </c>
      <c r="R26" s="188">
        <f t="shared" si="24"/>
        <v>0</v>
      </c>
      <c r="S26" s="188">
        <f t="shared" si="24"/>
        <v>0</v>
      </c>
      <c r="T26" s="188">
        <f t="shared" si="24"/>
        <v>0</v>
      </c>
      <c r="U26" s="230">
        <f t="shared" si="24"/>
        <v>0</v>
      </c>
      <c r="V26" s="231">
        <f t="shared" si="24"/>
        <v>0</v>
      </c>
      <c r="W26" s="332"/>
      <c r="X26" s="231">
        <f t="shared" ref="X26:AC26" si="25">SUM(X24:X24)</f>
        <v>0</v>
      </c>
      <c r="Y26" s="188">
        <f t="shared" si="25"/>
        <v>0</v>
      </c>
      <c r="Z26" s="188">
        <f t="shared" si="25"/>
        <v>0</v>
      </c>
      <c r="AA26" s="188">
        <f t="shared" si="25"/>
        <v>0</v>
      </c>
      <c r="AB26" s="188">
        <f t="shared" si="25"/>
        <v>0</v>
      </c>
      <c r="AC26" s="188">
        <f t="shared" si="25"/>
        <v>0</v>
      </c>
      <c r="AD26" s="252"/>
      <c r="AE26" s="353" t="s">
        <v>146</v>
      </c>
      <c r="AF26" s="354">
        <f>G129</f>
        <v>0</v>
      </c>
      <c r="AG26" s="364">
        <f>G128</f>
        <v>0</v>
      </c>
      <c r="AH26" s="362" t="e">
        <f t="shared" si="17"/>
        <v>#DIV/0!</v>
      </c>
    </row>
    <row r="27" spans="1:34" s="1" customFormat="1" ht="16.5">
      <c r="A27" s="654"/>
      <c r="B27" s="19" t="s">
        <v>119</v>
      </c>
      <c r="C27" s="216" t="s">
        <v>120</v>
      </c>
      <c r="D27" s="21" t="s">
        <v>121</v>
      </c>
      <c r="E27" s="22" t="s">
        <v>122</v>
      </c>
      <c r="F27" s="17" t="s">
        <v>123</v>
      </c>
      <c r="G27" s="17" t="s">
        <v>124</v>
      </c>
      <c r="H27" s="21" t="s">
        <v>125</v>
      </c>
      <c r="I27" s="21" t="s">
        <v>126</v>
      </c>
      <c r="J27" s="17" t="s">
        <v>127</v>
      </c>
      <c r="K27" s="17" t="s">
        <v>128</v>
      </c>
      <c r="L27" s="17" t="s">
        <v>129</v>
      </c>
      <c r="M27" s="319" t="s">
        <v>130</v>
      </c>
      <c r="N27" s="318"/>
      <c r="O27" s="236" t="s">
        <v>131</v>
      </c>
      <c r="P27" s="320" t="s">
        <v>132</v>
      </c>
      <c r="Q27" s="320" t="s">
        <v>133</v>
      </c>
      <c r="R27" s="237" t="s">
        <v>134</v>
      </c>
      <c r="S27" s="238" t="s">
        <v>135</v>
      </c>
      <c r="T27" s="238" t="s">
        <v>10</v>
      </c>
      <c r="U27" s="239" t="s">
        <v>8</v>
      </c>
      <c r="V27" s="238" t="s">
        <v>136</v>
      </c>
      <c r="W27" s="332"/>
      <c r="X27" s="72" t="s">
        <v>137</v>
      </c>
      <c r="Y27" s="337" t="s">
        <v>138</v>
      </c>
      <c r="Z27" s="338" t="s">
        <v>139</v>
      </c>
      <c r="AA27" s="338" t="s">
        <v>140</v>
      </c>
      <c r="AB27" s="338" t="s">
        <v>141</v>
      </c>
      <c r="AC27" s="339" t="s">
        <v>142</v>
      </c>
      <c r="AD27" s="252"/>
      <c r="AE27" s="355" t="s">
        <v>147</v>
      </c>
      <c r="AF27" s="356">
        <f>M129</f>
        <v>0</v>
      </c>
      <c r="AG27" s="365">
        <f>M128</f>
        <v>0</v>
      </c>
      <c r="AH27" s="362" t="e">
        <f t="shared" si="17"/>
        <v>#DIV/0!</v>
      </c>
    </row>
    <row r="28" spans="1:34" s="14" customFormat="1" ht="16.5">
      <c r="A28" s="655"/>
      <c r="B28" s="315"/>
      <c r="C28" s="310"/>
      <c r="D28" s="311"/>
      <c r="E28" s="312"/>
      <c r="F28" s="313"/>
      <c r="G28" s="314"/>
      <c r="H28" s="314"/>
      <c r="I28" s="314"/>
      <c r="J28" s="314"/>
      <c r="K28" s="313"/>
      <c r="L28" s="313"/>
      <c r="M28" s="321"/>
      <c r="N28" s="318"/>
      <c r="O28" s="322"/>
      <c r="P28" s="323"/>
      <c r="Q28" s="327"/>
      <c r="R28" s="328"/>
      <c r="S28" s="329"/>
      <c r="T28" s="329"/>
      <c r="U28" s="330"/>
      <c r="V28" s="331"/>
      <c r="W28" s="332"/>
      <c r="X28" s="333"/>
      <c r="Y28" s="340"/>
      <c r="Z28" s="313"/>
      <c r="AA28" s="313"/>
      <c r="AB28" s="313"/>
      <c r="AC28" s="341"/>
      <c r="AD28" s="252"/>
      <c r="AG28" s="272"/>
      <c r="AH28" s="270"/>
    </row>
    <row r="29" spans="1:34" ht="16.5" customHeight="1">
      <c r="A29" s="655"/>
      <c r="B29" s="637">
        <f>SUM(D29:M29)</f>
        <v>0</v>
      </c>
      <c r="C29" s="638"/>
      <c r="D29" s="187">
        <f>SUM(D28:D28)*35000</f>
        <v>0</v>
      </c>
      <c r="E29" s="187">
        <f>SUM(E28:E28)*70000</f>
        <v>0</v>
      </c>
      <c r="F29" s="187">
        <f>SUM(F28:F28)*40000</f>
        <v>0</v>
      </c>
      <c r="G29" s="187">
        <f>SUM(G28:G28)*40000</f>
        <v>0</v>
      </c>
      <c r="H29" s="187">
        <f>SUM(H28:H28)*10000</f>
        <v>0</v>
      </c>
      <c r="I29" s="187">
        <f>SUM(I28:I28)*15000</f>
        <v>0</v>
      </c>
      <c r="J29" s="187">
        <f>SUM(J28:J28)*25000</f>
        <v>0</v>
      </c>
      <c r="K29" s="187">
        <f>SUM(K28:K28)*55000</f>
        <v>0</v>
      </c>
      <c r="L29" s="187">
        <f>SUM(L28:L28)*90000</f>
        <v>0</v>
      </c>
      <c r="M29" s="228">
        <f>SUM(M28:M28)*20000</f>
        <v>0</v>
      </c>
      <c r="N29" s="318"/>
      <c r="O29" s="187">
        <f>SUM(O28:O28)</f>
        <v>0</v>
      </c>
      <c r="P29" s="187">
        <f t="shared" ref="P29:S29" si="26">SUM(P28:P28)</f>
        <v>0</v>
      </c>
      <c r="Q29" s="187">
        <f t="shared" si="26"/>
        <v>0</v>
      </c>
      <c r="R29" s="186">
        <f t="shared" si="26"/>
        <v>0</v>
      </c>
      <c r="S29" s="187">
        <f t="shared" si="26"/>
        <v>0</v>
      </c>
      <c r="T29" s="187">
        <f>SUM(T28:T28)*1440000</f>
        <v>0</v>
      </c>
      <c r="U29" s="228">
        <f>SUM(U28:U28)*1440000</f>
        <v>0</v>
      </c>
      <c r="V29" s="187">
        <f>SUM(V28:V28)</f>
        <v>0</v>
      </c>
      <c r="W29" s="334"/>
      <c r="X29" s="187">
        <f>SUM(X28:X28)*990000</f>
        <v>0</v>
      </c>
      <c r="Y29" s="186">
        <f>SUM(Y28:Y28)*405000</f>
        <v>0</v>
      </c>
      <c r="Z29" s="187">
        <f>SUM(Z28:Z28)</f>
        <v>0</v>
      </c>
      <c r="AA29" s="187">
        <f>SUM(AA28:AA28)</f>
        <v>0</v>
      </c>
      <c r="AB29" s="187">
        <f>SUM(AB28:AB28)</f>
        <v>0</v>
      </c>
      <c r="AC29" s="187">
        <f>SUM(AC28:AC28)</f>
        <v>0</v>
      </c>
      <c r="AD29" s="252"/>
      <c r="AH29" s="270"/>
    </row>
    <row r="30" spans="1:34" ht="20.25" customHeight="1">
      <c r="A30" s="656"/>
      <c r="B30" s="639"/>
      <c r="C30" s="640"/>
      <c r="D30" s="231">
        <f t="shared" ref="D30:M30" si="27">SUM(D28:D28)</f>
        <v>0</v>
      </c>
      <c r="E30" s="188">
        <f t="shared" si="27"/>
        <v>0</v>
      </c>
      <c r="F30" s="188">
        <f t="shared" si="27"/>
        <v>0</v>
      </c>
      <c r="G30" s="188">
        <f t="shared" si="27"/>
        <v>0</v>
      </c>
      <c r="H30" s="188">
        <f t="shared" si="27"/>
        <v>0</v>
      </c>
      <c r="I30" s="188">
        <f t="shared" si="27"/>
        <v>0</v>
      </c>
      <c r="J30" s="188">
        <f t="shared" si="27"/>
        <v>0</v>
      </c>
      <c r="K30" s="188">
        <f t="shared" si="27"/>
        <v>0</v>
      </c>
      <c r="L30" s="188">
        <f t="shared" si="27"/>
        <v>0</v>
      </c>
      <c r="M30" s="230">
        <f t="shared" si="27"/>
        <v>0</v>
      </c>
      <c r="N30" s="318"/>
      <c r="O30" s="231">
        <f t="shared" ref="O30:V30" si="28">SUM(O28:O28)</f>
        <v>0</v>
      </c>
      <c r="P30" s="231">
        <f t="shared" si="28"/>
        <v>0</v>
      </c>
      <c r="Q30" s="231">
        <f t="shared" si="28"/>
        <v>0</v>
      </c>
      <c r="R30" s="188">
        <f t="shared" si="28"/>
        <v>0</v>
      </c>
      <c r="S30" s="188">
        <f t="shared" si="28"/>
        <v>0</v>
      </c>
      <c r="T30" s="188">
        <f t="shared" si="28"/>
        <v>0</v>
      </c>
      <c r="U30" s="230">
        <f t="shared" si="28"/>
        <v>0</v>
      </c>
      <c r="V30" s="231">
        <f t="shared" si="28"/>
        <v>0</v>
      </c>
      <c r="W30" s="332"/>
      <c r="X30" s="231">
        <f t="shared" ref="X30:AC30" si="29">SUM(X28:X28)</f>
        <v>0</v>
      </c>
      <c r="Y30" s="188">
        <f t="shared" si="29"/>
        <v>0</v>
      </c>
      <c r="Z30" s="188">
        <f t="shared" si="29"/>
        <v>0</v>
      </c>
      <c r="AA30" s="188">
        <f t="shared" si="29"/>
        <v>0</v>
      </c>
      <c r="AB30" s="188">
        <f t="shared" si="29"/>
        <v>0</v>
      </c>
      <c r="AC30" s="188">
        <f t="shared" si="29"/>
        <v>0</v>
      </c>
      <c r="AD30" s="252"/>
      <c r="AH30" s="270"/>
    </row>
    <row r="31" spans="1:34" s="1" customFormat="1" ht="16.5">
      <c r="A31" s="654"/>
      <c r="B31" s="19" t="s">
        <v>119</v>
      </c>
      <c r="C31" s="216" t="s">
        <v>120</v>
      </c>
      <c r="D31" s="21" t="s">
        <v>121</v>
      </c>
      <c r="E31" s="22" t="s">
        <v>122</v>
      </c>
      <c r="F31" s="17" t="s">
        <v>123</v>
      </c>
      <c r="G31" s="17" t="s">
        <v>124</v>
      </c>
      <c r="H31" s="21" t="s">
        <v>125</v>
      </c>
      <c r="I31" s="21" t="s">
        <v>126</v>
      </c>
      <c r="J31" s="17" t="s">
        <v>127</v>
      </c>
      <c r="K31" s="17" t="s">
        <v>128</v>
      </c>
      <c r="L31" s="17" t="s">
        <v>129</v>
      </c>
      <c r="M31" s="319" t="s">
        <v>130</v>
      </c>
      <c r="N31" s="318"/>
      <c r="O31" s="236" t="s">
        <v>131</v>
      </c>
      <c r="P31" s="320" t="s">
        <v>132</v>
      </c>
      <c r="Q31" s="320" t="s">
        <v>133</v>
      </c>
      <c r="R31" s="237" t="s">
        <v>134</v>
      </c>
      <c r="S31" s="238" t="s">
        <v>135</v>
      </c>
      <c r="T31" s="238" t="s">
        <v>10</v>
      </c>
      <c r="U31" s="239" t="s">
        <v>8</v>
      </c>
      <c r="V31" s="238" t="s">
        <v>136</v>
      </c>
      <c r="W31" s="332"/>
      <c r="X31" s="72" t="s">
        <v>137</v>
      </c>
      <c r="Y31" s="337" t="s">
        <v>138</v>
      </c>
      <c r="Z31" s="338" t="s">
        <v>139</v>
      </c>
      <c r="AA31" s="338" t="s">
        <v>140</v>
      </c>
      <c r="AB31" s="338" t="s">
        <v>141</v>
      </c>
      <c r="AC31" s="339" t="s">
        <v>142</v>
      </c>
      <c r="AD31" s="252"/>
      <c r="AG31" s="271"/>
      <c r="AH31" s="270"/>
    </row>
    <row r="32" spans="1:34" s="14" customFormat="1" ht="16.5">
      <c r="A32" s="655"/>
      <c r="B32" s="315"/>
      <c r="C32" s="310"/>
      <c r="D32" s="311"/>
      <c r="E32" s="312"/>
      <c r="F32" s="313"/>
      <c r="G32" s="314"/>
      <c r="H32" s="314"/>
      <c r="I32" s="314"/>
      <c r="J32" s="314"/>
      <c r="K32" s="313"/>
      <c r="L32" s="313"/>
      <c r="M32" s="321"/>
      <c r="N32" s="318"/>
      <c r="O32" s="322"/>
      <c r="P32" s="323"/>
      <c r="Q32" s="327"/>
      <c r="R32" s="328"/>
      <c r="S32" s="329"/>
      <c r="T32" s="329"/>
      <c r="U32" s="330"/>
      <c r="V32" s="331"/>
      <c r="W32" s="332"/>
      <c r="X32" s="333"/>
      <c r="Y32" s="340"/>
      <c r="Z32" s="313"/>
      <c r="AA32" s="313"/>
      <c r="AB32" s="313"/>
      <c r="AC32" s="341"/>
      <c r="AD32" s="252"/>
      <c r="AG32" s="272"/>
      <c r="AH32" s="270"/>
    </row>
    <row r="33" spans="1:34" ht="16.5" customHeight="1">
      <c r="A33" s="655"/>
      <c r="B33" s="637">
        <f>SUM(D33:M33)</f>
        <v>0</v>
      </c>
      <c r="C33" s="638"/>
      <c r="D33" s="187">
        <f>SUM(D32:D32)*35000</f>
        <v>0</v>
      </c>
      <c r="E33" s="187">
        <f>SUM(E32:E32)*70000</f>
        <v>0</v>
      </c>
      <c r="F33" s="187">
        <f>SUM(F32:F32)*40000</f>
        <v>0</v>
      </c>
      <c r="G33" s="187">
        <f>SUM(G32:G32)*40000</f>
        <v>0</v>
      </c>
      <c r="H33" s="187">
        <f>SUM(H32:H32)*10000</f>
        <v>0</v>
      </c>
      <c r="I33" s="187">
        <f>SUM(I32:I32)*15000</f>
        <v>0</v>
      </c>
      <c r="J33" s="187">
        <f>SUM(J32:J32)*25000</f>
        <v>0</v>
      </c>
      <c r="K33" s="187">
        <f>SUM(K32:K32)*55000</f>
        <v>0</v>
      </c>
      <c r="L33" s="187">
        <f>SUM(L32:L32)*90000</f>
        <v>0</v>
      </c>
      <c r="M33" s="228">
        <f>SUM(M32:M32)*20000</f>
        <v>0</v>
      </c>
      <c r="N33" s="318"/>
      <c r="O33" s="187">
        <f>SUM(O32:O32)</f>
        <v>0</v>
      </c>
      <c r="P33" s="187">
        <f t="shared" ref="P33:S33" si="30">SUM(P32:P32)</f>
        <v>0</v>
      </c>
      <c r="Q33" s="187">
        <f t="shared" si="30"/>
        <v>0</v>
      </c>
      <c r="R33" s="186">
        <f t="shared" si="30"/>
        <v>0</v>
      </c>
      <c r="S33" s="187">
        <f t="shared" si="30"/>
        <v>0</v>
      </c>
      <c r="T33" s="187">
        <f>SUM(T32:T32)*1440000</f>
        <v>0</v>
      </c>
      <c r="U33" s="228">
        <f>SUM(U32:U32)*1440000</f>
        <v>0</v>
      </c>
      <c r="V33" s="187">
        <f>SUM(V32:V32)</f>
        <v>0</v>
      </c>
      <c r="W33" s="334"/>
      <c r="X33" s="187">
        <f>SUM(X32:X32)*990000</f>
        <v>0</v>
      </c>
      <c r="Y33" s="186">
        <f>SUM(Y32:Y32)*405000</f>
        <v>0</v>
      </c>
      <c r="Z33" s="187">
        <f>SUM(Z32:Z32)</f>
        <v>0</v>
      </c>
      <c r="AA33" s="187">
        <f>SUM(AA32:AA32)</f>
        <v>0</v>
      </c>
      <c r="AB33" s="187">
        <f>SUM(AB32:AB32)</f>
        <v>0</v>
      </c>
      <c r="AC33" s="187">
        <f>SUM(AC32:AC32)</f>
        <v>0</v>
      </c>
      <c r="AD33" s="252"/>
      <c r="AH33" s="270"/>
    </row>
    <row r="34" spans="1:34" ht="20.25" customHeight="1">
      <c r="A34" s="656"/>
      <c r="B34" s="639"/>
      <c r="C34" s="640"/>
      <c r="D34" s="231">
        <f t="shared" ref="D34:M34" si="31">SUM(D32:D32)</f>
        <v>0</v>
      </c>
      <c r="E34" s="188">
        <f t="shared" si="31"/>
        <v>0</v>
      </c>
      <c r="F34" s="188">
        <f t="shared" si="31"/>
        <v>0</v>
      </c>
      <c r="G34" s="188">
        <f t="shared" si="31"/>
        <v>0</v>
      </c>
      <c r="H34" s="188">
        <f t="shared" si="31"/>
        <v>0</v>
      </c>
      <c r="I34" s="188">
        <f t="shared" si="31"/>
        <v>0</v>
      </c>
      <c r="J34" s="188">
        <f t="shared" si="31"/>
        <v>0</v>
      </c>
      <c r="K34" s="188">
        <f t="shared" si="31"/>
        <v>0</v>
      </c>
      <c r="L34" s="188">
        <f t="shared" si="31"/>
        <v>0</v>
      </c>
      <c r="M34" s="230">
        <f t="shared" si="31"/>
        <v>0</v>
      </c>
      <c r="N34" s="318"/>
      <c r="O34" s="231">
        <f t="shared" ref="O34:V34" si="32">SUM(O32:O32)</f>
        <v>0</v>
      </c>
      <c r="P34" s="231">
        <f t="shared" si="32"/>
        <v>0</v>
      </c>
      <c r="Q34" s="231">
        <f t="shared" si="32"/>
        <v>0</v>
      </c>
      <c r="R34" s="188">
        <f t="shared" si="32"/>
        <v>0</v>
      </c>
      <c r="S34" s="188">
        <f t="shared" si="32"/>
        <v>0</v>
      </c>
      <c r="T34" s="188">
        <f t="shared" si="32"/>
        <v>0</v>
      </c>
      <c r="U34" s="230">
        <f t="shared" si="32"/>
        <v>0</v>
      </c>
      <c r="V34" s="231">
        <f t="shared" si="32"/>
        <v>0</v>
      </c>
      <c r="W34" s="332"/>
      <c r="X34" s="231">
        <f t="shared" ref="X34:AC34" si="33">SUM(X32:X32)</f>
        <v>0</v>
      </c>
      <c r="Y34" s="188">
        <f t="shared" si="33"/>
        <v>0</v>
      </c>
      <c r="Z34" s="188">
        <f t="shared" si="33"/>
        <v>0</v>
      </c>
      <c r="AA34" s="188">
        <f t="shared" si="33"/>
        <v>0</v>
      </c>
      <c r="AB34" s="188">
        <f t="shared" si="33"/>
        <v>0</v>
      </c>
      <c r="AC34" s="188">
        <f t="shared" si="33"/>
        <v>0</v>
      </c>
      <c r="AD34" s="252"/>
      <c r="AH34" s="270"/>
    </row>
    <row r="35" spans="1:34" s="1" customFormat="1" ht="16.5">
      <c r="A35" s="654"/>
      <c r="B35" s="19" t="s">
        <v>119</v>
      </c>
      <c r="C35" s="216" t="s">
        <v>120</v>
      </c>
      <c r="D35" s="21" t="s">
        <v>121</v>
      </c>
      <c r="E35" s="22" t="s">
        <v>122</v>
      </c>
      <c r="F35" s="17" t="s">
        <v>123</v>
      </c>
      <c r="G35" s="17" t="s">
        <v>124</v>
      </c>
      <c r="H35" s="21" t="s">
        <v>125</v>
      </c>
      <c r="I35" s="21" t="s">
        <v>126</v>
      </c>
      <c r="J35" s="17" t="s">
        <v>127</v>
      </c>
      <c r="K35" s="17" t="s">
        <v>128</v>
      </c>
      <c r="L35" s="17" t="s">
        <v>129</v>
      </c>
      <c r="M35" s="319" t="s">
        <v>130</v>
      </c>
      <c r="N35" s="318"/>
      <c r="O35" s="236" t="s">
        <v>131</v>
      </c>
      <c r="P35" s="320" t="s">
        <v>132</v>
      </c>
      <c r="Q35" s="320" t="s">
        <v>133</v>
      </c>
      <c r="R35" s="237" t="s">
        <v>134</v>
      </c>
      <c r="S35" s="238" t="s">
        <v>135</v>
      </c>
      <c r="T35" s="238" t="s">
        <v>10</v>
      </c>
      <c r="U35" s="239" t="s">
        <v>8</v>
      </c>
      <c r="V35" s="238" t="s">
        <v>136</v>
      </c>
      <c r="W35" s="332"/>
      <c r="X35" s="72" t="s">
        <v>137</v>
      </c>
      <c r="Y35" s="337" t="s">
        <v>138</v>
      </c>
      <c r="Z35" s="338" t="s">
        <v>139</v>
      </c>
      <c r="AA35" s="338" t="s">
        <v>140</v>
      </c>
      <c r="AB35" s="338" t="s">
        <v>141</v>
      </c>
      <c r="AC35" s="339" t="s">
        <v>142</v>
      </c>
      <c r="AD35" s="252"/>
      <c r="AG35" s="271"/>
      <c r="AH35" s="270"/>
    </row>
    <row r="36" spans="1:34" s="14" customFormat="1" ht="16.5">
      <c r="A36" s="655"/>
      <c r="B36" s="315"/>
      <c r="C36" s="310"/>
      <c r="D36" s="311"/>
      <c r="E36" s="312"/>
      <c r="F36" s="313"/>
      <c r="G36" s="314"/>
      <c r="H36" s="314"/>
      <c r="I36" s="314"/>
      <c r="J36" s="314"/>
      <c r="K36" s="313"/>
      <c r="L36" s="313"/>
      <c r="M36" s="321"/>
      <c r="N36" s="318"/>
      <c r="O36" s="322"/>
      <c r="P36" s="323"/>
      <c r="Q36" s="327"/>
      <c r="R36" s="328"/>
      <c r="S36" s="329"/>
      <c r="T36" s="329"/>
      <c r="U36" s="330"/>
      <c r="V36" s="331"/>
      <c r="W36" s="332"/>
      <c r="X36" s="333"/>
      <c r="Y36" s="340"/>
      <c r="Z36" s="313"/>
      <c r="AA36" s="313"/>
      <c r="AB36" s="313"/>
      <c r="AC36" s="341"/>
      <c r="AD36" s="252"/>
      <c r="AG36" s="272"/>
      <c r="AH36" s="270"/>
    </row>
    <row r="37" spans="1:34" ht="16.5" customHeight="1">
      <c r="A37" s="655"/>
      <c r="B37" s="637">
        <f>SUM(D37:M37)</f>
        <v>0</v>
      </c>
      <c r="C37" s="638"/>
      <c r="D37" s="187">
        <f>SUM(D36:D36)*35000</f>
        <v>0</v>
      </c>
      <c r="E37" s="187">
        <f>SUM(E36:E36)*70000</f>
        <v>0</v>
      </c>
      <c r="F37" s="187">
        <f>SUM(F36:F36)*40000</f>
        <v>0</v>
      </c>
      <c r="G37" s="187">
        <f>SUM(G36:G36)*40000</f>
        <v>0</v>
      </c>
      <c r="H37" s="187">
        <f>SUM(H36:H36)*10000</f>
        <v>0</v>
      </c>
      <c r="I37" s="187">
        <f>SUM(I36:I36)*15000</f>
        <v>0</v>
      </c>
      <c r="J37" s="187">
        <f>SUM(J36:J36)*25000</f>
        <v>0</v>
      </c>
      <c r="K37" s="187">
        <f>SUM(K36:K36)*55000</f>
        <v>0</v>
      </c>
      <c r="L37" s="187">
        <f>SUM(L36:L36)*90000</f>
        <v>0</v>
      </c>
      <c r="M37" s="228">
        <f>SUM(M36:M36)*20000</f>
        <v>0</v>
      </c>
      <c r="N37" s="318"/>
      <c r="O37" s="187">
        <f>SUM(O36:O36)</f>
        <v>0</v>
      </c>
      <c r="P37" s="187">
        <f t="shared" ref="P37:S37" si="34">SUM(P36:P36)</f>
        <v>0</v>
      </c>
      <c r="Q37" s="187">
        <f t="shared" si="34"/>
        <v>0</v>
      </c>
      <c r="R37" s="186">
        <f t="shared" si="34"/>
        <v>0</v>
      </c>
      <c r="S37" s="187">
        <f t="shared" si="34"/>
        <v>0</v>
      </c>
      <c r="T37" s="187">
        <f>SUM(T36:T36)*1440000</f>
        <v>0</v>
      </c>
      <c r="U37" s="228">
        <f>SUM(U36:U36)*1440000</f>
        <v>0</v>
      </c>
      <c r="V37" s="187">
        <f>SUM(V36:V36)</f>
        <v>0</v>
      </c>
      <c r="W37" s="334"/>
      <c r="X37" s="187">
        <f>SUM(X36:X36)*990000</f>
        <v>0</v>
      </c>
      <c r="Y37" s="186">
        <f>SUM(Y36:Y36)*405000</f>
        <v>0</v>
      </c>
      <c r="Z37" s="187">
        <f>SUM(Z36:Z36)</f>
        <v>0</v>
      </c>
      <c r="AA37" s="187">
        <f>SUM(AA36:AA36)</f>
        <v>0</v>
      </c>
      <c r="AB37" s="187">
        <f>SUM(AB36:AB36)</f>
        <v>0</v>
      </c>
      <c r="AC37" s="187">
        <f>SUM(AC36:AC36)</f>
        <v>0</v>
      </c>
      <c r="AD37" s="252"/>
      <c r="AH37" s="270"/>
    </row>
    <row r="38" spans="1:34" ht="20.25" customHeight="1">
      <c r="A38" s="656"/>
      <c r="B38" s="639"/>
      <c r="C38" s="640"/>
      <c r="D38" s="231">
        <f t="shared" ref="D38:M38" si="35">SUM(D36:D36)</f>
        <v>0</v>
      </c>
      <c r="E38" s="188">
        <f t="shared" si="35"/>
        <v>0</v>
      </c>
      <c r="F38" s="188">
        <f t="shared" si="35"/>
        <v>0</v>
      </c>
      <c r="G38" s="188">
        <f t="shared" si="35"/>
        <v>0</v>
      </c>
      <c r="H38" s="188">
        <f t="shared" si="35"/>
        <v>0</v>
      </c>
      <c r="I38" s="188">
        <f t="shared" si="35"/>
        <v>0</v>
      </c>
      <c r="J38" s="188">
        <f t="shared" si="35"/>
        <v>0</v>
      </c>
      <c r="K38" s="188">
        <f t="shared" si="35"/>
        <v>0</v>
      </c>
      <c r="L38" s="188">
        <f t="shared" si="35"/>
        <v>0</v>
      </c>
      <c r="M38" s="230">
        <f t="shared" si="35"/>
        <v>0</v>
      </c>
      <c r="N38" s="318"/>
      <c r="O38" s="231">
        <f t="shared" ref="O38:V38" si="36">SUM(O36:O36)</f>
        <v>0</v>
      </c>
      <c r="P38" s="231">
        <f t="shared" si="36"/>
        <v>0</v>
      </c>
      <c r="Q38" s="231">
        <f t="shared" si="36"/>
        <v>0</v>
      </c>
      <c r="R38" s="188">
        <f t="shared" si="36"/>
        <v>0</v>
      </c>
      <c r="S38" s="188">
        <f t="shared" si="36"/>
        <v>0</v>
      </c>
      <c r="T38" s="188">
        <f t="shared" si="36"/>
        <v>0</v>
      </c>
      <c r="U38" s="230">
        <f t="shared" si="36"/>
        <v>0</v>
      </c>
      <c r="V38" s="231">
        <f t="shared" si="36"/>
        <v>0</v>
      </c>
      <c r="W38" s="332"/>
      <c r="X38" s="231">
        <f t="shared" ref="X38:AC38" si="37">SUM(X36:X36)</f>
        <v>0</v>
      </c>
      <c r="Y38" s="188">
        <f t="shared" si="37"/>
        <v>0</v>
      </c>
      <c r="Z38" s="188">
        <f t="shared" si="37"/>
        <v>0</v>
      </c>
      <c r="AA38" s="188">
        <f t="shared" si="37"/>
        <v>0</v>
      </c>
      <c r="AB38" s="188">
        <f t="shared" si="37"/>
        <v>0</v>
      </c>
      <c r="AC38" s="188">
        <f t="shared" si="37"/>
        <v>0</v>
      </c>
      <c r="AD38" s="252"/>
      <c r="AH38" s="270"/>
    </row>
    <row r="39" spans="1:34" s="1" customFormat="1" ht="16.5">
      <c r="A39" s="654"/>
      <c r="B39" s="19" t="s">
        <v>119</v>
      </c>
      <c r="C39" s="216" t="s">
        <v>120</v>
      </c>
      <c r="D39" s="21" t="s">
        <v>121</v>
      </c>
      <c r="E39" s="22" t="s">
        <v>122</v>
      </c>
      <c r="F39" s="17" t="s">
        <v>123</v>
      </c>
      <c r="G39" s="17" t="s">
        <v>124</v>
      </c>
      <c r="H39" s="21" t="s">
        <v>125</v>
      </c>
      <c r="I39" s="21" t="s">
        <v>126</v>
      </c>
      <c r="J39" s="17" t="s">
        <v>127</v>
      </c>
      <c r="K39" s="17" t="s">
        <v>128</v>
      </c>
      <c r="L39" s="17" t="s">
        <v>129</v>
      </c>
      <c r="M39" s="319" t="s">
        <v>130</v>
      </c>
      <c r="N39" s="318"/>
      <c r="O39" s="236" t="s">
        <v>131</v>
      </c>
      <c r="P39" s="320" t="s">
        <v>132</v>
      </c>
      <c r="Q39" s="320" t="s">
        <v>133</v>
      </c>
      <c r="R39" s="237" t="s">
        <v>134</v>
      </c>
      <c r="S39" s="238" t="s">
        <v>135</v>
      </c>
      <c r="T39" s="238" t="s">
        <v>10</v>
      </c>
      <c r="U39" s="239" t="s">
        <v>8</v>
      </c>
      <c r="V39" s="238" t="s">
        <v>136</v>
      </c>
      <c r="W39" s="332"/>
      <c r="X39" s="72" t="s">
        <v>137</v>
      </c>
      <c r="Y39" s="337" t="s">
        <v>138</v>
      </c>
      <c r="Z39" s="338" t="s">
        <v>139</v>
      </c>
      <c r="AA39" s="338" t="s">
        <v>140</v>
      </c>
      <c r="AB39" s="338" t="s">
        <v>141</v>
      </c>
      <c r="AC39" s="339" t="s">
        <v>142</v>
      </c>
      <c r="AD39" s="252"/>
      <c r="AG39" s="271"/>
      <c r="AH39" s="270"/>
    </row>
    <row r="40" spans="1:34" s="14" customFormat="1" ht="16.5">
      <c r="A40" s="655"/>
      <c r="B40" s="315"/>
      <c r="C40" s="310"/>
      <c r="D40" s="311"/>
      <c r="E40" s="312"/>
      <c r="F40" s="313"/>
      <c r="G40" s="314"/>
      <c r="H40" s="314"/>
      <c r="I40" s="314"/>
      <c r="J40" s="314"/>
      <c r="K40" s="313"/>
      <c r="L40" s="313"/>
      <c r="M40" s="321"/>
      <c r="N40" s="318"/>
      <c r="O40" s="322"/>
      <c r="P40" s="323"/>
      <c r="Q40" s="327"/>
      <c r="R40" s="328"/>
      <c r="S40" s="329"/>
      <c r="T40" s="329"/>
      <c r="U40" s="330"/>
      <c r="V40" s="331"/>
      <c r="W40" s="332"/>
      <c r="X40" s="333"/>
      <c r="Y40" s="340"/>
      <c r="Z40" s="313"/>
      <c r="AA40" s="313"/>
      <c r="AB40" s="313"/>
      <c r="AC40" s="341"/>
      <c r="AD40" s="252"/>
      <c r="AG40" s="272"/>
      <c r="AH40" s="270"/>
    </row>
    <row r="41" spans="1:34" ht="16.5" customHeight="1">
      <c r="A41" s="655"/>
      <c r="B41" s="637">
        <f>SUM(D41:M41)</f>
        <v>0</v>
      </c>
      <c r="C41" s="638"/>
      <c r="D41" s="187">
        <f>SUM(D40:D40)*35000</f>
        <v>0</v>
      </c>
      <c r="E41" s="187">
        <f>SUM(E40:E40)*70000</f>
        <v>0</v>
      </c>
      <c r="F41" s="187">
        <f>SUM(F40:F40)*40000</f>
        <v>0</v>
      </c>
      <c r="G41" s="187">
        <f>SUM(G40:G40)*40000</f>
        <v>0</v>
      </c>
      <c r="H41" s="187">
        <f>SUM(H40:H40)*10000</f>
        <v>0</v>
      </c>
      <c r="I41" s="187">
        <f>SUM(I40:I40)*15000</f>
        <v>0</v>
      </c>
      <c r="J41" s="187">
        <f>SUM(J40:J40)*25000</f>
        <v>0</v>
      </c>
      <c r="K41" s="187">
        <f>SUM(K40:K40)*55000</f>
        <v>0</v>
      </c>
      <c r="L41" s="187">
        <f>SUM(L40:L40)*90000</f>
        <v>0</v>
      </c>
      <c r="M41" s="228">
        <f>SUM(M40:M40)*20000</f>
        <v>0</v>
      </c>
      <c r="N41" s="318"/>
      <c r="O41" s="187">
        <f>SUM(O40:O40)</f>
        <v>0</v>
      </c>
      <c r="P41" s="187">
        <f t="shared" ref="P41:S41" si="38">SUM(P40:P40)</f>
        <v>0</v>
      </c>
      <c r="Q41" s="187">
        <f t="shared" si="38"/>
        <v>0</v>
      </c>
      <c r="R41" s="186">
        <f t="shared" si="38"/>
        <v>0</v>
      </c>
      <c r="S41" s="187">
        <f t="shared" si="38"/>
        <v>0</v>
      </c>
      <c r="T41" s="187">
        <f>SUM(T40:T40)*1440000</f>
        <v>0</v>
      </c>
      <c r="U41" s="228">
        <f>SUM(U40:U40)*1440000</f>
        <v>0</v>
      </c>
      <c r="V41" s="187">
        <f>SUM(V40:V40)</f>
        <v>0</v>
      </c>
      <c r="W41" s="334"/>
      <c r="X41" s="187">
        <f>SUM(X40:X40)*990000</f>
        <v>0</v>
      </c>
      <c r="Y41" s="186">
        <f>SUM(Y40:Y40)*405000</f>
        <v>0</v>
      </c>
      <c r="Z41" s="187">
        <f>SUM(Z40:Z40)</f>
        <v>0</v>
      </c>
      <c r="AA41" s="187">
        <f>SUM(AA40:AA40)</f>
        <v>0</v>
      </c>
      <c r="AB41" s="187">
        <f>SUM(AB40:AB40)</f>
        <v>0</v>
      </c>
      <c r="AC41" s="187">
        <f>SUM(AC40:AC40)</f>
        <v>0</v>
      </c>
      <c r="AD41" s="252"/>
      <c r="AH41" s="270"/>
    </row>
    <row r="42" spans="1:34" ht="20.25" customHeight="1">
      <c r="A42" s="656"/>
      <c r="B42" s="639"/>
      <c r="C42" s="640"/>
      <c r="D42" s="231">
        <f t="shared" ref="D42:M42" si="39">SUM(D40:D40)</f>
        <v>0</v>
      </c>
      <c r="E42" s="188">
        <f t="shared" si="39"/>
        <v>0</v>
      </c>
      <c r="F42" s="188">
        <f t="shared" si="39"/>
        <v>0</v>
      </c>
      <c r="G42" s="188">
        <f t="shared" si="39"/>
        <v>0</v>
      </c>
      <c r="H42" s="188">
        <f t="shared" si="39"/>
        <v>0</v>
      </c>
      <c r="I42" s="188">
        <f t="shared" si="39"/>
        <v>0</v>
      </c>
      <c r="J42" s="188">
        <f t="shared" si="39"/>
        <v>0</v>
      </c>
      <c r="K42" s="188">
        <f t="shared" si="39"/>
        <v>0</v>
      </c>
      <c r="L42" s="188">
        <f t="shared" si="39"/>
        <v>0</v>
      </c>
      <c r="M42" s="230">
        <f t="shared" si="39"/>
        <v>0</v>
      </c>
      <c r="N42" s="318"/>
      <c r="O42" s="231">
        <f t="shared" ref="O42:V42" si="40">SUM(O40:O40)</f>
        <v>0</v>
      </c>
      <c r="P42" s="231">
        <f t="shared" si="40"/>
        <v>0</v>
      </c>
      <c r="Q42" s="231">
        <f t="shared" si="40"/>
        <v>0</v>
      </c>
      <c r="R42" s="188">
        <f t="shared" si="40"/>
        <v>0</v>
      </c>
      <c r="S42" s="188">
        <f t="shared" si="40"/>
        <v>0</v>
      </c>
      <c r="T42" s="188">
        <f t="shared" si="40"/>
        <v>0</v>
      </c>
      <c r="U42" s="230">
        <f t="shared" si="40"/>
        <v>0</v>
      </c>
      <c r="V42" s="231">
        <f t="shared" si="40"/>
        <v>0</v>
      </c>
      <c r="W42" s="332"/>
      <c r="X42" s="231">
        <f t="shared" ref="X42:AC42" si="41">SUM(X40:X40)</f>
        <v>0</v>
      </c>
      <c r="Y42" s="188">
        <f t="shared" si="41"/>
        <v>0</v>
      </c>
      <c r="Z42" s="188">
        <f t="shared" si="41"/>
        <v>0</v>
      </c>
      <c r="AA42" s="188">
        <f t="shared" si="41"/>
        <v>0</v>
      </c>
      <c r="AB42" s="188">
        <f t="shared" si="41"/>
        <v>0</v>
      </c>
      <c r="AC42" s="188">
        <f t="shared" si="41"/>
        <v>0</v>
      </c>
      <c r="AD42" s="252"/>
      <c r="AH42" s="270"/>
    </row>
    <row r="43" spans="1:34" s="1" customFormat="1" ht="16.5">
      <c r="A43" s="654"/>
      <c r="B43" s="19" t="s">
        <v>119</v>
      </c>
      <c r="C43" s="216" t="s">
        <v>120</v>
      </c>
      <c r="D43" s="21" t="s">
        <v>121</v>
      </c>
      <c r="E43" s="22" t="s">
        <v>122</v>
      </c>
      <c r="F43" s="17" t="s">
        <v>123</v>
      </c>
      <c r="G43" s="17" t="s">
        <v>124</v>
      </c>
      <c r="H43" s="21" t="s">
        <v>125</v>
      </c>
      <c r="I43" s="21" t="s">
        <v>126</v>
      </c>
      <c r="J43" s="17" t="s">
        <v>127</v>
      </c>
      <c r="K43" s="17" t="s">
        <v>128</v>
      </c>
      <c r="L43" s="17" t="s">
        <v>129</v>
      </c>
      <c r="M43" s="319" t="s">
        <v>130</v>
      </c>
      <c r="N43" s="318"/>
      <c r="O43" s="236" t="s">
        <v>131</v>
      </c>
      <c r="P43" s="320" t="s">
        <v>132</v>
      </c>
      <c r="Q43" s="320" t="s">
        <v>133</v>
      </c>
      <c r="R43" s="237" t="s">
        <v>134</v>
      </c>
      <c r="S43" s="238" t="s">
        <v>135</v>
      </c>
      <c r="T43" s="238" t="s">
        <v>10</v>
      </c>
      <c r="U43" s="239" t="s">
        <v>8</v>
      </c>
      <c r="V43" s="238" t="s">
        <v>136</v>
      </c>
      <c r="W43" s="332"/>
      <c r="X43" s="72" t="s">
        <v>137</v>
      </c>
      <c r="Y43" s="337" t="s">
        <v>138</v>
      </c>
      <c r="Z43" s="338" t="s">
        <v>139</v>
      </c>
      <c r="AA43" s="338" t="s">
        <v>140</v>
      </c>
      <c r="AB43" s="338" t="s">
        <v>141</v>
      </c>
      <c r="AC43" s="339" t="s">
        <v>142</v>
      </c>
      <c r="AD43" s="252"/>
      <c r="AG43" s="271"/>
      <c r="AH43" s="270"/>
    </row>
    <row r="44" spans="1:34" s="14" customFormat="1" ht="16.5">
      <c r="A44" s="655"/>
      <c r="B44" s="315"/>
      <c r="C44" s="310"/>
      <c r="D44" s="311"/>
      <c r="E44" s="312"/>
      <c r="F44" s="313"/>
      <c r="G44" s="314"/>
      <c r="H44" s="314"/>
      <c r="I44" s="314"/>
      <c r="J44" s="314"/>
      <c r="K44" s="313"/>
      <c r="L44" s="313"/>
      <c r="M44" s="321"/>
      <c r="N44" s="318"/>
      <c r="O44" s="322"/>
      <c r="P44" s="323"/>
      <c r="Q44" s="327"/>
      <c r="R44" s="328"/>
      <c r="S44" s="329"/>
      <c r="T44" s="329"/>
      <c r="U44" s="330"/>
      <c r="V44" s="331"/>
      <c r="W44" s="332"/>
      <c r="X44" s="333"/>
      <c r="Y44" s="340"/>
      <c r="Z44" s="313"/>
      <c r="AA44" s="313"/>
      <c r="AB44" s="313"/>
      <c r="AC44" s="341"/>
      <c r="AD44" s="252"/>
      <c r="AG44" s="272"/>
      <c r="AH44" s="270"/>
    </row>
    <row r="45" spans="1:34" ht="16.5" customHeight="1">
      <c r="A45" s="655"/>
      <c r="B45" s="637">
        <f>SUM(D45:M45)</f>
        <v>0</v>
      </c>
      <c r="C45" s="638"/>
      <c r="D45" s="187">
        <f>SUM(D44:D44)*35000</f>
        <v>0</v>
      </c>
      <c r="E45" s="187">
        <f>SUM(E44:E44)*70000</f>
        <v>0</v>
      </c>
      <c r="F45" s="187">
        <f>SUM(F44:F44)*40000</f>
        <v>0</v>
      </c>
      <c r="G45" s="187">
        <f>SUM(G44:G44)*40000</f>
        <v>0</v>
      </c>
      <c r="H45" s="187">
        <f>SUM(H44:H44)*10000</f>
        <v>0</v>
      </c>
      <c r="I45" s="187">
        <f>SUM(I44:I44)*15000</f>
        <v>0</v>
      </c>
      <c r="J45" s="187">
        <f>SUM(J44:J44)*25000</f>
        <v>0</v>
      </c>
      <c r="K45" s="187">
        <f>SUM(K44:K44)*55000</f>
        <v>0</v>
      </c>
      <c r="L45" s="187">
        <f>SUM(L44:L44)*90000</f>
        <v>0</v>
      </c>
      <c r="M45" s="228">
        <f>SUM(M44:M44)*20000</f>
        <v>0</v>
      </c>
      <c r="N45" s="318"/>
      <c r="O45" s="187">
        <f>SUM(O44:O44)</f>
        <v>0</v>
      </c>
      <c r="P45" s="187">
        <f t="shared" ref="P45:S45" si="42">SUM(P44:P44)</f>
        <v>0</v>
      </c>
      <c r="Q45" s="187">
        <f t="shared" si="42"/>
        <v>0</v>
      </c>
      <c r="R45" s="186">
        <f t="shared" si="42"/>
        <v>0</v>
      </c>
      <c r="S45" s="187">
        <f t="shared" si="42"/>
        <v>0</v>
      </c>
      <c r="T45" s="187">
        <f>SUM(T44:T44)*1440000</f>
        <v>0</v>
      </c>
      <c r="U45" s="228">
        <f>SUM(U44:U44)*1440000</f>
        <v>0</v>
      </c>
      <c r="V45" s="187">
        <f>SUM(V44:V44)</f>
        <v>0</v>
      </c>
      <c r="W45" s="334"/>
      <c r="X45" s="187">
        <f>SUM(X44:X44)*990000</f>
        <v>0</v>
      </c>
      <c r="Y45" s="186">
        <f>SUM(Y44:Y44)*405000</f>
        <v>0</v>
      </c>
      <c r="Z45" s="187">
        <f>SUM(Z44:Z44)</f>
        <v>0</v>
      </c>
      <c r="AA45" s="187">
        <f>SUM(AA44:AA44)</f>
        <v>0</v>
      </c>
      <c r="AB45" s="187">
        <f>SUM(AB44:AB44)</f>
        <v>0</v>
      </c>
      <c r="AC45" s="187">
        <f>SUM(AC44:AC44)</f>
        <v>0</v>
      </c>
      <c r="AD45" s="252"/>
      <c r="AH45" s="270"/>
    </row>
    <row r="46" spans="1:34" ht="20.25" customHeight="1">
      <c r="A46" s="656"/>
      <c r="B46" s="639"/>
      <c r="C46" s="640"/>
      <c r="D46" s="231">
        <f t="shared" ref="D46:M46" si="43">SUM(D44:D44)</f>
        <v>0</v>
      </c>
      <c r="E46" s="188">
        <f t="shared" si="43"/>
        <v>0</v>
      </c>
      <c r="F46" s="188">
        <f t="shared" si="43"/>
        <v>0</v>
      </c>
      <c r="G46" s="188">
        <f t="shared" si="43"/>
        <v>0</v>
      </c>
      <c r="H46" s="188">
        <f t="shared" si="43"/>
        <v>0</v>
      </c>
      <c r="I46" s="188">
        <f t="shared" si="43"/>
        <v>0</v>
      </c>
      <c r="J46" s="188">
        <f t="shared" si="43"/>
        <v>0</v>
      </c>
      <c r="K46" s="188">
        <f t="shared" si="43"/>
        <v>0</v>
      </c>
      <c r="L46" s="188">
        <f t="shared" si="43"/>
        <v>0</v>
      </c>
      <c r="M46" s="230">
        <f t="shared" si="43"/>
        <v>0</v>
      </c>
      <c r="N46" s="318"/>
      <c r="O46" s="231">
        <f t="shared" ref="O46:V46" si="44">SUM(O44:O44)</f>
        <v>0</v>
      </c>
      <c r="P46" s="231">
        <f t="shared" si="44"/>
        <v>0</v>
      </c>
      <c r="Q46" s="231">
        <f t="shared" si="44"/>
        <v>0</v>
      </c>
      <c r="R46" s="188">
        <f t="shared" si="44"/>
        <v>0</v>
      </c>
      <c r="S46" s="188">
        <f t="shared" si="44"/>
        <v>0</v>
      </c>
      <c r="T46" s="188">
        <f t="shared" si="44"/>
        <v>0</v>
      </c>
      <c r="U46" s="230">
        <f t="shared" si="44"/>
        <v>0</v>
      </c>
      <c r="V46" s="231">
        <f t="shared" si="44"/>
        <v>0</v>
      </c>
      <c r="W46" s="332"/>
      <c r="X46" s="231">
        <f t="shared" ref="X46:AC46" si="45">SUM(X44:X44)</f>
        <v>0</v>
      </c>
      <c r="Y46" s="188">
        <f t="shared" si="45"/>
        <v>0</v>
      </c>
      <c r="Z46" s="188">
        <f t="shared" si="45"/>
        <v>0</v>
      </c>
      <c r="AA46" s="188">
        <f t="shared" si="45"/>
        <v>0</v>
      </c>
      <c r="AB46" s="188">
        <f t="shared" si="45"/>
        <v>0</v>
      </c>
      <c r="AC46" s="188">
        <f t="shared" si="45"/>
        <v>0</v>
      </c>
      <c r="AD46" s="252"/>
      <c r="AH46" s="270"/>
    </row>
    <row r="47" spans="1:34" s="1" customFormat="1" ht="16.5">
      <c r="A47" s="654"/>
      <c r="B47" s="19" t="s">
        <v>119</v>
      </c>
      <c r="C47" s="216" t="s">
        <v>120</v>
      </c>
      <c r="D47" s="21" t="s">
        <v>121</v>
      </c>
      <c r="E47" s="22" t="s">
        <v>122</v>
      </c>
      <c r="F47" s="17" t="s">
        <v>123</v>
      </c>
      <c r="G47" s="17" t="s">
        <v>124</v>
      </c>
      <c r="H47" s="21" t="s">
        <v>125</v>
      </c>
      <c r="I47" s="21" t="s">
        <v>126</v>
      </c>
      <c r="J47" s="17" t="s">
        <v>127</v>
      </c>
      <c r="K47" s="17" t="s">
        <v>128</v>
      </c>
      <c r="L47" s="17" t="s">
        <v>129</v>
      </c>
      <c r="M47" s="319" t="s">
        <v>130</v>
      </c>
      <c r="N47" s="318"/>
      <c r="O47" s="236" t="s">
        <v>131</v>
      </c>
      <c r="P47" s="320" t="s">
        <v>132</v>
      </c>
      <c r="Q47" s="320" t="s">
        <v>133</v>
      </c>
      <c r="R47" s="237" t="s">
        <v>134</v>
      </c>
      <c r="S47" s="238" t="s">
        <v>135</v>
      </c>
      <c r="T47" s="238" t="s">
        <v>10</v>
      </c>
      <c r="U47" s="239" t="s">
        <v>8</v>
      </c>
      <c r="V47" s="238" t="s">
        <v>136</v>
      </c>
      <c r="W47" s="332"/>
      <c r="X47" s="72" t="s">
        <v>137</v>
      </c>
      <c r="Y47" s="337" t="s">
        <v>138</v>
      </c>
      <c r="Z47" s="338" t="s">
        <v>139</v>
      </c>
      <c r="AA47" s="338" t="s">
        <v>140</v>
      </c>
      <c r="AB47" s="338" t="s">
        <v>141</v>
      </c>
      <c r="AC47" s="339" t="s">
        <v>142</v>
      </c>
      <c r="AD47" s="252"/>
      <c r="AG47" s="271"/>
      <c r="AH47" s="270"/>
    </row>
    <row r="48" spans="1:34" s="14" customFormat="1" ht="16.5">
      <c r="A48" s="655"/>
      <c r="B48" s="315"/>
      <c r="C48" s="310"/>
      <c r="D48" s="311"/>
      <c r="E48" s="312"/>
      <c r="F48" s="313"/>
      <c r="G48" s="314"/>
      <c r="H48" s="314"/>
      <c r="I48" s="314"/>
      <c r="J48" s="314"/>
      <c r="K48" s="313"/>
      <c r="L48" s="313"/>
      <c r="M48" s="321"/>
      <c r="N48" s="318"/>
      <c r="O48" s="322"/>
      <c r="P48" s="323"/>
      <c r="Q48" s="327"/>
      <c r="R48" s="328"/>
      <c r="S48" s="329"/>
      <c r="T48" s="329"/>
      <c r="U48" s="330"/>
      <c r="V48" s="331"/>
      <c r="W48" s="332"/>
      <c r="X48" s="333"/>
      <c r="Y48" s="340"/>
      <c r="Z48" s="313"/>
      <c r="AA48" s="313"/>
      <c r="AB48" s="313"/>
      <c r="AC48" s="341"/>
      <c r="AD48" s="252"/>
      <c r="AG48" s="272"/>
      <c r="AH48" s="270"/>
    </row>
    <row r="49" spans="1:34" ht="16.5" customHeight="1">
      <c r="A49" s="655"/>
      <c r="B49" s="637">
        <f>SUM(D49:M49)</f>
        <v>0</v>
      </c>
      <c r="C49" s="638"/>
      <c r="D49" s="187">
        <f>SUM(D48:D48)*35000</f>
        <v>0</v>
      </c>
      <c r="E49" s="187">
        <f>SUM(E48:E48)*70000</f>
        <v>0</v>
      </c>
      <c r="F49" s="187">
        <f>SUM(F48:F48)*40000</f>
        <v>0</v>
      </c>
      <c r="G49" s="187">
        <f>SUM(G48:G48)*40000</f>
        <v>0</v>
      </c>
      <c r="H49" s="187">
        <f>SUM(H48:H48)*10000</f>
        <v>0</v>
      </c>
      <c r="I49" s="187">
        <f>SUM(I48:I48)*15000</f>
        <v>0</v>
      </c>
      <c r="J49" s="187">
        <f>SUM(J48:J48)*25000</f>
        <v>0</v>
      </c>
      <c r="K49" s="187">
        <f>SUM(K48:K48)*55000</f>
        <v>0</v>
      </c>
      <c r="L49" s="187">
        <f>SUM(L48:L48)*90000</f>
        <v>0</v>
      </c>
      <c r="M49" s="228">
        <f>SUM(M48:M48)*20000</f>
        <v>0</v>
      </c>
      <c r="N49" s="318"/>
      <c r="O49" s="187">
        <f>SUM(O48:O48)</f>
        <v>0</v>
      </c>
      <c r="P49" s="187">
        <f t="shared" ref="P49:S49" si="46">SUM(P48:P48)</f>
        <v>0</v>
      </c>
      <c r="Q49" s="187">
        <f t="shared" si="46"/>
        <v>0</v>
      </c>
      <c r="R49" s="186">
        <f t="shared" si="46"/>
        <v>0</v>
      </c>
      <c r="S49" s="187">
        <f t="shared" si="46"/>
        <v>0</v>
      </c>
      <c r="T49" s="187">
        <f>SUM(T48:T48)*1440000</f>
        <v>0</v>
      </c>
      <c r="U49" s="228">
        <f>SUM(U48:U48)*1440000</f>
        <v>0</v>
      </c>
      <c r="V49" s="187">
        <f>SUM(V48:V48)</f>
        <v>0</v>
      </c>
      <c r="W49" s="334"/>
      <c r="X49" s="187">
        <f>SUM(X48:X48)*990000</f>
        <v>0</v>
      </c>
      <c r="Y49" s="186">
        <f>SUM(Y48:Y48)*405000</f>
        <v>0</v>
      </c>
      <c r="Z49" s="187">
        <f>SUM(Z48:Z48)</f>
        <v>0</v>
      </c>
      <c r="AA49" s="187">
        <f>SUM(AA48:AA48)</f>
        <v>0</v>
      </c>
      <c r="AB49" s="187">
        <f>SUM(AB48:AB48)</f>
        <v>0</v>
      </c>
      <c r="AC49" s="187">
        <f>SUM(AC48:AC48)</f>
        <v>0</v>
      </c>
      <c r="AD49" s="252"/>
      <c r="AH49" s="270"/>
    </row>
    <row r="50" spans="1:34" ht="20.25" customHeight="1">
      <c r="A50" s="656"/>
      <c r="B50" s="639"/>
      <c r="C50" s="640"/>
      <c r="D50" s="231">
        <f t="shared" ref="D50:M50" si="47">SUM(D48:D48)</f>
        <v>0</v>
      </c>
      <c r="E50" s="188">
        <f t="shared" si="47"/>
        <v>0</v>
      </c>
      <c r="F50" s="188">
        <f t="shared" si="47"/>
        <v>0</v>
      </c>
      <c r="G50" s="188">
        <f t="shared" si="47"/>
        <v>0</v>
      </c>
      <c r="H50" s="188">
        <f t="shared" si="47"/>
        <v>0</v>
      </c>
      <c r="I50" s="188">
        <f t="shared" si="47"/>
        <v>0</v>
      </c>
      <c r="J50" s="188">
        <f t="shared" si="47"/>
        <v>0</v>
      </c>
      <c r="K50" s="188">
        <f t="shared" si="47"/>
        <v>0</v>
      </c>
      <c r="L50" s="188">
        <f t="shared" si="47"/>
        <v>0</v>
      </c>
      <c r="M50" s="230">
        <f t="shared" si="47"/>
        <v>0</v>
      </c>
      <c r="N50" s="318"/>
      <c r="O50" s="231">
        <f t="shared" ref="O50:V50" si="48">SUM(O48:O48)</f>
        <v>0</v>
      </c>
      <c r="P50" s="231">
        <f t="shared" si="48"/>
        <v>0</v>
      </c>
      <c r="Q50" s="231">
        <f t="shared" si="48"/>
        <v>0</v>
      </c>
      <c r="R50" s="188">
        <f t="shared" si="48"/>
        <v>0</v>
      </c>
      <c r="S50" s="188">
        <f t="shared" si="48"/>
        <v>0</v>
      </c>
      <c r="T50" s="188">
        <f t="shared" si="48"/>
        <v>0</v>
      </c>
      <c r="U50" s="230">
        <f t="shared" si="48"/>
        <v>0</v>
      </c>
      <c r="V50" s="231">
        <f t="shared" si="48"/>
        <v>0</v>
      </c>
      <c r="W50" s="332"/>
      <c r="X50" s="231">
        <f t="shared" ref="X50:AC50" si="49">SUM(X48:X48)</f>
        <v>0</v>
      </c>
      <c r="Y50" s="188">
        <f t="shared" si="49"/>
        <v>0</v>
      </c>
      <c r="Z50" s="188">
        <f t="shared" si="49"/>
        <v>0</v>
      </c>
      <c r="AA50" s="188">
        <f t="shared" si="49"/>
        <v>0</v>
      </c>
      <c r="AB50" s="188">
        <f t="shared" si="49"/>
        <v>0</v>
      </c>
      <c r="AC50" s="188">
        <f t="shared" si="49"/>
        <v>0</v>
      </c>
      <c r="AD50" s="252"/>
      <c r="AH50" s="270"/>
    </row>
    <row r="51" spans="1:34" s="1" customFormat="1" ht="16.5">
      <c r="A51" s="654"/>
      <c r="B51" s="19" t="s">
        <v>119</v>
      </c>
      <c r="C51" s="216" t="s">
        <v>120</v>
      </c>
      <c r="D51" s="21" t="s">
        <v>121</v>
      </c>
      <c r="E51" s="22" t="s">
        <v>122</v>
      </c>
      <c r="F51" s="17" t="s">
        <v>123</v>
      </c>
      <c r="G51" s="17" t="s">
        <v>124</v>
      </c>
      <c r="H51" s="21" t="s">
        <v>125</v>
      </c>
      <c r="I51" s="21" t="s">
        <v>126</v>
      </c>
      <c r="J51" s="17" t="s">
        <v>127</v>
      </c>
      <c r="K51" s="17" t="s">
        <v>128</v>
      </c>
      <c r="L51" s="17" t="s">
        <v>129</v>
      </c>
      <c r="M51" s="319" t="s">
        <v>130</v>
      </c>
      <c r="N51" s="318"/>
      <c r="O51" s="236" t="s">
        <v>131</v>
      </c>
      <c r="P51" s="320" t="s">
        <v>132</v>
      </c>
      <c r="Q51" s="320" t="s">
        <v>133</v>
      </c>
      <c r="R51" s="237" t="s">
        <v>134</v>
      </c>
      <c r="S51" s="238" t="s">
        <v>135</v>
      </c>
      <c r="T51" s="238" t="s">
        <v>10</v>
      </c>
      <c r="U51" s="239" t="s">
        <v>8</v>
      </c>
      <c r="V51" s="238" t="s">
        <v>136</v>
      </c>
      <c r="W51" s="332"/>
      <c r="X51" s="72" t="s">
        <v>137</v>
      </c>
      <c r="Y51" s="337" t="s">
        <v>138</v>
      </c>
      <c r="Z51" s="338" t="s">
        <v>139</v>
      </c>
      <c r="AA51" s="338" t="s">
        <v>140</v>
      </c>
      <c r="AB51" s="338" t="s">
        <v>141</v>
      </c>
      <c r="AC51" s="339" t="s">
        <v>142</v>
      </c>
      <c r="AD51" s="252"/>
      <c r="AG51" s="271"/>
      <c r="AH51" s="270"/>
    </row>
    <row r="52" spans="1:34" s="14" customFormat="1" ht="16.5">
      <c r="A52" s="655"/>
      <c r="B52" s="315"/>
      <c r="C52" s="310"/>
      <c r="D52" s="311"/>
      <c r="E52" s="312"/>
      <c r="F52" s="313"/>
      <c r="G52" s="314"/>
      <c r="H52" s="314"/>
      <c r="I52" s="314"/>
      <c r="J52" s="314"/>
      <c r="K52" s="313"/>
      <c r="L52" s="313"/>
      <c r="M52" s="321"/>
      <c r="N52" s="318"/>
      <c r="O52" s="322"/>
      <c r="P52" s="323"/>
      <c r="Q52" s="327"/>
      <c r="R52" s="328"/>
      <c r="S52" s="329"/>
      <c r="T52" s="329"/>
      <c r="U52" s="330"/>
      <c r="V52" s="331"/>
      <c r="W52" s="332"/>
      <c r="X52" s="333"/>
      <c r="Y52" s="340"/>
      <c r="Z52" s="313"/>
      <c r="AA52" s="313"/>
      <c r="AB52" s="313"/>
      <c r="AC52" s="341"/>
      <c r="AD52" s="252"/>
      <c r="AG52" s="272"/>
      <c r="AH52" s="270"/>
    </row>
    <row r="53" spans="1:34" ht="16.5" customHeight="1">
      <c r="A53" s="655"/>
      <c r="B53" s="637">
        <f>SUM(D53:M53)</f>
        <v>0</v>
      </c>
      <c r="C53" s="638"/>
      <c r="D53" s="187">
        <f>SUM(D52:D52)*35000</f>
        <v>0</v>
      </c>
      <c r="E53" s="187">
        <f>SUM(E52:E52)*70000</f>
        <v>0</v>
      </c>
      <c r="F53" s="187">
        <f>SUM(F52:F52)*40000</f>
        <v>0</v>
      </c>
      <c r="G53" s="187">
        <f>SUM(G52:G52)*40000</f>
        <v>0</v>
      </c>
      <c r="H53" s="187">
        <f>SUM(H52:H52)*10000</f>
        <v>0</v>
      </c>
      <c r="I53" s="187">
        <f>SUM(I52:I52)*15000</f>
        <v>0</v>
      </c>
      <c r="J53" s="187">
        <f>SUM(J52:J52)*25000</f>
        <v>0</v>
      </c>
      <c r="K53" s="187">
        <f>SUM(K52:K52)*55000</f>
        <v>0</v>
      </c>
      <c r="L53" s="187">
        <f>SUM(L52:L52)*90000</f>
        <v>0</v>
      </c>
      <c r="M53" s="228">
        <f>SUM(M52:M52)*20000</f>
        <v>0</v>
      </c>
      <c r="N53" s="318"/>
      <c r="O53" s="187">
        <f>SUM(O52:O52)</f>
        <v>0</v>
      </c>
      <c r="P53" s="187">
        <f t="shared" ref="P53:S53" si="50">SUM(P52:P52)</f>
        <v>0</v>
      </c>
      <c r="Q53" s="187">
        <f t="shared" si="50"/>
        <v>0</v>
      </c>
      <c r="R53" s="186">
        <f t="shared" si="50"/>
        <v>0</v>
      </c>
      <c r="S53" s="187">
        <f t="shared" si="50"/>
        <v>0</v>
      </c>
      <c r="T53" s="187">
        <f>SUM(T52:T52)*1440000</f>
        <v>0</v>
      </c>
      <c r="U53" s="228">
        <f>SUM(U52:U52)*1440000</f>
        <v>0</v>
      </c>
      <c r="V53" s="187">
        <f>SUM(V52:V52)</f>
        <v>0</v>
      </c>
      <c r="W53" s="334"/>
      <c r="X53" s="187">
        <f>SUM(X52:X52)*990000</f>
        <v>0</v>
      </c>
      <c r="Y53" s="186">
        <f>SUM(Y52:Y52)*405000</f>
        <v>0</v>
      </c>
      <c r="Z53" s="187">
        <f>SUM(Z52:Z52)</f>
        <v>0</v>
      </c>
      <c r="AA53" s="187">
        <f>SUM(AA52:AA52)</f>
        <v>0</v>
      </c>
      <c r="AB53" s="187">
        <f>SUM(AB52:AB52)</f>
        <v>0</v>
      </c>
      <c r="AC53" s="187">
        <f>SUM(AC52:AC52)</f>
        <v>0</v>
      </c>
      <c r="AD53" s="252"/>
      <c r="AH53" s="270"/>
    </row>
    <row r="54" spans="1:34" ht="20.25" customHeight="1">
      <c r="A54" s="656"/>
      <c r="B54" s="639"/>
      <c r="C54" s="640"/>
      <c r="D54" s="231">
        <f t="shared" ref="D54:M54" si="51">SUM(D52:D52)</f>
        <v>0</v>
      </c>
      <c r="E54" s="188">
        <f t="shared" si="51"/>
        <v>0</v>
      </c>
      <c r="F54" s="188">
        <f t="shared" si="51"/>
        <v>0</v>
      </c>
      <c r="G54" s="188">
        <f t="shared" si="51"/>
        <v>0</v>
      </c>
      <c r="H54" s="188">
        <f t="shared" si="51"/>
        <v>0</v>
      </c>
      <c r="I54" s="188">
        <f t="shared" si="51"/>
        <v>0</v>
      </c>
      <c r="J54" s="188">
        <f t="shared" si="51"/>
        <v>0</v>
      </c>
      <c r="K54" s="188">
        <f t="shared" si="51"/>
        <v>0</v>
      </c>
      <c r="L54" s="188">
        <f t="shared" si="51"/>
        <v>0</v>
      </c>
      <c r="M54" s="230">
        <f t="shared" si="51"/>
        <v>0</v>
      </c>
      <c r="N54" s="318"/>
      <c r="O54" s="231">
        <f t="shared" ref="O54:V54" si="52">SUM(O52:O52)</f>
        <v>0</v>
      </c>
      <c r="P54" s="231">
        <f t="shared" si="52"/>
        <v>0</v>
      </c>
      <c r="Q54" s="231">
        <f t="shared" si="52"/>
        <v>0</v>
      </c>
      <c r="R54" s="188">
        <f t="shared" si="52"/>
        <v>0</v>
      </c>
      <c r="S54" s="188">
        <f t="shared" si="52"/>
        <v>0</v>
      </c>
      <c r="T54" s="188">
        <f t="shared" si="52"/>
        <v>0</v>
      </c>
      <c r="U54" s="230">
        <f t="shared" si="52"/>
        <v>0</v>
      </c>
      <c r="V54" s="231">
        <f t="shared" si="52"/>
        <v>0</v>
      </c>
      <c r="W54" s="332"/>
      <c r="X54" s="231">
        <f t="shared" ref="X54:AC54" si="53">SUM(X52:X52)</f>
        <v>0</v>
      </c>
      <c r="Y54" s="188">
        <f t="shared" si="53"/>
        <v>0</v>
      </c>
      <c r="Z54" s="188">
        <f t="shared" si="53"/>
        <v>0</v>
      </c>
      <c r="AA54" s="188">
        <f t="shared" si="53"/>
        <v>0</v>
      </c>
      <c r="AB54" s="188">
        <f t="shared" si="53"/>
        <v>0</v>
      </c>
      <c r="AC54" s="188">
        <f t="shared" si="53"/>
        <v>0</v>
      </c>
      <c r="AD54" s="252"/>
      <c r="AH54" s="270"/>
    </row>
    <row r="55" spans="1:34" s="1" customFormat="1" ht="16.5">
      <c r="A55" s="654"/>
      <c r="B55" s="19" t="s">
        <v>119</v>
      </c>
      <c r="C55" s="216" t="s">
        <v>120</v>
      </c>
      <c r="D55" s="21" t="s">
        <v>121</v>
      </c>
      <c r="E55" s="22" t="s">
        <v>122</v>
      </c>
      <c r="F55" s="17" t="s">
        <v>123</v>
      </c>
      <c r="G55" s="17" t="s">
        <v>124</v>
      </c>
      <c r="H55" s="21" t="s">
        <v>125</v>
      </c>
      <c r="I55" s="21" t="s">
        <v>126</v>
      </c>
      <c r="J55" s="17" t="s">
        <v>127</v>
      </c>
      <c r="K55" s="17" t="s">
        <v>128</v>
      </c>
      <c r="L55" s="17" t="s">
        <v>129</v>
      </c>
      <c r="M55" s="319" t="s">
        <v>130</v>
      </c>
      <c r="N55" s="318"/>
      <c r="O55" s="236" t="s">
        <v>131</v>
      </c>
      <c r="P55" s="320" t="s">
        <v>132</v>
      </c>
      <c r="Q55" s="320" t="s">
        <v>133</v>
      </c>
      <c r="R55" s="237" t="s">
        <v>134</v>
      </c>
      <c r="S55" s="238" t="s">
        <v>135</v>
      </c>
      <c r="T55" s="238" t="s">
        <v>10</v>
      </c>
      <c r="U55" s="239" t="s">
        <v>8</v>
      </c>
      <c r="V55" s="238" t="s">
        <v>136</v>
      </c>
      <c r="W55" s="332"/>
      <c r="X55" s="72" t="s">
        <v>137</v>
      </c>
      <c r="Y55" s="337" t="s">
        <v>138</v>
      </c>
      <c r="Z55" s="338" t="s">
        <v>139</v>
      </c>
      <c r="AA55" s="338" t="s">
        <v>140</v>
      </c>
      <c r="AB55" s="338" t="s">
        <v>141</v>
      </c>
      <c r="AC55" s="339" t="s">
        <v>142</v>
      </c>
      <c r="AD55" s="252"/>
      <c r="AG55" s="271"/>
      <c r="AH55" s="270"/>
    </row>
    <row r="56" spans="1:34" s="14" customFormat="1" ht="16.5">
      <c r="A56" s="655"/>
      <c r="B56" s="315"/>
      <c r="C56" s="310"/>
      <c r="D56" s="311"/>
      <c r="E56" s="312"/>
      <c r="F56" s="313"/>
      <c r="G56" s="314"/>
      <c r="H56" s="314"/>
      <c r="I56" s="314"/>
      <c r="J56" s="314"/>
      <c r="K56" s="313"/>
      <c r="L56" s="313"/>
      <c r="M56" s="321"/>
      <c r="N56" s="318"/>
      <c r="O56" s="322"/>
      <c r="P56" s="323"/>
      <c r="Q56" s="327"/>
      <c r="R56" s="328"/>
      <c r="S56" s="329"/>
      <c r="T56" s="329"/>
      <c r="U56" s="330"/>
      <c r="V56" s="331"/>
      <c r="W56" s="332"/>
      <c r="X56" s="333"/>
      <c r="Y56" s="340"/>
      <c r="Z56" s="313"/>
      <c r="AA56" s="313"/>
      <c r="AB56" s="313"/>
      <c r="AC56" s="341"/>
      <c r="AD56" s="252"/>
      <c r="AG56" s="272"/>
      <c r="AH56" s="270"/>
    </row>
    <row r="57" spans="1:34" ht="16.5" customHeight="1">
      <c r="A57" s="655"/>
      <c r="B57" s="637">
        <f>SUM(D57:M57)</f>
        <v>0</v>
      </c>
      <c r="C57" s="638"/>
      <c r="D57" s="187">
        <f>SUM(D56:D56)*35000</f>
        <v>0</v>
      </c>
      <c r="E57" s="187">
        <f>SUM(E56:E56)*70000</f>
        <v>0</v>
      </c>
      <c r="F57" s="187">
        <f>SUM(F56:F56)*40000</f>
        <v>0</v>
      </c>
      <c r="G57" s="187">
        <f>SUM(G56:G56)*40000</f>
        <v>0</v>
      </c>
      <c r="H57" s="187">
        <f>SUM(H56:H56)*10000</f>
        <v>0</v>
      </c>
      <c r="I57" s="187">
        <f>SUM(I56:I56)*15000</f>
        <v>0</v>
      </c>
      <c r="J57" s="187">
        <f>SUM(J56:J56)*25000</f>
        <v>0</v>
      </c>
      <c r="K57" s="187">
        <f>SUM(K56:K56)*55000</f>
        <v>0</v>
      </c>
      <c r="L57" s="187">
        <f>SUM(L56:L56)*90000</f>
        <v>0</v>
      </c>
      <c r="M57" s="228">
        <f>SUM(M56:M56)*20000</f>
        <v>0</v>
      </c>
      <c r="N57" s="318"/>
      <c r="O57" s="187">
        <f>SUM(O56:O56)</f>
        <v>0</v>
      </c>
      <c r="P57" s="187">
        <f t="shared" ref="P57:S57" si="54">SUM(P56:P56)</f>
        <v>0</v>
      </c>
      <c r="Q57" s="187">
        <f t="shared" si="54"/>
        <v>0</v>
      </c>
      <c r="R57" s="186">
        <f t="shared" si="54"/>
        <v>0</v>
      </c>
      <c r="S57" s="187">
        <f t="shared" si="54"/>
        <v>0</v>
      </c>
      <c r="T57" s="187">
        <f>SUM(T56:T56)*1440000</f>
        <v>0</v>
      </c>
      <c r="U57" s="228">
        <f>SUM(U56:U56)*1440000</f>
        <v>0</v>
      </c>
      <c r="V57" s="187">
        <f>SUM(V56:V56)</f>
        <v>0</v>
      </c>
      <c r="W57" s="334"/>
      <c r="X57" s="187">
        <f>SUM(X56:X56)*990000</f>
        <v>0</v>
      </c>
      <c r="Y57" s="186">
        <f>SUM(Y56:Y56)*405000</f>
        <v>0</v>
      </c>
      <c r="Z57" s="187">
        <f>SUM(Z56:Z56)</f>
        <v>0</v>
      </c>
      <c r="AA57" s="187">
        <f>SUM(AA56:AA56)</f>
        <v>0</v>
      </c>
      <c r="AB57" s="187">
        <f>SUM(AB56:AB56)</f>
        <v>0</v>
      </c>
      <c r="AC57" s="187">
        <f>SUM(AC56:AC56)</f>
        <v>0</v>
      </c>
      <c r="AD57" s="252"/>
      <c r="AH57" s="270"/>
    </row>
    <row r="58" spans="1:34" ht="20.25" customHeight="1">
      <c r="A58" s="656"/>
      <c r="B58" s="639"/>
      <c r="C58" s="640"/>
      <c r="D58" s="231">
        <f t="shared" ref="D58:M58" si="55">SUM(D56:D56)</f>
        <v>0</v>
      </c>
      <c r="E58" s="188">
        <f t="shared" si="55"/>
        <v>0</v>
      </c>
      <c r="F58" s="188">
        <f t="shared" si="55"/>
        <v>0</v>
      </c>
      <c r="G58" s="188">
        <f t="shared" si="55"/>
        <v>0</v>
      </c>
      <c r="H58" s="188">
        <f t="shared" si="55"/>
        <v>0</v>
      </c>
      <c r="I58" s="188">
        <f t="shared" si="55"/>
        <v>0</v>
      </c>
      <c r="J58" s="188">
        <f t="shared" si="55"/>
        <v>0</v>
      </c>
      <c r="K58" s="188">
        <f t="shared" si="55"/>
        <v>0</v>
      </c>
      <c r="L58" s="188">
        <f t="shared" si="55"/>
        <v>0</v>
      </c>
      <c r="M58" s="230">
        <f t="shared" si="55"/>
        <v>0</v>
      </c>
      <c r="N58" s="318"/>
      <c r="O58" s="231">
        <f t="shared" ref="O58:V58" si="56">SUM(O56:O56)</f>
        <v>0</v>
      </c>
      <c r="P58" s="231">
        <f t="shared" si="56"/>
        <v>0</v>
      </c>
      <c r="Q58" s="231">
        <f t="shared" si="56"/>
        <v>0</v>
      </c>
      <c r="R58" s="188">
        <f t="shared" si="56"/>
        <v>0</v>
      </c>
      <c r="S58" s="188">
        <f t="shared" si="56"/>
        <v>0</v>
      </c>
      <c r="T58" s="188">
        <f t="shared" si="56"/>
        <v>0</v>
      </c>
      <c r="U58" s="230">
        <f t="shared" si="56"/>
        <v>0</v>
      </c>
      <c r="V58" s="231">
        <f t="shared" si="56"/>
        <v>0</v>
      </c>
      <c r="W58" s="332"/>
      <c r="X58" s="231">
        <f t="shared" ref="X58:AC58" si="57">SUM(X56:X56)</f>
        <v>0</v>
      </c>
      <c r="Y58" s="188">
        <f t="shared" si="57"/>
        <v>0</v>
      </c>
      <c r="Z58" s="188">
        <f t="shared" si="57"/>
        <v>0</v>
      </c>
      <c r="AA58" s="188">
        <f t="shared" si="57"/>
        <v>0</v>
      </c>
      <c r="AB58" s="188">
        <f t="shared" si="57"/>
        <v>0</v>
      </c>
      <c r="AC58" s="188">
        <f t="shared" si="57"/>
        <v>0</v>
      </c>
      <c r="AD58" s="252"/>
      <c r="AH58" s="270"/>
    </row>
    <row r="59" spans="1:34" s="1" customFormat="1" ht="16.5">
      <c r="A59" s="654"/>
      <c r="B59" s="19" t="s">
        <v>119</v>
      </c>
      <c r="C59" s="216" t="s">
        <v>120</v>
      </c>
      <c r="D59" s="21" t="s">
        <v>121</v>
      </c>
      <c r="E59" s="22" t="s">
        <v>122</v>
      </c>
      <c r="F59" s="17" t="s">
        <v>123</v>
      </c>
      <c r="G59" s="17" t="s">
        <v>124</v>
      </c>
      <c r="H59" s="21" t="s">
        <v>125</v>
      </c>
      <c r="I59" s="21" t="s">
        <v>126</v>
      </c>
      <c r="J59" s="17" t="s">
        <v>127</v>
      </c>
      <c r="K59" s="17" t="s">
        <v>128</v>
      </c>
      <c r="L59" s="17" t="s">
        <v>129</v>
      </c>
      <c r="M59" s="319" t="s">
        <v>130</v>
      </c>
      <c r="N59" s="318"/>
      <c r="O59" s="236" t="s">
        <v>131</v>
      </c>
      <c r="P59" s="320" t="s">
        <v>132</v>
      </c>
      <c r="Q59" s="320" t="s">
        <v>133</v>
      </c>
      <c r="R59" s="237" t="s">
        <v>134</v>
      </c>
      <c r="S59" s="238" t="s">
        <v>135</v>
      </c>
      <c r="T59" s="238" t="s">
        <v>10</v>
      </c>
      <c r="U59" s="239" t="s">
        <v>8</v>
      </c>
      <c r="V59" s="238" t="s">
        <v>136</v>
      </c>
      <c r="W59" s="332"/>
      <c r="X59" s="72" t="s">
        <v>137</v>
      </c>
      <c r="Y59" s="337" t="s">
        <v>138</v>
      </c>
      <c r="Z59" s="338" t="s">
        <v>139</v>
      </c>
      <c r="AA59" s="338" t="s">
        <v>140</v>
      </c>
      <c r="AB59" s="338" t="s">
        <v>141</v>
      </c>
      <c r="AC59" s="339" t="s">
        <v>142</v>
      </c>
      <c r="AD59" s="252"/>
      <c r="AG59" s="271"/>
      <c r="AH59" s="270"/>
    </row>
    <row r="60" spans="1:34" s="14" customFormat="1" ht="16.5">
      <c r="A60" s="655"/>
      <c r="B60" s="315"/>
      <c r="C60" s="310"/>
      <c r="D60" s="311"/>
      <c r="E60" s="312"/>
      <c r="F60" s="313"/>
      <c r="G60" s="314"/>
      <c r="H60" s="314"/>
      <c r="I60" s="314"/>
      <c r="J60" s="314"/>
      <c r="K60" s="313"/>
      <c r="L60" s="313"/>
      <c r="M60" s="321"/>
      <c r="N60" s="318"/>
      <c r="O60" s="322"/>
      <c r="P60" s="323"/>
      <c r="Q60" s="327"/>
      <c r="R60" s="328"/>
      <c r="S60" s="329"/>
      <c r="T60" s="329"/>
      <c r="U60" s="330"/>
      <c r="V60" s="331"/>
      <c r="W60" s="332"/>
      <c r="X60" s="333"/>
      <c r="Y60" s="340"/>
      <c r="Z60" s="313"/>
      <c r="AA60" s="313"/>
      <c r="AB60" s="313"/>
      <c r="AC60" s="341"/>
      <c r="AD60" s="252"/>
      <c r="AG60" s="272"/>
      <c r="AH60" s="270"/>
    </row>
    <row r="61" spans="1:34" ht="16.5" customHeight="1">
      <c r="A61" s="655"/>
      <c r="B61" s="637">
        <f>SUM(D61:M61)</f>
        <v>0</v>
      </c>
      <c r="C61" s="638"/>
      <c r="D61" s="187">
        <f>SUM(D60:D60)*35000</f>
        <v>0</v>
      </c>
      <c r="E61" s="187">
        <f>SUM(E60:E60)*70000</f>
        <v>0</v>
      </c>
      <c r="F61" s="187">
        <f>SUM(F60:F60)*40000</f>
        <v>0</v>
      </c>
      <c r="G61" s="187">
        <f>SUM(G60:G60)*40000</f>
        <v>0</v>
      </c>
      <c r="H61" s="187">
        <f>SUM(H60:H60)*10000</f>
        <v>0</v>
      </c>
      <c r="I61" s="187">
        <f>SUM(I60:I60)*15000</f>
        <v>0</v>
      </c>
      <c r="J61" s="187">
        <f>SUM(J60:J60)*25000</f>
        <v>0</v>
      </c>
      <c r="K61" s="187">
        <f>SUM(K60:K60)*55000</f>
        <v>0</v>
      </c>
      <c r="L61" s="187">
        <f>SUM(L60:L60)*90000</f>
        <v>0</v>
      </c>
      <c r="M61" s="228">
        <f>SUM(M60:M60)*20000</f>
        <v>0</v>
      </c>
      <c r="N61" s="318"/>
      <c r="O61" s="187">
        <f>SUM(O60:O60)</f>
        <v>0</v>
      </c>
      <c r="P61" s="187">
        <f t="shared" ref="P61:S61" si="58">SUM(P60:P60)</f>
        <v>0</v>
      </c>
      <c r="Q61" s="187">
        <f t="shared" si="58"/>
        <v>0</v>
      </c>
      <c r="R61" s="186">
        <f t="shared" si="58"/>
        <v>0</v>
      </c>
      <c r="S61" s="187">
        <f t="shared" si="58"/>
        <v>0</v>
      </c>
      <c r="T61" s="187">
        <f>SUM(T60:T60)*1440000</f>
        <v>0</v>
      </c>
      <c r="U61" s="228">
        <f>SUM(U60:U60)*1440000</f>
        <v>0</v>
      </c>
      <c r="V61" s="187">
        <f>SUM(V60:V60)</f>
        <v>0</v>
      </c>
      <c r="W61" s="334"/>
      <c r="X61" s="187">
        <f>SUM(X60:X60)*990000</f>
        <v>0</v>
      </c>
      <c r="Y61" s="186">
        <f>SUM(Y60:Y60)*405000</f>
        <v>0</v>
      </c>
      <c r="Z61" s="187">
        <f>SUM(Z60:Z60)</f>
        <v>0</v>
      </c>
      <c r="AA61" s="187">
        <f>SUM(AA60:AA60)</f>
        <v>0</v>
      </c>
      <c r="AB61" s="187">
        <f>SUM(AB60:AB60)</f>
        <v>0</v>
      </c>
      <c r="AC61" s="187">
        <f>SUM(AC60:AC60)</f>
        <v>0</v>
      </c>
      <c r="AD61" s="252"/>
      <c r="AH61" s="270"/>
    </row>
    <row r="62" spans="1:34" ht="20.25" customHeight="1">
      <c r="A62" s="656"/>
      <c r="B62" s="639"/>
      <c r="C62" s="640"/>
      <c r="D62" s="231">
        <f t="shared" ref="D62:M62" si="59">SUM(D60:D60)</f>
        <v>0</v>
      </c>
      <c r="E62" s="188">
        <f t="shared" si="59"/>
        <v>0</v>
      </c>
      <c r="F62" s="188">
        <f t="shared" si="59"/>
        <v>0</v>
      </c>
      <c r="G62" s="188">
        <f t="shared" si="59"/>
        <v>0</v>
      </c>
      <c r="H62" s="188">
        <f t="shared" si="59"/>
        <v>0</v>
      </c>
      <c r="I62" s="188">
        <f t="shared" si="59"/>
        <v>0</v>
      </c>
      <c r="J62" s="188">
        <f t="shared" si="59"/>
        <v>0</v>
      </c>
      <c r="K62" s="188">
        <f t="shared" si="59"/>
        <v>0</v>
      </c>
      <c r="L62" s="188">
        <f t="shared" si="59"/>
        <v>0</v>
      </c>
      <c r="M62" s="230">
        <f t="shared" si="59"/>
        <v>0</v>
      </c>
      <c r="N62" s="318"/>
      <c r="O62" s="231">
        <f t="shared" ref="O62:V62" si="60">SUM(O60:O60)</f>
        <v>0</v>
      </c>
      <c r="P62" s="231">
        <f t="shared" si="60"/>
        <v>0</v>
      </c>
      <c r="Q62" s="231">
        <f t="shared" si="60"/>
        <v>0</v>
      </c>
      <c r="R62" s="188">
        <f t="shared" si="60"/>
        <v>0</v>
      </c>
      <c r="S62" s="188">
        <f t="shared" si="60"/>
        <v>0</v>
      </c>
      <c r="T62" s="188">
        <f t="shared" si="60"/>
        <v>0</v>
      </c>
      <c r="U62" s="230">
        <f t="shared" si="60"/>
        <v>0</v>
      </c>
      <c r="V62" s="231">
        <f t="shared" si="60"/>
        <v>0</v>
      </c>
      <c r="W62" s="332"/>
      <c r="X62" s="231">
        <f t="shared" ref="X62:AC62" si="61">SUM(X60:X60)</f>
        <v>0</v>
      </c>
      <c r="Y62" s="188">
        <f t="shared" si="61"/>
        <v>0</v>
      </c>
      <c r="Z62" s="188">
        <f t="shared" si="61"/>
        <v>0</v>
      </c>
      <c r="AA62" s="188">
        <f t="shared" si="61"/>
        <v>0</v>
      </c>
      <c r="AB62" s="188">
        <f t="shared" si="61"/>
        <v>0</v>
      </c>
      <c r="AC62" s="188">
        <f t="shared" si="61"/>
        <v>0</v>
      </c>
      <c r="AD62" s="252"/>
      <c r="AH62" s="270"/>
    </row>
    <row r="63" spans="1:34" s="1" customFormat="1" ht="16.5">
      <c r="A63" s="654"/>
      <c r="B63" s="19" t="s">
        <v>119</v>
      </c>
      <c r="C63" s="216" t="s">
        <v>120</v>
      </c>
      <c r="D63" s="21" t="s">
        <v>121</v>
      </c>
      <c r="E63" s="22" t="s">
        <v>122</v>
      </c>
      <c r="F63" s="17" t="s">
        <v>123</v>
      </c>
      <c r="G63" s="17" t="s">
        <v>124</v>
      </c>
      <c r="H63" s="21" t="s">
        <v>125</v>
      </c>
      <c r="I63" s="21" t="s">
        <v>126</v>
      </c>
      <c r="J63" s="17" t="s">
        <v>127</v>
      </c>
      <c r="K63" s="17" t="s">
        <v>128</v>
      </c>
      <c r="L63" s="17" t="s">
        <v>129</v>
      </c>
      <c r="M63" s="319" t="s">
        <v>130</v>
      </c>
      <c r="N63" s="318"/>
      <c r="O63" s="236" t="s">
        <v>131</v>
      </c>
      <c r="P63" s="320" t="s">
        <v>132</v>
      </c>
      <c r="Q63" s="320" t="s">
        <v>133</v>
      </c>
      <c r="R63" s="237" t="s">
        <v>134</v>
      </c>
      <c r="S63" s="238" t="s">
        <v>135</v>
      </c>
      <c r="T63" s="238" t="s">
        <v>10</v>
      </c>
      <c r="U63" s="239" t="s">
        <v>8</v>
      </c>
      <c r="V63" s="238" t="s">
        <v>136</v>
      </c>
      <c r="W63" s="332"/>
      <c r="X63" s="72" t="s">
        <v>137</v>
      </c>
      <c r="Y63" s="337" t="s">
        <v>138</v>
      </c>
      <c r="Z63" s="338" t="s">
        <v>139</v>
      </c>
      <c r="AA63" s="338" t="s">
        <v>140</v>
      </c>
      <c r="AB63" s="338" t="s">
        <v>141</v>
      </c>
      <c r="AC63" s="339" t="s">
        <v>142</v>
      </c>
      <c r="AD63" s="252"/>
      <c r="AG63" s="271"/>
      <c r="AH63" s="270"/>
    </row>
    <row r="64" spans="1:34" s="14" customFormat="1" ht="16.5">
      <c r="A64" s="655"/>
      <c r="B64" s="315"/>
      <c r="C64" s="310"/>
      <c r="D64" s="311"/>
      <c r="E64" s="312"/>
      <c r="F64" s="313"/>
      <c r="G64" s="314"/>
      <c r="H64" s="314"/>
      <c r="I64" s="314"/>
      <c r="J64" s="314"/>
      <c r="K64" s="313"/>
      <c r="L64" s="313"/>
      <c r="M64" s="321"/>
      <c r="N64" s="318"/>
      <c r="O64" s="322"/>
      <c r="P64" s="323"/>
      <c r="Q64" s="327"/>
      <c r="R64" s="328"/>
      <c r="S64" s="329"/>
      <c r="T64" s="329"/>
      <c r="U64" s="330"/>
      <c r="V64" s="331"/>
      <c r="W64" s="332"/>
      <c r="X64" s="333"/>
      <c r="Y64" s="340"/>
      <c r="Z64" s="313"/>
      <c r="AA64" s="313"/>
      <c r="AB64" s="313"/>
      <c r="AC64" s="341"/>
      <c r="AD64" s="252"/>
      <c r="AG64" s="272"/>
      <c r="AH64" s="270"/>
    </row>
    <row r="65" spans="1:34" ht="16.5" customHeight="1">
      <c r="A65" s="655"/>
      <c r="B65" s="637">
        <f>SUM(D65:M65)</f>
        <v>0</v>
      </c>
      <c r="C65" s="638"/>
      <c r="D65" s="187">
        <f>SUM(D64:D64)*35000</f>
        <v>0</v>
      </c>
      <c r="E65" s="187">
        <f>SUM(E64:E64)*70000</f>
        <v>0</v>
      </c>
      <c r="F65" s="187">
        <f>SUM(F64:F64)*40000</f>
        <v>0</v>
      </c>
      <c r="G65" s="187">
        <f>SUM(G64:G64)*40000</f>
        <v>0</v>
      </c>
      <c r="H65" s="187">
        <f>SUM(H64:H64)*10000</f>
        <v>0</v>
      </c>
      <c r="I65" s="187">
        <f>SUM(I64:I64)*15000</f>
        <v>0</v>
      </c>
      <c r="J65" s="187">
        <f>SUM(J64:J64)*25000</f>
        <v>0</v>
      </c>
      <c r="K65" s="187">
        <f>SUM(K64:K64)*55000</f>
        <v>0</v>
      </c>
      <c r="L65" s="187">
        <f>SUM(L64:L64)*90000</f>
        <v>0</v>
      </c>
      <c r="M65" s="228">
        <f>SUM(M64:M64)*20000</f>
        <v>0</v>
      </c>
      <c r="N65" s="318"/>
      <c r="O65" s="187">
        <f>SUM(O64:O64)</f>
        <v>0</v>
      </c>
      <c r="P65" s="187">
        <f t="shared" ref="P65:S65" si="62">SUM(P64:P64)</f>
        <v>0</v>
      </c>
      <c r="Q65" s="187">
        <f t="shared" si="62"/>
        <v>0</v>
      </c>
      <c r="R65" s="186">
        <f t="shared" si="62"/>
        <v>0</v>
      </c>
      <c r="S65" s="187">
        <f t="shared" si="62"/>
        <v>0</v>
      </c>
      <c r="T65" s="187">
        <f>SUM(T64:T64)*1440000</f>
        <v>0</v>
      </c>
      <c r="U65" s="228">
        <f>SUM(U64:U64)*1440000</f>
        <v>0</v>
      </c>
      <c r="V65" s="187">
        <f>SUM(V64:V64)</f>
        <v>0</v>
      </c>
      <c r="W65" s="334"/>
      <c r="X65" s="187">
        <f>SUM(X64:X64)*990000</f>
        <v>0</v>
      </c>
      <c r="Y65" s="186">
        <f>SUM(Y64:Y64)*405000</f>
        <v>0</v>
      </c>
      <c r="Z65" s="187">
        <f>SUM(Z64:Z64)</f>
        <v>0</v>
      </c>
      <c r="AA65" s="187">
        <f>SUM(AA64:AA64)</f>
        <v>0</v>
      </c>
      <c r="AB65" s="187">
        <f>SUM(AB64:AB64)</f>
        <v>0</v>
      </c>
      <c r="AC65" s="187">
        <f>SUM(AC64:AC64)</f>
        <v>0</v>
      </c>
      <c r="AD65" s="252"/>
      <c r="AH65" s="270"/>
    </row>
    <row r="66" spans="1:34" ht="20.25" customHeight="1">
      <c r="A66" s="656"/>
      <c r="B66" s="639"/>
      <c r="C66" s="640"/>
      <c r="D66" s="231">
        <f t="shared" ref="D66:M66" si="63">SUM(D64:D64)</f>
        <v>0</v>
      </c>
      <c r="E66" s="188">
        <f t="shared" si="63"/>
        <v>0</v>
      </c>
      <c r="F66" s="188">
        <f t="shared" si="63"/>
        <v>0</v>
      </c>
      <c r="G66" s="188">
        <f t="shared" si="63"/>
        <v>0</v>
      </c>
      <c r="H66" s="188">
        <f t="shared" si="63"/>
        <v>0</v>
      </c>
      <c r="I66" s="188">
        <f t="shared" si="63"/>
        <v>0</v>
      </c>
      <c r="J66" s="188">
        <f t="shared" si="63"/>
        <v>0</v>
      </c>
      <c r="K66" s="188">
        <f t="shared" si="63"/>
        <v>0</v>
      </c>
      <c r="L66" s="188">
        <f t="shared" si="63"/>
        <v>0</v>
      </c>
      <c r="M66" s="230">
        <f t="shared" si="63"/>
        <v>0</v>
      </c>
      <c r="N66" s="318"/>
      <c r="O66" s="231">
        <f t="shared" ref="O66:V66" si="64">SUM(O64:O64)</f>
        <v>0</v>
      </c>
      <c r="P66" s="231">
        <f t="shared" si="64"/>
        <v>0</v>
      </c>
      <c r="Q66" s="231">
        <f t="shared" si="64"/>
        <v>0</v>
      </c>
      <c r="R66" s="188">
        <f t="shared" si="64"/>
        <v>0</v>
      </c>
      <c r="S66" s="188">
        <f t="shared" si="64"/>
        <v>0</v>
      </c>
      <c r="T66" s="188">
        <f t="shared" si="64"/>
        <v>0</v>
      </c>
      <c r="U66" s="230">
        <f t="shared" si="64"/>
        <v>0</v>
      </c>
      <c r="V66" s="231">
        <f t="shared" si="64"/>
        <v>0</v>
      </c>
      <c r="W66" s="332"/>
      <c r="X66" s="231">
        <f t="shared" ref="X66:AC66" si="65">SUM(X64:X64)</f>
        <v>0</v>
      </c>
      <c r="Y66" s="188">
        <f t="shared" si="65"/>
        <v>0</v>
      </c>
      <c r="Z66" s="188">
        <f t="shared" si="65"/>
        <v>0</v>
      </c>
      <c r="AA66" s="188">
        <f t="shared" si="65"/>
        <v>0</v>
      </c>
      <c r="AB66" s="188">
        <f t="shared" si="65"/>
        <v>0</v>
      </c>
      <c r="AC66" s="188">
        <f t="shared" si="65"/>
        <v>0</v>
      </c>
      <c r="AD66" s="252"/>
      <c r="AH66" s="270"/>
    </row>
    <row r="67" spans="1:34" s="1" customFormat="1" ht="16.5">
      <c r="A67" s="654"/>
      <c r="B67" s="19" t="s">
        <v>119</v>
      </c>
      <c r="C67" s="216" t="s">
        <v>120</v>
      </c>
      <c r="D67" s="21" t="s">
        <v>121</v>
      </c>
      <c r="E67" s="22" t="s">
        <v>122</v>
      </c>
      <c r="F67" s="17" t="s">
        <v>123</v>
      </c>
      <c r="G67" s="17" t="s">
        <v>124</v>
      </c>
      <c r="H67" s="21" t="s">
        <v>125</v>
      </c>
      <c r="I67" s="21" t="s">
        <v>126</v>
      </c>
      <c r="J67" s="17" t="s">
        <v>127</v>
      </c>
      <c r="K67" s="17" t="s">
        <v>128</v>
      </c>
      <c r="L67" s="17" t="s">
        <v>129</v>
      </c>
      <c r="M67" s="319" t="s">
        <v>130</v>
      </c>
      <c r="N67" s="318"/>
      <c r="O67" s="236" t="s">
        <v>131</v>
      </c>
      <c r="P67" s="320" t="s">
        <v>132</v>
      </c>
      <c r="Q67" s="320" t="s">
        <v>133</v>
      </c>
      <c r="R67" s="237" t="s">
        <v>134</v>
      </c>
      <c r="S67" s="238" t="s">
        <v>135</v>
      </c>
      <c r="T67" s="238" t="s">
        <v>10</v>
      </c>
      <c r="U67" s="239" t="s">
        <v>8</v>
      </c>
      <c r="V67" s="238" t="s">
        <v>136</v>
      </c>
      <c r="W67" s="332"/>
      <c r="X67" s="72" t="s">
        <v>137</v>
      </c>
      <c r="Y67" s="337" t="s">
        <v>138</v>
      </c>
      <c r="Z67" s="338" t="s">
        <v>139</v>
      </c>
      <c r="AA67" s="338" t="s">
        <v>140</v>
      </c>
      <c r="AB67" s="338" t="s">
        <v>141</v>
      </c>
      <c r="AC67" s="339" t="s">
        <v>142</v>
      </c>
      <c r="AD67" s="252"/>
      <c r="AG67" s="271"/>
      <c r="AH67" s="270"/>
    </row>
    <row r="68" spans="1:34" s="14" customFormat="1" ht="16.5">
      <c r="A68" s="655"/>
      <c r="B68" s="315"/>
      <c r="C68" s="310"/>
      <c r="D68" s="311"/>
      <c r="E68" s="312"/>
      <c r="F68" s="313"/>
      <c r="G68" s="314"/>
      <c r="H68" s="314"/>
      <c r="I68" s="314"/>
      <c r="J68" s="314"/>
      <c r="K68" s="313"/>
      <c r="L68" s="313"/>
      <c r="M68" s="321"/>
      <c r="N68" s="318"/>
      <c r="O68" s="322"/>
      <c r="P68" s="323"/>
      <c r="Q68" s="327"/>
      <c r="R68" s="328"/>
      <c r="S68" s="329"/>
      <c r="T68" s="329"/>
      <c r="U68" s="330"/>
      <c r="V68" s="331"/>
      <c r="W68" s="332"/>
      <c r="X68" s="333"/>
      <c r="Y68" s="340"/>
      <c r="Z68" s="313"/>
      <c r="AA68" s="313"/>
      <c r="AB68" s="313"/>
      <c r="AC68" s="341"/>
      <c r="AD68" s="252"/>
      <c r="AG68" s="272"/>
      <c r="AH68" s="270"/>
    </row>
    <row r="69" spans="1:34" ht="16.5" customHeight="1">
      <c r="A69" s="655"/>
      <c r="B69" s="637">
        <f>SUM(D69:M69)</f>
        <v>0</v>
      </c>
      <c r="C69" s="638"/>
      <c r="D69" s="187">
        <f>SUM(D68:D68)*35000</f>
        <v>0</v>
      </c>
      <c r="E69" s="187">
        <f>SUM(E68:E68)*70000</f>
        <v>0</v>
      </c>
      <c r="F69" s="187">
        <f>SUM(F68:F68)*40000</f>
        <v>0</v>
      </c>
      <c r="G69" s="187">
        <f>SUM(G68:G68)*40000</f>
        <v>0</v>
      </c>
      <c r="H69" s="187">
        <f>SUM(H68:H68)*10000</f>
        <v>0</v>
      </c>
      <c r="I69" s="187">
        <f>SUM(I68:I68)*15000</f>
        <v>0</v>
      </c>
      <c r="J69" s="187">
        <f>SUM(J68:J68)*25000</f>
        <v>0</v>
      </c>
      <c r="K69" s="187">
        <f>SUM(K68:K68)*55000</f>
        <v>0</v>
      </c>
      <c r="L69" s="187">
        <f>SUM(L68:L68)*90000</f>
        <v>0</v>
      </c>
      <c r="M69" s="228">
        <f>SUM(M68:M68)*20000</f>
        <v>0</v>
      </c>
      <c r="N69" s="318"/>
      <c r="O69" s="187">
        <f>SUM(O68:O68)</f>
        <v>0</v>
      </c>
      <c r="P69" s="187">
        <f t="shared" ref="P69:S69" si="66">SUM(P68:P68)</f>
        <v>0</v>
      </c>
      <c r="Q69" s="187">
        <f t="shared" si="66"/>
        <v>0</v>
      </c>
      <c r="R69" s="186">
        <f t="shared" si="66"/>
        <v>0</v>
      </c>
      <c r="S69" s="187">
        <f t="shared" si="66"/>
        <v>0</v>
      </c>
      <c r="T69" s="187">
        <f>SUM(T68:T68)*1440000</f>
        <v>0</v>
      </c>
      <c r="U69" s="228">
        <f>SUM(U68:U68)*1440000</f>
        <v>0</v>
      </c>
      <c r="V69" s="187">
        <f>SUM(V68:V68)</f>
        <v>0</v>
      </c>
      <c r="W69" s="334"/>
      <c r="X69" s="187">
        <f>SUM(X68:X68)*990000</f>
        <v>0</v>
      </c>
      <c r="Y69" s="186">
        <f>SUM(Y68:Y68)*405000</f>
        <v>0</v>
      </c>
      <c r="Z69" s="187">
        <f>SUM(Z68:Z68)</f>
        <v>0</v>
      </c>
      <c r="AA69" s="187">
        <f>SUM(AA68:AA68)</f>
        <v>0</v>
      </c>
      <c r="AB69" s="187">
        <f>SUM(AB68:AB68)</f>
        <v>0</v>
      </c>
      <c r="AC69" s="187">
        <f>SUM(AC68:AC68)</f>
        <v>0</v>
      </c>
      <c r="AD69" s="252"/>
      <c r="AH69" s="270"/>
    </row>
    <row r="70" spans="1:34" ht="20.25" customHeight="1">
      <c r="A70" s="656"/>
      <c r="B70" s="639"/>
      <c r="C70" s="640"/>
      <c r="D70" s="231">
        <f t="shared" ref="D70:M70" si="67">SUM(D68:D68)</f>
        <v>0</v>
      </c>
      <c r="E70" s="188">
        <f t="shared" si="67"/>
        <v>0</v>
      </c>
      <c r="F70" s="188">
        <f t="shared" si="67"/>
        <v>0</v>
      </c>
      <c r="G70" s="188">
        <f t="shared" si="67"/>
        <v>0</v>
      </c>
      <c r="H70" s="188">
        <f t="shared" si="67"/>
        <v>0</v>
      </c>
      <c r="I70" s="188">
        <f t="shared" si="67"/>
        <v>0</v>
      </c>
      <c r="J70" s="188">
        <f t="shared" si="67"/>
        <v>0</v>
      </c>
      <c r="K70" s="188">
        <f t="shared" si="67"/>
        <v>0</v>
      </c>
      <c r="L70" s="188">
        <f t="shared" si="67"/>
        <v>0</v>
      </c>
      <c r="M70" s="230">
        <f t="shared" si="67"/>
        <v>0</v>
      </c>
      <c r="N70" s="318"/>
      <c r="O70" s="231">
        <f t="shared" ref="O70:V70" si="68">SUM(O68:O68)</f>
        <v>0</v>
      </c>
      <c r="P70" s="231">
        <f t="shared" si="68"/>
        <v>0</v>
      </c>
      <c r="Q70" s="231">
        <f t="shared" si="68"/>
        <v>0</v>
      </c>
      <c r="R70" s="188">
        <f t="shared" si="68"/>
        <v>0</v>
      </c>
      <c r="S70" s="188">
        <f t="shared" si="68"/>
        <v>0</v>
      </c>
      <c r="T70" s="188">
        <f t="shared" si="68"/>
        <v>0</v>
      </c>
      <c r="U70" s="230">
        <f t="shared" si="68"/>
        <v>0</v>
      </c>
      <c r="V70" s="231">
        <f t="shared" si="68"/>
        <v>0</v>
      </c>
      <c r="W70" s="332"/>
      <c r="X70" s="231">
        <f t="shared" ref="X70:AC70" si="69">SUM(X68:X68)</f>
        <v>0</v>
      </c>
      <c r="Y70" s="188">
        <f t="shared" si="69"/>
        <v>0</v>
      </c>
      <c r="Z70" s="188">
        <f t="shared" si="69"/>
        <v>0</v>
      </c>
      <c r="AA70" s="188">
        <f t="shared" si="69"/>
        <v>0</v>
      </c>
      <c r="AB70" s="188">
        <f t="shared" si="69"/>
        <v>0</v>
      </c>
      <c r="AC70" s="188">
        <f t="shared" si="69"/>
        <v>0</v>
      </c>
      <c r="AD70" s="252"/>
      <c r="AH70" s="270"/>
    </row>
    <row r="71" spans="1:34" s="1" customFormat="1" ht="16.5">
      <c r="A71" s="654"/>
      <c r="B71" s="19" t="s">
        <v>119</v>
      </c>
      <c r="C71" s="216" t="s">
        <v>120</v>
      </c>
      <c r="D71" s="21" t="s">
        <v>121</v>
      </c>
      <c r="E71" s="22" t="s">
        <v>122</v>
      </c>
      <c r="F71" s="17" t="s">
        <v>123</v>
      </c>
      <c r="G71" s="17" t="s">
        <v>124</v>
      </c>
      <c r="H71" s="21" t="s">
        <v>125</v>
      </c>
      <c r="I71" s="21" t="s">
        <v>126</v>
      </c>
      <c r="J71" s="17" t="s">
        <v>127</v>
      </c>
      <c r="K71" s="17" t="s">
        <v>128</v>
      </c>
      <c r="L71" s="17" t="s">
        <v>129</v>
      </c>
      <c r="M71" s="319" t="s">
        <v>130</v>
      </c>
      <c r="N71" s="318"/>
      <c r="O71" s="236" t="s">
        <v>131</v>
      </c>
      <c r="P71" s="320" t="s">
        <v>132</v>
      </c>
      <c r="Q71" s="320" t="s">
        <v>133</v>
      </c>
      <c r="R71" s="237" t="s">
        <v>134</v>
      </c>
      <c r="S71" s="238" t="s">
        <v>135</v>
      </c>
      <c r="T71" s="238" t="s">
        <v>10</v>
      </c>
      <c r="U71" s="239" t="s">
        <v>8</v>
      </c>
      <c r="V71" s="238" t="s">
        <v>136</v>
      </c>
      <c r="W71" s="332"/>
      <c r="X71" s="72" t="s">
        <v>137</v>
      </c>
      <c r="Y71" s="337" t="s">
        <v>138</v>
      </c>
      <c r="Z71" s="338" t="s">
        <v>139</v>
      </c>
      <c r="AA71" s="338" t="s">
        <v>140</v>
      </c>
      <c r="AB71" s="338" t="s">
        <v>141</v>
      </c>
      <c r="AC71" s="339" t="s">
        <v>142</v>
      </c>
      <c r="AD71" s="252"/>
      <c r="AG71" s="271"/>
      <c r="AH71" s="270"/>
    </row>
    <row r="72" spans="1:34" s="14" customFormat="1" ht="16.5">
      <c r="A72" s="655"/>
      <c r="B72" s="315"/>
      <c r="C72" s="310"/>
      <c r="D72" s="311"/>
      <c r="E72" s="312"/>
      <c r="F72" s="313"/>
      <c r="G72" s="314"/>
      <c r="H72" s="314"/>
      <c r="I72" s="314"/>
      <c r="J72" s="314"/>
      <c r="K72" s="313"/>
      <c r="L72" s="313"/>
      <c r="M72" s="321"/>
      <c r="N72" s="318"/>
      <c r="O72" s="322"/>
      <c r="P72" s="323"/>
      <c r="Q72" s="327"/>
      <c r="R72" s="328"/>
      <c r="S72" s="329"/>
      <c r="T72" s="329"/>
      <c r="U72" s="330"/>
      <c r="V72" s="331"/>
      <c r="W72" s="332"/>
      <c r="X72" s="333"/>
      <c r="Y72" s="340"/>
      <c r="Z72" s="313"/>
      <c r="AA72" s="313"/>
      <c r="AB72" s="313"/>
      <c r="AC72" s="341"/>
      <c r="AD72" s="252"/>
      <c r="AG72" s="272"/>
      <c r="AH72" s="270"/>
    </row>
    <row r="73" spans="1:34" ht="16.5" customHeight="1">
      <c r="A73" s="655"/>
      <c r="B73" s="637">
        <f>SUM(D73:M73)</f>
        <v>0</v>
      </c>
      <c r="C73" s="638"/>
      <c r="D73" s="187">
        <f>SUM(D72:D72)*35000</f>
        <v>0</v>
      </c>
      <c r="E73" s="187">
        <f>SUM(E72:E72)*70000</f>
        <v>0</v>
      </c>
      <c r="F73" s="187">
        <f>SUM(F72:F72)*40000</f>
        <v>0</v>
      </c>
      <c r="G73" s="187">
        <f>SUM(G72:G72)*40000</f>
        <v>0</v>
      </c>
      <c r="H73" s="187">
        <f>SUM(H72:H72)*10000</f>
        <v>0</v>
      </c>
      <c r="I73" s="187">
        <f>SUM(I72:I72)*15000</f>
        <v>0</v>
      </c>
      <c r="J73" s="187">
        <f>SUM(J72:J72)*25000</f>
        <v>0</v>
      </c>
      <c r="K73" s="187">
        <f>SUM(K72:K72)*55000</f>
        <v>0</v>
      </c>
      <c r="L73" s="187">
        <f>SUM(L72:L72)*90000</f>
        <v>0</v>
      </c>
      <c r="M73" s="228">
        <f>SUM(M72:M72)*20000</f>
        <v>0</v>
      </c>
      <c r="N73" s="318"/>
      <c r="O73" s="187">
        <f>SUM(O72:O72)</f>
        <v>0</v>
      </c>
      <c r="P73" s="187">
        <f t="shared" ref="P73:S73" si="70">SUM(P72:P72)</f>
        <v>0</v>
      </c>
      <c r="Q73" s="187">
        <f t="shared" si="70"/>
        <v>0</v>
      </c>
      <c r="R73" s="186">
        <f t="shared" si="70"/>
        <v>0</v>
      </c>
      <c r="S73" s="187">
        <f t="shared" si="70"/>
        <v>0</v>
      </c>
      <c r="T73" s="187">
        <f>SUM(T72:T72)*1440000</f>
        <v>0</v>
      </c>
      <c r="U73" s="228">
        <f>SUM(U72:U72)*1440000</f>
        <v>0</v>
      </c>
      <c r="V73" s="187">
        <f>SUM(V72:V72)</f>
        <v>0</v>
      </c>
      <c r="W73" s="334"/>
      <c r="X73" s="187">
        <f>SUM(X72:X72)*990000</f>
        <v>0</v>
      </c>
      <c r="Y73" s="186">
        <f>SUM(Y72:Y72)*405000</f>
        <v>0</v>
      </c>
      <c r="Z73" s="187">
        <f>SUM(Z72:Z72)</f>
        <v>0</v>
      </c>
      <c r="AA73" s="187">
        <f>SUM(AA72:AA72)</f>
        <v>0</v>
      </c>
      <c r="AB73" s="187">
        <f>SUM(AB72:AB72)</f>
        <v>0</v>
      </c>
      <c r="AC73" s="187">
        <f>SUM(AC72:AC72)</f>
        <v>0</v>
      </c>
      <c r="AD73" s="252"/>
      <c r="AH73" s="270"/>
    </row>
    <row r="74" spans="1:34" ht="20.25" customHeight="1">
      <c r="A74" s="656"/>
      <c r="B74" s="639"/>
      <c r="C74" s="640"/>
      <c r="D74" s="231">
        <f t="shared" ref="D74:M74" si="71">SUM(D72:D72)</f>
        <v>0</v>
      </c>
      <c r="E74" s="188">
        <f t="shared" si="71"/>
        <v>0</v>
      </c>
      <c r="F74" s="188">
        <f t="shared" si="71"/>
        <v>0</v>
      </c>
      <c r="G74" s="188">
        <f t="shared" si="71"/>
        <v>0</v>
      </c>
      <c r="H74" s="188">
        <f t="shared" si="71"/>
        <v>0</v>
      </c>
      <c r="I74" s="188">
        <f t="shared" si="71"/>
        <v>0</v>
      </c>
      <c r="J74" s="188">
        <f t="shared" si="71"/>
        <v>0</v>
      </c>
      <c r="K74" s="188">
        <f t="shared" si="71"/>
        <v>0</v>
      </c>
      <c r="L74" s="188">
        <f t="shared" si="71"/>
        <v>0</v>
      </c>
      <c r="M74" s="230">
        <f t="shared" si="71"/>
        <v>0</v>
      </c>
      <c r="N74" s="318"/>
      <c r="O74" s="231">
        <f t="shared" ref="O74:V74" si="72">SUM(O72:O72)</f>
        <v>0</v>
      </c>
      <c r="P74" s="231">
        <f t="shared" si="72"/>
        <v>0</v>
      </c>
      <c r="Q74" s="231">
        <f t="shared" si="72"/>
        <v>0</v>
      </c>
      <c r="R74" s="188">
        <f t="shared" si="72"/>
        <v>0</v>
      </c>
      <c r="S74" s="188">
        <f t="shared" si="72"/>
        <v>0</v>
      </c>
      <c r="T74" s="188">
        <f t="shared" si="72"/>
        <v>0</v>
      </c>
      <c r="U74" s="230">
        <f t="shared" si="72"/>
        <v>0</v>
      </c>
      <c r="V74" s="231">
        <f t="shared" si="72"/>
        <v>0</v>
      </c>
      <c r="W74" s="332"/>
      <c r="X74" s="231">
        <f t="shared" ref="X74:AC74" si="73">SUM(X72:X72)</f>
        <v>0</v>
      </c>
      <c r="Y74" s="188">
        <f t="shared" si="73"/>
        <v>0</v>
      </c>
      <c r="Z74" s="188">
        <f t="shared" si="73"/>
        <v>0</v>
      </c>
      <c r="AA74" s="188">
        <f t="shared" si="73"/>
        <v>0</v>
      </c>
      <c r="AB74" s="188">
        <f t="shared" si="73"/>
        <v>0</v>
      </c>
      <c r="AC74" s="188">
        <f t="shared" si="73"/>
        <v>0</v>
      </c>
      <c r="AD74" s="252"/>
      <c r="AH74" s="270"/>
    </row>
    <row r="75" spans="1:34" s="1" customFormat="1" ht="16.5">
      <c r="A75" s="654"/>
      <c r="B75" s="19" t="s">
        <v>119</v>
      </c>
      <c r="C75" s="216" t="s">
        <v>120</v>
      </c>
      <c r="D75" s="21" t="s">
        <v>121</v>
      </c>
      <c r="E75" s="22" t="s">
        <v>122</v>
      </c>
      <c r="F75" s="17" t="s">
        <v>123</v>
      </c>
      <c r="G75" s="17" t="s">
        <v>124</v>
      </c>
      <c r="H75" s="21" t="s">
        <v>125</v>
      </c>
      <c r="I75" s="21" t="s">
        <v>126</v>
      </c>
      <c r="J75" s="17" t="s">
        <v>127</v>
      </c>
      <c r="K75" s="17" t="s">
        <v>128</v>
      </c>
      <c r="L75" s="17" t="s">
        <v>129</v>
      </c>
      <c r="M75" s="319" t="s">
        <v>130</v>
      </c>
      <c r="N75" s="318"/>
      <c r="O75" s="236" t="s">
        <v>131</v>
      </c>
      <c r="P75" s="320" t="s">
        <v>132</v>
      </c>
      <c r="Q75" s="320" t="s">
        <v>133</v>
      </c>
      <c r="R75" s="237" t="s">
        <v>134</v>
      </c>
      <c r="S75" s="238" t="s">
        <v>135</v>
      </c>
      <c r="T75" s="238" t="s">
        <v>10</v>
      </c>
      <c r="U75" s="239" t="s">
        <v>8</v>
      </c>
      <c r="V75" s="238" t="s">
        <v>136</v>
      </c>
      <c r="W75" s="332"/>
      <c r="X75" s="72" t="s">
        <v>137</v>
      </c>
      <c r="Y75" s="337" t="s">
        <v>138</v>
      </c>
      <c r="Z75" s="338" t="s">
        <v>139</v>
      </c>
      <c r="AA75" s="338" t="s">
        <v>140</v>
      </c>
      <c r="AB75" s="338" t="s">
        <v>141</v>
      </c>
      <c r="AC75" s="339" t="s">
        <v>142</v>
      </c>
      <c r="AD75" s="252"/>
      <c r="AG75" s="271"/>
      <c r="AH75" s="270"/>
    </row>
    <row r="76" spans="1:34" s="14" customFormat="1" ht="16.5">
      <c r="A76" s="655"/>
      <c r="B76" s="315"/>
      <c r="C76" s="310"/>
      <c r="D76" s="311"/>
      <c r="E76" s="312"/>
      <c r="F76" s="313"/>
      <c r="G76" s="314"/>
      <c r="H76" s="314"/>
      <c r="I76" s="314"/>
      <c r="J76" s="314"/>
      <c r="K76" s="313"/>
      <c r="L76" s="313"/>
      <c r="M76" s="321"/>
      <c r="N76" s="318"/>
      <c r="O76" s="322"/>
      <c r="P76" s="323"/>
      <c r="Q76" s="327"/>
      <c r="R76" s="328"/>
      <c r="S76" s="329"/>
      <c r="T76" s="329"/>
      <c r="U76" s="330"/>
      <c r="V76" s="331"/>
      <c r="W76" s="332"/>
      <c r="X76" s="333"/>
      <c r="Y76" s="340"/>
      <c r="Z76" s="313"/>
      <c r="AA76" s="313"/>
      <c r="AB76" s="313"/>
      <c r="AC76" s="341"/>
      <c r="AD76" s="252"/>
      <c r="AG76" s="272"/>
      <c r="AH76" s="270"/>
    </row>
    <row r="77" spans="1:34" ht="16.5" customHeight="1">
      <c r="A77" s="655"/>
      <c r="B77" s="637">
        <f>SUM(D77:M77)</f>
        <v>0</v>
      </c>
      <c r="C77" s="638"/>
      <c r="D77" s="187">
        <f>SUM(D76:D76)*35000</f>
        <v>0</v>
      </c>
      <c r="E77" s="187">
        <f>SUM(E76:E76)*70000</f>
        <v>0</v>
      </c>
      <c r="F77" s="187">
        <f>SUM(F76:F76)*40000</f>
        <v>0</v>
      </c>
      <c r="G77" s="187">
        <f>SUM(G76:G76)*40000</f>
        <v>0</v>
      </c>
      <c r="H77" s="187">
        <f>SUM(H76:H76)*10000</f>
        <v>0</v>
      </c>
      <c r="I77" s="187">
        <f>SUM(I76:I76)*15000</f>
        <v>0</v>
      </c>
      <c r="J77" s="187">
        <f>SUM(J76:J76)*25000</f>
        <v>0</v>
      </c>
      <c r="K77" s="187">
        <f>SUM(K76:K76)*55000</f>
        <v>0</v>
      </c>
      <c r="L77" s="187">
        <f>SUM(L76:L76)*90000</f>
        <v>0</v>
      </c>
      <c r="M77" s="228">
        <f>SUM(M76:M76)*20000</f>
        <v>0</v>
      </c>
      <c r="N77" s="318"/>
      <c r="O77" s="187">
        <f>SUM(O76:O76)</f>
        <v>0</v>
      </c>
      <c r="P77" s="187">
        <f t="shared" ref="P77:S77" si="74">SUM(P76:P76)</f>
        <v>0</v>
      </c>
      <c r="Q77" s="187">
        <f t="shared" si="74"/>
        <v>0</v>
      </c>
      <c r="R77" s="186">
        <f t="shared" si="74"/>
        <v>0</v>
      </c>
      <c r="S77" s="187">
        <f t="shared" si="74"/>
        <v>0</v>
      </c>
      <c r="T77" s="187">
        <f>SUM(T76:T76)*1440000</f>
        <v>0</v>
      </c>
      <c r="U77" s="228">
        <f>SUM(U76:U76)*1440000</f>
        <v>0</v>
      </c>
      <c r="V77" s="187">
        <f>SUM(V76:V76)</f>
        <v>0</v>
      </c>
      <c r="W77" s="334"/>
      <c r="X77" s="187">
        <f>SUM(X76:X76)*990000</f>
        <v>0</v>
      </c>
      <c r="Y77" s="186">
        <f>SUM(Y76:Y76)*405000</f>
        <v>0</v>
      </c>
      <c r="Z77" s="187">
        <f>SUM(Z76:Z76)</f>
        <v>0</v>
      </c>
      <c r="AA77" s="187">
        <f>SUM(AA76:AA76)</f>
        <v>0</v>
      </c>
      <c r="AB77" s="187">
        <f>SUM(AB76:AB76)</f>
        <v>0</v>
      </c>
      <c r="AC77" s="187">
        <f>SUM(AC76:AC76)</f>
        <v>0</v>
      </c>
      <c r="AD77" s="252"/>
      <c r="AH77" s="270"/>
    </row>
    <row r="78" spans="1:34" ht="20.25" customHeight="1">
      <c r="A78" s="656"/>
      <c r="B78" s="639"/>
      <c r="C78" s="640"/>
      <c r="D78" s="231">
        <f t="shared" ref="D78:M78" si="75">SUM(D76:D76)</f>
        <v>0</v>
      </c>
      <c r="E78" s="188">
        <f t="shared" si="75"/>
        <v>0</v>
      </c>
      <c r="F78" s="188">
        <f t="shared" si="75"/>
        <v>0</v>
      </c>
      <c r="G78" s="188">
        <f t="shared" si="75"/>
        <v>0</v>
      </c>
      <c r="H78" s="188">
        <f t="shared" si="75"/>
        <v>0</v>
      </c>
      <c r="I78" s="188">
        <f t="shared" si="75"/>
        <v>0</v>
      </c>
      <c r="J78" s="188">
        <f t="shared" si="75"/>
        <v>0</v>
      </c>
      <c r="K78" s="188">
        <f t="shared" si="75"/>
        <v>0</v>
      </c>
      <c r="L78" s="188">
        <f t="shared" si="75"/>
        <v>0</v>
      </c>
      <c r="M78" s="230">
        <f t="shared" si="75"/>
        <v>0</v>
      </c>
      <c r="N78" s="318"/>
      <c r="O78" s="231">
        <f t="shared" ref="O78:V78" si="76">SUM(O76:O76)</f>
        <v>0</v>
      </c>
      <c r="P78" s="231">
        <f t="shared" si="76"/>
        <v>0</v>
      </c>
      <c r="Q78" s="231">
        <f t="shared" si="76"/>
        <v>0</v>
      </c>
      <c r="R78" s="188">
        <f t="shared" si="76"/>
        <v>0</v>
      </c>
      <c r="S78" s="188">
        <f t="shared" si="76"/>
        <v>0</v>
      </c>
      <c r="T78" s="188">
        <f t="shared" si="76"/>
        <v>0</v>
      </c>
      <c r="U78" s="230">
        <f t="shared" si="76"/>
        <v>0</v>
      </c>
      <c r="V78" s="231">
        <f t="shared" si="76"/>
        <v>0</v>
      </c>
      <c r="W78" s="332"/>
      <c r="X78" s="231">
        <f t="shared" ref="X78:AC78" si="77">SUM(X76:X76)</f>
        <v>0</v>
      </c>
      <c r="Y78" s="188">
        <f t="shared" si="77"/>
        <v>0</v>
      </c>
      <c r="Z78" s="188">
        <f t="shared" si="77"/>
        <v>0</v>
      </c>
      <c r="AA78" s="188">
        <f t="shared" si="77"/>
        <v>0</v>
      </c>
      <c r="AB78" s="188">
        <f t="shared" si="77"/>
        <v>0</v>
      </c>
      <c r="AC78" s="188">
        <f t="shared" si="77"/>
        <v>0</v>
      </c>
      <c r="AD78" s="252"/>
      <c r="AH78" s="270"/>
    </row>
    <row r="79" spans="1:34" s="1" customFormat="1" ht="16.5">
      <c r="A79" s="654"/>
      <c r="B79" s="19" t="s">
        <v>119</v>
      </c>
      <c r="C79" s="216" t="s">
        <v>120</v>
      </c>
      <c r="D79" s="21" t="s">
        <v>121</v>
      </c>
      <c r="E79" s="22" t="s">
        <v>122</v>
      </c>
      <c r="F79" s="17" t="s">
        <v>123</v>
      </c>
      <c r="G79" s="17" t="s">
        <v>124</v>
      </c>
      <c r="H79" s="21" t="s">
        <v>125</v>
      </c>
      <c r="I79" s="21" t="s">
        <v>126</v>
      </c>
      <c r="J79" s="17" t="s">
        <v>127</v>
      </c>
      <c r="K79" s="17" t="s">
        <v>128</v>
      </c>
      <c r="L79" s="17" t="s">
        <v>129</v>
      </c>
      <c r="M79" s="319" t="s">
        <v>130</v>
      </c>
      <c r="N79" s="318"/>
      <c r="O79" s="236" t="s">
        <v>131</v>
      </c>
      <c r="P79" s="320" t="s">
        <v>132</v>
      </c>
      <c r="Q79" s="320" t="s">
        <v>133</v>
      </c>
      <c r="R79" s="237" t="s">
        <v>134</v>
      </c>
      <c r="S79" s="238" t="s">
        <v>135</v>
      </c>
      <c r="T79" s="238" t="s">
        <v>10</v>
      </c>
      <c r="U79" s="239" t="s">
        <v>8</v>
      </c>
      <c r="V79" s="238" t="s">
        <v>136</v>
      </c>
      <c r="W79" s="332"/>
      <c r="X79" s="72" t="s">
        <v>137</v>
      </c>
      <c r="Y79" s="337" t="s">
        <v>138</v>
      </c>
      <c r="Z79" s="338" t="s">
        <v>139</v>
      </c>
      <c r="AA79" s="338" t="s">
        <v>140</v>
      </c>
      <c r="AB79" s="338" t="s">
        <v>141</v>
      </c>
      <c r="AC79" s="339" t="s">
        <v>142</v>
      </c>
      <c r="AD79" s="252"/>
      <c r="AG79" s="271"/>
      <c r="AH79" s="270"/>
    </row>
    <row r="80" spans="1:34" s="14" customFormat="1" ht="16.5">
      <c r="A80" s="655"/>
      <c r="B80" s="315"/>
      <c r="C80" s="310"/>
      <c r="D80" s="311"/>
      <c r="E80" s="312"/>
      <c r="F80" s="313"/>
      <c r="G80" s="314"/>
      <c r="H80" s="314"/>
      <c r="I80" s="314"/>
      <c r="J80" s="314"/>
      <c r="K80" s="313"/>
      <c r="L80" s="313"/>
      <c r="M80" s="321"/>
      <c r="N80" s="318"/>
      <c r="O80" s="322"/>
      <c r="P80" s="323"/>
      <c r="Q80" s="327"/>
      <c r="R80" s="328"/>
      <c r="S80" s="329"/>
      <c r="T80" s="329"/>
      <c r="U80" s="330"/>
      <c r="V80" s="331"/>
      <c r="W80" s="332"/>
      <c r="X80" s="333"/>
      <c r="Y80" s="340"/>
      <c r="Z80" s="313"/>
      <c r="AA80" s="313"/>
      <c r="AB80" s="313"/>
      <c r="AC80" s="341"/>
      <c r="AD80" s="252"/>
      <c r="AG80" s="272"/>
      <c r="AH80" s="270"/>
    </row>
    <row r="81" spans="1:34" ht="16.5" customHeight="1">
      <c r="A81" s="655"/>
      <c r="B81" s="637">
        <f>SUM(D81:M81)</f>
        <v>0</v>
      </c>
      <c r="C81" s="638"/>
      <c r="D81" s="187">
        <f>SUM(D80:D80)*35000</f>
        <v>0</v>
      </c>
      <c r="E81" s="187">
        <f>SUM(E80:E80)*70000</f>
        <v>0</v>
      </c>
      <c r="F81" s="187">
        <f>SUM(F80:F80)*40000</f>
        <v>0</v>
      </c>
      <c r="G81" s="187">
        <f>SUM(G80:G80)*40000</f>
        <v>0</v>
      </c>
      <c r="H81" s="187">
        <f>SUM(H80:H80)*10000</f>
        <v>0</v>
      </c>
      <c r="I81" s="187">
        <f>SUM(I80:I80)*15000</f>
        <v>0</v>
      </c>
      <c r="J81" s="187">
        <f>SUM(J80:J80)*25000</f>
        <v>0</v>
      </c>
      <c r="K81" s="187">
        <f>SUM(K80:K80)*55000</f>
        <v>0</v>
      </c>
      <c r="L81" s="187">
        <f>SUM(L80:L80)*90000</f>
        <v>0</v>
      </c>
      <c r="M81" s="228">
        <f>SUM(M80:M80)*20000</f>
        <v>0</v>
      </c>
      <c r="N81" s="318"/>
      <c r="O81" s="187">
        <f>SUM(O80:O80)</f>
        <v>0</v>
      </c>
      <c r="P81" s="187">
        <f t="shared" ref="P81:S81" si="78">SUM(P80:P80)</f>
        <v>0</v>
      </c>
      <c r="Q81" s="187">
        <f t="shared" si="78"/>
        <v>0</v>
      </c>
      <c r="R81" s="186">
        <f t="shared" si="78"/>
        <v>0</v>
      </c>
      <c r="S81" s="187">
        <f t="shared" si="78"/>
        <v>0</v>
      </c>
      <c r="T81" s="187">
        <f>SUM(T80:T80)*1440000</f>
        <v>0</v>
      </c>
      <c r="U81" s="228">
        <f>SUM(U80:U80)*1440000</f>
        <v>0</v>
      </c>
      <c r="V81" s="187">
        <f>SUM(V80:V80)</f>
        <v>0</v>
      </c>
      <c r="W81" s="334"/>
      <c r="X81" s="187">
        <f>SUM(X80:X80)*990000</f>
        <v>0</v>
      </c>
      <c r="Y81" s="186">
        <f>SUM(Y80:Y80)*405000</f>
        <v>0</v>
      </c>
      <c r="Z81" s="187">
        <f>SUM(Z80:Z80)</f>
        <v>0</v>
      </c>
      <c r="AA81" s="187">
        <f>SUM(AA80:AA80)</f>
        <v>0</v>
      </c>
      <c r="AB81" s="187">
        <f>SUM(AB80:AB80)</f>
        <v>0</v>
      </c>
      <c r="AC81" s="187">
        <f>SUM(AC80:AC80)</f>
        <v>0</v>
      </c>
      <c r="AD81" s="252"/>
      <c r="AH81" s="270"/>
    </row>
    <row r="82" spans="1:34" ht="20.25" customHeight="1">
      <c r="A82" s="656"/>
      <c r="B82" s="639"/>
      <c r="C82" s="640"/>
      <c r="D82" s="231">
        <f t="shared" ref="D82:M82" si="79">SUM(D80:D80)</f>
        <v>0</v>
      </c>
      <c r="E82" s="188">
        <f t="shared" si="79"/>
        <v>0</v>
      </c>
      <c r="F82" s="188">
        <f t="shared" si="79"/>
        <v>0</v>
      </c>
      <c r="G82" s="188">
        <f t="shared" si="79"/>
        <v>0</v>
      </c>
      <c r="H82" s="188">
        <f t="shared" si="79"/>
        <v>0</v>
      </c>
      <c r="I82" s="188">
        <f t="shared" si="79"/>
        <v>0</v>
      </c>
      <c r="J82" s="188">
        <f t="shared" si="79"/>
        <v>0</v>
      </c>
      <c r="K82" s="188">
        <f t="shared" si="79"/>
        <v>0</v>
      </c>
      <c r="L82" s="188">
        <f t="shared" si="79"/>
        <v>0</v>
      </c>
      <c r="M82" s="230">
        <f t="shared" si="79"/>
        <v>0</v>
      </c>
      <c r="N82" s="318"/>
      <c r="O82" s="231">
        <f t="shared" ref="O82:V82" si="80">SUM(O80:O80)</f>
        <v>0</v>
      </c>
      <c r="P82" s="231">
        <f t="shared" si="80"/>
        <v>0</v>
      </c>
      <c r="Q82" s="231">
        <f t="shared" si="80"/>
        <v>0</v>
      </c>
      <c r="R82" s="188">
        <f t="shared" si="80"/>
        <v>0</v>
      </c>
      <c r="S82" s="188">
        <f t="shared" si="80"/>
        <v>0</v>
      </c>
      <c r="T82" s="188">
        <f t="shared" si="80"/>
        <v>0</v>
      </c>
      <c r="U82" s="230">
        <f t="shared" si="80"/>
        <v>0</v>
      </c>
      <c r="V82" s="231">
        <f t="shared" si="80"/>
        <v>0</v>
      </c>
      <c r="W82" s="332"/>
      <c r="X82" s="231">
        <f t="shared" ref="X82:AC82" si="81">SUM(X80:X80)</f>
        <v>0</v>
      </c>
      <c r="Y82" s="188">
        <f t="shared" si="81"/>
        <v>0</v>
      </c>
      <c r="Z82" s="188">
        <f t="shared" si="81"/>
        <v>0</v>
      </c>
      <c r="AA82" s="188">
        <f t="shared" si="81"/>
        <v>0</v>
      </c>
      <c r="AB82" s="188">
        <f t="shared" si="81"/>
        <v>0</v>
      </c>
      <c r="AC82" s="188">
        <f t="shared" si="81"/>
        <v>0</v>
      </c>
      <c r="AD82" s="252"/>
      <c r="AH82" s="270"/>
    </row>
    <row r="83" spans="1:34" s="1" customFormat="1" ht="16.5">
      <c r="A83" s="654"/>
      <c r="B83" s="19" t="s">
        <v>119</v>
      </c>
      <c r="C83" s="216" t="s">
        <v>120</v>
      </c>
      <c r="D83" s="21" t="s">
        <v>121</v>
      </c>
      <c r="E83" s="22" t="s">
        <v>122</v>
      </c>
      <c r="F83" s="17" t="s">
        <v>123</v>
      </c>
      <c r="G83" s="17" t="s">
        <v>124</v>
      </c>
      <c r="H83" s="21" t="s">
        <v>125</v>
      </c>
      <c r="I83" s="21" t="s">
        <v>126</v>
      </c>
      <c r="J83" s="17" t="s">
        <v>127</v>
      </c>
      <c r="K83" s="17" t="s">
        <v>128</v>
      </c>
      <c r="L83" s="17" t="s">
        <v>129</v>
      </c>
      <c r="M83" s="319" t="s">
        <v>130</v>
      </c>
      <c r="N83" s="318"/>
      <c r="O83" s="236" t="s">
        <v>131</v>
      </c>
      <c r="P83" s="320" t="s">
        <v>132</v>
      </c>
      <c r="Q83" s="320" t="s">
        <v>133</v>
      </c>
      <c r="R83" s="237" t="s">
        <v>134</v>
      </c>
      <c r="S83" s="238" t="s">
        <v>135</v>
      </c>
      <c r="T83" s="238" t="s">
        <v>10</v>
      </c>
      <c r="U83" s="239" t="s">
        <v>8</v>
      </c>
      <c r="V83" s="238" t="s">
        <v>136</v>
      </c>
      <c r="W83" s="332"/>
      <c r="X83" s="72" t="s">
        <v>137</v>
      </c>
      <c r="Y83" s="337" t="s">
        <v>138</v>
      </c>
      <c r="Z83" s="338" t="s">
        <v>139</v>
      </c>
      <c r="AA83" s="338" t="s">
        <v>140</v>
      </c>
      <c r="AB83" s="338" t="s">
        <v>141</v>
      </c>
      <c r="AC83" s="339" t="s">
        <v>142</v>
      </c>
      <c r="AD83" s="252"/>
      <c r="AG83" s="271"/>
      <c r="AH83" s="270"/>
    </row>
    <row r="84" spans="1:34" s="14" customFormat="1" ht="16.5">
      <c r="A84" s="655"/>
      <c r="B84" s="315"/>
      <c r="C84" s="310"/>
      <c r="D84" s="311"/>
      <c r="E84" s="312"/>
      <c r="F84" s="313"/>
      <c r="G84" s="314"/>
      <c r="H84" s="314"/>
      <c r="I84" s="314"/>
      <c r="J84" s="314"/>
      <c r="K84" s="313"/>
      <c r="L84" s="313"/>
      <c r="M84" s="321"/>
      <c r="N84" s="318"/>
      <c r="O84" s="322"/>
      <c r="P84" s="323"/>
      <c r="Q84" s="327"/>
      <c r="R84" s="328"/>
      <c r="S84" s="329"/>
      <c r="T84" s="329"/>
      <c r="U84" s="330"/>
      <c r="V84" s="331"/>
      <c r="W84" s="332"/>
      <c r="X84" s="333"/>
      <c r="Y84" s="340"/>
      <c r="Z84" s="313"/>
      <c r="AA84" s="313"/>
      <c r="AB84" s="313"/>
      <c r="AC84" s="341"/>
      <c r="AD84" s="252"/>
      <c r="AG84" s="272"/>
      <c r="AH84" s="270"/>
    </row>
    <row r="85" spans="1:34" ht="16.5" customHeight="1">
      <c r="A85" s="655"/>
      <c r="B85" s="637">
        <f>SUM(D85:M85)</f>
        <v>0</v>
      </c>
      <c r="C85" s="638"/>
      <c r="D85" s="187">
        <f>SUM(D84:D84)*35000</f>
        <v>0</v>
      </c>
      <c r="E85" s="187">
        <f>SUM(E84:E84)*70000</f>
        <v>0</v>
      </c>
      <c r="F85" s="187">
        <f>SUM(F84:F84)*40000</f>
        <v>0</v>
      </c>
      <c r="G85" s="187">
        <f>SUM(G84:G84)*40000</f>
        <v>0</v>
      </c>
      <c r="H85" s="187">
        <f>SUM(H84:H84)*10000</f>
        <v>0</v>
      </c>
      <c r="I85" s="187">
        <f>SUM(I84:I84)*15000</f>
        <v>0</v>
      </c>
      <c r="J85" s="187">
        <f>SUM(J84:J84)*25000</f>
        <v>0</v>
      </c>
      <c r="K85" s="187">
        <f>SUM(K84:K84)*55000</f>
        <v>0</v>
      </c>
      <c r="L85" s="187">
        <f>SUM(L84:L84)*90000</f>
        <v>0</v>
      </c>
      <c r="M85" s="228">
        <f>SUM(M84:M84)*20000</f>
        <v>0</v>
      </c>
      <c r="N85" s="318"/>
      <c r="O85" s="187">
        <f>SUM(O84:O84)</f>
        <v>0</v>
      </c>
      <c r="P85" s="187">
        <f t="shared" ref="P85:S85" si="82">SUM(P84:P84)</f>
        <v>0</v>
      </c>
      <c r="Q85" s="187">
        <f t="shared" si="82"/>
        <v>0</v>
      </c>
      <c r="R85" s="186">
        <f t="shared" si="82"/>
        <v>0</v>
      </c>
      <c r="S85" s="187">
        <f t="shared" si="82"/>
        <v>0</v>
      </c>
      <c r="T85" s="187">
        <f>SUM(T84:T84)*1440000</f>
        <v>0</v>
      </c>
      <c r="U85" s="228">
        <f>SUM(U84:U84)*1440000</f>
        <v>0</v>
      </c>
      <c r="V85" s="187">
        <f>SUM(V84:V84)</f>
        <v>0</v>
      </c>
      <c r="W85" s="334"/>
      <c r="X85" s="187">
        <f>SUM(X84:X84)*990000</f>
        <v>0</v>
      </c>
      <c r="Y85" s="186">
        <f>SUM(Y84:Y84)*405000</f>
        <v>0</v>
      </c>
      <c r="Z85" s="187">
        <f>SUM(Z84:Z84)</f>
        <v>0</v>
      </c>
      <c r="AA85" s="187">
        <f>SUM(AA84:AA84)</f>
        <v>0</v>
      </c>
      <c r="AB85" s="187">
        <f>SUM(AB84:AB84)</f>
        <v>0</v>
      </c>
      <c r="AC85" s="187">
        <f>SUM(AC84:AC84)</f>
        <v>0</v>
      </c>
      <c r="AD85" s="252"/>
      <c r="AH85" s="270"/>
    </row>
    <row r="86" spans="1:34" ht="20.25" customHeight="1">
      <c r="A86" s="656"/>
      <c r="B86" s="639"/>
      <c r="C86" s="640"/>
      <c r="D86" s="231">
        <f t="shared" ref="D86:M86" si="83">SUM(D84:D84)</f>
        <v>0</v>
      </c>
      <c r="E86" s="188">
        <f t="shared" si="83"/>
        <v>0</v>
      </c>
      <c r="F86" s="188">
        <f t="shared" si="83"/>
        <v>0</v>
      </c>
      <c r="G86" s="188">
        <f t="shared" si="83"/>
        <v>0</v>
      </c>
      <c r="H86" s="188">
        <f t="shared" si="83"/>
        <v>0</v>
      </c>
      <c r="I86" s="188">
        <f t="shared" si="83"/>
        <v>0</v>
      </c>
      <c r="J86" s="188">
        <f t="shared" si="83"/>
        <v>0</v>
      </c>
      <c r="K86" s="188">
        <f t="shared" si="83"/>
        <v>0</v>
      </c>
      <c r="L86" s="188">
        <f t="shared" si="83"/>
        <v>0</v>
      </c>
      <c r="M86" s="230">
        <f t="shared" si="83"/>
        <v>0</v>
      </c>
      <c r="N86" s="318"/>
      <c r="O86" s="231">
        <f t="shared" ref="O86:V86" si="84">SUM(O84:O84)</f>
        <v>0</v>
      </c>
      <c r="P86" s="231">
        <f t="shared" si="84"/>
        <v>0</v>
      </c>
      <c r="Q86" s="231">
        <f t="shared" si="84"/>
        <v>0</v>
      </c>
      <c r="R86" s="188">
        <f t="shared" si="84"/>
        <v>0</v>
      </c>
      <c r="S86" s="188">
        <f t="shared" si="84"/>
        <v>0</v>
      </c>
      <c r="T86" s="188">
        <f t="shared" si="84"/>
        <v>0</v>
      </c>
      <c r="U86" s="230">
        <f t="shared" si="84"/>
        <v>0</v>
      </c>
      <c r="V86" s="231">
        <f t="shared" si="84"/>
        <v>0</v>
      </c>
      <c r="W86" s="332"/>
      <c r="X86" s="231">
        <f t="shared" ref="X86:AC86" si="85">SUM(X84:X84)</f>
        <v>0</v>
      </c>
      <c r="Y86" s="188">
        <f t="shared" si="85"/>
        <v>0</v>
      </c>
      <c r="Z86" s="188">
        <f t="shared" si="85"/>
        <v>0</v>
      </c>
      <c r="AA86" s="188">
        <f t="shared" si="85"/>
        <v>0</v>
      </c>
      <c r="AB86" s="188">
        <f t="shared" si="85"/>
        <v>0</v>
      </c>
      <c r="AC86" s="188">
        <f t="shared" si="85"/>
        <v>0</v>
      </c>
      <c r="AD86" s="252"/>
      <c r="AH86" s="270"/>
    </row>
    <row r="87" spans="1:34" s="1" customFormat="1" ht="16.5">
      <c r="A87" s="654"/>
      <c r="B87" s="19" t="s">
        <v>119</v>
      </c>
      <c r="C87" s="216" t="s">
        <v>120</v>
      </c>
      <c r="D87" s="21" t="s">
        <v>121</v>
      </c>
      <c r="E87" s="22" t="s">
        <v>122</v>
      </c>
      <c r="F87" s="17" t="s">
        <v>123</v>
      </c>
      <c r="G87" s="17" t="s">
        <v>124</v>
      </c>
      <c r="H87" s="21" t="s">
        <v>125</v>
      </c>
      <c r="I87" s="21" t="s">
        <v>126</v>
      </c>
      <c r="J87" s="17" t="s">
        <v>127</v>
      </c>
      <c r="K87" s="17" t="s">
        <v>128</v>
      </c>
      <c r="L87" s="17" t="s">
        <v>129</v>
      </c>
      <c r="M87" s="319" t="s">
        <v>130</v>
      </c>
      <c r="N87" s="318"/>
      <c r="O87" s="236" t="s">
        <v>131</v>
      </c>
      <c r="P87" s="320" t="s">
        <v>132</v>
      </c>
      <c r="Q87" s="320" t="s">
        <v>133</v>
      </c>
      <c r="R87" s="237" t="s">
        <v>134</v>
      </c>
      <c r="S87" s="238" t="s">
        <v>135</v>
      </c>
      <c r="T87" s="238" t="s">
        <v>10</v>
      </c>
      <c r="U87" s="239" t="s">
        <v>8</v>
      </c>
      <c r="V87" s="238" t="s">
        <v>136</v>
      </c>
      <c r="W87" s="332"/>
      <c r="X87" s="72" t="s">
        <v>137</v>
      </c>
      <c r="Y87" s="337" t="s">
        <v>138</v>
      </c>
      <c r="Z87" s="338" t="s">
        <v>139</v>
      </c>
      <c r="AA87" s="338" t="s">
        <v>140</v>
      </c>
      <c r="AB87" s="338" t="s">
        <v>141</v>
      </c>
      <c r="AC87" s="339" t="s">
        <v>142</v>
      </c>
      <c r="AD87" s="252"/>
      <c r="AG87" s="271"/>
      <c r="AH87" s="270"/>
    </row>
    <row r="88" spans="1:34" s="14" customFormat="1" ht="16.5">
      <c r="A88" s="655"/>
      <c r="B88" s="315"/>
      <c r="C88" s="310"/>
      <c r="D88" s="311"/>
      <c r="E88" s="312"/>
      <c r="F88" s="313"/>
      <c r="G88" s="314"/>
      <c r="H88" s="314"/>
      <c r="I88" s="314"/>
      <c r="J88" s="314"/>
      <c r="K88" s="313"/>
      <c r="L88" s="313"/>
      <c r="M88" s="321"/>
      <c r="N88" s="318"/>
      <c r="O88" s="322"/>
      <c r="P88" s="323"/>
      <c r="Q88" s="327"/>
      <c r="R88" s="328"/>
      <c r="S88" s="329"/>
      <c r="T88" s="329"/>
      <c r="U88" s="330"/>
      <c r="V88" s="331"/>
      <c r="W88" s="332"/>
      <c r="X88" s="333"/>
      <c r="Y88" s="340"/>
      <c r="Z88" s="313"/>
      <c r="AA88" s="313"/>
      <c r="AB88" s="313"/>
      <c r="AC88" s="341"/>
      <c r="AD88" s="252"/>
      <c r="AG88" s="272"/>
      <c r="AH88" s="270"/>
    </row>
    <row r="89" spans="1:34" ht="16.5" customHeight="1">
      <c r="A89" s="655"/>
      <c r="B89" s="637">
        <f>SUM(D89:M89)</f>
        <v>0</v>
      </c>
      <c r="C89" s="638"/>
      <c r="D89" s="187">
        <f>SUM(D88:D88)*35000</f>
        <v>0</v>
      </c>
      <c r="E89" s="187">
        <f>SUM(E88:E88)*70000</f>
        <v>0</v>
      </c>
      <c r="F89" s="187">
        <f>SUM(F88:F88)*40000</f>
        <v>0</v>
      </c>
      <c r="G89" s="187">
        <f>SUM(G88:G88)*40000</f>
        <v>0</v>
      </c>
      <c r="H89" s="187">
        <f>SUM(H88:H88)*10000</f>
        <v>0</v>
      </c>
      <c r="I89" s="187">
        <f>SUM(I88:I88)*15000</f>
        <v>0</v>
      </c>
      <c r="J89" s="187">
        <f>SUM(J88:J88)*25000</f>
        <v>0</v>
      </c>
      <c r="K89" s="187">
        <f>SUM(K88:K88)*55000</f>
        <v>0</v>
      </c>
      <c r="L89" s="187">
        <f>SUM(L88:L88)*90000</f>
        <v>0</v>
      </c>
      <c r="M89" s="228">
        <f>SUM(M88:M88)*20000</f>
        <v>0</v>
      </c>
      <c r="N89" s="318"/>
      <c r="O89" s="187">
        <f>SUM(O88:O88)</f>
        <v>0</v>
      </c>
      <c r="P89" s="187">
        <f t="shared" ref="P89:S89" si="86">SUM(P88:P88)</f>
        <v>0</v>
      </c>
      <c r="Q89" s="187">
        <f t="shared" si="86"/>
        <v>0</v>
      </c>
      <c r="R89" s="186">
        <f t="shared" si="86"/>
        <v>0</v>
      </c>
      <c r="S89" s="187">
        <f t="shared" si="86"/>
        <v>0</v>
      </c>
      <c r="T89" s="187">
        <f>SUM(T88:T88)*1440000</f>
        <v>0</v>
      </c>
      <c r="U89" s="228">
        <f>SUM(U88:U88)*1440000</f>
        <v>0</v>
      </c>
      <c r="V89" s="187">
        <f>SUM(V88:V88)</f>
        <v>0</v>
      </c>
      <c r="W89" s="334"/>
      <c r="X89" s="187">
        <f>SUM(X88:X88)*990000</f>
        <v>0</v>
      </c>
      <c r="Y89" s="186">
        <f>SUM(Y88:Y88)*405000</f>
        <v>0</v>
      </c>
      <c r="Z89" s="187">
        <f>SUM(Z88:Z88)</f>
        <v>0</v>
      </c>
      <c r="AA89" s="187">
        <f>SUM(AA88:AA88)</f>
        <v>0</v>
      </c>
      <c r="AB89" s="187">
        <f>SUM(AB88:AB88)</f>
        <v>0</v>
      </c>
      <c r="AC89" s="187">
        <f>SUM(AC88:AC88)</f>
        <v>0</v>
      </c>
      <c r="AD89" s="252"/>
      <c r="AH89" s="270"/>
    </row>
    <row r="90" spans="1:34" ht="20.25" customHeight="1">
      <c r="A90" s="656"/>
      <c r="B90" s="639"/>
      <c r="C90" s="640"/>
      <c r="D90" s="231">
        <f t="shared" ref="D90:M90" si="87">SUM(D88:D88)</f>
        <v>0</v>
      </c>
      <c r="E90" s="188">
        <f t="shared" si="87"/>
        <v>0</v>
      </c>
      <c r="F90" s="188">
        <f t="shared" si="87"/>
        <v>0</v>
      </c>
      <c r="G90" s="188">
        <f t="shared" si="87"/>
        <v>0</v>
      </c>
      <c r="H90" s="188">
        <f t="shared" si="87"/>
        <v>0</v>
      </c>
      <c r="I90" s="188">
        <f t="shared" si="87"/>
        <v>0</v>
      </c>
      <c r="J90" s="188">
        <f t="shared" si="87"/>
        <v>0</v>
      </c>
      <c r="K90" s="188">
        <f t="shared" si="87"/>
        <v>0</v>
      </c>
      <c r="L90" s="188">
        <f t="shared" si="87"/>
        <v>0</v>
      </c>
      <c r="M90" s="230">
        <f t="shared" si="87"/>
        <v>0</v>
      </c>
      <c r="N90" s="318"/>
      <c r="O90" s="231">
        <f t="shared" ref="O90:V90" si="88">SUM(O88:O88)</f>
        <v>0</v>
      </c>
      <c r="P90" s="231">
        <f t="shared" si="88"/>
        <v>0</v>
      </c>
      <c r="Q90" s="231">
        <f t="shared" si="88"/>
        <v>0</v>
      </c>
      <c r="R90" s="188">
        <f t="shared" si="88"/>
        <v>0</v>
      </c>
      <c r="S90" s="188">
        <f t="shared" si="88"/>
        <v>0</v>
      </c>
      <c r="T90" s="188">
        <f t="shared" si="88"/>
        <v>0</v>
      </c>
      <c r="U90" s="230">
        <f t="shared" si="88"/>
        <v>0</v>
      </c>
      <c r="V90" s="231">
        <f t="shared" si="88"/>
        <v>0</v>
      </c>
      <c r="W90" s="332"/>
      <c r="X90" s="231">
        <f t="shared" ref="X90:AC90" si="89">SUM(X88:X88)</f>
        <v>0</v>
      </c>
      <c r="Y90" s="188">
        <f t="shared" si="89"/>
        <v>0</v>
      </c>
      <c r="Z90" s="188">
        <f t="shared" si="89"/>
        <v>0</v>
      </c>
      <c r="AA90" s="188">
        <f t="shared" si="89"/>
        <v>0</v>
      </c>
      <c r="AB90" s="188">
        <f t="shared" si="89"/>
        <v>0</v>
      </c>
      <c r="AC90" s="188">
        <f t="shared" si="89"/>
        <v>0</v>
      </c>
      <c r="AD90" s="252"/>
      <c r="AH90" s="270"/>
    </row>
    <row r="91" spans="1:34" s="1" customFormat="1" ht="16.5">
      <c r="A91" s="654"/>
      <c r="B91" s="19" t="s">
        <v>119</v>
      </c>
      <c r="C91" s="216" t="s">
        <v>120</v>
      </c>
      <c r="D91" s="21" t="s">
        <v>121</v>
      </c>
      <c r="E91" s="22" t="s">
        <v>122</v>
      </c>
      <c r="F91" s="17" t="s">
        <v>123</v>
      </c>
      <c r="G91" s="17" t="s">
        <v>124</v>
      </c>
      <c r="H91" s="21" t="s">
        <v>125</v>
      </c>
      <c r="I91" s="21" t="s">
        <v>126</v>
      </c>
      <c r="J91" s="17" t="s">
        <v>127</v>
      </c>
      <c r="K91" s="17" t="s">
        <v>128</v>
      </c>
      <c r="L91" s="17" t="s">
        <v>129</v>
      </c>
      <c r="M91" s="319" t="s">
        <v>130</v>
      </c>
      <c r="N91" s="318"/>
      <c r="O91" s="236" t="s">
        <v>131</v>
      </c>
      <c r="P91" s="320" t="s">
        <v>132</v>
      </c>
      <c r="Q91" s="320" t="s">
        <v>133</v>
      </c>
      <c r="R91" s="237" t="s">
        <v>134</v>
      </c>
      <c r="S91" s="238" t="s">
        <v>135</v>
      </c>
      <c r="T91" s="238" t="s">
        <v>10</v>
      </c>
      <c r="U91" s="239" t="s">
        <v>8</v>
      </c>
      <c r="V91" s="238" t="s">
        <v>136</v>
      </c>
      <c r="W91" s="332"/>
      <c r="X91" s="72" t="s">
        <v>137</v>
      </c>
      <c r="Y91" s="337" t="s">
        <v>138</v>
      </c>
      <c r="Z91" s="338" t="s">
        <v>139</v>
      </c>
      <c r="AA91" s="338" t="s">
        <v>140</v>
      </c>
      <c r="AB91" s="338" t="s">
        <v>141</v>
      </c>
      <c r="AC91" s="339" t="s">
        <v>142</v>
      </c>
      <c r="AD91" s="252"/>
      <c r="AG91" s="271"/>
      <c r="AH91" s="270"/>
    </row>
    <row r="92" spans="1:34" s="14" customFormat="1" ht="16.5">
      <c r="A92" s="655"/>
      <c r="B92" s="315"/>
      <c r="C92" s="310"/>
      <c r="D92" s="311"/>
      <c r="E92" s="312"/>
      <c r="F92" s="313"/>
      <c r="G92" s="314"/>
      <c r="H92" s="314"/>
      <c r="I92" s="314"/>
      <c r="J92" s="314"/>
      <c r="K92" s="313"/>
      <c r="L92" s="313"/>
      <c r="M92" s="321"/>
      <c r="N92" s="318"/>
      <c r="O92" s="322"/>
      <c r="P92" s="323"/>
      <c r="Q92" s="327"/>
      <c r="R92" s="328"/>
      <c r="S92" s="329"/>
      <c r="T92" s="329"/>
      <c r="U92" s="330"/>
      <c r="V92" s="331"/>
      <c r="W92" s="332"/>
      <c r="X92" s="333"/>
      <c r="Y92" s="340"/>
      <c r="Z92" s="313"/>
      <c r="AA92" s="313"/>
      <c r="AB92" s="313"/>
      <c r="AC92" s="341"/>
      <c r="AD92" s="252"/>
      <c r="AG92" s="272"/>
      <c r="AH92" s="270"/>
    </row>
    <row r="93" spans="1:34" ht="16.5" customHeight="1">
      <c r="A93" s="655"/>
      <c r="B93" s="637">
        <f>SUM(D93:M93)</f>
        <v>0</v>
      </c>
      <c r="C93" s="638"/>
      <c r="D93" s="187">
        <f>SUM(D92:D92)*35000</f>
        <v>0</v>
      </c>
      <c r="E93" s="187">
        <f>SUM(E92:E92)*70000</f>
        <v>0</v>
      </c>
      <c r="F93" s="187">
        <f>SUM(F92:F92)*40000</f>
        <v>0</v>
      </c>
      <c r="G93" s="187">
        <f>SUM(G92:G92)*40000</f>
        <v>0</v>
      </c>
      <c r="H93" s="187">
        <f>SUM(H92:H92)*10000</f>
        <v>0</v>
      </c>
      <c r="I93" s="187">
        <f>SUM(I92:I92)*15000</f>
        <v>0</v>
      </c>
      <c r="J93" s="187">
        <f>SUM(J92:J92)*25000</f>
        <v>0</v>
      </c>
      <c r="K93" s="187">
        <f>SUM(K92:K92)*55000</f>
        <v>0</v>
      </c>
      <c r="L93" s="187">
        <f>SUM(L92:L92)*90000</f>
        <v>0</v>
      </c>
      <c r="M93" s="228">
        <f>SUM(M92:M92)*20000</f>
        <v>0</v>
      </c>
      <c r="N93" s="318"/>
      <c r="O93" s="187">
        <f>SUM(O92:O92)</f>
        <v>0</v>
      </c>
      <c r="P93" s="187">
        <f t="shared" ref="P93:S93" si="90">SUM(P92:P92)</f>
        <v>0</v>
      </c>
      <c r="Q93" s="187">
        <f t="shared" si="90"/>
        <v>0</v>
      </c>
      <c r="R93" s="186">
        <f t="shared" si="90"/>
        <v>0</v>
      </c>
      <c r="S93" s="187">
        <f t="shared" si="90"/>
        <v>0</v>
      </c>
      <c r="T93" s="187">
        <f>SUM(T92:T92)*1440000</f>
        <v>0</v>
      </c>
      <c r="U93" s="228">
        <f>SUM(U92:U92)*1440000</f>
        <v>0</v>
      </c>
      <c r="V93" s="187">
        <f>SUM(V92:V92)</f>
        <v>0</v>
      </c>
      <c r="W93" s="334"/>
      <c r="X93" s="187">
        <f>SUM(X92:X92)*990000</f>
        <v>0</v>
      </c>
      <c r="Y93" s="186">
        <f>SUM(Y92:Y92)*405000</f>
        <v>0</v>
      </c>
      <c r="Z93" s="187">
        <f>SUM(Z92:Z92)</f>
        <v>0</v>
      </c>
      <c r="AA93" s="187">
        <f>SUM(AA92:AA92)</f>
        <v>0</v>
      </c>
      <c r="AB93" s="187">
        <f>SUM(AB92:AB92)</f>
        <v>0</v>
      </c>
      <c r="AC93" s="187">
        <f>SUM(AC92:AC92)</f>
        <v>0</v>
      </c>
      <c r="AD93" s="252"/>
      <c r="AH93" s="270"/>
    </row>
    <row r="94" spans="1:34" ht="20.25" customHeight="1">
      <c r="A94" s="656"/>
      <c r="B94" s="639"/>
      <c r="C94" s="640"/>
      <c r="D94" s="231">
        <f t="shared" ref="D94:M94" si="91">SUM(D92:D92)</f>
        <v>0</v>
      </c>
      <c r="E94" s="188">
        <f t="shared" si="91"/>
        <v>0</v>
      </c>
      <c r="F94" s="188">
        <f t="shared" si="91"/>
        <v>0</v>
      </c>
      <c r="G94" s="188">
        <f t="shared" si="91"/>
        <v>0</v>
      </c>
      <c r="H94" s="188">
        <f t="shared" si="91"/>
        <v>0</v>
      </c>
      <c r="I94" s="188">
        <f t="shared" si="91"/>
        <v>0</v>
      </c>
      <c r="J94" s="188">
        <f t="shared" si="91"/>
        <v>0</v>
      </c>
      <c r="K94" s="188">
        <f t="shared" si="91"/>
        <v>0</v>
      </c>
      <c r="L94" s="188">
        <f t="shared" si="91"/>
        <v>0</v>
      </c>
      <c r="M94" s="230">
        <f t="shared" si="91"/>
        <v>0</v>
      </c>
      <c r="N94" s="318"/>
      <c r="O94" s="231">
        <f t="shared" ref="O94:V94" si="92">SUM(O92:O92)</f>
        <v>0</v>
      </c>
      <c r="P94" s="231">
        <f t="shared" si="92"/>
        <v>0</v>
      </c>
      <c r="Q94" s="231">
        <f t="shared" si="92"/>
        <v>0</v>
      </c>
      <c r="R94" s="188">
        <f t="shared" si="92"/>
        <v>0</v>
      </c>
      <c r="S94" s="188">
        <f t="shared" si="92"/>
        <v>0</v>
      </c>
      <c r="T94" s="188">
        <f t="shared" si="92"/>
        <v>0</v>
      </c>
      <c r="U94" s="230">
        <f t="shared" si="92"/>
        <v>0</v>
      </c>
      <c r="V94" s="231">
        <f t="shared" si="92"/>
        <v>0</v>
      </c>
      <c r="W94" s="332"/>
      <c r="X94" s="231">
        <f t="shared" ref="X94:AC94" si="93">SUM(X92:X92)</f>
        <v>0</v>
      </c>
      <c r="Y94" s="188">
        <f t="shared" si="93"/>
        <v>0</v>
      </c>
      <c r="Z94" s="188">
        <f t="shared" si="93"/>
        <v>0</v>
      </c>
      <c r="AA94" s="188">
        <f t="shared" si="93"/>
        <v>0</v>
      </c>
      <c r="AB94" s="188">
        <f t="shared" si="93"/>
        <v>0</v>
      </c>
      <c r="AC94" s="188">
        <f t="shared" si="93"/>
        <v>0</v>
      </c>
      <c r="AD94" s="252"/>
      <c r="AH94" s="270"/>
    </row>
    <row r="95" spans="1:34" s="1" customFormat="1" ht="16.5">
      <c r="A95" s="654"/>
      <c r="B95" s="19" t="s">
        <v>119</v>
      </c>
      <c r="C95" s="216" t="s">
        <v>120</v>
      </c>
      <c r="D95" s="21" t="s">
        <v>121</v>
      </c>
      <c r="E95" s="22" t="s">
        <v>122</v>
      </c>
      <c r="F95" s="17" t="s">
        <v>123</v>
      </c>
      <c r="G95" s="17" t="s">
        <v>124</v>
      </c>
      <c r="H95" s="21" t="s">
        <v>125</v>
      </c>
      <c r="I95" s="21" t="s">
        <v>126</v>
      </c>
      <c r="J95" s="17" t="s">
        <v>127</v>
      </c>
      <c r="K95" s="17" t="s">
        <v>128</v>
      </c>
      <c r="L95" s="17" t="s">
        <v>129</v>
      </c>
      <c r="M95" s="319" t="s">
        <v>130</v>
      </c>
      <c r="N95" s="318"/>
      <c r="O95" s="236" t="s">
        <v>131</v>
      </c>
      <c r="P95" s="320" t="s">
        <v>132</v>
      </c>
      <c r="Q95" s="320" t="s">
        <v>133</v>
      </c>
      <c r="R95" s="237" t="s">
        <v>134</v>
      </c>
      <c r="S95" s="238" t="s">
        <v>135</v>
      </c>
      <c r="T95" s="238" t="s">
        <v>10</v>
      </c>
      <c r="U95" s="239" t="s">
        <v>8</v>
      </c>
      <c r="V95" s="238" t="s">
        <v>136</v>
      </c>
      <c r="W95" s="332"/>
      <c r="X95" s="72" t="s">
        <v>137</v>
      </c>
      <c r="Y95" s="337" t="s">
        <v>138</v>
      </c>
      <c r="Z95" s="338" t="s">
        <v>139</v>
      </c>
      <c r="AA95" s="338" t="s">
        <v>140</v>
      </c>
      <c r="AB95" s="338" t="s">
        <v>141</v>
      </c>
      <c r="AC95" s="339" t="s">
        <v>142</v>
      </c>
      <c r="AD95" s="252"/>
      <c r="AG95" s="271"/>
      <c r="AH95" s="270"/>
    </row>
    <row r="96" spans="1:34" s="14" customFormat="1" ht="16.5">
      <c r="A96" s="655"/>
      <c r="B96" s="315"/>
      <c r="C96" s="310"/>
      <c r="D96" s="311"/>
      <c r="E96" s="312"/>
      <c r="F96" s="313"/>
      <c r="G96" s="314"/>
      <c r="H96" s="314"/>
      <c r="I96" s="314"/>
      <c r="J96" s="314"/>
      <c r="K96" s="313"/>
      <c r="L96" s="313"/>
      <c r="M96" s="321"/>
      <c r="N96" s="318"/>
      <c r="O96" s="322"/>
      <c r="P96" s="323"/>
      <c r="Q96" s="327"/>
      <c r="R96" s="328"/>
      <c r="S96" s="329"/>
      <c r="T96" s="329"/>
      <c r="U96" s="330"/>
      <c r="V96" s="331"/>
      <c r="W96" s="332"/>
      <c r="X96" s="333"/>
      <c r="Y96" s="340"/>
      <c r="Z96" s="313"/>
      <c r="AA96" s="313"/>
      <c r="AB96" s="313"/>
      <c r="AC96" s="341"/>
      <c r="AD96" s="252"/>
      <c r="AG96" s="272"/>
      <c r="AH96" s="270"/>
    </row>
    <row r="97" spans="1:34" ht="16.5" customHeight="1">
      <c r="A97" s="655"/>
      <c r="B97" s="637">
        <f>SUM(D97:M97)</f>
        <v>0</v>
      </c>
      <c r="C97" s="638"/>
      <c r="D97" s="187">
        <f>SUM(D96:D96)*35000</f>
        <v>0</v>
      </c>
      <c r="E97" s="187">
        <f>SUM(E96:E96)*70000</f>
        <v>0</v>
      </c>
      <c r="F97" s="187">
        <f>SUM(F96:F96)*40000</f>
        <v>0</v>
      </c>
      <c r="G97" s="187">
        <f>SUM(G96:G96)*40000</f>
        <v>0</v>
      </c>
      <c r="H97" s="187">
        <f>SUM(H96:H96)*10000</f>
        <v>0</v>
      </c>
      <c r="I97" s="187">
        <f>SUM(I96:I96)*15000</f>
        <v>0</v>
      </c>
      <c r="J97" s="187">
        <f>SUM(J96:J96)*25000</f>
        <v>0</v>
      </c>
      <c r="K97" s="187">
        <f>SUM(K96:K96)*55000</f>
        <v>0</v>
      </c>
      <c r="L97" s="187">
        <f>SUM(L96:L96)*90000</f>
        <v>0</v>
      </c>
      <c r="M97" s="228">
        <f>SUM(M96:M96)*20000</f>
        <v>0</v>
      </c>
      <c r="N97" s="318"/>
      <c r="O97" s="187">
        <f>SUM(O96:O96)</f>
        <v>0</v>
      </c>
      <c r="P97" s="187">
        <f t="shared" ref="P97:S97" si="94">SUM(P96:P96)</f>
        <v>0</v>
      </c>
      <c r="Q97" s="187">
        <f t="shared" si="94"/>
        <v>0</v>
      </c>
      <c r="R97" s="186">
        <f t="shared" si="94"/>
        <v>0</v>
      </c>
      <c r="S97" s="187">
        <f t="shared" si="94"/>
        <v>0</v>
      </c>
      <c r="T97" s="187">
        <f>SUM(T96:T96)*1440000</f>
        <v>0</v>
      </c>
      <c r="U97" s="228">
        <f>SUM(U96:U96)*1440000</f>
        <v>0</v>
      </c>
      <c r="V97" s="187">
        <f>SUM(V96:V96)</f>
        <v>0</v>
      </c>
      <c r="W97" s="334"/>
      <c r="X97" s="187">
        <f>SUM(X96:X96)*990000</f>
        <v>0</v>
      </c>
      <c r="Y97" s="186">
        <f>SUM(Y96:Y96)*405000</f>
        <v>0</v>
      </c>
      <c r="Z97" s="187">
        <f>SUM(Z96:Z96)</f>
        <v>0</v>
      </c>
      <c r="AA97" s="187">
        <f>SUM(AA96:AA96)</f>
        <v>0</v>
      </c>
      <c r="AB97" s="187">
        <f>SUM(AB96:AB96)</f>
        <v>0</v>
      </c>
      <c r="AC97" s="187">
        <f>SUM(AC96:AC96)</f>
        <v>0</v>
      </c>
      <c r="AD97" s="252"/>
      <c r="AH97" s="270"/>
    </row>
    <row r="98" spans="1:34" ht="20.25" customHeight="1">
      <c r="A98" s="656"/>
      <c r="B98" s="639"/>
      <c r="C98" s="640"/>
      <c r="D98" s="231">
        <f t="shared" ref="D98:M98" si="95">SUM(D96:D96)</f>
        <v>0</v>
      </c>
      <c r="E98" s="188">
        <f t="shared" si="95"/>
        <v>0</v>
      </c>
      <c r="F98" s="188">
        <f t="shared" si="95"/>
        <v>0</v>
      </c>
      <c r="G98" s="188">
        <f t="shared" si="95"/>
        <v>0</v>
      </c>
      <c r="H98" s="188">
        <f t="shared" si="95"/>
        <v>0</v>
      </c>
      <c r="I98" s="188">
        <f t="shared" si="95"/>
        <v>0</v>
      </c>
      <c r="J98" s="188">
        <f t="shared" si="95"/>
        <v>0</v>
      </c>
      <c r="K98" s="188">
        <f t="shared" si="95"/>
        <v>0</v>
      </c>
      <c r="L98" s="188">
        <f t="shared" si="95"/>
        <v>0</v>
      </c>
      <c r="M98" s="230">
        <f t="shared" si="95"/>
        <v>0</v>
      </c>
      <c r="N98" s="318"/>
      <c r="O98" s="231">
        <f t="shared" ref="O98:V98" si="96">SUM(O96:O96)</f>
        <v>0</v>
      </c>
      <c r="P98" s="231">
        <f t="shared" si="96"/>
        <v>0</v>
      </c>
      <c r="Q98" s="231">
        <f t="shared" si="96"/>
        <v>0</v>
      </c>
      <c r="R98" s="188">
        <f t="shared" si="96"/>
        <v>0</v>
      </c>
      <c r="S98" s="188">
        <f t="shared" si="96"/>
        <v>0</v>
      </c>
      <c r="T98" s="188">
        <f t="shared" si="96"/>
        <v>0</v>
      </c>
      <c r="U98" s="230">
        <f t="shared" si="96"/>
        <v>0</v>
      </c>
      <c r="V98" s="231">
        <f t="shared" si="96"/>
        <v>0</v>
      </c>
      <c r="W98" s="332"/>
      <c r="X98" s="231">
        <f t="shared" ref="X98:AC98" si="97">SUM(X96:X96)</f>
        <v>0</v>
      </c>
      <c r="Y98" s="188">
        <f t="shared" si="97"/>
        <v>0</v>
      </c>
      <c r="Z98" s="188">
        <f t="shared" si="97"/>
        <v>0</v>
      </c>
      <c r="AA98" s="188">
        <f t="shared" si="97"/>
        <v>0</v>
      </c>
      <c r="AB98" s="188">
        <f t="shared" si="97"/>
        <v>0</v>
      </c>
      <c r="AC98" s="188">
        <f t="shared" si="97"/>
        <v>0</v>
      </c>
      <c r="AD98" s="252"/>
      <c r="AH98" s="270"/>
    </row>
    <row r="99" spans="1:34" s="1" customFormat="1" ht="16.5">
      <c r="A99" s="654"/>
      <c r="B99" s="19" t="s">
        <v>119</v>
      </c>
      <c r="C99" s="216" t="s">
        <v>120</v>
      </c>
      <c r="D99" s="21" t="s">
        <v>121</v>
      </c>
      <c r="E99" s="22" t="s">
        <v>122</v>
      </c>
      <c r="F99" s="17" t="s">
        <v>123</v>
      </c>
      <c r="G99" s="17" t="s">
        <v>124</v>
      </c>
      <c r="H99" s="21" t="s">
        <v>125</v>
      </c>
      <c r="I99" s="21" t="s">
        <v>126</v>
      </c>
      <c r="J99" s="17" t="s">
        <v>127</v>
      </c>
      <c r="K99" s="17" t="s">
        <v>128</v>
      </c>
      <c r="L99" s="17" t="s">
        <v>129</v>
      </c>
      <c r="M99" s="319" t="s">
        <v>130</v>
      </c>
      <c r="N99" s="318"/>
      <c r="O99" s="236" t="s">
        <v>131</v>
      </c>
      <c r="P99" s="320" t="s">
        <v>132</v>
      </c>
      <c r="Q99" s="320" t="s">
        <v>133</v>
      </c>
      <c r="R99" s="237" t="s">
        <v>134</v>
      </c>
      <c r="S99" s="238" t="s">
        <v>135</v>
      </c>
      <c r="T99" s="238" t="s">
        <v>10</v>
      </c>
      <c r="U99" s="239" t="s">
        <v>8</v>
      </c>
      <c r="V99" s="238" t="s">
        <v>136</v>
      </c>
      <c r="W99" s="332"/>
      <c r="X99" s="72" t="s">
        <v>137</v>
      </c>
      <c r="Y99" s="337" t="s">
        <v>138</v>
      </c>
      <c r="Z99" s="338" t="s">
        <v>139</v>
      </c>
      <c r="AA99" s="338" t="s">
        <v>140</v>
      </c>
      <c r="AB99" s="338" t="s">
        <v>141</v>
      </c>
      <c r="AC99" s="339" t="s">
        <v>142</v>
      </c>
      <c r="AD99" s="252"/>
      <c r="AG99" s="271"/>
      <c r="AH99" s="270"/>
    </row>
    <row r="100" spans="1:34" s="14" customFormat="1" ht="16.5">
      <c r="A100" s="655"/>
      <c r="B100" s="315"/>
      <c r="C100" s="310"/>
      <c r="D100" s="311"/>
      <c r="E100" s="312"/>
      <c r="F100" s="313"/>
      <c r="G100" s="314"/>
      <c r="H100" s="314"/>
      <c r="I100" s="314"/>
      <c r="J100" s="314"/>
      <c r="K100" s="313"/>
      <c r="L100" s="313"/>
      <c r="M100" s="321"/>
      <c r="N100" s="318"/>
      <c r="O100" s="322"/>
      <c r="P100" s="323"/>
      <c r="Q100" s="327"/>
      <c r="R100" s="328"/>
      <c r="S100" s="329"/>
      <c r="T100" s="329"/>
      <c r="U100" s="330"/>
      <c r="V100" s="331"/>
      <c r="W100" s="332"/>
      <c r="X100" s="333"/>
      <c r="Y100" s="340"/>
      <c r="Z100" s="313"/>
      <c r="AA100" s="313"/>
      <c r="AB100" s="313"/>
      <c r="AC100" s="341"/>
      <c r="AD100" s="252"/>
      <c r="AG100" s="272"/>
      <c r="AH100" s="270"/>
    </row>
    <row r="101" spans="1:34" ht="16.5" customHeight="1">
      <c r="A101" s="655"/>
      <c r="B101" s="637">
        <f>SUM(D101:M101)</f>
        <v>0</v>
      </c>
      <c r="C101" s="638"/>
      <c r="D101" s="187">
        <f>SUM(D100:D100)*35000</f>
        <v>0</v>
      </c>
      <c r="E101" s="187">
        <f>SUM(E100:E100)*70000</f>
        <v>0</v>
      </c>
      <c r="F101" s="187">
        <f>SUM(F100:F100)*40000</f>
        <v>0</v>
      </c>
      <c r="G101" s="187">
        <f>SUM(G100:G100)*40000</f>
        <v>0</v>
      </c>
      <c r="H101" s="187">
        <f>SUM(H100:H100)*10000</f>
        <v>0</v>
      </c>
      <c r="I101" s="187">
        <f>SUM(I100:I100)*15000</f>
        <v>0</v>
      </c>
      <c r="J101" s="187">
        <f>SUM(J100:J100)*25000</f>
        <v>0</v>
      </c>
      <c r="K101" s="187">
        <f>SUM(K100:K100)*55000</f>
        <v>0</v>
      </c>
      <c r="L101" s="187">
        <f>SUM(L100:L100)*90000</f>
        <v>0</v>
      </c>
      <c r="M101" s="228">
        <f>SUM(M100:M100)*20000</f>
        <v>0</v>
      </c>
      <c r="N101" s="318"/>
      <c r="O101" s="187">
        <f>SUM(O100:O100)</f>
        <v>0</v>
      </c>
      <c r="P101" s="187">
        <f t="shared" ref="P101:S101" si="98">SUM(P100:P100)</f>
        <v>0</v>
      </c>
      <c r="Q101" s="187">
        <f t="shared" si="98"/>
        <v>0</v>
      </c>
      <c r="R101" s="186">
        <f t="shared" si="98"/>
        <v>0</v>
      </c>
      <c r="S101" s="187">
        <f t="shared" si="98"/>
        <v>0</v>
      </c>
      <c r="T101" s="187">
        <f>SUM(T100:T100)*1440000</f>
        <v>0</v>
      </c>
      <c r="U101" s="228">
        <f>SUM(U100:U100)*1440000</f>
        <v>0</v>
      </c>
      <c r="V101" s="187">
        <f>SUM(V100:V100)</f>
        <v>0</v>
      </c>
      <c r="W101" s="334"/>
      <c r="X101" s="187">
        <f>SUM(X100:X100)*990000</f>
        <v>0</v>
      </c>
      <c r="Y101" s="186">
        <f>SUM(Y100:Y100)*405000</f>
        <v>0</v>
      </c>
      <c r="Z101" s="187">
        <f>SUM(Z100:Z100)</f>
        <v>0</v>
      </c>
      <c r="AA101" s="187">
        <f>SUM(AA100:AA100)</f>
        <v>0</v>
      </c>
      <c r="AB101" s="187">
        <f>SUM(AB100:AB100)</f>
        <v>0</v>
      </c>
      <c r="AC101" s="187">
        <f>SUM(AC100:AC100)</f>
        <v>0</v>
      </c>
      <c r="AD101" s="252"/>
      <c r="AH101" s="270"/>
    </row>
    <row r="102" spans="1:34" ht="20.25" customHeight="1">
      <c r="A102" s="656"/>
      <c r="B102" s="639"/>
      <c r="C102" s="640"/>
      <c r="D102" s="231">
        <f t="shared" ref="D102:M102" si="99">SUM(D100:D100)</f>
        <v>0</v>
      </c>
      <c r="E102" s="188">
        <f t="shared" si="99"/>
        <v>0</v>
      </c>
      <c r="F102" s="188">
        <f t="shared" si="99"/>
        <v>0</v>
      </c>
      <c r="G102" s="188">
        <f t="shared" si="99"/>
        <v>0</v>
      </c>
      <c r="H102" s="188">
        <f t="shared" si="99"/>
        <v>0</v>
      </c>
      <c r="I102" s="188">
        <f t="shared" si="99"/>
        <v>0</v>
      </c>
      <c r="J102" s="188">
        <f t="shared" si="99"/>
        <v>0</v>
      </c>
      <c r="K102" s="188">
        <f t="shared" si="99"/>
        <v>0</v>
      </c>
      <c r="L102" s="188">
        <f t="shared" si="99"/>
        <v>0</v>
      </c>
      <c r="M102" s="230">
        <f t="shared" si="99"/>
        <v>0</v>
      </c>
      <c r="N102" s="318"/>
      <c r="O102" s="231">
        <f t="shared" ref="O102:V102" si="100">SUM(O100:O100)</f>
        <v>0</v>
      </c>
      <c r="P102" s="231">
        <f t="shared" si="100"/>
        <v>0</v>
      </c>
      <c r="Q102" s="231">
        <f t="shared" si="100"/>
        <v>0</v>
      </c>
      <c r="R102" s="188">
        <f t="shared" si="100"/>
        <v>0</v>
      </c>
      <c r="S102" s="188">
        <f t="shared" si="100"/>
        <v>0</v>
      </c>
      <c r="T102" s="188">
        <f t="shared" si="100"/>
        <v>0</v>
      </c>
      <c r="U102" s="230">
        <f t="shared" si="100"/>
        <v>0</v>
      </c>
      <c r="V102" s="231">
        <f t="shared" si="100"/>
        <v>0</v>
      </c>
      <c r="W102" s="332"/>
      <c r="X102" s="231">
        <f t="shared" ref="X102:AC102" si="101">SUM(X100:X100)</f>
        <v>0</v>
      </c>
      <c r="Y102" s="188">
        <f t="shared" si="101"/>
        <v>0</v>
      </c>
      <c r="Z102" s="188">
        <f t="shared" si="101"/>
        <v>0</v>
      </c>
      <c r="AA102" s="188">
        <f t="shared" si="101"/>
        <v>0</v>
      </c>
      <c r="AB102" s="188">
        <f t="shared" si="101"/>
        <v>0</v>
      </c>
      <c r="AC102" s="188">
        <f t="shared" si="101"/>
        <v>0</v>
      </c>
      <c r="AD102" s="252"/>
      <c r="AH102" s="270"/>
    </row>
    <row r="103" spans="1:34" s="1" customFormat="1" ht="16.5">
      <c r="A103" s="654"/>
      <c r="B103" s="19" t="s">
        <v>119</v>
      </c>
      <c r="C103" s="216" t="s">
        <v>120</v>
      </c>
      <c r="D103" s="21" t="s">
        <v>121</v>
      </c>
      <c r="E103" s="22" t="s">
        <v>122</v>
      </c>
      <c r="F103" s="17" t="s">
        <v>123</v>
      </c>
      <c r="G103" s="17" t="s">
        <v>124</v>
      </c>
      <c r="H103" s="21" t="s">
        <v>125</v>
      </c>
      <c r="I103" s="21" t="s">
        <v>126</v>
      </c>
      <c r="J103" s="17" t="s">
        <v>127</v>
      </c>
      <c r="K103" s="17" t="s">
        <v>128</v>
      </c>
      <c r="L103" s="17" t="s">
        <v>129</v>
      </c>
      <c r="M103" s="319" t="s">
        <v>130</v>
      </c>
      <c r="N103" s="318"/>
      <c r="O103" s="236" t="s">
        <v>131</v>
      </c>
      <c r="P103" s="320" t="s">
        <v>132</v>
      </c>
      <c r="Q103" s="320" t="s">
        <v>133</v>
      </c>
      <c r="R103" s="237" t="s">
        <v>134</v>
      </c>
      <c r="S103" s="238" t="s">
        <v>135</v>
      </c>
      <c r="T103" s="238" t="s">
        <v>10</v>
      </c>
      <c r="U103" s="239" t="s">
        <v>8</v>
      </c>
      <c r="V103" s="238" t="s">
        <v>136</v>
      </c>
      <c r="W103" s="332"/>
      <c r="X103" s="72" t="s">
        <v>137</v>
      </c>
      <c r="Y103" s="337" t="s">
        <v>138</v>
      </c>
      <c r="Z103" s="338" t="s">
        <v>139</v>
      </c>
      <c r="AA103" s="338" t="s">
        <v>140</v>
      </c>
      <c r="AB103" s="338" t="s">
        <v>141</v>
      </c>
      <c r="AC103" s="339" t="s">
        <v>142</v>
      </c>
      <c r="AD103" s="252"/>
      <c r="AG103" s="271"/>
      <c r="AH103" s="270"/>
    </row>
    <row r="104" spans="1:34" s="14" customFormat="1" ht="16.5">
      <c r="A104" s="655"/>
      <c r="B104" s="315"/>
      <c r="C104" s="310"/>
      <c r="D104" s="311"/>
      <c r="E104" s="312"/>
      <c r="F104" s="313"/>
      <c r="G104" s="314"/>
      <c r="H104" s="314"/>
      <c r="I104" s="314"/>
      <c r="J104" s="314"/>
      <c r="K104" s="313"/>
      <c r="L104" s="313"/>
      <c r="M104" s="321"/>
      <c r="N104" s="318"/>
      <c r="O104" s="322"/>
      <c r="P104" s="323"/>
      <c r="Q104" s="327"/>
      <c r="R104" s="328"/>
      <c r="S104" s="329"/>
      <c r="T104" s="329"/>
      <c r="U104" s="330"/>
      <c r="V104" s="331"/>
      <c r="W104" s="332"/>
      <c r="X104" s="333"/>
      <c r="Y104" s="340"/>
      <c r="Z104" s="313"/>
      <c r="AA104" s="313"/>
      <c r="AB104" s="313"/>
      <c r="AC104" s="341"/>
      <c r="AD104" s="252"/>
      <c r="AG104" s="272"/>
      <c r="AH104" s="270"/>
    </row>
    <row r="105" spans="1:34" ht="16.5" customHeight="1">
      <c r="A105" s="655"/>
      <c r="B105" s="637">
        <f>SUM(D105:M105)</f>
        <v>0</v>
      </c>
      <c r="C105" s="638"/>
      <c r="D105" s="187">
        <f>SUM(D104:D104)*35000</f>
        <v>0</v>
      </c>
      <c r="E105" s="187">
        <f>SUM(E104:E104)*70000</f>
        <v>0</v>
      </c>
      <c r="F105" s="187">
        <f>SUM(F104:F104)*40000</f>
        <v>0</v>
      </c>
      <c r="G105" s="187">
        <f>SUM(G104:G104)*40000</f>
        <v>0</v>
      </c>
      <c r="H105" s="187">
        <f>SUM(H104:H104)*10000</f>
        <v>0</v>
      </c>
      <c r="I105" s="187">
        <f>SUM(I104:I104)*15000</f>
        <v>0</v>
      </c>
      <c r="J105" s="187">
        <f>SUM(J104:J104)*25000</f>
        <v>0</v>
      </c>
      <c r="K105" s="187">
        <f>SUM(K104:K104)*55000</f>
        <v>0</v>
      </c>
      <c r="L105" s="187">
        <f>SUM(L104:L104)*90000</f>
        <v>0</v>
      </c>
      <c r="M105" s="228">
        <f>SUM(M104:M104)*20000</f>
        <v>0</v>
      </c>
      <c r="N105" s="318"/>
      <c r="O105" s="187">
        <f>SUM(O104:O104)</f>
        <v>0</v>
      </c>
      <c r="P105" s="187">
        <f t="shared" ref="P105:S105" si="102">SUM(P104:P104)</f>
        <v>0</v>
      </c>
      <c r="Q105" s="187">
        <f t="shared" si="102"/>
        <v>0</v>
      </c>
      <c r="R105" s="186">
        <f t="shared" si="102"/>
        <v>0</v>
      </c>
      <c r="S105" s="187">
        <f t="shared" si="102"/>
        <v>0</v>
      </c>
      <c r="T105" s="187">
        <f>SUM(T104:T104)*1440000</f>
        <v>0</v>
      </c>
      <c r="U105" s="228">
        <f>SUM(U104:U104)*1440000</f>
        <v>0</v>
      </c>
      <c r="V105" s="187">
        <f>SUM(V104:V104)</f>
        <v>0</v>
      </c>
      <c r="W105" s="334"/>
      <c r="X105" s="187">
        <f>SUM(X104:X104)*990000</f>
        <v>0</v>
      </c>
      <c r="Y105" s="186">
        <f>SUM(Y104:Y104)*405000</f>
        <v>0</v>
      </c>
      <c r="Z105" s="187">
        <f>SUM(Z104:Z104)</f>
        <v>0</v>
      </c>
      <c r="AA105" s="187">
        <f>SUM(AA104:AA104)</f>
        <v>0</v>
      </c>
      <c r="AB105" s="187">
        <f>SUM(AB104:AB104)</f>
        <v>0</v>
      </c>
      <c r="AC105" s="187">
        <f>SUM(AC104:AC104)</f>
        <v>0</v>
      </c>
      <c r="AD105" s="252"/>
      <c r="AH105" s="270"/>
    </row>
    <row r="106" spans="1:34" ht="20.25" customHeight="1">
      <c r="A106" s="656"/>
      <c r="B106" s="639"/>
      <c r="C106" s="640"/>
      <c r="D106" s="231">
        <f t="shared" ref="D106:M106" si="103">SUM(D104:D104)</f>
        <v>0</v>
      </c>
      <c r="E106" s="188">
        <f t="shared" si="103"/>
        <v>0</v>
      </c>
      <c r="F106" s="188">
        <f t="shared" si="103"/>
        <v>0</v>
      </c>
      <c r="G106" s="188">
        <f t="shared" si="103"/>
        <v>0</v>
      </c>
      <c r="H106" s="188">
        <f t="shared" si="103"/>
        <v>0</v>
      </c>
      <c r="I106" s="188">
        <f t="shared" si="103"/>
        <v>0</v>
      </c>
      <c r="J106" s="188">
        <f t="shared" si="103"/>
        <v>0</v>
      </c>
      <c r="K106" s="188">
        <f t="shared" si="103"/>
        <v>0</v>
      </c>
      <c r="L106" s="188">
        <f t="shared" si="103"/>
        <v>0</v>
      </c>
      <c r="M106" s="230">
        <f t="shared" si="103"/>
        <v>0</v>
      </c>
      <c r="N106" s="318"/>
      <c r="O106" s="231">
        <f t="shared" ref="O106:V106" si="104">SUM(O104:O104)</f>
        <v>0</v>
      </c>
      <c r="P106" s="231">
        <f t="shared" si="104"/>
        <v>0</v>
      </c>
      <c r="Q106" s="231">
        <f t="shared" si="104"/>
        <v>0</v>
      </c>
      <c r="R106" s="188">
        <f t="shared" si="104"/>
        <v>0</v>
      </c>
      <c r="S106" s="188">
        <f t="shared" si="104"/>
        <v>0</v>
      </c>
      <c r="T106" s="188">
        <f t="shared" si="104"/>
        <v>0</v>
      </c>
      <c r="U106" s="230">
        <f t="shared" si="104"/>
        <v>0</v>
      </c>
      <c r="V106" s="231">
        <f t="shared" si="104"/>
        <v>0</v>
      </c>
      <c r="W106" s="332"/>
      <c r="X106" s="231">
        <f t="shared" ref="X106:AC106" si="105">SUM(X104:X104)</f>
        <v>0</v>
      </c>
      <c r="Y106" s="188">
        <f t="shared" si="105"/>
        <v>0</v>
      </c>
      <c r="Z106" s="188">
        <f t="shared" si="105"/>
        <v>0</v>
      </c>
      <c r="AA106" s="188">
        <f t="shared" si="105"/>
        <v>0</v>
      </c>
      <c r="AB106" s="188">
        <f t="shared" si="105"/>
        <v>0</v>
      </c>
      <c r="AC106" s="188">
        <f t="shared" si="105"/>
        <v>0</v>
      </c>
      <c r="AD106" s="252"/>
      <c r="AH106" s="270"/>
    </row>
    <row r="107" spans="1:34" s="1" customFormat="1" ht="16.5">
      <c r="A107" s="654"/>
      <c r="B107" s="19" t="s">
        <v>119</v>
      </c>
      <c r="C107" s="216" t="s">
        <v>120</v>
      </c>
      <c r="D107" s="21" t="s">
        <v>121</v>
      </c>
      <c r="E107" s="22" t="s">
        <v>122</v>
      </c>
      <c r="F107" s="17" t="s">
        <v>123</v>
      </c>
      <c r="G107" s="17" t="s">
        <v>124</v>
      </c>
      <c r="H107" s="21" t="s">
        <v>125</v>
      </c>
      <c r="I107" s="21" t="s">
        <v>126</v>
      </c>
      <c r="J107" s="17" t="s">
        <v>127</v>
      </c>
      <c r="K107" s="17" t="s">
        <v>128</v>
      </c>
      <c r="L107" s="17" t="s">
        <v>129</v>
      </c>
      <c r="M107" s="319" t="s">
        <v>130</v>
      </c>
      <c r="N107" s="318"/>
      <c r="O107" s="236" t="s">
        <v>131</v>
      </c>
      <c r="P107" s="320" t="s">
        <v>132</v>
      </c>
      <c r="Q107" s="320" t="s">
        <v>133</v>
      </c>
      <c r="R107" s="237" t="s">
        <v>134</v>
      </c>
      <c r="S107" s="238" t="s">
        <v>135</v>
      </c>
      <c r="T107" s="238" t="s">
        <v>10</v>
      </c>
      <c r="U107" s="239" t="s">
        <v>8</v>
      </c>
      <c r="V107" s="238" t="s">
        <v>136</v>
      </c>
      <c r="W107" s="332"/>
      <c r="X107" s="72" t="s">
        <v>137</v>
      </c>
      <c r="Y107" s="337" t="s">
        <v>138</v>
      </c>
      <c r="Z107" s="338" t="s">
        <v>139</v>
      </c>
      <c r="AA107" s="338" t="s">
        <v>140</v>
      </c>
      <c r="AB107" s="338" t="s">
        <v>141</v>
      </c>
      <c r="AC107" s="339" t="s">
        <v>142</v>
      </c>
      <c r="AD107" s="252"/>
      <c r="AG107" s="271"/>
      <c r="AH107" s="270"/>
    </row>
    <row r="108" spans="1:34" s="14" customFormat="1" ht="16.5">
      <c r="A108" s="655"/>
      <c r="B108" s="315"/>
      <c r="C108" s="310"/>
      <c r="D108" s="311"/>
      <c r="E108" s="312"/>
      <c r="F108" s="313"/>
      <c r="G108" s="314"/>
      <c r="H108" s="314"/>
      <c r="I108" s="314"/>
      <c r="J108" s="314"/>
      <c r="K108" s="313"/>
      <c r="L108" s="313"/>
      <c r="M108" s="321"/>
      <c r="N108" s="318"/>
      <c r="O108" s="322"/>
      <c r="P108" s="323"/>
      <c r="Q108" s="327"/>
      <c r="R108" s="328"/>
      <c r="S108" s="329"/>
      <c r="T108" s="329"/>
      <c r="U108" s="330"/>
      <c r="V108" s="331"/>
      <c r="W108" s="332"/>
      <c r="X108" s="333"/>
      <c r="Y108" s="340"/>
      <c r="Z108" s="313"/>
      <c r="AA108" s="313"/>
      <c r="AB108" s="313"/>
      <c r="AC108" s="341"/>
      <c r="AD108" s="252"/>
      <c r="AG108" s="272"/>
      <c r="AH108" s="270"/>
    </row>
    <row r="109" spans="1:34" ht="16.5" customHeight="1">
      <c r="A109" s="655"/>
      <c r="B109" s="637">
        <f>SUM(D109:M109)</f>
        <v>0</v>
      </c>
      <c r="C109" s="638"/>
      <c r="D109" s="187">
        <f>SUM(D108:D108)*35000</f>
        <v>0</v>
      </c>
      <c r="E109" s="187">
        <f>SUM(E108:E108)*70000</f>
        <v>0</v>
      </c>
      <c r="F109" s="187">
        <f>SUM(F108:F108)*40000</f>
        <v>0</v>
      </c>
      <c r="G109" s="187">
        <f>SUM(G108:G108)*40000</f>
        <v>0</v>
      </c>
      <c r="H109" s="187">
        <f>SUM(H108:H108)*10000</f>
        <v>0</v>
      </c>
      <c r="I109" s="187">
        <f>SUM(I108:I108)*15000</f>
        <v>0</v>
      </c>
      <c r="J109" s="187">
        <f>SUM(J108:J108)*25000</f>
        <v>0</v>
      </c>
      <c r="K109" s="187">
        <f>SUM(K108:K108)*55000</f>
        <v>0</v>
      </c>
      <c r="L109" s="187">
        <f>SUM(L108:L108)*90000</f>
        <v>0</v>
      </c>
      <c r="M109" s="228">
        <f>SUM(M108:M108)*20000</f>
        <v>0</v>
      </c>
      <c r="N109" s="318"/>
      <c r="O109" s="187">
        <f>SUM(O108:O108)</f>
        <v>0</v>
      </c>
      <c r="P109" s="187">
        <f t="shared" ref="P109:S109" si="106">SUM(P108:P108)</f>
        <v>0</v>
      </c>
      <c r="Q109" s="187">
        <f t="shared" si="106"/>
        <v>0</v>
      </c>
      <c r="R109" s="186">
        <f t="shared" si="106"/>
        <v>0</v>
      </c>
      <c r="S109" s="187">
        <f t="shared" si="106"/>
        <v>0</v>
      </c>
      <c r="T109" s="187">
        <f>SUM(T108:T108)*1440000</f>
        <v>0</v>
      </c>
      <c r="U109" s="228">
        <f>SUM(U108:U108)*1440000</f>
        <v>0</v>
      </c>
      <c r="V109" s="187">
        <f>SUM(V108:V108)</f>
        <v>0</v>
      </c>
      <c r="W109" s="334"/>
      <c r="X109" s="187">
        <f>SUM(X108:X108)*990000</f>
        <v>0</v>
      </c>
      <c r="Y109" s="186">
        <f>SUM(Y108:Y108)*405000</f>
        <v>0</v>
      </c>
      <c r="Z109" s="187">
        <f>SUM(Z108:Z108)</f>
        <v>0</v>
      </c>
      <c r="AA109" s="187">
        <f>SUM(AA108:AA108)</f>
        <v>0</v>
      </c>
      <c r="AB109" s="187">
        <f>SUM(AB108:AB108)</f>
        <v>0</v>
      </c>
      <c r="AC109" s="187">
        <f>SUM(AC108:AC108)</f>
        <v>0</v>
      </c>
      <c r="AD109" s="252"/>
      <c r="AH109" s="270"/>
    </row>
    <row r="110" spans="1:34" ht="20.25" customHeight="1">
      <c r="A110" s="656"/>
      <c r="B110" s="639"/>
      <c r="C110" s="640"/>
      <c r="D110" s="231">
        <f t="shared" ref="D110:M110" si="107">SUM(D108:D108)</f>
        <v>0</v>
      </c>
      <c r="E110" s="188">
        <f t="shared" si="107"/>
        <v>0</v>
      </c>
      <c r="F110" s="188">
        <f t="shared" si="107"/>
        <v>0</v>
      </c>
      <c r="G110" s="188">
        <f t="shared" si="107"/>
        <v>0</v>
      </c>
      <c r="H110" s="188">
        <f t="shared" si="107"/>
        <v>0</v>
      </c>
      <c r="I110" s="188">
        <f t="shared" si="107"/>
        <v>0</v>
      </c>
      <c r="J110" s="188">
        <f t="shared" si="107"/>
        <v>0</v>
      </c>
      <c r="K110" s="188">
        <f t="shared" si="107"/>
        <v>0</v>
      </c>
      <c r="L110" s="188">
        <f t="shared" si="107"/>
        <v>0</v>
      </c>
      <c r="M110" s="230">
        <f t="shared" si="107"/>
        <v>0</v>
      </c>
      <c r="N110" s="318"/>
      <c r="O110" s="231">
        <f t="shared" ref="O110:V110" si="108">SUM(O108:O108)</f>
        <v>0</v>
      </c>
      <c r="P110" s="231">
        <f t="shared" si="108"/>
        <v>0</v>
      </c>
      <c r="Q110" s="231">
        <f t="shared" si="108"/>
        <v>0</v>
      </c>
      <c r="R110" s="188">
        <f t="shared" si="108"/>
        <v>0</v>
      </c>
      <c r="S110" s="188">
        <f t="shared" si="108"/>
        <v>0</v>
      </c>
      <c r="T110" s="188">
        <f t="shared" si="108"/>
        <v>0</v>
      </c>
      <c r="U110" s="230">
        <f t="shared" si="108"/>
        <v>0</v>
      </c>
      <c r="V110" s="231">
        <f t="shared" si="108"/>
        <v>0</v>
      </c>
      <c r="W110" s="332"/>
      <c r="X110" s="231">
        <f t="shared" ref="X110:AC110" si="109">SUM(X108:X108)</f>
        <v>0</v>
      </c>
      <c r="Y110" s="188">
        <f t="shared" si="109"/>
        <v>0</v>
      </c>
      <c r="Z110" s="188">
        <f t="shared" si="109"/>
        <v>0</v>
      </c>
      <c r="AA110" s="188">
        <f t="shared" si="109"/>
        <v>0</v>
      </c>
      <c r="AB110" s="188">
        <f t="shared" si="109"/>
        <v>0</v>
      </c>
      <c r="AC110" s="188">
        <f t="shared" si="109"/>
        <v>0</v>
      </c>
      <c r="AD110" s="252"/>
      <c r="AH110" s="270"/>
    </row>
    <row r="111" spans="1:34" s="1" customFormat="1" ht="16.5">
      <c r="A111" s="654"/>
      <c r="B111" s="273" t="s">
        <v>119</v>
      </c>
      <c r="C111" s="216" t="s">
        <v>120</v>
      </c>
      <c r="D111" s="21" t="s">
        <v>121</v>
      </c>
      <c r="E111" s="22" t="s">
        <v>122</v>
      </c>
      <c r="F111" s="17" t="s">
        <v>123</v>
      </c>
      <c r="G111" s="17" t="s">
        <v>124</v>
      </c>
      <c r="H111" s="21" t="s">
        <v>125</v>
      </c>
      <c r="I111" s="21" t="s">
        <v>126</v>
      </c>
      <c r="J111" s="17" t="s">
        <v>127</v>
      </c>
      <c r="K111" s="17" t="s">
        <v>128</v>
      </c>
      <c r="L111" s="17" t="s">
        <v>129</v>
      </c>
      <c r="M111" s="319" t="s">
        <v>130</v>
      </c>
      <c r="N111" s="318"/>
      <c r="O111" s="236" t="s">
        <v>131</v>
      </c>
      <c r="P111" s="320" t="s">
        <v>132</v>
      </c>
      <c r="Q111" s="320" t="s">
        <v>133</v>
      </c>
      <c r="R111" s="237" t="s">
        <v>134</v>
      </c>
      <c r="S111" s="238" t="s">
        <v>135</v>
      </c>
      <c r="T111" s="238" t="s">
        <v>10</v>
      </c>
      <c r="U111" s="239" t="s">
        <v>8</v>
      </c>
      <c r="V111" s="238" t="s">
        <v>136</v>
      </c>
      <c r="W111" s="332"/>
      <c r="X111" s="72" t="s">
        <v>137</v>
      </c>
      <c r="Y111" s="337" t="s">
        <v>138</v>
      </c>
      <c r="Z111" s="338" t="s">
        <v>139</v>
      </c>
      <c r="AA111" s="338" t="s">
        <v>140</v>
      </c>
      <c r="AB111" s="338" t="s">
        <v>141</v>
      </c>
      <c r="AC111" s="339" t="s">
        <v>142</v>
      </c>
      <c r="AD111" s="252"/>
      <c r="AG111" s="271"/>
      <c r="AH111" s="270"/>
    </row>
    <row r="112" spans="1:34" s="14" customFormat="1" ht="16.5">
      <c r="A112" s="655"/>
      <c r="B112" s="315"/>
      <c r="C112" s="310"/>
      <c r="D112" s="311"/>
      <c r="E112" s="312"/>
      <c r="F112" s="313"/>
      <c r="G112" s="314"/>
      <c r="H112" s="314"/>
      <c r="I112" s="314"/>
      <c r="J112" s="314"/>
      <c r="K112" s="313"/>
      <c r="L112" s="313"/>
      <c r="M112" s="321"/>
      <c r="N112" s="318"/>
      <c r="O112" s="322"/>
      <c r="P112" s="323"/>
      <c r="Q112" s="327"/>
      <c r="R112" s="328"/>
      <c r="S112" s="329"/>
      <c r="T112" s="329"/>
      <c r="U112" s="330"/>
      <c r="V112" s="331"/>
      <c r="W112" s="332"/>
      <c r="X112" s="333"/>
      <c r="Y112" s="340"/>
      <c r="Z112" s="313"/>
      <c r="AA112" s="313"/>
      <c r="AB112" s="313"/>
      <c r="AC112" s="341"/>
      <c r="AD112" s="252"/>
      <c r="AG112" s="272"/>
      <c r="AH112" s="270"/>
    </row>
    <row r="113" spans="1:34" ht="16.5" customHeight="1">
      <c r="A113" s="655"/>
      <c r="B113" s="637">
        <f>SUM(D113:M113)</f>
        <v>0</v>
      </c>
      <c r="C113" s="638"/>
      <c r="D113" s="187">
        <f>SUM(D112:D112)*35000</f>
        <v>0</v>
      </c>
      <c r="E113" s="187">
        <f>SUM(E112:E112)*70000</f>
        <v>0</v>
      </c>
      <c r="F113" s="187">
        <f>SUM(F112:F112)*40000</f>
        <v>0</v>
      </c>
      <c r="G113" s="187">
        <f>SUM(G112:G112)*40000</f>
        <v>0</v>
      </c>
      <c r="H113" s="187">
        <f>SUM(H112:H112)*10000</f>
        <v>0</v>
      </c>
      <c r="I113" s="187">
        <f>SUM(I112:I112)*15000</f>
        <v>0</v>
      </c>
      <c r="J113" s="187">
        <f>SUM(J112:J112)*25000</f>
        <v>0</v>
      </c>
      <c r="K113" s="187">
        <f>SUM(K112:K112)*55000</f>
        <v>0</v>
      </c>
      <c r="L113" s="187">
        <f>SUM(L112:L112)*90000</f>
        <v>0</v>
      </c>
      <c r="M113" s="228">
        <f>SUM(M112:M112)*20000</f>
        <v>0</v>
      </c>
      <c r="N113" s="318"/>
      <c r="O113" s="187">
        <f>SUM(O112:O112)</f>
        <v>0</v>
      </c>
      <c r="P113" s="187">
        <f t="shared" ref="P113:S113" si="110">SUM(P112:P112)</f>
        <v>0</v>
      </c>
      <c r="Q113" s="187">
        <f t="shared" si="110"/>
        <v>0</v>
      </c>
      <c r="R113" s="186">
        <f t="shared" si="110"/>
        <v>0</v>
      </c>
      <c r="S113" s="187">
        <f t="shared" si="110"/>
        <v>0</v>
      </c>
      <c r="T113" s="187">
        <f>SUM(T112:T112)*1440000</f>
        <v>0</v>
      </c>
      <c r="U113" s="228">
        <f>SUM(U112:U112)*1440000</f>
        <v>0</v>
      </c>
      <c r="V113" s="187">
        <f>SUM(V112:V112)</f>
        <v>0</v>
      </c>
      <c r="W113" s="334"/>
      <c r="X113" s="187">
        <f>SUM(X112:X112)*990000</f>
        <v>0</v>
      </c>
      <c r="Y113" s="186">
        <f>SUM(Y112:Y112)*405000</f>
        <v>0</v>
      </c>
      <c r="Z113" s="187">
        <f>SUM(Z112:Z112)</f>
        <v>0</v>
      </c>
      <c r="AA113" s="187">
        <f>SUM(AA112:AA112)</f>
        <v>0</v>
      </c>
      <c r="AB113" s="187">
        <f>SUM(AB112:AB112)</f>
        <v>0</v>
      </c>
      <c r="AC113" s="187">
        <f>SUM(AC112:AC112)</f>
        <v>0</v>
      </c>
      <c r="AD113" s="252"/>
      <c r="AH113" s="270"/>
    </row>
    <row r="114" spans="1:34" ht="20.25" customHeight="1">
      <c r="A114" s="656"/>
      <c r="B114" s="639"/>
      <c r="C114" s="640"/>
      <c r="D114" s="231">
        <f t="shared" ref="D114:M114" si="111">SUM(D112:D112)</f>
        <v>0</v>
      </c>
      <c r="E114" s="188">
        <f t="shared" si="111"/>
        <v>0</v>
      </c>
      <c r="F114" s="188">
        <f t="shared" si="111"/>
        <v>0</v>
      </c>
      <c r="G114" s="188">
        <f t="shared" si="111"/>
        <v>0</v>
      </c>
      <c r="H114" s="188">
        <f t="shared" si="111"/>
        <v>0</v>
      </c>
      <c r="I114" s="188">
        <f t="shared" si="111"/>
        <v>0</v>
      </c>
      <c r="J114" s="188">
        <f t="shared" si="111"/>
        <v>0</v>
      </c>
      <c r="K114" s="188">
        <f t="shared" si="111"/>
        <v>0</v>
      </c>
      <c r="L114" s="188">
        <f t="shared" si="111"/>
        <v>0</v>
      </c>
      <c r="M114" s="230">
        <f t="shared" si="111"/>
        <v>0</v>
      </c>
      <c r="N114" s="318"/>
      <c r="O114" s="231">
        <f t="shared" ref="O114:V114" si="112">SUM(O112:O112)</f>
        <v>0</v>
      </c>
      <c r="P114" s="231">
        <f t="shared" si="112"/>
        <v>0</v>
      </c>
      <c r="Q114" s="231">
        <f t="shared" si="112"/>
        <v>0</v>
      </c>
      <c r="R114" s="188">
        <f t="shared" si="112"/>
        <v>0</v>
      </c>
      <c r="S114" s="188">
        <f t="shared" si="112"/>
        <v>0</v>
      </c>
      <c r="T114" s="188">
        <f t="shared" si="112"/>
        <v>0</v>
      </c>
      <c r="U114" s="230">
        <f t="shared" si="112"/>
        <v>0</v>
      </c>
      <c r="V114" s="231">
        <f t="shared" si="112"/>
        <v>0</v>
      </c>
      <c r="W114" s="332"/>
      <c r="X114" s="231">
        <f t="shared" ref="X114:AC114" si="113">SUM(X112:X112)</f>
        <v>0</v>
      </c>
      <c r="Y114" s="188">
        <f t="shared" si="113"/>
        <v>0</v>
      </c>
      <c r="Z114" s="188">
        <f t="shared" si="113"/>
        <v>0</v>
      </c>
      <c r="AA114" s="188">
        <f t="shared" si="113"/>
        <v>0</v>
      </c>
      <c r="AB114" s="188">
        <f t="shared" si="113"/>
        <v>0</v>
      </c>
      <c r="AC114" s="188">
        <f t="shared" si="113"/>
        <v>0</v>
      </c>
      <c r="AD114" s="252"/>
      <c r="AH114" s="270"/>
    </row>
    <row r="115" spans="1:34" s="1" customFormat="1" ht="16.5">
      <c r="A115" s="654"/>
      <c r="B115" s="273" t="s">
        <v>119</v>
      </c>
      <c r="C115" s="216" t="s">
        <v>120</v>
      </c>
      <c r="D115" s="21" t="s">
        <v>121</v>
      </c>
      <c r="E115" s="22" t="s">
        <v>122</v>
      </c>
      <c r="F115" s="17" t="s">
        <v>123</v>
      </c>
      <c r="G115" s="17" t="s">
        <v>124</v>
      </c>
      <c r="H115" s="21" t="s">
        <v>125</v>
      </c>
      <c r="I115" s="21" t="s">
        <v>126</v>
      </c>
      <c r="J115" s="17" t="s">
        <v>127</v>
      </c>
      <c r="K115" s="17" t="s">
        <v>128</v>
      </c>
      <c r="L115" s="17" t="s">
        <v>129</v>
      </c>
      <c r="M115" s="319" t="s">
        <v>130</v>
      </c>
      <c r="N115" s="318"/>
      <c r="O115" s="236" t="s">
        <v>131</v>
      </c>
      <c r="P115" s="320" t="s">
        <v>132</v>
      </c>
      <c r="Q115" s="320" t="s">
        <v>133</v>
      </c>
      <c r="R115" s="237" t="s">
        <v>134</v>
      </c>
      <c r="S115" s="238" t="s">
        <v>135</v>
      </c>
      <c r="T115" s="238" t="s">
        <v>10</v>
      </c>
      <c r="U115" s="239" t="s">
        <v>8</v>
      </c>
      <c r="V115" s="238" t="s">
        <v>136</v>
      </c>
      <c r="W115" s="332"/>
      <c r="X115" s="72" t="s">
        <v>137</v>
      </c>
      <c r="Y115" s="337" t="s">
        <v>138</v>
      </c>
      <c r="Z115" s="338" t="s">
        <v>139</v>
      </c>
      <c r="AA115" s="338" t="s">
        <v>140</v>
      </c>
      <c r="AB115" s="338" t="s">
        <v>141</v>
      </c>
      <c r="AC115" s="339" t="s">
        <v>142</v>
      </c>
      <c r="AD115" s="252"/>
      <c r="AG115" s="271"/>
      <c r="AH115" s="270"/>
    </row>
    <row r="116" spans="1:34" s="14" customFormat="1" ht="16.5">
      <c r="A116" s="655"/>
      <c r="B116" s="315"/>
      <c r="C116" s="310"/>
      <c r="D116" s="311"/>
      <c r="E116" s="312"/>
      <c r="F116" s="313"/>
      <c r="G116" s="314"/>
      <c r="H116" s="314"/>
      <c r="I116" s="314"/>
      <c r="J116" s="314"/>
      <c r="K116" s="313"/>
      <c r="L116" s="313"/>
      <c r="M116" s="321"/>
      <c r="N116" s="318"/>
      <c r="O116" s="322"/>
      <c r="P116" s="323"/>
      <c r="Q116" s="327"/>
      <c r="R116" s="328"/>
      <c r="S116" s="329"/>
      <c r="T116" s="329"/>
      <c r="U116" s="330"/>
      <c r="V116" s="331"/>
      <c r="W116" s="332"/>
      <c r="X116" s="333"/>
      <c r="Y116" s="340"/>
      <c r="Z116" s="313"/>
      <c r="AA116" s="313"/>
      <c r="AB116" s="313"/>
      <c r="AC116" s="341"/>
      <c r="AD116" s="252"/>
      <c r="AG116" s="272"/>
      <c r="AH116" s="270"/>
    </row>
    <row r="117" spans="1:34" ht="16.5" customHeight="1">
      <c r="A117" s="655"/>
      <c r="B117" s="637">
        <f>SUM(D117:M117)</f>
        <v>0</v>
      </c>
      <c r="C117" s="638"/>
      <c r="D117" s="187">
        <f>SUM(D116:D116)*35000</f>
        <v>0</v>
      </c>
      <c r="E117" s="187">
        <f>SUM(E116:E116)*70000</f>
        <v>0</v>
      </c>
      <c r="F117" s="187">
        <f>SUM(F116:F116)*40000</f>
        <v>0</v>
      </c>
      <c r="G117" s="187">
        <f>SUM(G116:G116)*40000</f>
        <v>0</v>
      </c>
      <c r="H117" s="187">
        <f>SUM(H116:H116)*10000</f>
        <v>0</v>
      </c>
      <c r="I117" s="187">
        <f>SUM(I116:I116)*15000</f>
        <v>0</v>
      </c>
      <c r="J117" s="187">
        <f>SUM(J116:J116)*25000</f>
        <v>0</v>
      </c>
      <c r="K117" s="187">
        <f>SUM(K116:K116)*55000</f>
        <v>0</v>
      </c>
      <c r="L117" s="187">
        <f>SUM(L116:L116)*90000</f>
        <v>0</v>
      </c>
      <c r="M117" s="228">
        <f>SUM(M116:M116)*20000</f>
        <v>0</v>
      </c>
      <c r="N117" s="318"/>
      <c r="O117" s="187">
        <f>SUM(O116:O116)</f>
        <v>0</v>
      </c>
      <c r="P117" s="187">
        <f t="shared" ref="P117:S117" si="114">SUM(P116:P116)</f>
        <v>0</v>
      </c>
      <c r="Q117" s="187">
        <f t="shared" si="114"/>
        <v>0</v>
      </c>
      <c r="R117" s="186">
        <f t="shared" si="114"/>
        <v>0</v>
      </c>
      <c r="S117" s="187">
        <f t="shared" si="114"/>
        <v>0</v>
      </c>
      <c r="T117" s="187">
        <f>SUM(T116:T116)*1440000</f>
        <v>0</v>
      </c>
      <c r="U117" s="228">
        <f>SUM(U116:U116)*1440000</f>
        <v>0</v>
      </c>
      <c r="V117" s="187">
        <f>SUM(V116:V116)</f>
        <v>0</v>
      </c>
      <c r="W117" s="334"/>
      <c r="X117" s="187">
        <f>SUM(X116:X116)*990000</f>
        <v>0</v>
      </c>
      <c r="Y117" s="186">
        <f>SUM(Y116:Y116)*405000</f>
        <v>0</v>
      </c>
      <c r="Z117" s="187">
        <f>SUM(Z116:Z116)</f>
        <v>0</v>
      </c>
      <c r="AA117" s="187">
        <f>SUM(AA116:AA116)</f>
        <v>0</v>
      </c>
      <c r="AB117" s="187">
        <f>SUM(AB116:AB116)</f>
        <v>0</v>
      </c>
      <c r="AC117" s="187">
        <f>SUM(AC116:AC116)</f>
        <v>0</v>
      </c>
      <c r="AD117" s="252"/>
      <c r="AH117" s="270"/>
    </row>
    <row r="118" spans="1:34" ht="20.25" customHeight="1">
      <c r="A118" s="656"/>
      <c r="B118" s="639"/>
      <c r="C118" s="640"/>
      <c r="D118" s="231">
        <f t="shared" ref="D118:M118" si="115">SUM(D116:D116)</f>
        <v>0</v>
      </c>
      <c r="E118" s="188">
        <f t="shared" si="115"/>
        <v>0</v>
      </c>
      <c r="F118" s="188">
        <f t="shared" si="115"/>
        <v>0</v>
      </c>
      <c r="G118" s="188">
        <f t="shared" si="115"/>
        <v>0</v>
      </c>
      <c r="H118" s="188">
        <f t="shared" si="115"/>
        <v>0</v>
      </c>
      <c r="I118" s="188">
        <f t="shared" si="115"/>
        <v>0</v>
      </c>
      <c r="J118" s="188">
        <f t="shared" si="115"/>
        <v>0</v>
      </c>
      <c r="K118" s="188">
        <f t="shared" si="115"/>
        <v>0</v>
      </c>
      <c r="L118" s="188">
        <f t="shared" si="115"/>
        <v>0</v>
      </c>
      <c r="M118" s="230">
        <f t="shared" si="115"/>
        <v>0</v>
      </c>
      <c r="N118" s="318"/>
      <c r="O118" s="231">
        <f t="shared" ref="O118:V118" si="116">SUM(O116:O116)</f>
        <v>0</v>
      </c>
      <c r="P118" s="231">
        <f t="shared" si="116"/>
        <v>0</v>
      </c>
      <c r="Q118" s="231">
        <f t="shared" si="116"/>
        <v>0</v>
      </c>
      <c r="R118" s="188">
        <f t="shared" si="116"/>
        <v>0</v>
      </c>
      <c r="S118" s="188">
        <f t="shared" si="116"/>
        <v>0</v>
      </c>
      <c r="T118" s="188">
        <f t="shared" si="116"/>
        <v>0</v>
      </c>
      <c r="U118" s="230">
        <f t="shared" si="116"/>
        <v>0</v>
      </c>
      <c r="V118" s="231">
        <f t="shared" si="116"/>
        <v>0</v>
      </c>
      <c r="W118" s="332"/>
      <c r="X118" s="231">
        <f t="shared" ref="X118:AC118" si="117">SUM(X116:X116)</f>
        <v>0</v>
      </c>
      <c r="Y118" s="188">
        <f t="shared" si="117"/>
        <v>0</v>
      </c>
      <c r="Z118" s="188">
        <f t="shared" si="117"/>
        <v>0</v>
      </c>
      <c r="AA118" s="188">
        <f t="shared" si="117"/>
        <v>0</v>
      </c>
      <c r="AB118" s="188">
        <f t="shared" si="117"/>
        <v>0</v>
      </c>
      <c r="AC118" s="188">
        <f t="shared" si="117"/>
        <v>0</v>
      </c>
      <c r="AD118" s="252"/>
      <c r="AH118" s="270"/>
    </row>
    <row r="119" spans="1:34" s="1" customFormat="1" ht="16.5">
      <c r="A119" s="654"/>
      <c r="B119" s="273" t="s">
        <v>119</v>
      </c>
      <c r="C119" s="216" t="s">
        <v>120</v>
      </c>
      <c r="D119" s="21" t="s">
        <v>121</v>
      </c>
      <c r="E119" s="22" t="s">
        <v>122</v>
      </c>
      <c r="F119" s="17" t="s">
        <v>123</v>
      </c>
      <c r="G119" s="17" t="s">
        <v>124</v>
      </c>
      <c r="H119" s="21" t="s">
        <v>125</v>
      </c>
      <c r="I119" s="21" t="s">
        <v>126</v>
      </c>
      <c r="J119" s="17" t="s">
        <v>127</v>
      </c>
      <c r="K119" s="17" t="s">
        <v>128</v>
      </c>
      <c r="L119" s="17" t="s">
        <v>129</v>
      </c>
      <c r="M119" s="319" t="s">
        <v>130</v>
      </c>
      <c r="N119" s="318"/>
      <c r="O119" s="236" t="s">
        <v>131</v>
      </c>
      <c r="P119" s="320" t="s">
        <v>132</v>
      </c>
      <c r="Q119" s="320" t="s">
        <v>133</v>
      </c>
      <c r="R119" s="237" t="s">
        <v>134</v>
      </c>
      <c r="S119" s="238" t="s">
        <v>135</v>
      </c>
      <c r="T119" s="238" t="s">
        <v>10</v>
      </c>
      <c r="U119" s="239" t="s">
        <v>8</v>
      </c>
      <c r="V119" s="238" t="s">
        <v>136</v>
      </c>
      <c r="W119" s="332"/>
      <c r="X119" s="72" t="s">
        <v>137</v>
      </c>
      <c r="Y119" s="337" t="s">
        <v>138</v>
      </c>
      <c r="Z119" s="338" t="s">
        <v>139</v>
      </c>
      <c r="AA119" s="338" t="s">
        <v>140</v>
      </c>
      <c r="AB119" s="338" t="s">
        <v>141</v>
      </c>
      <c r="AC119" s="339" t="s">
        <v>142</v>
      </c>
      <c r="AD119" s="252"/>
      <c r="AG119" s="271"/>
      <c r="AH119" s="270"/>
    </row>
    <row r="120" spans="1:34" s="14" customFormat="1" ht="16.5">
      <c r="A120" s="655"/>
      <c r="B120" s="315"/>
      <c r="C120" s="310"/>
      <c r="D120" s="311"/>
      <c r="E120" s="312"/>
      <c r="F120" s="313"/>
      <c r="G120" s="314"/>
      <c r="H120" s="314"/>
      <c r="I120" s="314"/>
      <c r="J120" s="314"/>
      <c r="K120" s="313"/>
      <c r="L120" s="313"/>
      <c r="M120" s="321"/>
      <c r="N120" s="318"/>
      <c r="O120" s="322"/>
      <c r="P120" s="323"/>
      <c r="Q120" s="327"/>
      <c r="R120" s="328"/>
      <c r="S120" s="329"/>
      <c r="T120" s="329"/>
      <c r="U120" s="330"/>
      <c r="V120" s="331"/>
      <c r="W120" s="332"/>
      <c r="X120" s="333"/>
      <c r="Y120" s="340"/>
      <c r="Z120" s="313"/>
      <c r="AA120" s="313"/>
      <c r="AB120" s="313"/>
      <c r="AC120" s="341"/>
      <c r="AD120" s="252"/>
      <c r="AG120" s="272"/>
      <c r="AH120" s="270"/>
    </row>
    <row r="121" spans="1:34" ht="16.5" customHeight="1">
      <c r="A121" s="655"/>
      <c r="B121" s="637">
        <f>SUM(D121:M121)</f>
        <v>0</v>
      </c>
      <c r="C121" s="638"/>
      <c r="D121" s="187">
        <f>SUM(D120:D120)*35000</f>
        <v>0</v>
      </c>
      <c r="E121" s="187">
        <f>SUM(E120:E120)*70000</f>
        <v>0</v>
      </c>
      <c r="F121" s="187">
        <f>SUM(F120:F120)*40000</f>
        <v>0</v>
      </c>
      <c r="G121" s="187">
        <f>SUM(G120:G120)*40000</f>
        <v>0</v>
      </c>
      <c r="H121" s="187">
        <f>SUM(H120:H120)*10000</f>
        <v>0</v>
      </c>
      <c r="I121" s="187">
        <f>SUM(I120:I120)*15000</f>
        <v>0</v>
      </c>
      <c r="J121" s="187">
        <f>SUM(J120:J120)*25000</f>
        <v>0</v>
      </c>
      <c r="K121" s="187">
        <f>SUM(K120:K120)*55000</f>
        <v>0</v>
      </c>
      <c r="L121" s="187">
        <f>SUM(L120:L120)*90000</f>
        <v>0</v>
      </c>
      <c r="M121" s="228">
        <f>SUM(M120:M120)*20000</f>
        <v>0</v>
      </c>
      <c r="N121" s="318"/>
      <c r="O121" s="187">
        <f>SUM(O120:O120)</f>
        <v>0</v>
      </c>
      <c r="P121" s="187">
        <f t="shared" ref="P121:S121" si="118">SUM(P120:P120)</f>
        <v>0</v>
      </c>
      <c r="Q121" s="187">
        <f t="shared" si="118"/>
        <v>0</v>
      </c>
      <c r="R121" s="186">
        <f t="shared" si="118"/>
        <v>0</v>
      </c>
      <c r="S121" s="187">
        <f t="shared" si="118"/>
        <v>0</v>
      </c>
      <c r="T121" s="187">
        <f>SUM(T120:T120)*1440000</f>
        <v>0</v>
      </c>
      <c r="U121" s="228">
        <f>SUM(U120:U120)*1440000</f>
        <v>0</v>
      </c>
      <c r="V121" s="187">
        <f>SUM(V120:V120)</f>
        <v>0</v>
      </c>
      <c r="W121" s="334"/>
      <c r="X121" s="187">
        <f>SUM(X120:X120)*990000</f>
        <v>0</v>
      </c>
      <c r="Y121" s="186">
        <f>SUM(Y120:Y120)*405000</f>
        <v>0</v>
      </c>
      <c r="Z121" s="187">
        <f>SUM(Z120:Z120)</f>
        <v>0</v>
      </c>
      <c r="AA121" s="187">
        <f>SUM(AA120:AA120)</f>
        <v>0</v>
      </c>
      <c r="AB121" s="187">
        <f>SUM(AB120:AB120)</f>
        <v>0</v>
      </c>
      <c r="AC121" s="187">
        <f>SUM(AC120:AC120)</f>
        <v>0</v>
      </c>
      <c r="AD121" s="252"/>
      <c r="AH121" s="270"/>
    </row>
    <row r="122" spans="1:34" ht="20.25" customHeight="1">
      <c r="A122" s="656"/>
      <c r="B122" s="639"/>
      <c r="C122" s="640"/>
      <c r="D122" s="231">
        <f t="shared" ref="D122:M122" si="119">SUM(D120:D120)</f>
        <v>0</v>
      </c>
      <c r="E122" s="188">
        <f t="shared" si="119"/>
        <v>0</v>
      </c>
      <c r="F122" s="188">
        <f t="shared" si="119"/>
        <v>0</v>
      </c>
      <c r="G122" s="188">
        <f t="shared" si="119"/>
        <v>0</v>
      </c>
      <c r="H122" s="188">
        <f t="shared" si="119"/>
        <v>0</v>
      </c>
      <c r="I122" s="188">
        <f t="shared" si="119"/>
        <v>0</v>
      </c>
      <c r="J122" s="188">
        <f t="shared" si="119"/>
        <v>0</v>
      </c>
      <c r="K122" s="188">
        <f t="shared" si="119"/>
        <v>0</v>
      </c>
      <c r="L122" s="188">
        <f t="shared" si="119"/>
        <v>0</v>
      </c>
      <c r="M122" s="230">
        <f t="shared" si="119"/>
        <v>0</v>
      </c>
      <c r="N122" s="318"/>
      <c r="O122" s="231">
        <f t="shared" ref="O122:V122" si="120">SUM(O120:O120)</f>
        <v>0</v>
      </c>
      <c r="P122" s="231">
        <f t="shared" si="120"/>
        <v>0</v>
      </c>
      <c r="Q122" s="231">
        <f t="shared" si="120"/>
        <v>0</v>
      </c>
      <c r="R122" s="188">
        <f t="shared" si="120"/>
        <v>0</v>
      </c>
      <c r="S122" s="188">
        <f t="shared" si="120"/>
        <v>0</v>
      </c>
      <c r="T122" s="188">
        <f t="shared" si="120"/>
        <v>0</v>
      </c>
      <c r="U122" s="230">
        <f t="shared" si="120"/>
        <v>0</v>
      </c>
      <c r="V122" s="231">
        <f t="shared" si="120"/>
        <v>0</v>
      </c>
      <c r="W122" s="332"/>
      <c r="X122" s="231">
        <f t="shared" ref="X122:AC122" si="121">SUM(X120:X120)</f>
        <v>0</v>
      </c>
      <c r="Y122" s="188">
        <f t="shared" si="121"/>
        <v>0</v>
      </c>
      <c r="Z122" s="188">
        <f t="shared" si="121"/>
        <v>0</v>
      </c>
      <c r="AA122" s="188">
        <f t="shared" si="121"/>
        <v>0</v>
      </c>
      <c r="AB122" s="188">
        <f t="shared" si="121"/>
        <v>0</v>
      </c>
      <c r="AC122" s="188">
        <f t="shared" si="121"/>
        <v>0</v>
      </c>
      <c r="AD122" s="252"/>
      <c r="AH122" s="270"/>
    </row>
    <row r="123" spans="1:34" s="1" customFormat="1" ht="16.5">
      <c r="A123" s="654"/>
      <c r="B123" s="273" t="s">
        <v>119</v>
      </c>
      <c r="C123" s="216" t="s">
        <v>120</v>
      </c>
      <c r="D123" s="21" t="s">
        <v>121</v>
      </c>
      <c r="E123" s="22" t="s">
        <v>122</v>
      </c>
      <c r="F123" s="17" t="s">
        <v>123</v>
      </c>
      <c r="G123" s="17" t="s">
        <v>124</v>
      </c>
      <c r="H123" s="21" t="s">
        <v>125</v>
      </c>
      <c r="I123" s="21" t="s">
        <v>126</v>
      </c>
      <c r="J123" s="17" t="s">
        <v>127</v>
      </c>
      <c r="K123" s="17" t="s">
        <v>128</v>
      </c>
      <c r="L123" s="17" t="s">
        <v>129</v>
      </c>
      <c r="M123" s="319" t="s">
        <v>130</v>
      </c>
      <c r="N123" s="318"/>
      <c r="O123" s="236" t="s">
        <v>131</v>
      </c>
      <c r="P123" s="320" t="s">
        <v>132</v>
      </c>
      <c r="Q123" s="320" t="s">
        <v>133</v>
      </c>
      <c r="R123" s="237" t="s">
        <v>134</v>
      </c>
      <c r="S123" s="238" t="s">
        <v>135</v>
      </c>
      <c r="T123" s="238" t="s">
        <v>10</v>
      </c>
      <c r="U123" s="239" t="s">
        <v>8</v>
      </c>
      <c r="V123" s="238" t="s">
        <v>136</v>
      </c>
      <c r="W123" s="332"/>
      <c r="X123" s="72" t="s">
        <v>137</v>
      </c>
      <c r="Y123" s="337" t="s">
        <v>138</v>
      </c>
      <c r="Z123" s="338" t="s">
        <v>139</v>
      </c>
      <c r="AA123" s="338" t="s">
        <v>140</v>
      </c>
      <c r="AB123" s="338" t="s">
        <v>141</v>
      </c>
      <c r="AC123" s="339" t="s">
        <v>142</v>
      </c>
      <c r="AD123" s="252"/>
      <c r="AG123" s="271"/>
      <c r="AH123" s="270"/>
    </row>
    <row r="124" spans="1:34" s="14" customFormat="1" ht="16.5">
      <c r="A124" s="655"/>
      <c r="B124" s="315"/>
      <c r="C124" s="310"/>
      <c r="D124" s="311"/>
      <c r="E124" s="312"/>
      <c r="F124" s="313"/>
      <c r="G124" s="314"/>
      <c r="H124" s="314"/>
      <c r="I124" s="314"/>
      <c r="J124" s="314"/>
      <c r="K124" s="313"/>
      <c r="L124" s="313"/>
      <c r="M124" s="321"/>
      <c r="N124" s="318"/>
      <c r="O124" s="322"/>
      <c r="P124" s="323"/>
      <c r="Q124" s="327"/>
      <c r="R124" s="328"/>
      <c r="S124" s="329"/>
      <c r="T124" s="329"/>
      <c r="U124" s="330"/>
      <c r="V124" s="331"/>
      <c r="W124" s="332"/>
      <c r="X124" s="333"/>
      <c r="Y124" s="340"/>
      <c r="Z124" s="313"/>
      <c r="AA124" s="313"/>
      <c r="AB124" s="313"/>
      <c r="AC124" s="341"/>
      <c r="AD124" s="252"/>
      <c r="AG124" s="272"/>
      <c r="AH124" s="270"/>
    </row>
    <row r="125" spans="1:34" ht="16.5" customHeight="1">
      <c r="A125" s="655"/>
      <c r="B125" s="637">
        <f>SUM(D125:M125)</f>
        <v>0</v>
      </c>
      <c r="C125" s="638"/>
      <c r="D125" s="187">
        <f>SUM(D124:D124)*35000</f>
        <v>0</v>
      </c>
      <c r="E125" s="187">
        <f>SUM(E124:E124)*70000</f>
        <v>0</v>
      </c>
      <c r="F125" s="187">
        <f>SUM(F124:F124)*40000</f>
        <v>0</v>
      </c>
      <c r="G125" s="187">
        <f>SUM(G124:G124)*40000</f>
        <v>0</v>
      </c>
      <c r="H125" s="187">
        <f>SUM(H124:H124)*10000</f>
        <v>0</v>
      </c>
      <c r="I125" s="187">
        <f>SUM(I124:I124)*15000</f>
        <v>0</v>
      </c>
      <c r="J125" s="187">
        <f>SUM(J124:J124)*25000</f>
        <v>0</v>
      </c>
      <c r="K125" s="187">
        <f>SUM(K124:K124)*55000</f>
        <v>0</v>
      </c>
      <c r="L125" s="187">
        <f>SUM(L124:L124)*90000</f>
        <v>0</v>
      </c>
      <c r="M125" s="228">
        <f>SUM(M124:M124)*20000</f>
        <v>0</v>
      </c>
      <c r="N125" s="318"/>
      <c r="O125" s="187">
        <f>SUM(O124:O124)</f>
        <v>0</v>
      </c>
      <c r="P125" s="187">
        <f t="shared" ref="P125:S125" si="122">SUM(P124:P124)</f>
        <v>0</v>
      </c>
      <c r="Q125" s="187">
        <f t="shared" si="122"/>
        <v>0</v>
      </c>
      <c r="R125" s="186">
        <f t="shared" si="122"/>
        <v>0</v>
      </c>
      <c r="S125" s="187">
        <f t="shared" si="122"/>
        <v>0</v>
      </c>
      <c r="T125" s="187">
        <f>SUM(T124:T124)*1440000</f>
        <v>0</v>
      </c>
      <c r="U125" s="228">
        <f>SUM(U124:U124)*1440000</f>
        <v>0</v>
      </c>
      <c r="V125" s="187">
        <f>SUM(V124:V124)</f>
        <v>0</v>
      </c>
      <c r="W125" s="334"/>
      <c r="X125" s="187">
        <f>SUM(X124:X124)*990000</f>
        <v>0</v>
      </c>
      <c r="Y125" s="186">
        <f>SUM(Y124:Y124)*405000</f>
        <v>0</v>
      </c>
      <c r="Z125" s="187">
        <f>SUM(Z124:Z124)</f>
        <v>0</v>
      </c>
      <c r="AA125" s="187">
        <f>SUM(AA124:AA124)</f>
        <v>0</v>
      </c>
      <c r="AB125" s="187">
        <f>SUM(AB124:AB124)</f>
        <v>0</v>
      </c>
      <c r="AC125" s="187">
        <f>SUM(AC124:AC124)</f>
        <v>0</v>
      </c>
      <c r="AD125" s="252"/>
      <c r="AH125" s="270"/>
    </row>
    <row r="126" spans="1:34" ht="20.25" customHeight="1">
      <c r="A126" s="656"/>
      <c r="B126" s="639"/>
      <c r="C126" s="640"/>
      <c r="D126" s="231">
        <f t="shared" ref="D126:M126" si="123">SUM(D124:D124)</f>
        <v>0</v>
      </c>
      <c r="E126" s="188">
        <f t="shared" si="123"/>
        <v>0</v>
      </c>
      <c r="F126" s="188">
        <f t="shared" si="123"/>
        <v>0</v>
      </c>
      <c r="G126" s="188">
        <f t="shared" si="123"/>
        <v>0</v>
      </c>
      <c r="H126" s="188">
        <f t="shared" si="123"/>
        <v>0</v>
      </c>
      <c r="I126" s="188">
        <f t="shared" si="123"/>
        <v>0</v>
      </c>
      <c r="J126" s="188">
        <f t="shared" si="123"/>
        <v>0</v>
      </c>
      <c r="K126" s="188">
        <f t="shared" si="123"/>
        <v>0</v>
      </c>
      <c r="L126" s="188">
        <f t="shared" si="123"/>
        <v>0</v>
      </c>
      <c r="M126" s="230">
        <f t="shared" si="123"/>
        <v>0</v>
      </c>
      <c r="N126" s="318"/>
      <c r="O126" s="231">
        <f t="shared" ref="O126:V126" si="124">SUM(O124:O124)</f>
        <v>0</v>
      </c>
      <c r="P126" s="231">
        <f t="shared" si="124"/>
        <v>0</v>
      </c>
      <c r="Q126" s="231">
        <f t="shared" si="124"/>
        <v>0</v>
      </c>
      <c r="R126" s="188">
        <f t="shared" si="124"/>
        <v>0</v>
      </c>
      <c r="S126" s="188">
        <f t="shared" si="124"/>
        <v>0</v>
      </c>
      <c r="T126" s="188">
        <f t="shared" si="124"/>
        <v>0</v>
      </c>
      <c r="U126" s="230">
        <f t="shared" si="124"/>
        <v>0</v>
      </c>
      <c r="V126" s="231">
        <f t="shared" si="124"/>
        <v>0</v>
      </c>
      <c r="W126" s="332"/>
      <c r="X126" s="231">
        <f t="shared" ref="X126:AC126" si="125">SUM(X124:X124)</f>
        <v>0</v>
      </c>
      <c r="Y126" s="188">
        <f t="shared" si="125"/>
        <v>0</v>
      </c>
      <c r="Z126" s="188">
        <f t="shared" si="125"/>
        <v>0</v>
      </c>
      <c r="AA126" s="188">
        <f t="shared" si="125"/>
        <v>0</v>
      </c>
      <c r="AB126" s="188">
        <f t="shared" si="125"/>
        <v>0</v>
      </c>
      <c r="AC126" s="188">
        <f t="shared" si="125"/>
        <v>0</v>
      </c>
      <c r="AD126" s="252"/>
      <c r="AH126" s="270"/>
    </row>
    <row r="127" spans="1:34" ht="20.25" customHeight="1">
      <c r="A127" s="366"/>
      <c r="B127" s="272"/>
      <c r="C127" s="272"/>
      <c r="D127" s="367" t="s">
        <v>148</v>
      </c>
      <c r="E127" s="368" t="s">
        <v>149</v>
      </c>
      <c r="F127" s="369" t="s">
        <v>150</v>
      </c>
      <c r="G127" s="369"/>
      <c r="H127" s="367" t="s">
        <v>151</v>
      </c>
      <c r="I127" s="367" t="s">
        <v>152</v>
      </c>
      <c r="J127" s="369" t="s">
        <v>153</v>
      </c>
      <c r="K127" s="369" t="s">
        <v>154</v>
      </c>
      <c r="L127" s="369" t="s">
        <v>155</v>
      </c>
      <c r="M127" s="370" t="s">
        <v>156</v>
      </c>
      <c r="N127" s="318"/>
      <c r="O127" s="371" t="s">
        <v>157</v>
      </c>
      <c r="P127" s="372" t="s">
        <v>132</v>
      </c>
      <c r="Q127" s="372" t="s">
        <v>133</v>
      </c>
      <c r="R127" s="374" t="s">
        <v>158</v>
      </c>
      <c r="S127" s="375" t="s">
        <v>159</v>
      </c>
      <c r="T127" s="375" t="s">
        <v>160</v>
      </c>
      <c r="U127" s="375" t="s">
        <v>161</v>
      </c>
      <c r="V127" s="375" t="s">
        <v>162</v>
      </c>
      <c r="W127" s="332"/>
      <c r="X127" s="376" t="s">
        <v>137</v>
      </c>
      <c r="Y127" s="378" t="s">
        <v>138</v>
      </c>
      <c r="Z127" s="379" t="s">
        <v>139</v>
      </c>
      <c r="AA127" s="379" t="s">
        <v>140</v>
      </c>
      <c r="AB127" s="379" t="s">
        <v>141</v>
      </c>
      <c r="AC127" s="380" t="s">
        <v>142</v>
      </c>
      <c r="AD127" s="252"/>
      <c r="AH127" s="270"/>
    </row>
    <row r="128" spans="1:34" ht="30.75" customHeight="1">
      <c r="A128" s="659"/>
      <c r="B128" s="660"/>
      <c r="C128" s="661"/>
      <c r="D128" s="277">
        <f t="shared" ref="D128:F129" si="126">SUM(D5,D9,D13,D17,D21,D25,D29,D33,D37,D41,D45,D49,D53,D57,D61,D65,D69,D73,D77,D81,D85,D89,D93,D97,D101,D105,D109,D113,D117,D121,D125)</f>
        <v>0</v>
      </c>
      <c r="E128" s="278">
        <f t="shared" si="126"/>
        <v>0</v>
      </c>
      <c r="F128" s="278">
        <f t="shared" si="126"/>
        <v>0</v>
      </c>
      <c r="G128" s="278"/>
      <c r="H128" s="278">
        <f t="shared" ref="H128:M129" si="127">SUM(H5,H9,H13,H17,H21,H25,H29,H33,H37,H41,H45,H49,H53,H57,H61,H65,H69,H73,H77,H81,H85,H89,H93,H97,H101,H105,H109,H113,H117,H121,H125)</f>
        <v>0</v>
      </c>
      <c r="I128" s="278">
        <f t="shared" si="127"/>
        <v>0</v>
      </c>
      <c r="J128" s="278">
        <f t="shared" si="127"/>
        <v>0</v>
      </c>
      <c r="K128" s="278">
        <f t="shared" si="127"/>
        <v>0</v>
      </c>
      <c r="L128" s="278">
        <f t="shared" si="127"/>
        <v>0</v>
      </c>
      <c r="M128" s="278">
        <f t="shared" si="127"/>
        <v>0</v>
      </c>
      <c r="N128" s="373"/>
      <c r="O128" s="277">
        <f t="shared" ref="O128:V129" si="128">SUM(O5,O9,O13,O17,O21,O25,O29,O33,O37,O41,O45,O49,O53,O57,O61,O65,O69,O73,O77,O81,O85,O89,O93,O97,O101,O105,O109,O113,O117,O121,O125)</f>
        <v>0</v>
      </c>
      <c r="P128" s="278">
        <f t="shared" si="128"/>
        <v>0</v>
      </c>
      <c r="Q128" s="278">
        <f t="shared" si="128"/>
        <v>0</v>
      </c>
      <c r="R128" s="278">
        <f t="shared" si="128"/>
        <v>0</v>
      </c>
      <c r="S128" s="278">
        <f t="shared" si="128"/>
        <v>0</v>
      </c>
      <c r="T128" s="278">
        <f t="shared" si="128"/>
        <v>0</v>
      </c>
      <c r="U128" s="278">
        <f t="shared" si="128"/>
        <v>0</v>
      </c>
      <c r="V128" s="297">
        <f t="shared" si="128"/>
        <v>0</v>
      </c>
      <c r="W128" s="657"/>
      <c r="X128" s="377">
        <f>SUM(X5,X9,X13,X17,X21,X25,X29,X33,X37,X41,X45,X49,X53,X57,X61,X65,X69,X73,X77,X81,X85,X89,X93,X97,X101,X105,X109,X113,X117,X121,X125)</f>
        <v>0</v>
      </c>
      <c r="Y128" s="381">
        <f t="shared" ref="Y128:AC129" si="129">SUM(Y5,Y9,Y13,Y17,Y21,Y25,Y29,Y33,Y37,Y41,Y45,Y49,Y53,Y57,Y61,Y65,Y69,Y73,Y77,Y81,Y85,Y89,Y93,Y97,Y101,Y105,Y109,Y113,Y117,Y121,Y125)</f>
        <v>0</v>
      </c>
      <c r="Z128" s="381">
        <f t="shared" si="129"/>
        <v>0</v>
      </c>
      <c r="AA128" s="381">
        <f t="shared" si="129"/>
        <v>0</v>
      </c>
      <c r="AB128" s="381">
        <f t="shared" si="129"/>
        <v>0</v>
      </c>
      <c r="AC128" s="382">
        <f t="shared" si="129"/>
        <v>0</v>
      </c>
    </row>
    <row r="129" spans="1:34" ht="30.75" customHeight="1">
      <c r="A129" s="662"/>
      <c r="B129" s="663"/>
      <c r="C129" s="664"/>
      <c r="D129" s="279">
        <f t="shared" si="126"/>
        <v>0</v>
      </c>
      <c r="E129" s="280">
        <f t="shared" si="126"/>
        <v>0</v>
      </c>
      <c r="F129" s="280">
        <f t="shared" si="126"/>
        <v>0</v>
      </c>
      <c r="G129" s="280"/>
      <c r="H129" s="280">
        <f t="shared" si="127"/>
        <v>0</v>
      </c>
      <c r="I129" s="280">
        <f t="shared" si="127"/>
        <v>0</v>
      </c>
      <c r="J129" s="280">
        <f t="shared" si="127"/>
        <v>0</v>
      </c>
      <c r="K129" s="280">
        <f t="shared" si="127"/>
        <v>0</v>
      </c>
      <c r="L129" s="280">
        <f t="shared" si="127"/>
        <v>0</v>
      </c>
      <c r="M129" s="280">
        <f t="shared" si="127"/>
        <v>0</v>
      </c>
      <c r="N129" s="383"/>
      <c r="O129" s="384">
        <f t="shared" si="128"/>
        <v>0</v>
      </c>
      <c r="P129" s="385">
        <f t="shared" si="128"/>
        <v>0</v>
      </c>
      <c r="Q129" s="385">
        <f t="shared" si="128"/>
        <v>0</v>
      </c>
      <c r="R129" s="385">
        <f t="shared" si="128"/>
        <v>0</v>
      </c>
      <c r="S129" s="385">
        <f t="shared" si="128"/>
        <v>0</v>
      </c>
      <c r="T129" s="385">
        <f t="shared" si="128"/>
        <v>0</v>
      </c>
      <c r="U129" s="385">
        <f t="shared" si="128"/>
        <v>0</v>
      </c>
      <c r="V129" s="386">
        <f t="shared" si="128"/>
        <v>0</v>
      </c>
      <c r="W129" s="658"/>
      <c r="X129" s="387">
        <f>SUM(X6,X10,X14,X18,X22,X26,X30,X34,X38,X42,X46,X50,X54,X58,X62,X66,X70,X74,X78,X82,X86,X90,X94,X98,X102,X106,X110,X114,X118,X122,X126)</f>
        <v>0</v>
      </c>
      <c r="Y129" s="388">
        <f t="shared" si="129"/>
        <v>0</v>
      </c>
      <c r="Z129" s="388">
        <f t="shared" si="129"/>
        <v>0</v>
      </c>
      <c r="AA129" s="388">
        <f t="shared" si="129"/>
        <v>0</v>
      </c>
      <c r="AB129" s="388">
        <f t="shared" si="129"/>
        <v>0</v>
      </c>
      <c r="AC129" s="389">
        <f t="shared" si="129"/>
        <v>0</v>
      </c>
    </row>
    <row r="130" spans="1:34">
      <c r="A130" s="168"/>
      <c r="B130" s="281"/>
      <c r="C130" s="281"/>
      <c r="D130" s="282"/>
      <c r="E130" s="282"/>
      <c r="F130" s="282"/>
      <c r="G130" s="282"/>
      <c r="H130" s="282"/>
      <c r="I130" s="282"/>
      <c r="J130" s="285"/>
      <c r="K130" s="285"/>
      <c r="L130" s="285"/>
      <c r="M130" s="285"/>
    </row>
    <row r="131" spans="1:34">
      <c r="E131" s="283"/>
    </row>
    <row r="132" spans="1:34">
      <c r="E132" s="284"/>
    </row>
    <row r="133" spans="1:34">
      <c r="E133" s="284"/>
    </row>
    <row r="134" spans="1:34">
      <c r="E134" s="284"/>
    </row>
    <row r="135" spans="1:34" s="168" customFormat="1" ht="15.75" customHeight="1">
      <c r="X135" s="5"/>
      <c r="AC135" s="5"/>
      <c r="AG135" s="5"/>
      <c r="AH135" s="308"/>
    </row>
    <row r="136" spans="1:34" s="168" customFormat="1" ht="20.25" customHeight="1">
      <c r="X136" s="5"/>
      <c r="AC136" s="5"/>
      <c r="AG136" s="5"/>
      <c r="AH136" s="308"/>
    </row>
    <row r="137" spans="1:34" s="168" customFormat="1">
      <c r="X137" s="5"/>
      <c r="AC137" s="5"/>
      <c r="AG137" s="5"/>
      <c r="AH137" s="308"/>
    </row>
    <row r="138" spans="1:34" s="168" customFormat="1" ht="15.75" customHeight="1">
      <c r="X138" s="5"/>
      <c r="AC138" s="5"/>
      <c r="AG138" s="5"/>
      <c r="AH138" s="308"/>
    </row>
    <row r="139" spans="1:34" s="168" customFormat="1" ht="15.75" customHeight="1">
      <c r="X139" s="5"/>
      <c r="AC139" s="5"/>
      <c r="AG139" s="5"/>
      <c r="AH139" s="308"/>
    </row>
    <row r="140" spans="1:34" s="168" customFormat="1" ht="15.75" customHeight="1">
      <c r="X140" s="5"/>
      <c r="AC140" s="5"/>
      <c r="AG140" s="5"/>
      <c r="AH140" s="308"/>
    </row>
    <row r="141" spans="1:34" s="168" customFormat="1" ht="15.75" customHeight="1">
      <c r="X141" s="5"/>
      <c r="AC141" s="5"/>
      <c r="AG141" s="5"/>
      <c r="AH141" s="308"/>
    </row>
    <row r="142" spans="1:34" s="168" customFormat="1" ht="15" customHeight="1">
      <c r="X142" s="5"/>
      <c r="AC142" s="5"/>
      <c r="AG142" s="5"/>
      <c r="AH142" s="308"/>
    </row>
    <row r="143" spans="1:34" s="168" customFormat="1" ht="15.75" customHeight="1">
      <c r="X143" s="5"/>
      <c r="AC143" s="5"/>
      <c r="AG143" s="5"/>
      <c r="AH143" s="308"/>
    </row>
    <row r="144" spans="1:34" s="168" customFormat="1" ht="15.75" customHeight="1">
      <c r="X144" s="5"/>
      <c r="AC144" s="5"/>
      <c r="AG144" s="5"/>
      <c r="AH144" s="308"/>
    </row>
    <row r="145" spans="24:34" s="168" customFormat="1" ht="20.25" customHeight="1">
      <c r="X145" s="5"/>
      <c r="AC145" s="5"/>
      <c r="AG145" s="5"/>
      <c r="AH145" s="308"/>
    </row>
    <row r="146" spans="24:34" s="168" customFormat="1">
      <c r="X146" s="5"/>
      <c r="AC146" s="5"/>
      <c r="AG146" s="5"/>
      <c r="AH146" s="308"/>
    </row>
    <row r="147" spans="24:34" s="168" customFormat="1">
      <c r="X147" s="5"/>
      <c r="AC147" s="5"/>
      <c r="AG147" s="5"/>
      <c r="AH147" s="308"/>
    </row>
  </sheetData>
  <mergeCells count="68"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79:A82"/>
    <mergeCell ref="A43:A46"/>
    <mergeCell ref="A47:A50"/>
    <mergeCell ref="A51:A54"/>
    <mergeCell ref="A55:A58"/>
    <mergeCell ref="A59:A62"/>
    <mergeCell ref="A111:A114"/>
    <mergeCell ref="A115:A118"/>
    <mergeCell ref="W128:W129"/>
    <mergeCell ref="B125:C126"/>
    <mergeCell ref="A128:C129"/>
    <mergeCell ref="B113:C114"/>
    <mergeCell ref="B117:C118"/>
    <mergeCell ref="B121:C122"/>
    <mergeCell ref="A119:A122"/>
    <mergeCell ref="A123:A126"/>
    <mergeCell ref="B9:C10"/>
    <mergeCell ref="B21:C22"/>
    <mergeCell ref="B17:C18"/>
    <mergeCell ref="A103:A106"/>
    <mergeCell ref="A107:A110"/>
    <mergeCell ref="B105:C106"/>
    <mergeCell ref="B109:C110"/>
    <mergeCell ref="A83:A86"/>
    <mergeCell ref="A87:A90"/>
    <mergeCell ref="A91:A94"/>
    <mergeCell ref="A95:A98"/>
    <mergeCell ref="A99:A102"/>
    <mergeCell ref="A63:A66"/>
    <mergeCell ref="A67:A70"/>
    <mergeCell ref="A71:A74"/>
    <mergeCell ref="A75:A78"/>
    <mergeCell ref="B53:C54"/>
    <mergeCell ref="B57:C58"/>
    <mergeCell ref="B61:C62"/>
    <mergeCell ref="AE17:AH17"/>
    <mergeCell ref="D1:M2"/>
    <mergeCell ref="O1:V2"/>
    <mergeCell ref="B13:C14"/>
    <mergeCell ref="B25:C26"/>
    <mergeCell ref="B29:C30"/>
    <mergeCell ref="B33:C34"/>
    <mergeCell ref="B37:C38"/>
    <mergeCell ref="B41:C42"/>
    <mergeCell ref="B45:C46"/>
    <mergeCell ref="B49:C50"/>
    <mergeCell ref="AE3:AH4"/>
    <mergeCell ref="B5:C6"/>
    <mergeCell ref="B65:C66"/>
    <mergeCell ref="B69:C70"/>
    <mergeCell ref="B73:C74"/>
    <mergeCell ref="B77:C78"/>
    <mergeCell ref="B81:C82"/>
    <mergeCell ref="B85:C86"/>
    <mergeCell ref="B89:C90"/>
    <mergeCell ref="B93:C94"/>
    <mergeCell ref="B97:C98"/>
    <mergeCell ref="B101:C1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K287"/>
  <sheetViews>
    <sheetView workbookViewId="0">
      <selection activeCell="F12" sqref="F12"/>
    </sheetView>
  </sheetViews>
  <sheetFormatPr defaultColWidth="8.875" defaultRowHeight="15"/>
  <cols>
    <col min="1" max="1" width="19.125" style="5" customWidth="1"/>
    <col min="2" max="3" width="15.5" style="6" customWidth="1"/>
    <col min="4" max="4" width="16.875" style="7" customWidth="1"/>
    <col min="5" max="5" width="16.125" style="8" customWidth="1"/>
    <col min="6" max="6" width="17" style="9" customWidth="1"/>
    <col min="7" max="7" width="17" style="7" customWidth="1"/>
    <col min="8" max="8" width="15.5" style="7" customWidth="1"/>
    <col min="9" max="9" width="15.875" style="9" customWidth="1"/>
    <col min="10" max="11" width="21" style="9" customWidth="1"/>
    <col min="12" max="12" width="17.5" style="9" customWidth="1"/>
    <col min="13" max="13" width="15.375" style="9" customWidth="1"/>
    <col min="14" max="15" width="14.125" style="9" customWidth="1"/>
    <col min="16" max="17" width="13.375" style="9" customWidth="1"/>
    <col min="18" max="19" width="14.375" style="9" customWidth="1"/>
    <col min="20" max="20" width="15.375" style="9" customWidth="1"/>
    <col min="21" max="21" width="10.625" style="9" customWidth="1"/>
    <col min="22" max="22" width="14.375" style="10" customWidth="1"/>
    <col min="23" max="23" width="14.375" style="9" customWidth="1"/>
    <col min="24" max="24" width="16.5" style="10" customWidth="1"/>
    <col min="25" max="26" width="15.375" style="5" customWidth="1"/>
    <col min="27" max="27" width="15.125" style="5" customWidth="1"/>
    <col min="28" max="28" width="15.375" style="5" customWidth="1"/>
    <col min="29" max="29" width="12.375" style="5" customWidth="1"/>
    <col min="30" max="30" width="15.375" style="5" customWidth="1"/>
    <col min="31" max="31" width="18.5" style="5" customWidth="1"/>
    <col min="32" max="32" width="18" style="5" customWidth="1"/>
    <col min="33" max="33" width="19.125" style="5" customWidth="1"/>
    <col min="34" max="34" width="15.875" style="5" customWidth="1"/>
    <col min="35" max="35" width="16.875" style="11" customWidth="1"/>
    <col min="36" max="36" width="16" style="12" customWidth="1"/>
    <col min="37" max="37" width="15" style="169" customWidth="1"/>
    <col min="38" max="38" width="10.5" style="169" customWidth="1"/>
    <col min="39" max="39" width="18" customWidth="1"/>
    <col min="40" max="40" width="9.375" style="13" customWidth="1"/>
    <col min="41" max="41" width="8.625" style="13" customWidth="1"/>
    <col min="42" max="42" width="15.375" style="13" customWidth="1"/>
    <col min="43" max="43" width="15.125" style="13" customWidth="1"/>
    <col min="44" max="44" width="15.375" style="13" customWidth="1"/>
    <col min="45" max="45" width="12.875" style="13" customWidth="1"/>
    <col min="46" max="46" width="15.375" style="13" customWidth="1"/>
    <col min="47" max="47" width="12.875" style="13" customWidth="1"/>
    <col min="48" max="48" width="17.5" style="13" customWidth="1"/>
    <col min="49" max="49" width="12.5" style="14" customWidth="1"/>
    <col min="50" max="51" width="15" style="13" customWidth="1"/>
    <col min="52" max="53" width="17.5" style="13" customWidth="1"/>
    <col min="54" max="55" width="14.5" style="13" customWidth="1"/>
    <col min="56" max="56" width="17.5" style="170" customWidth="1"/>
    <col min="57" max="57" width="16.625" style="14" customWidth="1"/>
    <col min="58" max="58" width="15.375" style="13" customWidth="1"/>
    <col min="59" max="59" width="5.5" style="14" customWidth="1"/>
    <col min="60" max="60" width="17.5" style="13" customWidth="1"/>
    <col min="61" max="61" width="12.875" style="14" customWidth="1"/>
    <col min="62" max="62" width="16.375" style="6" customWidth="1"/>
    <col min="63" max="63" width="11.5" style="171" customWidth="1"/>
  </cols>
  <sheetData>
    <row r="1" spans="1:63" ht="15.75">
      <c r="B1" s="15" t="s">
        <v>117</v>
      </c>
      <c r="C1" s="16">
        <v>89550</v>
      </c>
      <c r="D1" s="681"/>
      <c r="E1" s="681"/>
      <c r="F1" s="681"/>
      <c r="G1" s="681"/>
      <c r="H1" s="681"/>
      <c r="I1" s="681"/>
      <c r="J1" s="681"/>
      <c r="K1" s="681"/>
      <c r="L1" s="681"/>
      <c r="M1" s="681"/>
      <c r="N1" s="681"/>
      <c r="O1" s="681"/>
      <c r="P1" s="681"/>
      <c r="Q1" s="681"/>
      <c r="R1" s="681"/>
      <c r="S1" s="681"/>
      <c r="T1" s="681"/>
      <c r="U1" s="681"/>
      <c r="V1" s="681"/>
      <c r="W1" s="681"/>
      <c r="X1" s="681"/>
      <c r="Y1" s="681"/>
      <c r="Z1" s="683"/>
      <c r="AA1" s="683"/>
      <c r="AB1" s="683"/>
      <c r="AC1" s="681"/>
      <c r="AD1" s="681"/>
      <c r="AE1" s="681"/>
      <c r="AF1" s="681"/>
      <c r="AG1" s="681"/>
      <c r="AH1" s="681"/>
      <c r="AI1" s="673"/>
      <c r="AJ1" s="673"/>
      <c r="AK1" s="675"/>
      <c r="AL1" s="675"/>
      <c r="AM1" s="675"/>
      <c r="AN1" s="675"/>
      <c r="AO1" s="675"/>
      <c r="AP1" s="677"/>
      <c r="AQ1" s="677"/>
      <c r="AR1" s="677"/>
      <c r="AS1" s="677"/>
      <c r="AT1" s="677"/>
      <c r="AU1" s="677"/>
      <c r="AV1" s="214"/>
      <c r="AW1" s="232"/>
      <c r="AX1" s="232"/>
      <c r="AY1" s="232"/>
      <c r="AZ1" s="232"/>
      <c r="BA1" s="232"/>
      <c r="BB1" s="232"/>
      <c r="BC1" s="232"/>
      <c r="BD1" s="233"/>
      <c r="BE1" s="214"/>
      <c r="BF1" s="250"/>
      <c r="BG1" s="250"/>
      <c r="BH1" s="648" t="s">
        <v>143</v>
      </c>
      <c r="BI1" s="649"/>
      <c r="BJ1" s="649"/>
      <c r="BK1" s="650"/>
    </row>
    <row r="2" spans="1:63" ht="16.5" customHeight="1">
      <c r="A2" s="17" t="s">
        <v>118</v>
      </c>
      <c r="D2" s="682"/>
      <c r="E2" s="682"/>
      <c r="F2" s="682"/>
      <c r="G2" s="682"/>
      <c r="H2" s="682"/>
      <c r="I2" s="682"/>
      <c r="J2" s="682"/>
      <c r="K2" s="682"/>
      <c r="L2" s="682"/>
      <c r="M2" s="682"/>
      <c r="N2" s="682"/>
      <c r="O2" s="682"/>
      <c r="P2" s="682"/>
      <c r="Q2" s="682"/>
      <c r="R2" s="682"/>
      <c r="S2" s="682"/>
      <c r="T2" s="682"/>
      <c r="U2" s="682"/>
      <c r="V2" s="682"/>
      <c r="W2" s="682"/>
      <c r="X2" s="682"/>
      <c r="Y2" s="682"/>
      <c r="Z2" s="684"/>
      <c r="AA2" s="684"/>
      <c r="AB2" s="684"/>
      <c r="AC2" s="682"/>
      <c r="AD2" s="682"/>
      <c r="AE2" s="682"/>
      <c r="AF2" s="682"/>
      <c r="AG2" s="682"/>
      <c r="AH2" s="682"/>
      <c r="AI2" s="674"/>
      <c r="AJ2" s="674"/>
      <c r="AK2" s="676"/>
      <c r="AL2" s="676"/>
      <c r="AM2" s="676"/>
      <c r="AN2" s="676"/>
      <c r="AO2" s="676"/>
      <c r="AP2" s="678"/>
      <c r="AQ2" s="678"/>
      <c r="AR2" s="678"/>
      <c r="AS2" s="678"/>
      <c r="AT2" s="678"/>
      <c r="AU2" s="678"/>
      <c r="AV2" s="215"/>
      <c r="AW2" s="234"/>
      <c r="AX2" s="234"/>
      <c r="AY2" s="234"/>
      <c r="AZ2" s="234"/>
      <c r="BA2" s="234"/>
      <c r="BB2" s="234"/>
      <c r="BC2" s="234"/>
      <c r="BD2" s="235"/>
      <c r="BE2" s="215"/>
      <c r="BF2" s="120"/>
      <c r="BG2" s="121"/>
      <c r="BH2" s="671"/>
      <c r="BI2" s="672"/>
      <c r="BJ2" s="672"/>
      <c r="BK2" s="653"/>
    </row>
    <row r="3" spans="1:63" s="1" customFormat="1" ht="16.5">
      <c r="A3" s="654"/>
      <c r="B3" s="19" t="s">
        <v>119</v>
      </c>
      <c r="C3" s="20" t="s">
        <v>120</v>
      </c>
      <c r="D3" s="21" t="s">
        <v>148</v>
      </c>
      <c r="E3" s="22" t="s">
        <v>149</v>
      </c>
      <c r="F3" s="17" t="s">
        <v>150</v>
      </c>
      <c r="G3" s="21" t="s">
        <v>151</v>
      </c>
      <c r="H3" s="21" t="s">
        <v>152</v>
      </c>
      <c r="I3" s="17" t="s">
        <v>153</v>
      </c>
      <c r="J3" s="17" t="s">
        <v>154</v>
      </c>
      <c r="K3" s="17" t="s">
        <v>155</v>
      </c>
      <c r="L3" s="17" t="s">
        <v>156</v>
      </c>
      <c r="M3" s="17" t="s">
        <v>163</v>
      </c>
      <c r="N3" s="17" t="s">
        <v>164</v>
      </c>
      <c r="O3" s="17" t="s">
        <v>165</v>
      </c>
      <c r="P3" s="17" t="s">
        <v>166</v>
      </c>
      <c r="Q3" s="17" t="s">
        <v>167</v>
      </c>
      <c r="R3" s="17" t="s">
        <v>168</v>
      </c>
      <c r="S3" s="17" t="s">
        <v>169</v>
      </c>
      <c r="T3" s="17" t="s">
        <v>170</v>
      </c>
      <c r="U3" s="17" t="s">
        <v>171</v>
      </c>
      <c r="V3" s="56" t="s">
        <v>172</v>
      </c>
      <c r="W3" s="17" t="s">
        <v>173</v>
      </c>
      <c r="X3" s="71" t="s">
        <v>174</v>
      </c>
      <c r="Y3" s="72" t="s">
        <v>175</v>
      </c>
      <c r="Z3" s="72" t="s">
        <v>176</v>
      </c>
      <c r="AA3" s="72" t="s">
        <v>177</v>
      </c>
      <c r="AB3" s="72" t="s">
        <v>178</v>
      </c>
      <c r="AC3" s="72" t="s">
        <v>179</v>
      </c>
      <c r="AD3" s="72" t="s">
        <v>180</v>
      </c>
      <c r="AE3" s="72" t="s">
        <v>181</v>
      </c>
      <c r="AF3" s="72" t="s">
        <v>9</v>
      </c>
      <c r="AG3" s="72" t="s">
        <v>11</v>
      </c>
      <c r="AH3" s="72" t="s">
        <v>182</v>
      </c>
      <c r="AI3" s="195" t="s">
        <v>183</v>
      </c>
      <c r="AJ3" s="196" t="s">
        <v>184</v>
      </c>
      <c r="AK3" s="197" t="s">
        <v>185</v>
      </c>
      <c r="AL3" s="198" t="s">
        <v>186</v>
      </c>
      <c r="AM3" s="72" t="s">
        <v>187</v>
      </c>
      <c r="AN3" s="20" t="s">
        <v>188</v>
      </c>
      <c r="AO3" s="20" t="s">
        <v>189</v>
      </c>
      <c r="AP3" s="20" t="s">
        <v>190</v>
      </c>
      <c r="AQ3" s="20" t="s">
        <v>191</v>
      </c>
      <c r="AR3" s="20" t="s">
        <v>192</v>
      </c>
      <c r="AS3" s="20" t="s">
        <v>193</v>
      </c>
      <c r="AT3" s="216" t="s">
        <v>194</v>
      </c>
      <c r="AU3" s="20" t="s">
        <v>195</v>
      </c>
      <c r="AV3" s="217"/>
      <c r="AW3" s="236" t="s">
        <v>157</v>
      </c>
      <c r="AX3" s="237" t="s">
        <v>158</v>
      </c>
      <c r="AY3" s="238" t="s">
        <v>159</v>
      </c>
      <c r="AZ3" s="238" t="s">
        <v>160</v>
      </c>
      <c r="BA3" s="238" t="s">
        <v>161</v>
      </c>
      <c r="BB3" s="238" t="s">
        <v>162</v>
      </c>
      <c r="BC3" s="239" t="s">
        <v>196</v>
      </c>
      <c r="BD3" s="240" t="s">
        <v>197</v>
      </c>
      <c r="BE3" s="251" t="s">
        <v>198</v>
      </c>
      <c r="BG3" s="252"/>
      <c r="BH3" s="253" t="s">
        <v>9</v>
      </c>
      <c r="BI3" s="254">
        <f>SUM(D252,F252,H252,J252,L252,N252,R252,T252,V252,X252,Y252)</f>
        <v>0</v>
      </c>
      <c r="BJ3" s="255">
        <f>SUM(AX252*50)</f>
        <v>0</v>
      </c>
      <c r="BK3" s="256">
        <f>(BJ3-BI3)</f>
        <v>0</v>
      </c>
    </row>
    <row r="4" spans="1:63" s="14" customFormat="1" ht="16.5">
      <c r="A4" s="655"/>
      <c r="B4" s="172">
        <f>'Daily Closing Sheet '!B4</f>
        <v>45667</v>
      </c>
      <c r="C4" s="173" t="str">
        <f>'Daily Closing Sheet '!B3</f>
        <v>Rayan</v>
      </c>
      <c r="D4" s="174"/>
      <c r="E4" s="175"/>
      <c r="F4" s="174"/>
      <c r="G4" s="176"/>
      <c r="H4" s="176"/>
      <c r="I4" s="176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5"/>
      <c r="W4" s="174"/>
      <c r="X4" s="190"/>
      <c r="Y4" s="191"/>
      <c r="Z4" s="191"/>
      <c r="AA4" s="191"/>
      <c r="AB4" s="191"/>
      <c r="AC4" s="192"/>
      <c r="AD4" s="191"/>
      <c r="AE4" s="193"/>
      <c r="AF4" s="191"/>
      <c r="AG4" s="191"/>
      <c r="AH4" s="199"/>
      <c r="AI4" s="193"/>
      <c r="AJ4" s="200"/>
      <c r="AK4" s="201"/>
      <c r="AL4" s="202"/>
      <c r="AM4" s="203"/>
      <c r="AN4" s="204"/>
      <c r="AO4" s="218"/>
      <c r="AP4" s="218"/>
      <c r="AQ4" s="219"/>
      <c r="AR4" s="219"/>
      <c r="AS4" s="219"/>
      <c r="AT4" s="220"/>
      <c r="AU4" s="221"/>
      <c r="AV4" s="1"/>
      <c r="AW4" s="241"/>
      <c r="AX4" s="242"/>
      <c r="AY4" s="218"/>
      <c r="AZ4" s="218"/>
      <c r="BA4" s="218"/>
      <c r="BB4" s="218"/>
      <c r="BC4" s="243"/>
      <c r="BD4" s="244"/>
      <c r="BE4" s="257"/>
      <c r="BG4" s="252"/>
      <c r="BH4" s="222" t="s">
        <v>11</v>
      </c>
      <c r="BI4" s="109">
        <f>SUM(E252,G252,I252,K252,M252,O252,Q252,S252,U252,W252,AG252)</f>
        <v>0</v>
      </c>
      <c r="BJ4" s="247">
        <f>SUM(AY252*50)</f>
        <v>0</v>
      </c>
      <c r="BK4" s="258">
        <f t="shared" ref="BK4:BK23" si="0">(BJ4-BI4)</f>
        <v>0</v>
      </c>
    </row>
    <row r="5" spans="1:63" s="14" customFormat="1" ht="15.75">
      <c r="A5" s="655"/>
      <c r="B5" s="665"/>
      <c r="C5" s="666"/>
      <c r="D5" s="178"/>
      <c r="E5" s="179"/>
      <c r="F5" s="180"/>
      <c r="G5" s="178"/>
      <c r="H5" s="178"/>
      <c r="I5" s="178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74"/>
      <c r="U5" s="174"/>
      <c r="V5" s="175"/>
      <c r="W5" s="174"/>
      <c r="X5" s="190"/>
      <c r="Y5" s="182"/>
      <c r="Z5" s="182"/>
      <c r="AA5" s="182"/>
      <c r="AB5" s="182"/>
      <c r="AC5" s="194"/>
      <c r="AD5" s="191"/>
      <c r="AE5" s="182"/>
      <c r="AF5" s="182"/>
      <c r="AG5" s="191"/>
      <c r="AH5" s="199"/>
      <c r="AI5" s="194"/>
      <c r="AJ5" s="205"/>
      <c r="AK5" s="206"/>
      <c r="AL5" s="207"/>
      <c r="AM5" s="208"/>
      <c r="AN5" s="209"/>
      <c r="AO5" s="222"/>
      <c r="AP5" s="222"/>
      <c r="AQ5" s="223"/>
      <c r="AR5" s="223"/>
      <c r="AS5" s="223"/>
      <c r="AT5" s="224"/>
      <c r="AU5" s="225"/>
      <c r="AV5" s="1"/>
      <c r="AW5" s="245"/>
      <c r="AX5" s="246"/>
      <c r="AY5" s="222"/>
      <c r="AZ5" s="222"/>
      <c r="BA5" s="222"/>
      <c r="BB5" s="222"/>
      <c r="BC5" s="247"/>
      <c r="BD5" s="248"/>
      <c r="BE5" s="257"/>
      <c r="BG5" s="252"/>
      <c r="BH5" s="222" t="s">
        <v>199</v>
      </c>
      <c r="BI5" s="109">
        <f>(AD252+AH252)</f>
        <v>0</v>
      </c>
      <c r="BJ5" s="247">
        <f>(BB252*50)</f>
        <v>0</v>
      </c>
      <c r="BK5" s="258">
        <f t="shared" si="0"/>
        <v>0</v>
      </c>
    </row>
    <row r="6" spans="1:63" s="14" customFormat="1" ht="15.75">
      <c r="A6" s="655"/>
      <c r="B6" s="667"/>
      <c r="C6" s="668"/>
      <c r="D6" s="181"/>
      <c r="E6" s="182"/>
      <c r="F6" s="183"/>
      <c r="G6" s="181"/>
      <c r="H6" s="181"/>
      <c r="I6" s="181"/>
      <c r="J6" s="183"/>
      <c r="K6" s="121"/>
      <c r="L6" s="183"/>
      <c r="M6" s="183"/>
      <c r="N6" s="183"/>
      <c r="O6" s="180"/>
      <c r="P6" s="180"/>
      <c r="Q6" s="180"/>
      <c r="R6" s="180"/>
      <c r="S6" s="180"/>
      <c r="T6" s="174"/>
      <c r="U6" s="174"/>
      <c r="V6" s="175"/>
      <c r="W6" s="174"/>
      <c r="X6" s="190"/>
      <c r="Y6" s="182"/>
      <c r="Z6" s="182"/>
      <c r="AA6" s="182"/>
      <c r="AB6" s="182"/>
      <c r="AC6" s="194"/>
      <c r="AD6" s="182"/>
      <c r="AE6" s="182"/>
      <c r="AF6" s="182"/>
      <c r="AG6" s="191"/>
      <c r="AH6" s="199"/>
      <c r="AI6" s="194"/>
      <c r="AJ6" s="205"/>
      <c r="AK6" s="206"/>
      <c r="AL6" s="207"/>
      <c r="AM6" s="208"/>
      <c r="AN6" s="209"/>
      <c r="AO6" s="222"/>
      <c r="AP6" s="222"/>
      <c r="AQ6" s="223"/>
      <c r="AR6" s="223"/>
      <c r="AS6" s="223"/>
      <c r="AT6" s="224"/>
      <c r="AU6" s="225"/>
      <c r="AV6" s="1"/>
      <c r="AW6" s="245"/>
      <c r="AX6" s="246"/>
      <c r="AY6" s="222"/>
      <c r="AZ6" s="222"/>
      <c r="BA6" s="222"/>
      <c r="BB6" s="222"/>
      <c r="BC6" s="247"/>
      <c r="BD6" s="248"/>
      <c r="BE6" s="257"/>
      <c r="BG6" s="252"/>
      <c r="BH6" s="222" t="s">
        <v>200</v>
      </c>
      <c r="BI6" s="109">
        <f>AC252</f>
        <v>0</v>
      </c>
      <c r="BJ6" s="247">
        <f>(BC252*20)</f>
        <v>0</v>
      </c>
      <c r="BK6" s="258">
        <f t="shared" si="0"/>
        <v>0</v>
      </c>
    </row>
    <row r="7" spans="1:63" s="14" customFormat="1" ht="15" customHeight="1">
      <c r="A7" s="655"/>
      <c r="B7" s="667"/>
      <c r="C7" s="668"/>
      <c r="D7" s="178"/>
      <c r="E7" s="179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79"/>
      <c r="W7" s="180"/>
      <c r="X7" s="179"/>
      <c r="Y7" s="182"/>
      <c r="Z7" s="182"/>
      <c r="AA7" s="182"/>
      <c r="AB7" s="182"/>
      <c r="AC7" s="194"/>
      <c r="AD7" s="182"/>
      <c r="AE7" s="182"/>
      <c r="AF7" s="182"/>
      <c r="AG7" s="182"/>
      <c r="AH7" s="208"/>
      <c r="AI7" s="182"/>
      <c r="AJ7" s="205"/>
      <c r="AK7" s="206"/>
      <c r="AL7" s="207"/>
      <c r="AM7" s="208"/>
      <c r="AN7" s="209"/>
      <c r="AO7" s="222"/>
      <c r="AP7" s="222"/>
      <c r="AQ7" s="223"/>
      <c r="AR7" s="223"/>
      <c r="AS7" s="223"/>
      <c r="AT7" s="224"/>
      <c r="AU7" s="225"/>
      <c r="AV7" s="1"/>
      <c r="AW7" s="245"/>
      <c r="AX7" s="246"/>
      <c r="AY7" s="222"/>
      <c r="AZ7" s="222"/>
      <c r="BA7" s="222"/>
      <c r="BB7" s="222"/>
      <c r="BC7" s="247"/>
      <c r="BD7" s="248"/>
      <c r="BE7" s="257"/>
      <c r="BG7" s="252"/>
      <c r="BH7" s="222" t="s">
        <v>201</v>
      </c>
      <c r="BI7" s="109">
        <f>SUM(D252,F252,H252,J252,L252,N252,P252,R252,T252,V252,X252,Y252)</f>
        <v>0</v>
      </c>
      <c r="BJ7" s="247">
        <f>(AZ252*50)</f>
        <v>0</v>
      </c>
      <c r="BK7" s="258">
        <f t="shared" si="0"/>
        <v>0</v>
      </c>
    </row>
    <row r="8" spans="1:63" s="14" customFormat="1" ht="16.5">
      <c r="A8" s="655"/>
      <c r="B8" s="667"/>
      <c r="C8" s="668"/>
      <c r="D8" s="184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0"/>
      <c r="AA8" s="180"/>
      <c r="AB8" s="180"/>
      <c r="AC8" s="184"/>
      <c r="AD8" s="185"/>
      <c r="AE8" s="185"/>
      <c r="AF8" s="185"/>
      <c r="AG8" s="185"/>
      <c r="AH8" s="210"/>
      <c r="AI8" s="185"/>
      <c r="AJ8" s="185"/>
      <c r="AK8" s="210"/>
      <c r="AL8" s="210"/>
      <c r="AM8" s="185"/>
      <c r="AN8" s="185"/>
      <c r="AO8" s="185"/>
      <c r="AP8" s="185"/>
      <c r="AQ8" s="185"/>
      <c r="AR8" s="185"/>
      <c r="AS8" s="185"/>
      <c r="AT8" s="226"/>
      <c r="AU8" s="227"/>
      <c r="AV8" s="1"/>
      <c r="AW8" s="227"/>
      <c r="AX8" s="184"/>
      <c r="AY8" s="185"/>
      <c r="AZ8" s="185"/>
      <c r="BA8" s="185"/>
      <c r="BB8" s="185"/>
      <c r="BC8" s="226"/>
      <c r="BD8" s="249"/>
      <c r="BE8" s="257"/>
      <c r="BG8" s="252"/>
      <c r="BH8" s="222" t="s">
        <v>202</v>
      </c>
      <c r="BI8" s="109">
        <f>SUM(E252,G252,I252,K252,M252,O252,Q252,S252,U252,W252)</f>
        <v>0</v>
      </c>
      <c r="BJ8" s="247">
        <f>(AY252*50)</f>
        <v>0</v>
      </c>
      <c r="BK8" s="258">
        <f t="shared" si="0"/>
        <v>0</v>
      </c>
    </row>
    <row r="9" spans="1:63" ht="16.5">
      <c r="A9" s="655"/>
      <c r="B9" s="667"/>
      <c r="C9" s="668"/>
      <c r="D9" s="186">
        <f>SUM(D4:D8)*250000</f>
        <v>0</v>
      </c>
      <c r="E9" s="187">
        <f>SUM(E4:E8)*350000</f>
        <v>0</v>
      </c>
      <c r="F9" s="187">
        <f>SUM(F4:F8)*250000</f>
        <v>0</v>
      </c>
      <c r="G9" s="187">
        <f>SUM(G4:G8)*350000</f>
        <v>0</v>
      </c>
      <c r="H9" s="187">
        <f>SUM(H4:H8)*250000</f>
        <v>0</v>
      </c>
      <c r="I9" s="187">
        <f>SUM(I4:I8)*350000</f>
        <v>0</v>
      </c>
      <c r="J9" s="187">
        <f>SUM(J4:J8)*250000</f>
        <v>0</v>
      </c>
      <c r="K9" s="187">
        <f>SUM(K4:K8)*350000</f>
        <v>0</v>
      </c>
      <c r="L9" s="187">
        <f>SUM(L4:L8)*75000</f>
        <v>0</v>
      </c>
      <c r="M9" s="187">
        <f>SUM(M4:M8)*120000</f>
        <v>0</v>
      </c>
      <c r="N9" s="187">
        <f>SUM(N4:N8)*25000</f>
        <v>0</v>
      </c>
      <c r="O9" s="187">
        <f>SUM(O4:O8)*35000</f>
        <v>0</v>
      </c>
      <c r="P9" s="187">
        <f>SUM(P4:P8)*200000</f>
        <v>0</v>
      </c>
      <c r="Q9" s="187">
        <f>SUM(Q4:Q8)*300000</f>
        <v>0</v>
      </c>
      <c r="R9" s="187">
        <f>SUM(R4:R8)*200000</f>
        <v>0</v>
      </c>
      <c r="S9" s="187">
        <f>SUM(S4:S8)*300000</f>
        <v>0</v>
      </c>
      <c r="T9" s="187">
        <f>SUM(T4:T8)*200000</f>
        <v>0</v>
      </c>
      <c r="U9" s="187">
        <f>SUM(U4:U8)*300000</f>
        <v>0</v>
      </c>
      <c r="V9" s="187">
        <f>SUM(V4:V8)*200000</f>
        <v>0</v>
      </c>
      <c r="W9" s="187">
        <f>SUM(W4:W8)*300000</f>
        <v>0</v>
      </c>
      <c r="X9" s="187">
        <f>SUM(X4:X8)*100000</f>
        <v>0</v>
      </c>
      <c r="Y9" s="187">
        <f>SUM(Y4:Y8)*100000</f>
        <v>0</v>
      </c>
      <c r="Z9" s="187">
        <f>SUM(Z4:Z8)*880000</f>
        <v>0</v>
      </c>
      <c r="AA9" s="187">
        <f t="shared" ref="AA9:AB9" si="1">SUM(AA4:AA8)*880000</f>
        <v>0</v>
      </c>
      <c r="AB9" s="187">
        <f t="shared" si="1"/>
        <v>0</v>
      </c>
      <c r="AC9" s="187">
        <f>SUM(AC4:AC8)*50000</f>
        <v>0</v>
      </c>
      <c r="AD9" s="187">
        <f>SUM(AD4:AD8)*100000</f>
        <v>0</v>
      </c>
      <c r="AE9" s="187">
        <f>SUM(AE4:AE8)*180000</f>
        <v>0</v>
      </c>
      <c r="AF9" s="187">
        <f>SUM(AF4:AF8)*10000</f>
        <v>0</v>
      </c>
      <c r="AG9" s="187">
        <f>SUM(AG4:AG8)*15000</f>
        <v>0</v>
      </c>
      <c r="AH9" s="187">
        <f>SUM(AH4:AH8)*30000</f>
        <v>0</v>
      </c>
      <c r="AI9" s="187">
        <f>SUM(AI4:AI8)*370000</f>
        <v>0</v>
      </c>
      <c r="AJ9" s="187">
        <f>SUM(AJ4:AJ8)*125000</f>
        <v>0</v>
      </c>
      <c r="AK9" s="211">
        <f>SUM(AK4:AK8)*(AV9)</f>
        <v>0</v>
      </c>
      <c r="AL9" s="212">
        <f>SUM(AL4:AL8)*30000</f>
        <v>0</v>
      </c>
      <c r="AM9" s="187">
        <f>SUM(AM4:AM8)*1000</f>
        <v>0</v>
      </c>
      <c r="AN9" s="187">
        <f>SUM(AN4:AN8)*330000</f>
        <v>0</v>
      </c>
      <c r="AO9" s="187">
        <f>SUM(AO4:AO8)*120000</f>
        <v>0</v>
      </c>
      <c r="AP9" s="187">
        <f>SUM(AP4:AP8)*550000</f>
        <v>0</v>
      </c>
      <c r="AQ9" s="187">
        <f>SUM(AQ4:AQ8)*275000</f>
        <v>0</v>
      </c>
      <c r="AR9" s="187">
        <f>SUM(AR4:AR8)*275000</f>
        <v>0</v>
      </c>
      <c r="AS9" s="187">
        <f>SUM(AS4:AS8)*275000</f>
        <v>0</v>
      </c>
      <c r="AT9" s="228">
        <f>SUM(AT4:AT8)*275000</f>
        <v>0</v>
      </c>
      <c r="AU9" s="187">
        <f>SUM(AU4:AU8)*275000</f>
        <v>0</v>
      </c>
      <c r="AV9" s="229">
        <v>0</v>
      </c>
      <c r="AW9" s="187">
        <f t="shared" ref="AW9:BD9" si="2">SUM(AW4:AW8)</f>
        <v>0</v>
      </c>
      <c r="AX9" s="186">
        <f t="shared" si="2"/>
        <v>0</v>
      </c>
      <c r="AY9" s="187">
        <f t="shared" si="2"/>
        <v>0</v>
      </c>
      <c r="AZ9" s="187">
        <f t="shared" si="2"/>
        <v>0</v>
      </c>
      <c r="BA9" s="187">
        <f t="shared" si="2"/>
        <v>0</v>
      </c>
      <c r="BB9" s="187">
        <f t="shared" si="2"/>
        <v>0</v>
      </c>
      <c r="BC9" s="228">
        <f t="shared" si="2"/>
        <v>0</v>
      </c>
      <c r="BD9" s="187">
        <f t="shared" si="2"/>
        <v>0</v>
      </c>
      <c r="BE9" s="257"/>
      <c r="BF9" s="259"/>
      <c r="BG9" s="252"/>
      <c r="BH9" s="110" t="s">
        <v>17</v>
      </c>
      <c r="BI9" s="109">
        <f>SUM(D252:W252)</f>
        <v>0</v>
      </c>
      <c r="BJ9" s="247">
        <f>SUM(AW252*100)</f>
        <v>0</v>
      </c>
      <c r="BK9" s="258">
        <f t="shared" si="0"/>
        <v>0</v>
      </c>
    </row>
    <row r="10" spans="1:63" ht="20.25" customHeight="1">
      <c r="A10" s="656"/>
      <c r="B10" s="669"/>
      <c r="C10" s="670"/>
      <c r="D10" s="188">
        <f>SUM(D4:D8)</f>
        <v>0</v>
      </c>
      <c r="E10" s="188">
        <f t="shared" ref="E10:BD10" si="3">SUM(E4:E8)</f>
        <v>0</v>
      </c>
      <c r="F10" s="188">
        <f t="shared" si="3"/>
        <v>0</v>
      </c>
      <c r="G10" s="188">
        <f t="shared" si="3"/>
        <v>0</v>
      </c>
      <c r="H10" s="188">
        <f t="shared" si="3"/>
        <v>0</v>
      </c>
      <c r="I10" s="188">
        <f t="shared" si="3"/>
        <v>0</v>
      </c>
      <c r="J10" s="188">
        <f t="shared" si="3"/>
        <v>0</v>
      </c>
      <c r="K10" s="188">
        <f t="shared" si="3"/>
        <v>0</v>
      </c>
      <c r="L10" s="188">
        <f t="shared" si="3"/>
        <v>0</v>
      </c>
      <c r="M10" s="188">
        <f t="shared" si="3"/>
        <v>0</v>
      </c>
      <c r="N10" s="188">
        <f t="shared" si="3"/>
        <v>0</v>
      </c>
      <c r="O10" s="188">
        <f t="shared" si="3"/>
        <v>0</v>
      </c>
      <c r="P10" s="188">
        <f t="shared" si="3"/>
        <v>0</v>
      </c>
      <c r="Q10" s="188">
        <f t="shared" si="3"/>
        <v>0</v>
      </c>
      <c r="R10" s="188">
        <f t="shared" si="3"/>
        <v>0</v>
      </c>
      <c r="S10" s="188">
        <f t="shared" si="3"/>
        <v>0</v>
      </c>
      <c r="T10" s="188">
        <f t="shared" si="3"/>
        <v>0</v>
      </c>
      <c r="U10" s="188">
        <f t="shared" si="3"/>
        <v>0</v>
      </c>
      <c r="V10" s="188">
        <f t="shared" si="3"/>
        <v>0</v>
      </c>
      <c r="W10" s="188">
        <f t="shared" si="3"/>
        <v>0</v>
      </c>
      <c r="X10" s="188">
        <f t="shared" si="3"/>
        <v>0</v>
      </c>
      <c r="Y10" s="188">
        <f t="shared" si="3"/>
        <v>0</v>
      </c>
      <c r="Z10" s="188">
        <f t="shared" si="3"/>
        <v>0</v>
      </c>
      <c r="AA10" s="188">
        <f t="shared" si="3"/>
        <v>0</v>
      </c>
      <c r="AB10" s="188">
        <f t="shared" si="3"/>
        <v>0</v>
      </c>
      <c r="AC10" s="188">
        <f t="shared" si="3"/>
        <v>0</v>
      </c>
      <c r="AD10" s="188">
        <f t="shared" si="3"/>
        <v>0</v>
      </c>
      <c r="AE10" s="188">
        <f t="shared" si="3"/>
        <v>0</v>
      </c>
      <c r="AF10" s="188">
        <f t="shared" si="3"/>
        <v>0</v>
      </c>
      <c r="AG10" s="188">
        <f t="shared" si="3"/>
        <v>0</v>
      </c>
      <c r="AH10" s="188">
        <f t="shared" si="3"/>
        <v>0</v>
      </c>
      <c r="AI10" s="188">
        <f t="shared" si="3"/>
        <v>0</v>
      </c>
      <c r="AJ10" s="188">
        <f t="shared" si="3"/>
        <v>0</v>
      </c>
      <c r="AK10" s="213">
        <f t="shared" si="3"/>
        <v>0</v>
      </c>
      <c r="AL10" s="213">
        <f t="shared" si="3"/>
        <v>0</v>
      </c>
      <c r="AM10" s="188">
        <f t="shared" si="3"/>
        <v>0</v>
      </c>
      <c r="AN10" s="188">
        <f t="shared" si="3"/>
        <v>0</v>
      </c>
      <c r="AO10" s="188">
        <f t="shared" si="3"/>
        <v>0</v>
      </c>
      <c r="AP10" s="188">
        <f t="shared" si="3"/>
        <v>0</v>
      </c>
      <c r="AQ10" s="188">
        <f t="shared" si="3"/>
        <v>0</v>
      </c>
      <c r="AR10" s="188">
        <f t="shared" si="3"/>
        <v>0</v>
      </c>
      <c r="AS10" s="188">
        <f t="shared" si="3"/>
        <v>0</v>
      </c>
      <c r="AT10" s="230">
        <f t="shared" si="3"/>
        <v>0</v>
      </c>
      <c r="AU10" s="231">
        <f t="shared" si="3"/>
        <v>0</v>
      </c>
      <c r="AV10" s="1" t="s">
        <v>203</v>
      </c>
      <c r="AW10" s="231">
        <f t="shared" si="3"/>
        <v>0</v>
      </c>
      <c r="AX10" s="188">
        <f t="shared" si="3"/>
        <v>0</v>
      </c>
      <c r="AY10" s="188">
        <f t="shared" si="3"/>
        <v>0</v>
      </c>
      <c r="AZ10" s="188">
        <f t="shared" si="3"/>
        <v>0</v>
      </c>
      <c r="BA10" s="188">
        <f t="shared" si="3"/>
        <v>0</v>
      </c>
      <c r="BB10" s="188">
        <f t="shared" si="3"/>
        <v>0</v>
      </c>
      <c r="BC10" s="230">
        <f t="shared" si="3"/>
        <v>0</v>
      </c>
      <c r="BD10" s="187">
        <f t="shared" si="3"/>
        <v>0</v>
      </c>
      <c r="BE10" s="260"/>
      <c r="BG10" s="252"/>
      <c r="BH10" s="110" t="s">
        <v>204</v>
      </c>
      <c r="BI10" s="222">
        <f>SUM(L252+M252+P252+Q252+V252+W252)*6</f>
        <v>0</v>
      </c>
      <c r="BJ10" s="130">
        <f>AL252*1000</f>
        <v>0</v>
      </c>
      <c r="BK10" s="258">
        <f t="shared" si="0"/>
        <v>0</v>
      </c>
    </row>
    <row r="11" spans="1:63" s="1" customFormat="1" ht="16.5">
      <c r="A11" s="654"/>
      <c r="B11" s="19" t="s">
        <v>119</v>
      </c>
      <c r="C11" s="20" t="s">
        <v>120</v>
      </c>
      <c r="D11" s="21" t="s">
        <v>148</v>
      </c>
      <c r="E11" s="22" t="s">
        <v>149</v>
      </c>
      <c r="F11" s="17" t="s">
        <v>150</v>
      </c>
      <c r="G11" s="21" t="s">
        <v>151</v>
      </c>
      <c r="H11" s="21" t="s">
        <v>152</v>
      </c>
      <c r="I11" s="17" t="s">
        <v>153</v>
      </c>
      <c r="J11" s="17" t="s">
        <v>154</v>
      </c>
      <c r="K11" s="17" t="s">
        <v>155</v>
      </c>
      <c r="L11" s="17" t="s">
        <v>156</v>
      </c>
      <c r="M11" s="17" t="s">
        <v>163</v>
      </c>
      <c r="N11" s="17" t="s">
        <v>164</v>
      </c>
      <c r="O11" s="17" t="s">
        <v>165</v>
      </c>
      <c r="P11" s="17" t="s">
        <v>166</v>
      </c>
      <c r="Q11" s="17" t="s">
        <v>167</v>
      </c>
      <c r="R11" s="17" t="s">
        <v>168</v>
      </c>
      <c r="S11" s="17" t="s">
        <v>169</v>
      </c>
      <c r="T11" s="17" t="s">
        <v>170</v>
      </c>
      <c r="U11" s="17" t="s">
        <v>171</v>
      </c>
      <c r="V11" s="56" t="s">
        <v>172</v>
      </c>
      <c r="W11" s="17" t="s">
        <v>173</v>
      </c>
      <c r="X11" s="71" t="s">
        <v>174</v>
      </c>
      <c r="Y11" s="72" t="s">
        <v>175</v>
      </c>
      <c r="Z11" s="72" t="s">
        <v>176</v>
      </c>
      <c r="AA11" s="72" t="s">
        <v>177</v>
      </c>
      <c r="AB11" s="72" t="s">
        <v>178</v>
      </c>
      <c r="AC11" s="72" t="s">
        <v>179</v>
      </c>
      <c r="AD11" s="72" t="s">
        <v>180</v>
      </c>
      <c r="AE11" s="72" t="s">
        <v>181</v>
      </c>
      <c r="AF11" s="72" t="s">
        <v>9</v>
      </c>
      <c r="AG11" s="72" t="s">
        <v>11</v>
      </c>
      <c r="AH11" s="72" t="s">
        <v>182</v>
      </c>
      <c r="AI11" s="195" t="s">
        <v>183</v>
      </c>
      <c r="AJ11" s="196" t="s">
        <v>184</v>
      </c>
      <c r="AK11" s="197" t="s">
        <v>185</v>
      </c>
      <c r="AL11" s="198" t="s">
        <v>186</v>
      </c>
      <c r="AM11" s="72" t="s">
        <v>187</v>
      </c>
      <c r="AN11" s="20" t="s">
        <v>188</v>
      </c>
      <c r="AO11" s="20" t="s">
        <v>189</v>
      </c>
      <c r="AP11" s="20" t="s">
        <v>190</v>
      </c>
      <c r="AQ11" s="20" t="s">
        <v>191</v>
      </c>
      <c r="AR11" s="20" t="s">
        <v>192</v>
      </c>
      <c r="AS11" s="20" t="s">
        <v>193</v>
      </c>
      <c r="AT11" s="216" t="s">
        <v>194</v>
      </c>
      <c r="AU11" s="20" t="s">
        <v>195</v>
      </c>
      <c r="AV11" s="217"/>
      <c r="AW11" s="236" t="s">
        <v>157</v>
      </c>
      <c r="AX11" s="237" t="s">
        <v>158</v>
      </c>
      <c r="AY11" s="238" t="s">
        <v>159</v>
      </c>
      <c r="AZ11" s="238" t="s">
        <v>160</v>
      </c>
      <c r="BA11" s="238" t="s">
        <v>161</v>
      </c>
      <c r="BB11" s="238" t="s">
        <v>162</v>
      </c>
      <c r="BC11" s="239" t="s">
        <v>196</v>
      </c>
      <c r="BD11" s="240" t="s">
        <v>197</v>
      </c>
      <c r="BE11" s="251"/>
      <c r="BG11" s="252"/>
      <c r="BH11" s="110" t="s">
        <v>205</v>
      </c>
      <c r="BI11" s="222">
        <f>SUM(L252+M252)*3</f>
        <v>0</v>
      </c>
      <c r="BJ11" s="130">
        <f>AM252</f>
        <v>0</v>
      </c>
      <c r="BK11" s="258">
        <f t="shared" si="0"/>
        <v>0</v>
      </c>
    </row>
    <row r="12" spans="1:63" s="14" customFormat="1" ht="16.5">
      <c r="A12" s="655"/>
      <c r="B12" s="189"/>
      <c r="C12" s="173"/>
      <c r="D12" s="174"/>
      <c r="E12" s="175"/>
      <c r="F12" s="174"/>
      <c r="G12" s="176"/>
      <c r="H12" s="176"/>
      <c r="I12" s="176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5"/>
      <c r="W12" s="174"/>
      <c r="X12" s="190"/>
      <c r="Y12" s="191"/>
      <c r="Z12" s="191"/>
      <c r="AA12" s="191"/>
      <c r="AB12" s="191"/>
      <c r="AC12" s="192"/>
      <c r="AD12" s="191"/>
      <c r="AE12" s="193"/>
      <c r="AF12" s="191"/>
      <c r="AG12" s="191"/>
      <c r="AH12" s="199"/>
      <c r="AI12" s="193"/>
      <c r="AJ12" s="200"/>
      <c r="AK12" s="201"/>
      <c r="AL12" s="202"/>
      <c r="AM12" s="203"/>
      <c r="AN12" s="204"/>
      <c r="AO12" s="218"/>
      <c r="AP12" s="218"/>
      <c r="AQ12" s="219"/>
      <c r="AR12" s="219"/>
      <c r="AS12" s="219"/>
      <c r="AT12" s="220"/>
      <c r="AU12" s="221"/>
      <c r="AV12" s="1"/>
      <c r="AW12" s="241"/>
      <c r="AX12" s="242"/>
      <c r="AY12" s="218"/>
      <c r="AZ12" s="218"/>
      <c r="BA12" s="218"/>
      <c r="BB12" s="218"/>
      <c r="BC12" s="243"/>
      <c r="BD12" s="244"/>
      <c r="BE12" s="257"/>
      <c r="BG12" s="252"/>
      <c r="BH12" s="110" t="s">
        <v>206</v>
      </c>
      <c r="BI12" s="222">
        <f>SUM((D252*5)+(E252*10)+(F252*5)+(G252*10)+(H252*5)+(H252*5)+(I252*10)+(J252*5)+(K252*10)+(L252*10)+(M252*20)+(P252*5)+(Q252*10)+(T252*5)+(U252*10)+(V252*5)+(W252*10)+(AD252*2))</f>
        <v>0</v>
      </c>
      <c r="BJ12" s="130">
        <f>AK252*1000</f>
        <v>0</v>
      </c>
      <c r="BK12" s="258">
        <f t="shared" si="0"/>
        <v>0</v>
      </c>
    </row>
    <row r="13" spans="1:63" s="14" customFormat="1" ht="15.75">
      <c r="A13" s="655"/>
      <c r="B13" s="665"/>
      <c r="C13" s="666"/>
      <c r="D13" s="178"/>
      <c r="E13" s="179"/>
      <c r="F13" s="180"/>
      <c r="G13" s="178"/>
      <c r="H13" s="178"/>
      <c r="I13" s="178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74"/>
      <c r="U13" s="174"/>
      <c r="V13" s="175"/>
      <c r="W13" s="174"/>
      <c r="X13" s="190"/>
      <c r="Y13" s="182"/>
      <c r="Z13" s="182"/>
      <c r="AA13" s="182"/>
      <c r="AB13" s="182"/>
      <c r="AC13" s="194"/>
      <c r="AD13" s="191"/>
      <c r="AE13" s="182"/>
      <c r="AF13" s="182"/>
      <c r="AG13" s="191"/>
      <c r="AH13" s="199"/>
      <c r="AI13" s="194"/>
      <c r="AJ13" s="205"/>
      <c r="AK13" s="206"/>
      <c r="AL13" s="207"/>
      <c r="AM13" s="208"/>
      <c r="AN13" s="209"/>
      <c r="AO13" s="222"/>
      <c r="AP13" s="222"/>
      <c r="AQ13" s="223"/>
      <c r="AR13" s="223"/>
      <c r="AS13" s="223"/>
      <c r="AT13" s="224"/>
      <c r="AU13" s="225"/>
      <c r="AV13" s="1"/>
      <c r="AW13" s="245"/>
      <c r="AX13" s="246"/>
      <c r="AY13" s="222"/>
      <c r="AZ13" s="222"/>
      <c r="BA13" s="222"/>
      <c r="BB13" s="222"/>
      <c r="BC13" s="247"/>
      <c r="BD13" s="248"/>
      <c r="BE13" s="257"/>
      <c r="BG13" s="252"/>
      <c r="BH13" s="110" t="s">
        <v>207</v>
      </c>
      <c r="BI13" s="222">
        <f>SUM(D252*150)+(E252*200)+(F252*150)+(G252*200)+(H252*150)+(I252*200)+(J252*150)+(K252*200)+(L252*150)+(M252*200)+(P252*150)+(Q252*200)+(T252*150)+(U252*200)+(V252*150)+(W252*200)</f>
        <v>0</v>
      </c>
      <c r="BJ13" s="130">
        <f>(AI252*1000)</f>
        <v>0</v>
      </c>
      <c r="BK13" s="258">
        <f t="shared" si="0"/>
        <v>0</v>
      </c>
    </row>
    <row r="14" spans="1:63" s="14" customFormat="1" ht="15.75">
      <c r="A14" s="655"/>
      <c r="B14" s="667"/>
      <c r="C14" s="668"/>
      <c r="D14" s="178"/>
      <c r="E14" s="179"/>
      <c r="F14" s="180"/>
      <c r="G14" s="178"/>
      <c r="H14" s="178"/>
      <c r="I14" s="178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74"/>
      <c r="U14" s="174"/>
      <c r="V14" s="175"/>
      <c r="W14" s="174"/>
      <c r="X14" s="190"/>
      <c r="Y14" s="182"/>
      <c r="Z14" s="182"/>
      <c r="AA14" s="182"/>
      <c r="AB14" s="182"/>
      <c r="AC14" s="194"/>
      <c r="AD14" s="182"/>
      <c r="AE14" s="182"/>
      <c r="AF14" s="182"/>
      <c r="AG14" s="191"/>
      <c r="AH14" s="199"/>
      <c r="AI14" s="194"/>
      <c r="AJ14" s="205"/>
      <c r="AK14" s="206"/>
      <c r="AL14" s="207"/>
      <c r="AM14" s="208"/>
      <c r="AN14" s="209"/>
      <c r="AO14" s="222"/>
      <c r="AP14" s="222"/>
      <c r="AQ14" s="223"/>
      <c r="AR14" s="223"/>
      <c r="AS14" s="223"/>
      <c r="AT14" s="224"/>
      <c r="AU14" s="225"/>
      <c r="AV14" s="1"/>
      <c r="AW14" s="245"/>
      <c r="AX14" s="246"/>
      <c r="AY14" s="222"/>
      <c r="AZ14" s="222"/>
      <c r="BA14" s="222"/>
      <c r="BB14" s="222"/>
      <c r="BC14" s="247"/>
      <c r="BD14" s="248"/>
      <c r="BE14" s="257"/>
      <c r="BG14" s="252"/>
      <c r="BH14" s="110" t="s">
        <v>48</v>
      </c>
      <c r="BI14" s="109">
        <f>SUM(D252*100)+(E252*150)</f>
        <v>0</v>
      </c>
      <c r="BJ14" s="261">
        <f>Z252*1000</f>
        <v>0</v>
      </c>
      <c r="BK14" s="258">
        <f t="shared" si="0"/>
        <v>0</v>
      </c>
    </row>
    <row r="15" spans="1:63" s="14" customFormat="1" ht="15" customHeight="1">
      <c r="A15" s="655"/>
      <c r="B15" s="667"/>
      <c r="C15" s="668"/>
      <c r="D15" s="178"/>
      <c r="E15" s="179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79"/>
      <c r="W15" s="180"/>
      <c r="X15" s="179"/>
      <c r="Y15" s="182"/>
      <c r="Z15" s="182"/>
      <c r="AA15" s="182"/>
      <c r="AB15" s="182"/>
      <c r="AC15" s="194"/>
      <c r="AD15" s="182"/>
      <c r="AE15" s="182"/>
      <c r="AF15" s="182"/>
      <c r="AG15" s="182"/>
      <c r="AH15" s="208"/>
      <c r="AI15" s="182"/>
      <c r="AJ15" s="205"/>
      <c r="AK15" s="206"/>
      <c r="AL15" s="207"/>
      <c r="AM15" s="208"/>
      <c r="AN15" s="209"/>
      <c r="AO15" s="222"/>
      <c r="AP15" s="222"/>
      <c r="AQ15" s="223"/>
      <c r="AR15" s="223"/>
      <c r="AS15" s="223"/>
      <c r="AT15" s="224"/>
      <c r="AU15" s="225"/>
      <c r="AV15" s="1"/>
      <c r="AW15" s="245"/>
      <c r="AX15" s="246"/>
      <c r="AY15" s="222"/>
      <c r="AZ15" s="222"/>
      <c r="BA15" s="222"/>
      <c r="BB15" s="222"/>
      <c r="BC15" s="247"/>
      <c r="BD15" s="248"/>
      <c r="BE15" s="257"/>
      <c r="BG15" s="252"/>
      <c r="BH15" s="262" t="s">
        <v>47</v>
      </c>
      <c r="BI15" s="263">
        <f>SUM(F252*100)+(G252*150)</f>
        <v>0</v>
      </c>
      <c r="BJ15" s="261">
        <f>AA252*1000</f>
        <v>0</v>
      </c>
      <c r="BK15" s="258">
        <f t="shared" si="0"/>
        <v>0</v>
      </c>
    </row>
    <row r="16" spans="1:63" s="14" customFormat="1" ht="16.5">
      <c r="A16" s="655"/>
      <c r="B16" s="667"/>
      <c r="C16" s="668"/>
      <c r="D16" s="184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0"/>
      <c r="AA16" s="180"/>
      <c r="AB16" s="180"/>
      <c r="AC16" s="184"/>
      <c r="AD16" s="185"/>
      <c r="AE16" s="185"/>
      <c r="AF16" s="185"/>
      <c r="AG16" s="185"/>
      <c r="AH16" s="210"/>
      <c r="AI16" s="185"/>
      <c r="AJ16" s="185"/>
      <c r="AK16" s="210"/>
      <c r="AL16" s="210"/>
      <c r="AM16" s="185"/>
      <c r="AN16" s="185"/>
      <c r="AO16" s="185"/>
      <c r="AP16" s="185"/>
      <c r="AQ16" s="185"/>
      <c r="AR16" s="185"/>
      <c r="AS16" s="185"/>
      <c r="AT16" s="226"/>
      <c r="AU16" s="227"/>
      <c r="AV16" s="1"/>
      <c r="AW16" s="227"/>
      <c r="AX16" s="184"/>
      <c r="AY16" s="185"/>
      <c r="AZ16" s="185"/>
      <c r="BA16" s="185"/>
      <c r="BB16" s="185"/>
      <c r="BC16" s="226"/>
      <c r="BD16" s="249"/>
      <c r="BE16" s="257"/>
      <c r="BG16" s="252"/>
      <c r="BH16" s="262" t="s">
        <v>208</v>
      </c>
      <c r="BI16" s="263">
        <f>SUM(K252*150)+(J252*100)</f>
        <v>0</v>
      </c>
      <c r="BJ16" s="261">
        <f>AU252*1000</f>
        <v>0</v>
      </c>
      <c r="BK16" s="258">
        <f t="shared" si="0"/>
        <v>0</v>
      </c>
    </row>
    <row r="17" spans="1:63" ht="16.5">
      <c r="A17" s="655"/>
      <c r="B17" s="667"/>
      <c r="C17" s="668"/>
      <c r="D17" s="186">
        <f>SUM(D12:D16)*250000</f>
        <v>0</v>
      </c>
      <c r="E17" s="187">
        <f>SUM(E12:E16)*350000</f>
        <v>0</v>
      </c>
      <c r="F17" s="187">
        <f>SUM(F12:F16)*250000</f>
        <v>0</v>
      </c>
      <c r="G17" s="187">
        <f>SUM(G12:G16)*350000</f>
        <v>0</v>
      </c>
      <c r="H17" s="187">
        <f>SUM(H12:H16)*250000</f>
        <v>0</v>
      </c>
      <c r="I17" s="187">
        <f>SUM(I12:I16)*350000</f>
        <v>0</v>
      </c>
      <c r="J17" s="187">
        <f>SUM(J12:J16)*250000</f>
        <v>0</v>
      </c>
      <c r="K17" s="187">
        <f>SUM(K12:K16)*350000</f>
        <v>0</v>
      </c>
      <c r="L17" s="187">
        <f>SUM(L12:L16)*75000</f>
        <v>0</v>
      </c>
      <c r="M17" s="187">
        <f>SUM(M12:M16)*120000</f>
        <v>0</v>
      </c>
      <c r="N17" s="187">
        <f>SUM(N12:N16)*25000</f>
        <v>0</v>
      </c>
      <c r="O17" s="187">
        <f>SUM(O12:O16)*35000</f>
        <v>0</v>
      </c>
      <c r="P17" s="187">
        <f>SUM(P12:P16)*200000</f>
        <v>0</v>
      </c>
      <c r="Q17" s="187">
        <f>SUM(Q12:Q16)*300000</f>
        <v>0</v>
      </c>
      <c r="R17" s="187">
        <f>SUM(R12:R16)*200000</f>
        <v>0</v>
      </c>
      <c r="S17" s="187">
        <f>SUM(S12:S16)*300000</f>
        <v>0</v>
      </c>
      <c r="T17" s="187">
        <f>SUM(T12:T16)*200000</f>
        <v>0</v>
      </c>
      <c r="U17" s="187">
        <f>SUM(U12:U16)*300000</f>
        <v>0</v>
      </c>
      <c r="V17" s="187">
        <f>SUM(V12:V16)*200000</f>
        <v>0</v>
      </c>
      <c r="W17" s="187">
        <f>SUM(W12:W16)*300000</f>
        <v>0</v>
      </c>
      <c r="X17" s="187">
        <f>SUM(X12:X16)*100000</f>
        <v>0</v>
      </c>
      <c r="Y17" s="187">
        <f>SUM(Y12:Y16)*100000</f>
        <v>0</v>
      </c>
      <c r="Z17" s="187">
        <f>SUM(Z12:Z16)*880000</f>
        <v>0</v>
      </c>
      <c r="AA17" s="187">
        <f t="shared" ref="AA17:AB17" si="4">SUM(AA12:AA16)*880000</f>
        <v>0</v>
      </c>
      <c r="AB17" s="187">
        <f t="shared" si="4"/>
        <v>0</v>
      </c>
      <c r="AC17" s="187">
        <f>SUM(AC12:AC16)*50000</f>
        <v>0</v>
      </c>
      <c r="AD17" s="187">
        <f>SUM(AD12:AD16)*100000</f>
        <v>0</v>
      </c>
      <c r="AE17" s="187">
        <f>SUM(AE12:AE16)*180000</f>
        <v>0</v>
      </c>
      <c r="AF17" s="187">
        <f>SUM(AF12:AF16)*10000</f>
        <v>0</v>
      </c>
      <c r="AG17" s="187">
        <f>SUM(AG12:AG16)*15000</f>
        <v>0</v>
      </c>
      <c r="AH17" s="187">
        <f>SUM(AH12:AH16)*30000</f>
        <v>0</v>
      </c>
      <c r="AI17" s="187">
        <f>SUM(AI12:AI16)*370000</f>
        <v>0</v>
      </c>
      <c r="AJ17" s="187">
        <f>SUM(AJ12:AJ16)*125000</f>
        <v>0</v>
      </c>
      <c r="AK17" s="211">
        <f>SUM(AK12:AK16)*AV17</f>
        <v>0</v>
      </c>
      <c r="AL17" s="212">
        <f>SUM(AL12:AL16)*30</f>
        <v>0</v>
      </c>
      <c r="AM17" s="187">
        <f>SUM(AM12:AM16)*100000</f>
        <v>0</v>
      </c>
      <c r="AN17" s="187">
        <f>SUM(AN12:AN16)*330000</f>
        <v>0</v>
      </c>
      <c r="AO17" s="187">
        <f>SUM(AO12:AO16)*120000</f>
        <v>0</v>
      </c>
      <c r="AP17" s="187">
        <f>SUM(AP12:AP16)*550000</f>
        <v>0</v>
      </c>
      <c r="AQ17" s="187">
        <f>SUM(AQ12:AQ16)*275000</f>
        <v>0</v>
      </c>
      <c r="AR17" s="187">
        <f>SUM(AR12:AR16)*275000</f>
        <v>0</v>
      </c>
      <c r="AS17" s="187">
        <f>SUM(AS12:AS16)*275000</f>
        <v>0</v>
      </c>
      <c r="AT17" s="228">
        <f>SUM(AT12:AT16)*275000</f>
        <v>0</v>
      </c>
      <c r="AU17" s="187">
        <f>SUM(AU12:AU16)*275000</f>
        <v>0</v>
      </c>
      <c r="AV17" s="229">
        <v>0</v>
      </c>
      <c r="AW17" s="187">
        <f t="shared" ref="AW17:BD17" si="5">SUM(AW12:AW16)</f>
        <v>0</v>
      </c>
      <c r="AX17" s="186">
        <f t="shared" si="5"/>
        <v>0</v>
      </c>
      <c r="AY17" s="187">
        <f t="shared" si="5"/>
        <v>0</v>
      </c>
      <c r="AZ17" s="187">
        <f t="shared" si="5"/>
        <v>0</v>
      </c>
      <c r="BA17" s="187">
        <f t="shared" si="5"/>
        <v>0</v>
      </c>
      <c r="BB17" s="187">
        <f t="shared" si="5"/>
        <v>0</v>
      </c>
      <c r="BC17" s="228">
        <f t="shared" si="5"/>
        <v>0</v>
      </c>
      <c r="BD17" s="187">
        <f t="shared" si="5"/>
        <v>0</v>
      </c>
      <c r="BE17" s="257"/>
      <c r="BF17" s="259"/>
      <c r="BG17" s="252"/>
      <c r="BH17" s="262" t="s">
        <v>49</v>
      </c>
      <c r="BI17" s="263">
        <f>SUM(T252*100)+(V252*150)</f>
        <v>0</v>
      </c>
      <c r="BJ17" s="261">
        <f>AB252*1000</f>
        <v>0</v>
      </c>
      <c r="BK17" s="258">
        <f t="shared" si="0"/>
        <v>0</v>
      </c>
    </row>
    <row r="18" spans="1:63" ht="20.25" customHeight="1">
      <c r="A18" s="656"/>
      <c r="B18" s="669"/>
      <c r="C18" s="670"/>
      <c r="D18" s="188">
        <f>SUM(D12:D16)</f>
        <v>0</v>
      </c>
      <c r="E18" s="188">
        <f t="shared" ref="E18:Z18" si="6">SUM(E12:E16)</f>
        <v>0</v>
      </c>
      <c r="F18" s="188">
        <f t="shared" si="6"/>
        <v>0</v>
      </c>
      <c r="G18" s="188">
        <f t="shared" si="6"/>
        <v>0</v>
      </c>
      <c r="H18" s="188">
        <f t="shared" si="6"/>
        <v>0</v>
      </c>
      <c r="I18" s="188">
        <f t="shared" si="6"/>
        <v>0</v>
      </c>
      <c r="J18" s="188">
        <f t="shared" si="6"/>
        <v>0</v>
      </c>
      <c r="K18" s="188">
        <f t="shared" si="6"/>
        <v>0</v>
      </c>
      <c r="L18" s="188">
        <f t="shared" si="6"/>
        <v>0</v>
      </c>
      <c r="M18" s="188">
        <f t="shared" si="6"/>
        <v>0</v>
      </c>
      <c r="N18" s="188">
        <f t="shared" si="6"/>
        <v>0</v>
      </c>
      <c r="O18" s="188">
        <f t="shared" si="6"/>
        <v>0</v>
      </c>
      <c r="P18" s="188">
        <f t="shared" si="6"/>
        <v>0</v>
      </c>
      <c r="Q18" s="188">
        <f t="shared" si="6"/>
        <v>0</v>
      </c>
      <c r="R18" s="188">
        <f t="shared" si="6"/>
        <v>0</v>
      </c>
      <c r="S18" s="188">
        <f t="shared" si="6"/>
        <v>0</v>
      </c>
      <c r="T18" s="188">
        <f t="shared" si="6"/>
        <v>0</v>
      </c>
      <c r="U18" s="188">
        <f t="shared" si="6"/>
        <v>0</v>
      </c>
      <c r="V18" s="188">
        <f t="shared" si="6"/>
        <v>0</v>
      </c>
      <c r="W18" s="188">
        <f t="shared" si="6"/>
        <v>0</v>
      </c>
      <c r="X18" s="188">
        <f t="shared" si="6"/>
        <v>0</v>
      </c>
      <c r="Y18" s="188">
        <f t="shared" si="6"/>
        <v>0</v>
      </c>
      <c r="Z18" s="188">
        <f t="shared" si="6"/>
        <v>0</v>
      </c>
      <c r="AA18" s="188">
        <f t="shared" ref="AA18:AU18" si="7">SUM(AA12:AA16)</f>
        <v>0</v>
      </c>
      <c r="AB18" s="188">
        <f t="shared" si="7"/>
        <v>0</v>
      </c>
      <c r="AC18" s="188">
        <f t="shared" si="7"/>
        <v>0</v>
      </c>
      <c r="AD18" s="188">
        <f t="shared" si="7"/>
        <v>0</v>
      </c>
      <c r="AE18" s="188">
        <f t="shared" si="7"/>
        <v>0</v>
      </c>
      <c r="AF18" s="188">
        <f t="shared" si="7"/>
        <v>0</v>
      </c>
      <c r="AG18" s="188">
        <f t="shared" si="7"/>
        <v>0</v>
      </c>
      <c r="AH18" s="188">
        <f t="shared" si="7"/>
        <v>0</v>
      </c>
      <c r="AI18" s="188">
        <f t="shared" si="7"/>
        <v>0</v>
      </c>
      <c r="AJ18" s="188">
        <f t="shared" si="7"/>
        <v>0</v>
      </c>
      <c r="AK18" s="213">
        <f t="shared" si="7"/>
        <v>0</v>
      </c>
      <c r="AL18" s="213">
        <f t="shared" si="7"/>
        <v>0</v>
      </c>
      <c r="AM18" s="188">
        <f t="shared" si="7"/>
        <v>0</v>
      </c>
      <c r="AN18" s="188">
        <f t="shared" si="7"/>
        <v>0</v>
      </c>
      <c r="AO18" s="188">
        <f t="shared" si="7"/>
        <v>0</v>
      </c>
      <c r="AP18" s="188">
        <f t="shared" si="7"/>
        <v>0</v>
      </c>
      <c r="AQ18" s="188">
        <f t="shared" si="7"/>
        <v>0</v>
      </c>
      <c r="AR18" s="188">
        <f t="shared" si="7"/>
        <v>0</v>
      </c>
      <c r="AS18" s="188">
        <f t="shared" si="7"/>
        <v>0</v>
      </c>
      <c r="AT18" s="230">
        <f t="shared" si="7"/>
        <v>0</v>
      </c>
      <c r="AU18" s="231">
        <f t="shared" si="7"/>
        <v>0</v>
      </c>
      <c r="AV18" s="1" t="s">
        <v>203</v>
      </c>
      <c r="AW18" s="231">
        <f t="shared" ref="AW18:BD18" si="8">SUM(AW12:AW16)</f>
        <v>0</v>
      </c>
      <c r="AX18" s="188">
        <f t="shared" si="8"/>
        <v>0</v>
      </c>
      <c r="AY18" s="188">
        <f t="shared" si="8"/>
        <v>0</v>
      </c>
      <c r="AZ18" s="188">
        <f t="shared" si="8"/>
        <v>0</v>
      </c>
      <c r="BA18" s="188">
        <f t="shared" si="8"/>
        <v>0</v>
      </c>
      <c r="BB18" s="188">
        <f t="shared" si="8"/>
        <v>0</v>
      </c>
      <c r="BC18" s="230">
        <f t="shared" si="8"/>
        <v>0</v>
      </c>
      <c r="BD18" s="187">
        <f t="shared" si="8"/>
        <v>0</v>
      </c>
      <c r="BE18" s="260"/>
      <c r="BF18" s="259"/>
      <c r="BG18" s="252"/>
      <c r="BH18" s="262" t="s">
        <v>192</v>
      </c>
      <c r="BI18" s="263">
        <f>SUM(P252*100)+(Q252*150)</f>
        <v>0</v>
      </c>
      <c r="BJ18" s="261">
        <f>AR252*1000</f>
        <v>0</v>
      </c>
      <c r="BK18" s="258">
        <f t="shared" si="0"/>
        <v>0</v>
      </c>
    </row>
    <row r="19" spans="1:63" s="1" customFormat="1" ht="16.5">
      <c r="A19" s="654"/>
      <c r="B19" s="19" t="s">
        <v>119</v>
      </c>
      <c r="C19" s="20" t="s">
        <v>120</v>
      </c>
      <c r="D19" s="21" t="s">
        <v>148</v>
      </c>
      <c r="E19" s="22" t="s">
        <v>149</v>
      </c>
      <c r="F19" s="17" t="s">
        <v>150</v>
      </c>
      <c r="G19" s="21" t="s">
        <v>151</v>
      </c>
      <c r="H19" s="21" t="s">
        <v>152</v>
      </c>
      <c r="I19" s="17" t="s">
        <v>153</v>
      </c>
      <c r="J19" s="17" t="s">
        <v>154</v>
      </c>
      <c r="K19" s="17" t="s">
        <v>155</v>
      </c>
      <c r="L19" s="17" t="s">
        <v>156</v>
      </c>
      <c r="M19" s="17" t="s">
        <v>163</v>
      </c>
      <c r="N19" s="17" t="s">
        <v>164</v>
      </c>
      <c r="O19" s="17" t="s">
        <v>165</v>
      </c>
      <c r="P19" s="17" t="s">
        <v>166</v>
      </c>
      <c r="Q19" s="17" t="s">
        <v>167</v>
      </c>
      <c r="R19" s="17" t="s">
        <v>168</v>
      </c>
      <c r="S19" s="17" t="s">
        <v>169</v>
      </c>
      <c r="T19" s="17" t="s">
        <v>170</v>
      </c>
      <c r="U19" s="17" t="s">
        <v>171</v>
      </c>
      <c r="V19" s="56" t="s">
        <v>172</v>
      </c>
      <c r="W19" s="17" t="s">
        <v>173</v>
      </c>
      <c r="X19" s="71" t="s">
        <v>174</v>
      </c>
      <c r="Y19" s="72" t="s">
        <v>175</v>
      </c>
      <c r="Z19" s="72" t="s">
        <v>176</v>
      </c>
      <c r="AA19" s="72" t="s">
        <v>177</v>
      </c>
      <c r="AB19" s="72" t="s">
        <v>178</v>
      </c>
      <c r="AC19" s="72" t="s">
        <v>179</v>
      </c>
      <c r="AD19" s="72" t="s">
        <v>180</v>
      </c>
      <c r="AE19" s="72" t="s">
        <v>181</v>
      </c>
      <c r="AF19" s="72" t="s">
        <v>9</v>
      </c>
      <c r="AG19" s="72" t="s">
        <v>11</v>
      </c>
      <c r="AH19" s="72" t="s">
        <v>182</v>
      </c>
      <c r="AI19" s="195" t="s">
        <v>183</v>
      </c>
      <c r="AJ19" s="196" t="s">
        <v>184</v>
      </c>
      <c r="AK19" s="197" t="s">
        <v>185</v>
      </c>
      <c r="AL19" s="198" t="s">
        <v>186</v>
      </c>
      <c r="AM19" s="72" t="s">
        <v>187</v>
      </c>
      <c r="AN19" s="20" t="s">
        <v>188</v>
      </c>
      <c r="AO19" s="20" t="s">
        <v>189</v>
      </c>
      <c r="AP19" s="20" t="s">
        <v>190</v>
      </c>
      <c r="AQ19" s="20" t="s">
        <v>191</v>
      </c>
      <c r="AR19" s="20" t="s">
        <v>192</v>
      </c>
      <c r="AS19" s="20" t="s">
        <v>193</v>
      </c>
      <c r="AT19" s="216" t="s">
        <v>194</v>
      </c>
      <c r="AU19" s="20" t="s">
        <v>195</v>
      </c>
      <c r="AV19" s="217"/>
      <c r="AW19" s="236" t="s">
        <v>157</v>
      </c>
      <c r="AX19" s="237" t="s">
        <v>158</v>
      </c>
      <c r="AY19" s="238" t="s">
        <v>159</v>
      </c>
      <c r="AZ19" s="238" t="s">
        <v>160</v>
      </c>
      <c r="BA19" s="238" t="s">
        <v>161</v>
      </c>
      <c r="BB19" s="238" t="s">
        <v>162</v>
      </c>
      <c r="BC19" s="239" t="s">
        <v>196</v>
      </c>
      <c r="BD19" s="240" t="s">
        <v>197</v>
      </c>
      <c r="BE19" s="251"/>
      <c r="BG19" s="252"/>
      <c r="BH19" s="262" t="s">
        <v>194</v>
      </c>
      <c r="BI19" s="263">
        <f>SUM(T252*100)+(U252*150)</f>
        <v>0</v>
      </c>
      <c r="BJ19" s="261">
        <f>AT252*1000</f>
        <v>0</v>
      </c>
      <c r="BK19" s="258">
        <f t="shared" si="0"/>
        <v>0</v>
      </c>
    </row>
    <row r="20" spans="1:63" s="14" customFormat="1" ht="16.5">
      <c r="A20" s="655"/>
      <c r="B20" s="189"/>
      <c r="C20" s="173"/>
      <c r="D20" s="174"/>
      <c r="E20" s="175"/>
      <c r="F20" s="174"/>
      <c r="G20" s="176"/>
      <c r="H20" s="176"/>
      <c r="I20" s="176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5"/>
      <c r="W20" s="174"/>
      <c r="X20" s="190"/>
      <c r="Y20" s="191"/>
      <c r="Z20" s="191"/>
      <c r="AA20" s="191"/>
      <c r="AB20" s="191"/>
      <c r="AC20" s="192"/>
      <c r="AD20" s="191"/>
      <c r="AE20" s="193"/>
      <c r="AF20" s="191"/>
      <c r="AG20" s="191"/>
      <c r="AH20" s="199"/>
      <c r="AI20" s="193"/>
      <c r="AJ20" s="200"/>
      <c r="AK20" s="201"/>
      <c r="AL20" s="202"/>
      <c r="AM20" s="203"/>
      <c r="AN20" s="204"/>
      <c r="AO20" s="218"/>
      <c r="AP20" s="218"/>
      <c r="AQ20" s="219"/>
      <c r="AR20" s="219"/>
      <c r="AS20" s="219"/>
      <c r="AT20" s="220"/>
      <c r="AU20" s="221"/>
      <c r="AV20" s="1"/>
      <c r="AW20" s="241"/>
      <c r="AX20" s="242"/>
      <c r="AY20" s="218"/>
      <c r="AZ20" s="218"/>
      <c r="BA20" s="218"/>
      <c r="BB20" s="218"/>
      <c r="BC20" s="243"/>
      <c r="BD20" s="244"/>
      <c r="BE20" s="257"/>
      <c r="BG20" s="252"/>
      <c r="BH20" s="262" t="s">
        <v>209</v>
      </c>
      <c r="BI20" s="263">
        <f>SUM(R252*100)+(S252*150)</f>
        <v>0</v>
      </c>
      <c r="BJ20" s="261">
        <f>AS252*1000</f>
        <v>0</v>
      </c>
      <c r="BK20" s="258">
        <f t="shared" si="0"/>
        <v>0</v>
      </c>
    </row>
    <row r="21" spans="1:63" s="14" customFormat="1" ht="15.75">
      <c r="A21" s="655"/>
      <c r="B21" s="665"/>
      <c r="C21" s="666"/>
      <c r="D21" s="178"/>
      <c r="E21" s="179"/>
      <c r="F21" s="180"/>
      <c r="G21" s="178"/>
      <c r="H21" s="178"/>
      <c r="I21" s="178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74"/>
      <c r="U21" s="174"/>
      <c r="V21" s="175"/>
      <c r="W21" s="174"/>
      <c r="X21" s="190"/>
      <c r="Y21" s="182"/>
      <c r="Z21" s="182"/>
      <c r="AA21" s="182"/>
      <c r="AB21" s="182"/>
      <c r="AC21" s="194"/>
      <c r="AD21" s="191"/>
      <c r="AE21" s="182"/>
      <c r="AF21" s="182"/>
      <c r="AG21" s="191"/>
      <c r="AH21" s="199"/>
      <c r="AI21" s="194"/>
      <c r="AJ21" s="205"/>
      <c r="AK21" s="206"/>
      <c r="AL21" s="207"/>
      <c r="AM21" s="208"/>
      <c r="AN21" s="209"/>
      <c r="AO21" s="222"/>
      <c r="AP21" s="222"/>
      <c r="AQ21" s="223"/>
      <c r="AR21" s="223"/>
      <c r="AS21" s="223"/>
      <c r="AT21" s="224"/>
      <c r="AU21" s="225"/>
      <c r="AV21" s="1"/>
      <c r="AW21" s="245"/>
      <c r="AX21" s="246"/>
      <c r="AY21" s="222"/>
      <c r="AZ21" s="222"/>
      <c r="BA21" s="222"/>
      <c r="BB21" s="222"/>
      <c r="BC21" s="247"/>
      <c r="BD21" s="248"/>
      <c r="BE21" s="257"/>
      <c r="BG21" s="252"/>
      <c r="BH21" s="262" t="s">
        <v>195</v>
      </c>
      <c r="BI21" s="263">
        <f>SUM(V252*100)+(W252*150)</f>
        <v>0</v>
      </c>
      <c r="BJ21" s="261">
        <f>AU252*1000</f>
        <v>0</v>
      </c>
      <c r="BK21" s="258">
        <f t="shared" si="0"/>
        <v>0</v>
      </c>
    </row>
    <row r="22" spans="1:63" s="14" customFormat="1" ht="15.75">
      <c r="A22" s="655"/>
      <c r="B22" s="667"/>
      <c r="C22" s="668"/>
      <c r="D22" s="178"/>
      <c r="E22" s="179"/>
      <c r="F22" s="180"/>
      <c r="G22" s="178"/>
      <c r="H22" s="178"/>
      <c r="I22" s="178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74"/>
      <c r="U22" s="174"/>
      <c r="V22" s="175"/>
      <c r="W22" s="174"/>
      <c r="X22" s="190"/>
      <c r="Y22" s="182"/>
      <c r="Z22" s="182"/>
      <c r="AA22" s="182"/>
      <c r="AB22" s="182"/>
      <c r="AC22" s="194"/>
      <c r="AD22" s="182"/>
      <c r="AE22" s="182"/>
      <c r="AF22" s="182"/>
      <c r="AG22" s="191"/>
      <c r="AH22" s="199"/>
      <c r="AI22" s="194"/>
      <c r="AJ22" s="205"/>
      <c r="AK22" s="206"/>
      <c r="AL22" s="207"/>
      <c r="AM22" s="208"/>
      <c r="AN22" s="209"/>
      <c r="AO22" s="222"/>
      <c r="AP22" s="222"/>
      <c r="AQ22" s="223"/>
      <c r="AR22" s="223"/>
      <c r="AS22" s="223"/>
      <c r="AT22" s="224"/>
      <c r="AU22" s="225"/>
      <c r="AV22" s="1"/>
      <c r="AW22" s="245"/>
      <c r="AX22" s="246"/>
      <c r="AY22" s="222"/>
      <c r="AZ22" s="222"/>
      <c r="BA22" s="222"/>
      <c r="BB22" s="222"/>
      <c r="BC22" s="247"/>
      <c r="BD22" s="248"/>
      <c r="BE22" s="257"/>
      <c r="BG22" s="252"/>
      <c r="BH22" s="262" t="s">
        <v>191</v>
      </c>
      <c r="BI22" s="263">
        <f>SUM(D252*50)+(E252*100)+(X252*200)</f>
        <v>0</v>
      </c>
      <c r="BJ22" s="261">
        <f>AQ252*750</f>
        <v>0</v>
      </c>
      <c r="BK22" s="258">
        <f t="shared" si="0"/>
        <v>0</v>
      </c>
    </row>
    <row r="23" spans="1:63" s="14" customFormat="1" ht="15" customHeight="1">
      <c r="A23" s="655"/>
      <c r="B23" s="667"/>
      <c r="C23" s="668"/>
      <c r="D23" s="178"/>
      <c r="E23" s="179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79"/>
      <c r="W23" s="180"/>
      <c r="X23" s="179"/>
      <c r="Y23" s="182"/>
      <c r="Z23" s="182"/>
      <c r="AA23" s="182"/>
      <c r="AB23" s="182"/>
      <c r="AC23" s="194"/>
      <c r="AD23" s="182"/>
      <c r="AE23" s="182"/>
      <c r="AF23" s="182"/>
      <c r="AG23" s="182"/>
      <c r="AH23" s="208"/>
      <c r="AI23" s="182"/>
      <c r="AJ23" s="205"/>
      <c r="AK23" s="206"/>
      <c r="AL23" s="207"/>
      <c r="AM23" s="208"/>
      <c r="AN23" s="209"/>
      <c r="AO23" s="222"/>
      <c r="AP23" s="222"/>
      <c r="AQ23" s="223"/>
      <c r="AR23" s="223"/>
      <c r="AS23" s="223"/>
      <c r="AT23" s="224"/>
      <c r="AU23" s="225"/>
      <c r="AV23" s="1"/>
      <c r="AW23" s="245"/>
      <c r="AX23" s="246"/>
      <c r="AY23" s="222"/>
      <c r="AZ23" s="222"/>
      <c r="BA23" s="222"/>
      <c r="BB23" s="222"/>
      <c r="BC23" s="247"/>
      <c r="BD23" s="248"/>
      <c r="BE23" s="257"/>
      <c r="BG23" s="252"/>
      <c r="BH23" s="262" t="s">
        <v>210</v>
      </c>
      <c r="BI23" s="263">
        <f>SUM(Y252*100)</f>
        <v>0</v>
      </c>
      <c r="BJ23" s="261">
        <f>AP252*2000</f>
        <v>0</v>
      </c>
      <c r="BK23" s="258">
        <f t="shared" si="0"/>
        <v>0</v>
      </c>
    </row>
    <row r="24" spans="1:63" s="14" customFormat="1" ht="16.5">
      <c r="A24" s="655"/>
      <c r="B24" s="667"/>
      <c r="C24" s="668"/>
      <c r="D24" s="184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0"/>
      <c r="AA24" s="180"/>
      <c r="AB24" s="180"/>
      <c r="AC24" s="184"/>
      <c r="AD24" s="185"/>
      <c r="AE24" s="185"/>
      <c r="AF24" s="185"/>
      <c r="AG24" s="185"/>
      <c r="AH24" s="210"/>
      <c r="AI24" s="185"/>
      <c r="AJ24" s="185"/>
      <c r="AK24" s="210"/>
      <c r="AL24" s="210"/>
      <c r="AM24" s="185"/>
      <c r="AN24" s="185"/>
      <c r="AO24" s="185"/>
      <c r="AP24" s="185"/>
      <c r="AQ24" s="185"/>
      <c r="AR24" s="185"/>
      <c r="AS24" s="185"/>
      <c r="AT24" s="226"/>
      <c r="AU24" s="227"/>
      <c r="AV24" s="1"/>
      <c r="AW24" s="227"/>
      <c r="AX24" s="184"/>
      <c r="AY24" s="185"/>
      <c r="AZ24" s="185"/>
      <c r="BA24" s="185"/>
      <c r="BB24" s="185"/>
      <c r="BC24" s="226"/>
      <c r="BD24" s="249"/>
      <c r="BE24" s="257"/>
      <c r="BG24" s="252"/>
      <c r="BH24" s="264" t="s">
        <v>197</v>
      </c>
      <c r="BI24" s="265">
        <f>BD252</f>
        <v>0</v>
      </c>
      <c r="BJ24" s="226">
        <f>BD252</f>
        <v>0</v>
      </c>
      <c r="BK24" s="266">
        <f>BD252</f>
        <v>0</v>
      </c>
    </row>
    <row r="25" spans="1:63" ht="16.5">
      <c r="A25" s="655"/>
      <c r="B25" s="667"/>
      <c r="C25" s="668"/>
      <c r="D25" s="186">
        <f>SUM(D20:D24)*250000</f>
        <v>0</v>
      </c>
      <c r="E25" s="187">
        <f>SUM(E20:E24)*350000</f>
        <v>0</v>
      </c>
      <c r="F25" s="187">
        <f>SUM(F20:F24)*250000</f>
        <v>0</v>
      </c>
      <c r="G25" s="187">
        <f>SUM(G20:G24)*350000</f>
        <v>0</v>
      </c>
      <c r="H25" s="187">
        <f>SUM(H20:H24)*250000</f>
        <v>0</v>
      </c>
      <c r="I25" s="187">
        <f>SUM(I20:I24)*350000</f>
        <v>0</v>
      </c>
      <c r="J25" s="187">
        <f>SUM(J20:J24)*250000</f>
        <v>0</v>
      </c>
      <c r="K25" s="187">
        <f>SUM(K20:K24)*350000</f>
        <v>0</v>
      </c>
      <c r="L25" s="187">
        <f>SUM(L20:L24)*75000</f>
        <v>0</v>
      </c>
      <c r="M25" s="187">
        <f>SUM(M20:M24)*120000</f>
        <v>0</v>
      </c>
      <c r="N25" s="187">
        <f>SUM(N20:N24)*25000</f>
        <v>0</v>
      </c>
      <c r="O25" s="187">
        <f>SUM(O20:O24)*35000</f>
        <v>0</v>
      </c>
      <c r="P25" s="187">
        <f>SUM(P20:P24)*200000</f>
        <v>0</v>
      </c>
      <c r="Q25" s="187">
        <f>SUM(Q20:Q24)*300000</f>
        <v>0</v>
      </c>
      <c r="R25" s="187">
        <f>SUM(R20:R24)*200000</f>
        <v>0</v>
      </c>
      <c r="S25" s="187">
        <f>SUM(S20:S24)*300000</f>
        <v>0</v>
      </c>
      <c r="T25" s="187">
        <f>SUM(T20:T24)*200000</f>
        <v>0</v>
      </c>
      <c r="U25" s="187">
        <f>SUM(U20:U24)*300000</f>
        <v>0</v>
      </c>
      <c r="V25" s="187">
        <f>SUM(V20:V24)*200000</f>
        <v>0</v>
      </c>
      <c r="W25" s="187">
        <f>SUM(W20:W24)*300000</f>
        <v>0</v>
      </c>
      <c r="X25" s="187">
        <f>SUM(X20:X24)*100000</f>
        <v>0</v>
      </c>
      <c r="Y25" s="187">
        <f>SUM(Y20:Y24)*100000</f>
        <v>0</v>
      </c>
      <c r="Z25" s="187">
        <f>SUM(Z20:Z24)*880000</f>
        <v>0</v>
      </c>
      <c r="AA25" s="187">
        <f t="shared" ref="AA25:AB25" si="9">SUM(AA20:AA24)*880000</f>
        <v>0</v>
      </c>
      <c r="AB25" s="187">
        <f t="shared" si="9"/>
        <v>0</v>
      </c>
      <c r="AC25" s="187">
        <f>SUM(AC20:AC24)*50000</f>
        <v>0</v>
      </c>
      <c r="AD25" s="187">
        <f>SUM(AD20:AD24)*100000</f>
        <v>0</v>
      </c>
      <c r="AE25" s="187">
        <f>SUM(AE20:AE24)*180000</f>
        <v>0</v>
      </c>
      <c r="AF25" s="187">
        <f>SUM(AF20:AF24)*10000</f>
        <v>0</v>
      </c>
      <c r="AG25" s="187">
        <f>SUM(AG20:AG24)*15000</f>
        <v>0</v>
      </c>
      <c r="AH25" s="187">
        <f>SUM(AH20:AH24)*30000</f>
        <v>0</v>
      </c>
      <c r="AI25" s="187">
        <f>SUM(AI20:AI24)*370000</f>
        <v>0</v>
      </c>
      <c r="AJ25" s="187">
        <f>SUM(AJ20:AJ24)*125000</f>
        <v>0</v>
      </c>
      <c r="AK25" s="211">
        <f>SUM(AK20:AK24)*AV25</f>
        <v>0</v>
      </c>
      <c r="AL25" s="212">
        <f>SUM(AL20:AL24)*30</f>
        <v>0</v>
      </c>
      <c r="AM25" s="187">
        <f>SUM(AM20:AM24)*1000000</f>
        <v>0</v>
      </c>
      <c r="AN25" s="187">
        <f>SUM(AN20:AN24)*330000</f>
        <v>0</v>
      </c>
      <c r="AO25" s="187">
        <f>SUM(AO20:AO24)*120000</f>
        <v>0</v>
      </c>
      <c r="AP25" s="187">
        <f>SUM(AP20:AP24)*550000</f>
        <v>0</v>
      </c>
      <c r="AQ25" s="187">
        <f>SUM(AQ20:AQ24)*275000</f>
        <v>0</v>
      </c>
      <c r="AR25" s="187">
        <f>SUM(AR20:AR24)*275000</f>
        <v>0</v>
      </c>
      <c r="AS25" s="187">
        <f>SUM(AS20:AS24)*275000</f>
        <v>0</v>
      </c>
      <c r="AT25" s="228">
        <f>SUM(AT20:AT24)*275000</f>
        <v>0</v>
      </c>
      <c r="AU25" s="187">
        <f>SUM(AU20:AU24)*275000</f>
        <v>0</v>
      </c>
      <c r="AV25" s="229">
        <v>0</v>
      </c>
      <c r="AW25" s="187">
        <f t="shared" ref="AW25:BD25" si="10">SUM(AW20:AW24)</f>
        <v>0</v>
      </c>
      <c r="AX25" s="186">
        <f t="shared" si="10"/>
        <v>0</v>
      </c>
      <c r="AY25" s="187">
        <f t="shared" si="10"/>
        <v>0</v>
      </c>
      <c r="AZ25" s="187">
        <f t="shared" si="10"/>
        <v>0</v>
      </c>
      <c r="BA25" s="187">
        <f t="shared" si="10"/>
        <v>0</v>
      </c>
      <c r="BB25" s="187">
        <f t="shared" si="10"/>
        <v>0</v>
      </c>
      <c r="BC25" s="228">
        <f t="shared" si="10"/>
        <v>0</v>
      </c>
      <c r="BD25" s="187">
        <f t="shared" si="10"/>
        <v>0</v>
      </c>
      <c r="BE25" s="257"/>
      <c r="BF25" s="259"/>
      <c r="BG25" s="252"/>
      <c r="BH25" s="267" t="s">
        <v>211</v>
      </c>
      <c r="BI25" s="183"/>
      <c r="BJ25" s="268"/>
      <c r="BK25" s="269"/>
    </row>
    <row r="26" spans="1:63" ht="20.25" customHeight="1">
      <c r="A26" s="656"/>
      <c r="B26" s="669"/>
      <c r="C26" s="670"/>
      <c r="D26" s="188">
        <f>SUM(D20:D24)</f>
        <v>0</v>
      </c>
      <c r="E26" s="188">
        <f t="shared" ref="E26:Z26" si="11">SUM(E20:E24)</f>
        <v>0</v>
      </c>
      <c r="F26" s="188">
        <f t="shared" si="11"/>
        <v>0</v>
      </c>
      <c r="G26" s="188">
        <f t="shared" si="11"/>
        <v>0</v>
      </c>
      <c r="H26" s="188">
        <f t="shared" si="11"/>
        <v>0</v>
      </c>
      <c r="I26" s="188">
        <f t="shared" si="11"/>
        <v>0</v>
      </c>
      <c r="J26" s="188">
        <f t="shared" si="11"/>
        <v>0</v>
      </c>
      <c r="K26" s="188">
        <f t="shared" si="11"/>
        <v>0</v>
      </c>
      <c r="L26" s="188">
        <f t="shared" si="11"/>
        <v>0</v>
      </c>
      <c r="M26" s="188">
        <f t="shared" si="11"/>
        <v>0</v>
      </c>
      <c r="N26" s="188">
        <f t="shared" si="11"/>
        <v>0</v>
      </c>
      <c r="O26" s="188">
        <f t="shared" si="11"/>
        <v>0</v>
      </c>
      <c r="P26" s="188">
        <f t="shared" si="11"/>
        <v>0</v>
      </c>
      <c r="Q26" s="188">
        <f t="shared" si="11"/>
        <v>0</v>
      </c>
      <c r="R26" s="188">
        <f t="shared" si="11"/>
        <v>0</v>
      </c>
      <c r="S26" s="188">
        <f t="shared" si="11"/>
        <v>0</v>
      </c>
      <c r="T26" s="188">
        <f t="shared" si="11"/>
        <v>0</v>
      </c>
      <c r="U26" s="188">
        <f t="shared" si="11"/>
        <v>0</v>
      </c>
      <c r="V26" s="188">
        <f t="shared" si="11"/>
        <v>0</v>
      </c>
      <c r="W26" s="188">
        <f t="shared" si="11"/>
        <v>0</v>
      </c>
      <c r="X26" s="188">
        <f t="shared" si="11"/>
        <v>0</v>
      </c>
      <c r="Y26" s="188">
        <f t="shared" si="11"/>
        <v>0</v>
      </c>
      <c r="Z26" s="188">
        <f t="shared" si="11"/>
        <v>0</v>
      </c>
      <c r="AA26" s="188">
        <f t="shared" ref="AA26:AU26" si="12">SUM(AA20:AA24)</f>
        <v>0</v>
      </c>
      <c r="AB26" s="188">
        <f t="shared" si="12"/>
        <v>0</v>
      </c>
      <c r="AC26" s="188">
        <f t="shared" si="12"/>
        <v>0</v>
      </c>
      <c r="AD26" s="188">
        <f t="shared" si="12"/>
        <v>0</v>
      </c>
      <c r="AE26" s="188">
        <f t="shared" si="12"/>
        <v>0</v>
      </c>
      <c r="AF26" s="188">
        <f t="shared" si="12"/>
        <v>0</v>
      </c>
      <c r="AG26" s="188">
        <f t="shared" si="12"/>
        <v>0</v>
      </c>
      <c r="AH26" s="188">
        <f t="shared" si="12"/>
        <v>0</v>
      </c>
      <c r="AI26" s="188">
        <f t="shared" si="12"/>
        <v>0</v>
      </c>
      <c r="AJ26" s="188">
        <f t="shared" si="12"/>
        <v>0</v>
      </c>
      <c r="AK26" s="213">
        <f t="shared" si="12"/>
        <v>0</v>
      </c>
      <c r="AL26" s="213">
        <f t="shared" si="12"/>
        <v>0</v>
      </c>
      <c r="AM26" s="188">
        <f t="shared" si="12"/>
        <v>0</v>
      </c>
      <c r="AN26" s="188">
        <f t="shared" si="12"/>
        <v>0</v>
      </c>
      <c r="AO26" s="188">
        <f t="shared" si="12"/>
        <v>0</v>
      </c>
      <c r="AP26" s="188">
        <f t="shared" si="12"/>
        <v>0</v>
      </c>
      <c r="AQ26" s="188">
        <f t="shared" si="12"/>
        <v>0</v>
      </c>
      <c r="AR26" s="188">
        <f t="shared" si="12"/>
        <v>0</v>
      </c>
      <c r="AS26" s="188">
        <f t="shared" si="12"/>
        <v>0</v>
      </c>
      <c r="AT26" s="230">
        <f t="shared" si="12"/>
        <v>0</v>
      </c>
      <c r="AU26" s="231">
        <f t="shared" si="12"/>
        <v>0</v>
      </c>
      <c r="AV26" s="1" t="s">
        <v>203</v>
      </c>
      <c r="AW26" s="231">
        <f t="shared" ref="AW26:BD26" si="13">SUM(AW20:AW24)</f>
        <v>0</v>
      </c>
      <c r="AX26" s="188">
        <f t="shared" si="13"/>
        <v>0</v>
      </c>
      <c r="AY26" s="188">
        <f t="shared" si="13"/>
        <v>0</v>
      </c>
      <c r="AZ26" s="188">
        <f t="shared" si="13"/>
        <v>0</v>
      </c>
      <c r="BA26" s="188">
        <f t="shared" si="13"/>
        <v>0</v>
      </c>
      <c r="BB26" s="188">
        <f t="shared" si="13"/>
        <v>0</v>
      </c>
      <c r="BC26" s="230">
        <f t="shared" si="13"/>
        <v>0</v>
      </c>
      <c r="BD26" s="187">
        <f t="shared" si="13"/>
        <v>0</v>
      </c>
      <c r="BE26" s="260"/>
      <c r="BF26" s="259"/>
      <c r="BG26" s="252"/>
      <c r="BK26" s="270"/>
    </row>
    <row r="27" spans="1:63" s="1" customFormat="1" ht="16.5">
      <c r="A27" s="654"/>
      <c r="B27" s="19" t="s">
        <v>119</v>
      </c>
      <c r="C27" s="20" t="s">
        <v>120</v>
      </c>
      <c r="D27" s="21" t="s">
        <v>148</v>
      </c>
      <c r="E27" s="22" t="s">
        <v>149</v>
      </c>
      <c r="F27" s="17" t="s">
        <v>150</v>
      </c>
      <c r="G27" s="21" t="s">
        <v>151</v>
      </c>
      <c r="H27" s="21" t="s">
        <v>152</v>
      </c>
      <c r="I27" s="17" t="s">
        <v>153</v>
      </c>
      <c r="J27" s="17" t="s">
        <v>154</v>
      </c>
      <c r="K27" s="17" t="s">
        <v>155</v>
      </c>
      <c r="L27" s="17" t="s">
        <v>156</v>
      </c>
      <c r="M27" s="17" t="s">
        <v>163</v>
      </c>
      <c r="N27" s="17" t="s">
        <v>164</v>
      </c>
      <c r="O27" s="17" t="s">
        <v>165</v>
      </c>
      <c r="P27" s="17" t="s">
        <v>166</v>
      </c>
      <c r="Q27" s="17" t="s">
        <v>167</v>
      </c>
      <c r="R27" s="17" t="s">
        <v>168</v>
      </c>
      <c r="S27" s="17" t="s">
        <v>169</v>
      </c>
      <c r="T27" s="17" t="s">
        <v>170</v>
      </c>
      <c r="U27" s="17" t="s">
        <v>171</v>
      </c>
      <c r="V27" s="56" t="s">
        <v>172</v>
      </c>
      <c r="W27" s="17" t="s">
        <v>173</v>
      </c>
      <c r="X27" s="71" t="s">
        <v>174</v>
      </c>
      <c r="Y27" s="72" t="s">
        <v>175</v>
      </c>
      <c r="Z27" s="72" t="s">
        <v>176</v>
      </c>
      <c r="AA27" s="72" t="s">
        <v>177</v>
      </c>
      <c r="AB27" s="72" t="s">
        <v>178</v>
      </c>
      <c r="AC27" s="72" t="s">
        <v>179</v>
      </c>
      <c r="AD27" s="72" t="s">
        <v>180</v>
      </c>
      <c r="AE27" s="72" t="s">
        <v>181</v>
      </c>
      <c r="AF27" s="72" t="s">
        <v>9</v>
      </c>
      <c r="AG27" s="72" t="s">
        <v>11</v>
      </c>
      <c r="AH27" s="72" t="s">
        <v>182</v>
      </c>
      <c r="AI27" s="195" t="s">
        <v>183</v>
      </c>
      <c r="AJ27" s="196" t="s">
        <v>184</v>
      </c>
      <c r="AK27" s="197" t="s">
        <v>185</v>
      </c>
      <c r="AL27" s="198" t="s">
        <v>186</v>
      </c>
      <c r="AM27" s="72" t="s">
        <v>187</v>
      </c>
      <c r="AN27" s="20" t="s">
        <v>188</v>
      </c>
      <c r="AO27" s="20" t="s">
        <v>189</v>
      </c>
      <c r="AP27" s="20" t="s">
        <v>190</v>
      </c>
      <c r="AQ27" s="20" t="s">
        <v>191</v>
      </c>
      <c r="AR27" s="20" t="s">
        <v>192</v>
      </c>
      <c r="AS27" s="20" t="s">
        <v>193</v>
      </c>
      <c r="AT27" s="216" t="s">
        <v>194</v>
      </c>
      <c r="AU27" s="20" t="s">
        <v>195</v>
      </c>
      <c r="AV27" s="217"/>
      <c r="AW27" s="236" t="s">
        <v>157</v>
      </c>
      <c r="AX27" s="237" t="s">
        <v>158</v>
      </c>
      <c r="AY27" s="238" t="s">
        <v>159</v>
      </c>
      <c r="AZ27" s="238" t="s">
        <v>160</v>
      </c>
      <c r="BA27" s="238" t="s">
        <v>161</v>
      </c>
      <c r="BB27" s="238" t="s">
        <v>162</v>
      </c>
      <c r="BC27" s="239" t="s">
        <v>196</v>
      </c>
      <c r="BD27" s="240" t="s">
        <v>197</v>
      </c>
      <c r="BE27" s="251"/>
      <c r="BG27" s="252"/>
      <c r="BJ27" s="271"/>
      <c r="BK27" s="270"/>
    </row>
    <row r="28" spans="1:63" s="14" customFormat="1" ht="16.5">
      <c r="A28" s="655"/>
      <c r="B28" s="189"/>
      <c r="C28" s="173"/>
      <c r="D28" s="174"/>
      <c r="E28" s="175"/>
      <c r="F28" s="174"/>
      <c r="G28" s="176"/>
      <c r="H28" s="176"/>
      <c r="I28" s="176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5"/>
      <c r="W28" s="174"/>
      <c r="X28" s="190"/>
      <c r="Y28" s="191"/>
      <c r="Z28" s="191"/>
      <c r="AA28" s="191"/>
      <c r="AB28" s="191"/>
      <c r="AC28" s="192"/>
      <c r="AD28" s="191"/>
      <c r="AE28" s="193"/>
      <c r="AF28" s="191"/>
      <c r="AG28" s="191"/>
      <c r="AH28" s="199"/>
      <c r="AI28" s="193"/>
      <c r="AJ28" s="200"/>
      <c r="AK28" s="201"/>
      <c r="AL28" s="202"/>
      <c r="AM28" s="203"/>
      <c r="AN28" s="204"/>
      <c r="AO28" s="218"/>
      <c r="AP28" s="218"/>
      <c r="AQ28" s="219"/>
      <c r="AR28" s="219"/>
      <c r="AS28" s="219"/>
      <c r="AT28" s="220"/>
      <c r="AU28" s="221"/>
      <c r="AV28" s="1"/>
      <c r="AW28" s="241"/>
      <c r="AX28" s="242"/>
      <c r="AY28" s="218"/>
      <c r="AZ28" s="218"/>
      <c r="BA28" s="218"/>
      <c r="BB28" s="218"/>
      <c r="BC28" s="243"/>
      <c r="BD28" s="244"/>
      <c r="BE28" s="257"/>
      <c r="BG28" s="252"/>
      <c r="BJ28" s="272"/>
      <c r="BK28" s="270"/>
    </row>
    <row r="29" spans="1:63" s="14" customFormat="1" ht="15.75">
      <c r="A29" s="655"/>
      <c r="B29" s="665"/>
      <c r="C29" s="666"/>
      <c r="D29" s="178"/>
      <c r="E29" s="179"/>
      <c r="F29" s="180"/>
      <c r="G29" s="178"/>
      <c r="H29" s="178"/>
      <c r="I29" s="178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74"/>
      <c r="U29" s="174"/>
      <c r="V29" s="175"/>
      <c r="W29" s="174"/>
      <c r="X29" s="190"/>
      <c r="Y29" s="182"/>
      <c r="Z29" s="182"/>
      <c r="AA29" s="182"/>
      <c r="AB29" s="182"/>
      <c r="AC29" s="194"/>
      <c r="AD29" s="191"/>
      <c r="AE29" s="182"/>
      <c r="AF29" s="182"/>
      <c r="AG29" s="191"/>
      <c r="AH29" s="199"/>
      <c r="AI29" s="194"/>
      <c r="AJ29" s="205"/>
      <c r="AK29" s="206"/>
      <c r="AL29" s="207"/>
      <c r="AM29" s="208"/>
      <c r="AN29" s="209"/>
      <c r="AO29" s="222"/>
      <c r="AP29" s="222"/>
      <c r="AQ29" s="223"/>
      <c r="AR29" s="223"/>
      <c r="AS29" s="223"/>
      <c r="AT29" s="224"/>
      <c r="AU29" s="225"/>
      <c r="AV29" s="1"/>
      <c r="AW29" s="245"/>
      <c r="AX29" s="246"/>
      <c r="AY29" s="222"/>
      <c r="AZ29" s="222"/>
      <c r="BA29" s="222"/>
      <c r="BB29" s="222"/>
      <c r="BC29" s="247"/>
      <c r="BD29" s="248"/>
      <c r="BE29" s="257"/>
      <c r="BG29" s="252"/>
      <c r="BJ29" s="272"/>
      <c r="BK29" s="270"/>
    </row>
    <row r="30" spans="1:63" s="14" customFormat="1" ht="15.75">
      <c r="A30" s="655"/>
      <c r="B30" s="667"/>
      <c r="C30" s="668"/>
      <c r="D30" s="178"/>
      <c r="E30" s="179"/>
      <c r="F30" s="180"/>
      <c r="G30" s="178"/>
      <c r="H30" s="178"/>
      <c r="I30" s="178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74"/>
      <c r="U30" s="174"/>
      <c r="V30" s="175"/>
      <c r="W30" s="174"/>
      <c r="X30" s="190"/>
      <c r="Y30" s="182"/>
      <c r="Z30" s="182"/>
      <c r="AA30" s="182"/>
      <c r="AB30" s="182"/>
      <c r="AC30" s="194"/>
      <c r="AD30" s="182"/>
      <c r="AE30" s="182"/>
      <c r="AF30" s="182"/>
      <c r="AG30" s="191"/>
      <c r="AH30" s="199"/>
      <c r="AI30" s="194"/>
      <c r="AJ30" s="205"/>
      <c r="AK30" s="206"/>
      <c r="AL30" s="207"/>
      <c r="AM30" s="208"/>
      <c r="AN30" s="209"/>
      <c r="AO30" s="222"/>
      <c r="AP30" s="222"/>
      <c r="AQ30" s="223"/>
      <c r="AR30" s="223"/>
      <c r="AS30" s="223"/>
      <c r="AT30" s="224"/>
      <c r="AU30" s="225"/>
      <c r="AV30" s="1"/>
      <c r="AW30" s="245"/>
      <c r="AX30" s="246"/>
      <c r="AY30" s="222"/>
      <c r="AZ30" s="222"/>
      <c r="BA30" s="222"/>
      <c r="BB30" s="222"/>
      <c r="BC30" s="247"/>
      <c r="BD30" s="248"/>
      <c r="BE30" s="257"/>
      <c r="BG30" s="252"/>
      <c r="BJ30" s="272"/>
      <c r="BK30" s="270"/>
    </row>
    <row r="31" spans="1:63" s="14" customFormat="1" ht="15" customHeight="1">
      <c r="A31" s="655"/>
      <c r="B31" s="667"/>
      <c r="C31" s="668"/>
      <c r="D31" s="178"/>
      <c r="E31" s="179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79"/>
      <c r="W31" s="180"/>
      <c r="X31" s="179"/>
      <c r="Y31" s="182"/>
      <c r="Z31" s="182"/>
      <c r="AA31" s="182"/>
      <c r="AB31" s="182"/>
      <c r="AC31" s="194"/>
      <c r="AD31" s="182"/>
      <c r="AE31" s="182"/>
      <c r="AF31" s="182"/>
      <c r="AG31" s="182"/>
      <c r="AH31" s="208"/>
      <c r="AI31" s="182"/>
      <c r="AJ31" s="205"/>
      <c r="AK31" s="206"/>
      <c r="AL31" s="207"/>
      <c r="AM31" s="208"/>
      <c r="AN31" s="209"/>
      <c r="AO31" s="222"/>
      <c r="AP31" s="222"/>
      <c r="AQ31" s="223"/>
      <c r="AR31" s="223"/>
      <c r="AS31" s="223"/>
      <c r="AT31" s="224"/>
      <c r="AU31" s="225"/>
      <c r="AV31" s="1"/>
      <c r="AW31" s="245"/>
      <c r="AX31" s="246"/>
      <c r="AY31" s="222"/>
      <c r="AZ31" s="222"/>
      <c r="BA31" s="222"/>
      <c r="BB31" s="222"/>
      <c r="BC31" s="247"/>
      <c r="BD31" s="248"/>
      <c r="BE31" s="257"/>
      <c r="BG31" s="252"/>
      <c r="BJ31" s="272"/>
      <c r="BK31" s="270"/>
    </row>
    <row r="32" spans="1:63" s="14" customFormat="1" ht="16.5">
      <c r="A32" s="655"/>
      <c r="B32" s="667"/>
      <c r="C32" s="668"/>
      <c r="D32" s="184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0"/>
      <c r="AA32" s="180"/>
      <c r="AB32" s="180"/>
      <c r="AC32" s="184"/>
      <c r="AD32" s="185"/>
      <c r="AE32" s="185"/>
      <c r="AF32" s="185"/>
      <c r="AG32" s="185"/>
      <c r="AH32" s="210"/>
      <c r="AI32" s="185"/>
      <c r="AJ32" s="185"/>
      <c r="AK32" s="210"/>
      <c r="AL32" s="210"/>
      <c r="AM32" s="185"/>
      <c r="AN32" s="185"/>
      <c r="AO32" s="185"/>
      <c r="AP32" s="185"/>
      <c r="AQ32" s="185"/>
      <c r="AR32" s="185"/>
      <c r="AS32" s="185"/>
      <c r="AT32" s="226"/>
      <c r="AU32" s="227"/>
      <c r="AV32" s="1"/>
      <c r="AW32" s="227"/>
      <c r="AX32" s="184"/>
      <c r="AY32" s="185"/>
      <c r="AZ32" s="185"/>
      <c r="BA32" s="185"/>
      <c r="BB32" s="185"/>
      <c r="BC32" s="226"/>
      <c r="BD32" s="249"/>
      <c r="BE32" s="257"/>
      <c r="BG32" s="252"/>
      <c r="BJ32" s="272"/>
      <c r="BK32" s="270"/>
    </row>
    <row r="33" spans="1:63" ht="16.5">
      <c r="A33" s="655"/>
      <c r="B33" s="667"/>
      <c r="C33" s="668"/>
      <c r="D33" s="186">
        <f>SUM(D28:D32)*250000</f>
        <v>0</v>
      </c>
      <c r="E33" s="187">
        <f>SUM(E28:E32)*350000</f>
        <v>0</v>
      </c>
      <c r="F33" s="187">
        <f>SUM(F28:F32)*250000</f>
        <v>0</v>
      </c>
      <c r="G33" s="187">
        <f>SUM(G28:G32)*350000</f>
        <v>0</v>
      </c>
      <c r="H33" s="187">
        <f>SUM(H28:H32)*250000</f>
        <v>0</v>
      </c>
      <c r="I33" s="187">
        <f>SUM(I28:I32)*350000</f>
        <v>0</v>
      </c>
      <c r="J33" s="187">
        <f>SUM(J28:J32)*250000</f>
        <v>0</v>
      </c>
      <c r="K33" s="187">
        <f>SUM(K28:K32)*350000</f>
        <v>0</v>
      </c>
      <c r="L33" s="187">
        <f>SUM(L28:L32)*75000</f>
        <v>0</v>
      </c>
      <c r="M33" s="187">
        <f>SUM(M28:M32)*120000</f>
        <v>0</v>
      </c>
      <c r="N33" s="187">
        <f>SUM(N28:N32)*25000</f>
        <v>0</v>
      </c>
      <c r="O33" s="187">
        <f>SUM(O28:O32)*35000</f>
        <v>0</v>
      </c>
      <c r="P33" s="187">
        <f>SUM(P28:P32)*200000</f>
        <v>0</v>
      </c>
      <c r="Q33" s="187">
        <f>SUM(Q28:Q32)*300000</f>
        <v>0</v>
      </c>
      <c r="R33" s="187">
        <f>SUM(R28:R32)*200000</f>
        <v>0</v>
      </c>
      <c r="S33" s="187">
        <f>SUM(S28:S32)*300000</f>
        <v>0</v>
      </c>
      <c r="T33" s="187">
        <f>SUM(T28:T32)*200000</f>
        <v>0</v>
      </c>
      <c r="U33" s="187">
        <f>SUM(U28:U32)*300000</f>
        <v>0</v>
      </c>
      <c r="V33" s="187">
        <f>SUM(V28:V32)*200000</f>
        <v>0</v>
      </c>
      <c r="W33" s="187">
        <f>SUM(W28:W32)*300000</f>
        <v>0</v>
      </c>
      <c r="X33" s="187">
        <f>SUM(X28:X32)*100000</f>
        <v>0</v>
      </c>
      <c r="Y33" s="187">
        <f>SUM(Y28:Y32)*100000</f>
        <v>0</v>
      </c>
      <c r="Z33" s="187">
        <f>SUM(Z28:Z32)*880000</f>
        <v>0</v>
      </c>
      <c r="AA33" s="187">
        <f t="shared" ref="AA33:AB33" si="14">SUM(AA28:AA32)*880000</f>
        <v>0</v>
      </c>
      <c r="AB33" s="187">
        <f t="shared" si="14"/>
        <v>0</v>
      </c>
      <c r="AC33" s="187">
        <f>SUM(AC28:AC32)*50000</f>
        <v>0</v>
      </c>
      <c r="AD33" s="187">
        <f>SUM(AD28:AD32)*100000</f>
        <v>0</v>
      </c>
      <c r="AE33" s="187">
        <f>SUM(AE28:AE32)*180000</f>
        <v>0</v>
      </c>
      <c r="AF33" s="187">
        <f>SUM(AF28:AF32)*10000</f>
        <v>0</v>
      </c>
      <c r="AG33" s="187">
        <f>SUM(AG28:AG32)*15000</f>
        <v>0</v>
      </c>
      <c r="AH33" s="187">
        <f>SUM(AH28:AH32)*30000</f>
        <v>0</v>
      </c>
      <c r="AI33" s="187">
        <f>SUM(AI28:AI32)*370000</f>
        <v>0</v>
      </c>
      <c r="AJ33" s="187">
        <f>SUM(AJ28:AJ32)*125000</f>
        <v>0</v>
      </c>
      <c r="AK33" s="211">
        <f>SUM(AK28:AK32)*AV33</f>
        <v>0</v>
      </c>
      <c r="AL33" s="212">
        <f>SUM(AL28:AL32)*30</f>
        <v>0</v>
      </c>
      <c r="AM33" s="187">
        <f>SUM(AM28:AM32)*1000000</f>
        <v>0</v>
      </c>
      <c r="AN33" s="187">
        <f>SUM(AN28:AN32)*330000</f>
        <v>0</v>
      </c>
      <c r="AO33" s="187">
        <f>SUM(AO28:AO32)*120000</f>
        <v>0</v>
      </c>
      <c r="AP33" s="187">
        <f>SUM(AP28:AP32)*550000</f>
        <v>0</v>
      </c>
      <c r="AQ33" s="187">
        <f>SUM(AQ28:AQ32)*275000</f>
        <v>0</v>
      </c>
      <c r="AR33" s="187">
        <f>SUM(AR28:AR32)*275000</f>
        <v>0</v>
      </c>
      <c r="AS33" s="187">
        <f>SUM(AS28:AS32)*275000</f>
        <v>0</v>
      </c>
      <c r="AT33" s="228">
        <f>SUM(AT28:AT32)*275000</f>
        <v>0</v>
      </c>
      <c r="AU33" s="187">
        <f>SUM(AU28:AU32)*275000</f>
        <v>0</v>
      </c>
      <c r="AV33" s="229">
        <v>0</v>
      </c>
      <c r="AW33" s="187">
        <f t="shared" ref="AW33:BD33" si="15">SUM(AW28:AW32)</f>
        <v>0</v>
      </c>
      <c r="AX33" s="186">
        <f t="shared" si="15"/>
        <v>0</v>
      </c>
      <c r="AY33" s="187">
        <f t="shared" si="15"/>
        <v>0</v>
      </c>
      <c r="AZ33" s="187">
        <f t="shared" si="15"/>
        <v>0</v>
      </c>
      <c r="BA33" s="187">
        <f t="shared" si="15"/>
        <v>0</v>
      </c>
      <c r="BB33" s="187">
        <f t="shared" si="15"/>
        <v>0</v>
      </c>
      <c r="BC33" s="228">
        <f t="shared" si="15"/>
        <v>0</v>
      </c>
      <c r="BD33" s="187">
        <f t="shared" si="15"/>
        <v>0</v>
      </c>
      <c r="BE33" s="257"/>
      <c r="BF33" s="259"/>
      <c r="BG33" s="252"/>
      <c r="BK33" s="270"/>
    </row>
    <row r="34" spans="1:63" ht="20.25" customHeight="1">
      <c r="A34" s="656"/>
      <c r="B34" s="669"/>
      <c r="C34" s="670"/>
      <c r="D34" s="188">
        <f>SUM(D28:D32)</f>
        <v>0</v>
      </c>
      <c r="E34" s="188">
        <f t="shared" ref="E34:Z34" si="16">SUM(E28:E32)</f>
        <v>0</v>
      </c>
      <c r="F34" s="188">
        <f t="shared" si="16"/>
        <v>0</v>
      </c>
      <c r="G34" s="188">
        <f t="shared" si="16"/>
        <v>0</v>
      </c>
      <c r="H34" s="188">
        <f t="shared" si="16"/>
        <v>0</v>
      </c>
      <c r="I34" s="188">
        <f t="shared" si="16"/>
        <v>0</v>
      </c>
      <c r="J34" s="188">
        <f t="shared" si="16"/>
        <v>0</v>
      </c>
      <c r="K34" s="188">
        <f t="shared" si="16"/>
        <v>0</v>
      </c>
      <c r="L34" s="188">
        <f t="shared" si="16"/>
        <v>0</v>
      </c>
      <c r="M34" s="188">
        <f t="shared" si="16"/>
        <v>0</v>
      </c>
      <c r="N34" s="188">
        <f t="shared" si="16"/>
        <v>0</v>
      </c>
      <c r="O34" s="188">
        <f t="shared" si="16"/>
        <v>0</v>
      </c>
      <c r="P34" s="188">
        <f t="shared" si="16"/>
        <v>0</v>
      </c>
      <c r="Q34" s="188">
        <f t="shared" si="16"/>
        <v>0</v>
      </c>
      <c r="R34" s="188">
        <f t="shared" si="16"/>
        <v>0</v>
      </c>
      <c r="S34" s="188">
        <f t="shared" si="16"/>
        <v>0</v>
      </c>
      <c r="T34" s="188">
        <f t="shared" si="16"/>
        <v>0</v>
      </c>
      <c r="U34" s="188">
        <f t="shared" si="16"/>
        <v>0</v>
      </c>
      <c r="V34" s="188">
        <f t="shared" si="16"/>
        <v>0</v>
      </c>
      <c r="W34" s="188">
        <f t="shared" si="16"/>
        <v>0</v>
      </c>
      <c r="X34" s="188">
        <f t="shared" si="16"/>
        <v>0</v>
      </c>
      <c r="Y34" s="188">
        <f t="shared" si="16"/>
        <v>0</v>
      </c>
      <c r="Z34" s="188">
        <f t="shared" si="16"/>
        <v>0</v>
      </c>
      <c r="AA34" s="188">
        <f t="shared" ref="AA34:AU34" si="17">SUM(AA28:AA32)</f>
        <v>0</v>
      </c>
      <c r="AB34" s="188">
        <f t="shared" si="17"/>
        <v>0</v>
      </c>
      <c r="AC34" s="188">
        <f t="shared" si="17"/>
        <v>0</v>
      </c>
      <c r="AD34" s="188">
        <f t="shared" si="17"/>
        <v>0</v>
      </c>
      <c r="AE34" s="188">
        <f t="shared" si="17"/>
        <v>0</v>
      </c>
      <c r="AF34" s="188">
        <f t="shared" si="17"/>
        <v>0</v>
      </c>
      <c r="AG34" s="188">
        <f t="shared" si="17"/>
        <v>0</v>
      </c>
      <c r="AH34" s="188">
        <f t="shared" si="17"/>
        <v>0</v>
      </c>
      <c r="AI34" s="188">
        <f t="shared" si="17"/>
        <v>0</v>
      </c>
      <c r="AJ34" s="188">
        <f t="shared" si="17"/>
        <v>0</v>
      </c>
      <c r="AK34" s="213">
        <f t="shared" si="17"/>
        <v>0</v>
      </c>
      <c r="AL34" s="213">
        <f t="shared" si="17"/>
        <v>0</v>
      </c>
      <c r="AM34" s="188">
        <f t="shared" si="17"/>
        <v>0</v>
      </c>
      <c r="AN34" s="188">
        <f t="shared" si="17"/>
        <v>0</v>
      </c>
      <c r="AO34" s="188">
        <f t="shared" si="17"/>
        <v>0</v>
      </c>
      <c r="AP34" s="188">
        <f t="shared" si="17"/>
        <v>0</v>
      </c>
      <c r="AQ34" s="188">
        <f t="shared" si="17"/>
        <v>0</v>
      </c>
      <c r="AR34" s="188">
        <f t="shared" si="17"/>
        <v>0</v>
      </c>
      <c r="AS34" s="188">
        <f t="shared" si="17"/>
        <v>0</v>
      </c>
      <c r="AT34" s="230">
        <f t="shared" si="17"/>
        <v>0</v>
      </c>
      <c r="AU34" s="231">
        <f t="shared" si="17"/>
        <v>0</v>
      </c>
      <c r="AV34" s="1" t="s">
        <v>203</v>
      </c>
      <c r="AW34" s="231">
        <f t="shared" ref="AW34:BD34" si="18">SUM(AW28:AW32)</f>
        <v>0</v>
      </c>
      <c r="AX34" s="188">
        <f t="shared" si="18"/>
        <v>0</v>
      </c>
      <c r="AY34" s="188">
        <f t="shared" si="18"/>
        <v>0</v>
      </c>
      <c r="AZ34" s="188">
        <f t="shared" si="18"/>
        <v>0</v>
      </c>
      <c r="BA34" s="188">
        <f t="shared" si="18"/>
        <v>0</v>
      </c>
      <c r="BB34" s="188">
        <f t="shared" si="18"/>
        <v>0</v>
      </c>
      <c r="BC34" s="230">
        <f t="shared" si="18"/>
        <v>0</v>
      </c>
      <c r="BD34" s="187">
        <f t="shared" si="18"/>
        <v>0</v>
      </c>
      <c r="BE34" s="260"/>
      <c r="BF34" s="259"/>
      <c r="BG34" s="252"/>
      <c r="BK34" s="270"/>
    </row>
    <row r="35" spans="1:63" s="1" customFormat="1" ht="16.5">
      <c r="A35" s="654"/>
      <c r="B35" s="19" t="s">
        <v>119</v>
      </c>
      <c r="C35" s="20" t="s">
        <v>120</v>
      </c>
      <c r="D35" s="21" t="s">
        <v>148</v>
      </c>
      <c r="E35" s="22" t="s">
        <v>149</v>
      </c>
      <c r="F35" s="17" t="s">
        <v>150</v>
      </c>
      <c r="G35" s="21" t="s">
        <v>151</v>
      </c>
      <c r="H35" s="21" t="s">
        <v>152</v>
      </c>
      <c r="I35" s="17" t="s">
        <v>153</v>
      </c>
      <c r="J35" s="17" t="s">
        <v>154</v>
      </c>
      <c r="K35" s="17" t="s">
        <v>155</v>
      </c>
      <c r="L35" s="17" t="s">
        <v>156</v>
      </c>
      <c r="M35" s="17" t="s">
        <v>163</v>
      </c>
      <c r="N35" s="17" t="s">
        <v>164</v>
      </c>
      <c r="O35" s="17" t="s">
        <v>165</v>
      </c>
      <c r="P35" s="17" t="s">
        <v>166</v>
      </c>
      <c r="Q35" s="17" t="s">
        <v>167</v>
      </c>
      <c r="R35" s="17" t="s">
        <v>168</v>
      </c>
      <c r="S35" s="17" t="s">
        <v>169</v>
      </c>
      <c r="T35" s="17" t="s">
        <v>170</v>
      </c>
      <c r="U35" s="17" t="s">
        <v>171</v>
      </c>
      <c r="V35" s="56" t="s">
        <v>172</v>
      </c>
      <c r="W35" s="17" t="s">
        <v>173</v>
      </c>
      <c r="X35" s="71" t="s">
        <v>174</v>
      </c>
      <c r="Y35" s="72" t="s">
        <v>175</v>
      </c>
      <c r="Z35" s="72" t="s">
        <v>176</v>
      </c>
      <c r="AA35" s="72" t="s">
        <v>177</v>
      </c>
      <c r="AB35" s="72" t="s">
        <v>178</v>
      </c>
      <c r="AC35" s="72" t="s">
        <v>179</v>
      </c>
      <c r="AD35" s="72" t="s">
        <v>180</v>
      </c>
      <c r="AE35" s="72" t="s">
        <v>181</v>
      </c>
      <c r="AF35" s="72" t="s">
        <v>9</v>
      </c>
      <c r="AG35" s="72" t="s">
        <v>11</v>
      </c>
      <c r="AH35" s="72" t="s">
        <v>182</v>
      </c>
      <c r="AI35" s="195" t="s">
        <v>183</v>
      </c>
      <c r="AJ35" s="196" t="s">
        <v>184</v>
      </c>
      <c r="AK35" s="197" t="s">
        <v>185</v>
      </c>
      <c r="AL35" s="198" t="s">
        <v>186</v>
      </c>
      <c r="AM35" s="72" t="s">
        <v>187</v>
      </c>
      <c r="AN35" s="20" t="s">
        <v>188</v>
      </c>
      <c r="AO35" s="20" t="s">
        <v>189</v>
      </c>
      <c r="AP35" s="20" t="s">
        <v>190</v>
      </c>
      <c r="AQ35" s="20" t="s">
        <v>191</v>
      </c>
      <c r="AR35" s="20" t="s">
        <v>192</v>
      </c>
      <c r="AS35" s="20" t="s">
        <v>193</v>
      </c>
      <c r="AT35" s="216" t="s">
        <v>194</v>
      </c>
      <c r="AU35" s="20" t="s">
        <v>195</v>
      </c>
      <c r="AV35" s="217"/>
      <c r="AW35" s="236" t="s">
        <v>157</v>
      </c>
      <c r="AX35" s="237" t="s">
        <v>158</v>
      </c>
      <c r="AY35" s="238" t="s">
        <v>159</v>
      </c>
      <c r="AZ35" s="238" t="s">
        <v>160</v>
      </c>
      <c r="BA35" s="238" t="s">
        <v>161</v>
      </c>
      <c r="BB35" s="238" t="s">
        <v>162</v>
      </c>
      <c r="BC35" s="239" t="s">
        <v>196</v>
      </c>
      <c r="BD35" s="240" t="s">
        <v>197</v>
      </c>
      <c r="BE35" s="251"/>
      <c r="BG35" s="252"/>
      <c r="BJ35" s="271"/>
      <c r="BK35" s="270"/>
    </row>
    <row r="36" spans="1:63" s="14" customFormat="1" ht="16.5">
      <c r="A36" s="655"/>
      <c r="B36" s="189"/>
      <c r="C36" s="173"/>
      <c r="D36" s="174"/>
      <c r="E36" s="175"/>
      <c r="F36" s="174"/>
      <c r="G36" s="176"/>
      <c r="H36" s="176"/>
      <c r="I36" s="176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5"/>
      <c r="W36" s="174"/>
      <c r="X36" s="190"/>
      <c r="Y36" s="191"/>
      <c r="Z36" s="191"/>
      <c r="AA36" s="191"/>
      <c r="AB36" s="191"/>
      <c r="AC36" s="192"/>
      <c r="AD36" s="191"/>
      <c r="AE36" s="193"/>
      <c r="AF36" s="191"/>
      <c r="AG36" s="191"/>
      <c r="AH36" s="199"/>
      <c r="AI36" s="193"/>
      <c r="AJ36" s="200"/>
      <c r="AK36" s="201"/>
      <c r="AL36" s="202"/>
      <c r="AM36" s="203"/>
      <c r="AN36" s="204"/>
      <c r="AO36" s="218"/>
      <c r="AP36" s="218"/>
      <c r="AQ36" s="219"/>
      <c r="AR36" s="219"/>
      <c r="AS36" s="219"/>
      <c r="AT36" s="220"/>
      <c r="AU36" s="221"/>
      <c r="AV36" s="1"/>
      <c r="AW36" s="241"/>
      <c r="AX36" s="242"/>
      <c r="AY36" s="218"/>
      <c r="AZ36" s="218"/>
      <c r="BA36" s="218"/>
      <c r="BB36" s="218"/>
      <c r="BC36" s="243"/>
      <c r="BD36" s="244"/>
      <c r="BE36" s="257"/>
      <c r="BG36" s="252"/>
      <c r="BJ36" s="272"/>
      <c r="BK36" s="270"/>
    </row>
    <row r="37" spans="1:63" s="14" customFormat="1" ht="15.75">
      <c r="A37" s="655"/>
      <c r="B37" s="665"/>
      <c r="C37" s="666"/>
      <c r="D37" s="178"/>
      <c r="E37" s="179"/>
      <c r="F37" s="180"/>
      <c r="G37" s="178"/>
      <c r="H37" s="178"/>
      <c r="I37" s="178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74"/>
      <c r="U37" s="174"/>
      <c r="V37" s="175"/>
      <c r="W37" s="174"/>
      <c r="X37" s="190"/>
      <c r="Y37" s="182"/>
      <c r="Z37" s="182"/>
      <c r="AA37" s="182"/>
      <c r="AB37" s="182"/>
      <c r="AC37" s="194"/>
      <c r="AD37" s="191"/>
      <c r="AE37" s="182"/>
      <c r="AF37" s="182"/>
      <c r="AG37" s="191"/>
      <c r="AH37" s="199"/>
      <c r="AI37" s="194"/>
      <c r="AJ37" s="205"/>
      <c r="AK37" s="206"/>
      <c r="AL37" s="207"/>
      <c r="AM37" s="208"/>
      <c r="AN37" s="209"/>
      <c r="AO37" s="222"/>
      <c r="AP37" s="222"/>
      <c r="AQ37" s="223"/>
      <c r="AR37" s="223"/>
      <c r="AS37" s="223"/>
      <c r="AT37" s="224"/>
      <c r="AU37" s="225"/>
      <c r="AV37" s="1"/>
      <c r="AW37" s="245"/>
      <c r="AX37" s="246"/>
      <c r="AY37" s="222"/>
      <c r="AZ37" s="222"/>
      <c r="BA37" s="222"/>
      <c r="BB37" s="222"/>
      <c r="BC37" s="247"/>
      <c r="BD37" s="248"/>
      <c r="BE37" s="257"/>
      <c r="BG37" s="252"/>
      <c r="BJ37" s="272"/>
      <c r="BK37" s="270"/>
    </row>
    <row r="38" spans="1:63" s="14" customFormat="1" ht="15.75">
      <c r="A38" s="655"/>
      <c r="B38" s="667"/>
      <c r="C38" s="668"/>
      <c r="D38" s="178"/>
      <c r="E38" s="179"/>
      <c r="F38" s="180"/>
      <c r="G38" s="178"/>
      <c r="H38" s="178"/>
      <c r="I38" s="178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74"/>
      <c r="U38" s="174"/>
      <c r="V38" s="175"/>
      <c r="W38" s="174"/>
      <c r="X38" s="190"/>
      <c r="Y38" s="182"/>
      <c r="Z38" s="182"/>
      <c r="AA38" s="182"/>
      <c r="AB38" s="182"/>
      <c r="AC38" s="194"/>
      <c r="AD38" s="182"/>
      <c r="AE38" s="182"/>
      <c r="AF38" s="182"/>
      <c r="AG38" s="191"/>
      <c r="AH38" s="199"/>
      <c r="AI38" s="194"/>
      <c r="AJ38" s="205"/>
      <c r="AK38" s="206"/>
      <c r="AL38" s="207"/>
      <c r="AM38" s="208"/>
      <c r="AN38" s="209"/>
      <c r="AO38" s="222"/>
      <c r="AP38" s="222"/>
      <c r="AQ38" s="223"/>
      <c r="AR38" s="223"/>
      <c r="AS38" s="223"/>
      <c r="AT38" s="224"/>
      <c r="AU38" s="225"/>
      <c r="AV38" s="1"/>
      <c r="AW38" s="245"/>
      <c r="AX38" s="246"/>
      <c r="AY38" s="222"/>
      <c r="AZ38" s="222"/>
      <c r="BA38" s="222"/>
      <c r="BB38" s="222"/>
      <c r="BC38" s="247"/>
      <c r="BD38" s="248"/>
      <c r="BE38" s="257"/>
      <c r="BG38" s="252"/>
      <c r="BJ38" s="272"/>
      <c r="BK38" s="270"/>
    </row>
    <row r="39" spans="1:63" s="14" customFormat="1" ht="15" customHeight="1">
      <c r="A39" s="655"/>
      <c r="B39" s="667"/>
      <c r="C39" s="668"/>
      <c r="D39" s="178"/>
      <c r="E39" s="179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79"/>
      <c r="W39" s="180"/>
      <c r="X39" s="179"/>
      <c r="Y39" s="182"/>
      <c r="Z39" s="182"/>
      <c r="AA39" s="182"/>
      <c r="AB39" s="182"/>
      <c r="AC39" s="194"/>
      <c r="AD39" s="182"/>
      <c r="AE39" s="182"/>
      <c r="AF39" s="182"/>
      <c r="AG39" s="182"/>
      <c r="AH39" s="208"/>
      <c r="AI39" s="182"/>
      <c r="AJ39" s="205"/>
      <c r="AK39" s="206"/>
      <c r="AL39" s="207"/>
      <c r="AM39" s="208"/>
      <c r="AN39" s="209"/>
      <c r="AO39" s="222"/>
      <c r="AP39" s="222"/>
      <c r="AQ39" s="223"/>
      <c r="AR39" s="223"/>
      <c r="AS39" s="223"/>
      <c r="AT39" s="224"/>
      <c r="AU39" s="225"/>
      <c r="AV39" s="1"/>
      <c r="AW39" s="245"/>
      <c r="AX39" s="246"/>
      <c r="AY39" s="222"/>
      <c r="AZ39" s="222"/>
      <c r="BA39" s="222"/>
      <c r="BB39" s="222"/>
      <c r="BC39" s="247"/>
      <c r="BD39" s="248"/>
      <c r="BE39" s="257"/>
      <c r="BG39" s="252"/>
      <c r="BJ39" s="272"/>
      <c r="BK39" s="270"/>
    </row>
    <row r="40" spans="1:63" s="14" customFormat="1" ht="16.5">
      <c r="A40" s="655"/>
      <c r="B40" s="667"/>
      <c r="C40" s="668"/>
      <c r="D40" s="184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5"/>
      <c r="Y40" s="185"/>
      <c r="Z40" s="180"/>
      <c r="AA40" s="180"/>
      <c r="AB40" s="180"/>
      <c r="AC40" s="184"/>
      <c r="AD40" s="185"/>
      <c r="AE40" s="185"/>
      <c r="AF40" s="185"/>
      <c r="AG40" s="185"/>
      <c r="AH40" s="210"/>
      <c r="AI40" s="185"/>
      <c r="AJ40" s="185"/>
      <c r="AK40" s="210"/>
      <c r="AL40" s="210"/>
      <c r="AM40" s="185"/>
      <c r="AN40" s="185"/>
      <c r="AO40" s="185"/>
      <c r="AP40" s="185"/>
      <c r="AQ40" s="185"/>
      <c r="AR40" s="185"/>
      <c r="AS40" s="185"/>
      <c r="AT40" s="226"/>
      <c r="AU40" s="227"/>
      <c r="AV40" s="1"/>
      <c r="AW40" s="227"/>
      <c r="AX40" s="184"/>
      <c r="AY40" s="185"/>
      <c r="AZ40" s="185"/>
      <c r="BA40" s="185"/>
      <c r="BB40" s="185"/>
      <c r="BC40" s="226"/>
      <c r="BD40" s="249"/>
      <c r="BE40" s="257"/>
      <c r="BG40" s="252"/>
      <c r="BJ40" s="272"/>
      <c r="BK40" s="270"/>
    </row>
    <row r="41" spans="1:63" ht="16.5">
      <c r="A41" s="655"/>
      <c r="B41" s="667"/>
      <c r="C41" s="668"/>
      <c r="D41" s="186">
        <f>SUM(D36:D40)*250000</f>
        <v>0</v>
      </c>
      <c r="E41" s="187">
        <f>SUM(E36:E40)*350000</f>
        <v>0</v>
      </c>
      <c r="F41" s="187">
        <f>SUM(F36:F40)*250000</f>
        <v>0</v>
      </c>
      <c r="G41" s="187">
        <f>SUM(G36:G40)*350000</f>
        <v>0</v>
      </c>
      <c r="H41" s="187">
        <f>SUM(H36:H40)*250000</f>
        <v>0</v>
      </c>
      <c r="I41" s="187">
        <f>SUM(I36:I40)*350000</f>
        <v>0</v>
      </c>
      <c r="J41" s="187">
        <f>SUM(J36:J40)*250000</f>
        <v>0</v>
      </c>
      <c r="K41" s="187">
        <f>SUM(K36:K40)*350000</f>
        <v>0</v>
      </c>
      <c r="L41" s="187">
        <f>SUM(L36:L40)*75000</f>
        <v>0</v>
      </c>
      <c r="M41" s="187">
        <f>SUM(M36:M40)*120000</f>
        <v>0</v>
      </c>
      <c r="N41" s="187">
        <f>SUM(N36:N40)*25000</f>
        <v>0</v>
      </c>
      <c r="O41" s="187">
        <f>SUM(O36:O40)*35000</f>
        <v>0</v>
      </c>
      <c r="P41" s="187">
        <f>SUM(P36:P40)*200000</f>
        <v>0</v>
      </c>
      <c r="Q41" s="187">
        <f>SUM(Q36:Q40)*300000</f>
        <v>0</v>
      </c>
      <c r="R41" s="187">
        <f>SUM(R36:R40)*200000</f>
        <v>0</v>
      </c>
      <c r="S41" s="187">
        <f>SUM(S36:S40)*300000</f>
        <v>0</v>
      </c>
      <c r="T41" s="187">
        <f>SUM(T36:T40)*200000</f>
        <v>0</v>
      </c>
      <c r="U41" s="187">
        <f>SUM(U36:U40)*300000</f>
        <v>0</v>
      </c>
      <c r="V41" s="187">
        <f>SUM(V36:V40)*200000</f>
        <v>0</v>
      </c>
      <c r="W41" s="187">
        <f>SUM(W36:W40)*300000</f>
        <v>0</v>
      </c>
      <c r="X41" s="187">
        <f>SUM(X36:X40)*100000</f>
        <v>0</v>
      </c>
      <c r="Y41" s="187">
        <f>SUM(Y36:Y40)*100000</f>
        <v>0</v>
      </c>
      <c r="Z41" s="187">
        <f>SUM(Z36:Z40)*880000</f>
        <v>0</v>
      </c>
      <c r="AA41" s="187">
        <f t="shared" ref="AA41:AB41" si="19">SUM(AA36:AA40)*880000</f>
        <v>0</v>
      </c>
      <c r="AB41" s="187">
        <f t="shared" si="19"/>
        <v>0</v>
      </c>
      <c r="AC41" s="187">
        <f>SUM(AC36:AC40)*50000</f>
        <v>0</v>
      </c>
      <c r="AD41" s="187">
        <f>SUM(AD36:AD40)*100000</f>
        <v>0</v>
      </c>
      <c r="AE41" s="187">
        <f>SUM(AE36:AE40)*180000</f>
        <v>0</v>
      </c>
      <c r="AF41" s="187">
        <f>SUM(AF36:AF40)*10000</f>
        <v>0</v>
      </c>
      <c r="AG41" s="187">
        <f>SUM(AG36:AG40)*15000</f>
        <v>0</v>
      </c>
      <c r="AH41" s="187">
        <f>SUM(AH36:AH40)*30000</f>
        <v>0</v>
      </c>
      <c r="AI41" s="187">
        <f>SUM(AI36:AI40)*370000</f>
        <v>0</v>
      </c>
      <c r="AJ41" s="187">
        <f>SUM(AJ36:AJ40)*125000</f>
        <v>0</v>
      </c>
      <c r="AK41" s="211">
        <f>SUM(AK36:AK40)*AV41</f>
        <v>0</v>
      </c>
      <c r="AL41" s="212">
        <f>SUM(AL36:AL40)*30</f>
        <v>0</v>
      </c>
      <c r="AM41" s="187">
        <f>SUM(AM36:AM40)*1000000</f>
        <v>0</v>
      </c>
      <c r="AN41" s="187">
        <f>SUM(AN36:AN40)*330000</f>
        <v>0</v>
      </c>
      <c r="AO41" s="187">
        <f>SUM(AO36:AO40)*120000</f>
        <v>0</v>
      </c>
      <c r="AP41" s="187">
        <f>SUM(AP36:AP40)*550000</f>
        <v>0</v>
      </c>
      <c r="AQ41" s="187">
        <f>SUM(AQ36:AQ40)*275000</f>
        <v>0</v>
      </c>
      <c r="AR41" s="187">
        <f>SUM(AR36:AR40)*275000</f>
        <v>0</v>
      </c>
      <c r="AS41" s="187">
        <f>SUM(AS36:AS40)*275000</f>
        <v>0</v>
      </c>
      <c r="AT41" s="228">
        <f>SUM(AT36:AT40)*275000</f>
        <v>0</v>
      </c>
      <c r="AU41" s="187">
        <f>SUM(AU36:AU40)*275000</f>
        <v>0</v>
      </c>
      <c r="AV41" s="229">
        <v>0</v>
      </c>
      <c r="AW41" s="187">
        <f t="shared" ref="AW41:BD41" si="20">SUM(AW36:AW40)</f>
        <v>0</v>
      </c>
      <c r="AX41" s="186">
        <f t="shared" si="20"/>
        <v>0</v>
      </c>
      <c r="AY41" s="187">
        <f t="shared" si="20"/>
        <v>0</v>
      </c>
      <c r="AZ41" s="187">
        <f t="shared" si="20"/>
        <v>0</v>
      </c>
      <c r="BA41" s="187">
        <f t="shared" si="20"/>
        <v>0</v>
      </c>
      <c r="BB41" s="187">
        <f t="shared" si="20"/>
        <v>0</v>
      </c>
      <c r="BC41" s="228">
        <f t="shared" si="20"/>
        <v>0</v>
      </c>
      <c r="BD41" s="187">
        <f t="shared" si="20"/>
        <v>0</v>
      </c>
      <c r="BE41" s="257"/>
      <c r="BF41" s="259"/>
      <c r="BG41" s="252"/>
      <c r="BK41" s="270"/>
    </row>
    <row r="42" spans="1:63" ht="20.25" customHeight="1">
      <c r="A42" s="656"/>
      <c r="B42" s="669"/>
      <c r="C42" s="670"/>
      <c r="D42" s="188">
        <f>SUM(D36:D40)</f>
        <v>0</v>
      </c>
      <c r="E42" s="188">
        <f t="shared" ref="E42:Z42" si="21">SUM(E36:E40)</f>
        <v>0</v>
      </c>
      <c r="F42" s="188">
        <f t="shared" si="21"/>
        <v>0</v>
      </c>
      <c r="G42" s="188">
        <f t="shared" si="21"/>
        <v>0</v>
      </c>
      <c r="H42" s="188">
        <f t="shared" si="21"/>
        <v>0</v>
      </c>
      <c r="I42" s="188">
        <f t="shared" si="21"/>
        <v>0</v>
      </c>
      <c r="J42" s="188">
        <f t="shared" si="21"/>
        <v>0</v>
      </c>
      <c r="K42" s="188">
        <f t="shared" si="21"/>
        <v>0</v>
      </c>
      <c r="L42" s="188">
        <f t="shared" si="21"/>
        <v>0</v>
      </c>
      <c r="M42" s="188">
        <f t="shared" si="21"/>
        <v>0</v>
      </c>
      <c r="N42" s="188">
        <f t="shared" si="21"/>
        <v>0</v>
      </c>
      <c r="O42" s="188">
        <f t="shared" si="21"/>
        <v>0</v>
      </c>
      <c r="P42" s="188">
        <f t="shared" si="21"/>
        <v>0</v>
      </c>
      <c r="Q42" s="188">
        <f t="shared" si="21"/>
        <v>0</v>
      </c>
      <c r="R42" s="188">
        <f t="shared" si="21"/>
        <v>0</v>
      </c>
      <c r="S42" s="188">
        <f t="shared" si="21"/>
        <v>0</v>
      </c>
      <c r="T42" s="188">
        <f t="shared" si="21"/>
        <v>0</v>
      </c>
      <c r="U42" s="188">
        <f t="shared" si="21"/>
        <v>0</v>
      </c>
      <c r="V42" s="188">
        <f t="shared" si="21"/>
        <v>0</v>
      </c>
      <c r="W42" s="188">
        <f t="shared" si="21"/>
        <v>0</v>
      </c>
      <c r="X42" s="188">
        <f t="shared" si="21"/>
        <v>0</v>
      </c>
      <c r="Y42" s="188">
        <f t="shared" si="21"/>
        <v>0</v>
      </c>
      <c r="Z42" s="188">
        <f t="shared" si="21"/>
        <v>0</v>
      </c>
      <c r="AA42" s="188">
        <f t="shared" ref="AA42:AU42" si="22">SUM(AA36:AA40)</f>
        <v>0</v>
      </c>
      <c r="AB42" s="188">
        <f t="shared" si="22"/>
        <v>0</v>
      </c>
      <c r="AC42" s="188">
        <f t="shared" si="22"/>
        <v>0</v>
      </c>
      <c r="AD42" s="188">
        <f t="shared" si="22"/>
        <v>0</v>
      </c>
      <c r="AE42" s="188">
        <f t="shared" si="22"/>
        <v>0</v>
      </c>
      <c r="AF42" s="188">
        <f t="shared" si="22"/>
        <v>0</v>
      </c>
      <c r="AG42" s="188">
        <f t="shared" si="22"/>
        <v>0</v>
      </c>
      <c r="AH42" s="188">
        <f t="shared" si="22"/>
        <v>0</v>
      </c>
      <c r="AI42" s="188">
        <f t="shared" si="22"/>
        <v>0</v>
      </c>
      <c r="AJ42" s="188">
        <f t="shared" si="22"/>
        <v>0</v>
      </c>
      <c r="AK42" s="213">
        <f t="shared" si="22"/>
        <v>0</v>
      </c>
      <c r="AL42" s="213">
        <f t="shared" si="22"/>
        <v>0</v>
      </c>
      <c r="AM42" s="188">
        <f t="shared" si="22"/>
        <v>0</v>
      </c>
      <c r="AN42" s="188">
        <f t="shared" si="22"/>
        <v>0</v>
      </c>
      <c r="AO42" s="188">
        <f t="shared" si="22"/>
        <v>0</v>
      </c>
      <c r="AP42" s="188">
        <f t="shared" si="22"/>
        <v>0</v>
      </c>
      <c r="AQ42" s="188">
        <f t="shared" si="22"/>
        <v>0</v>
      </c>
      <c r="AR42" s="188">
        <f t="shared" si="22"/>
        <v>0</v>
      </c>
      <c r="AS42" s="188">
        <f t="shared" si="22"/>
        <v>0</v>
      </c>
      <c r="AT42" s="230">
        <f t="shared" si="22"/>
        <v>0</v>
      </c>
      <c r="AU42" s="231">
        <f t="shared" si="22"/>
        <v>0</v>
      </c>
      <c r="AV42" s="1" t="s">
        <v>203</v>
      </c>
      <c r="AW42" s="231">
        <f t="shared" ref="AW42:BD42" si="23">SUM(AW36:AW40)</f>
        <v>0</v>
      </c>
      <c r="AX42" s="188">
        <f t="shared" si="23"/>
        <v>0</v>
      </c>
      <c r="AY42" s="188">
        <f t="shared" si="23"/>
        <v>0</v>
      </c>
      <c r="AZ42" s="188">
        <f t="shared" si="23"/>
        <v>0</v>
      </c>
      <c r="BA42" s="188">
        <f t="shared" si="23"/>
        <v>0</v>
      </c>
      <c r="BB42" s="188">
        <f t="shared" si="23"/>
        <v>0</v>
      </c>
      <c r="BC42" s="230">
        <f t="shared" si="23"/>
        <v>0</v>
      </c>
      <c r="BD42" s="187">
        <f t="shared" si="23"/>
        <v>0</v>
      </c>
      <c r="BE42" s="260"/>
      <c r="BF42" s="259"/>
      <c r="BG42" s="252"/>
      <c r="BK42" s="270"/>
    </row>
    <row r="43" spans="1:63" s="1" customFormat="1" ht="16.5">
      <c r="A43" s="654"/>
      <c r="B43" s="19" t="s">
        <v>119</v>
      </c>
      <c r="C43" s="20" t="s">
        <v>120</v>
      </c>
      <c r="D43" s="21" t="s">
        <v>148</v>
      </c>
      <c r="E43" s="22" t="s">
        <v>149</v>
      </c>
      <c r="F43" s="17" t="s">
        <v>150</v>
      </c>
      <c r="G43" s="21" t="s">
        <v>151</v>
      </c>
      <c r="H43" s="21" t="s">
        <v>152</v>
      </c>
      <c r="I43" s="17" t="s">
        <v>153</v>
      </c>
      <c r="J43" s="17" t="s">
        <v>154</v>
      </c>
      <c r="K43" s="17" t="s">
        <v>155</v>
      </c>
      <c r="L43" s="17" t="s">
        <v>156</v>
      </c>
      <c r="M43" s="17" t="s">
        <v>163</v>
      </c>
      <c r="N43" s="17" t="s">
        <v>164</v>
      </c>
      <c r="O43" s="17" t="s">
        <v>165</v>
      </c>
      <c r="P43" s="17" t="s">
        <v>166</v>
      </c>
      <c r="Q43" s="17" t="s">
        <v>167</v>
      </c>
      <c r="R43" s="17" t="s">
        <v>168</v>
      </c>
      <c r="S43" s="17" t="s">
        <v>169</v>
      </c>
      <c r="T43" s="17" t="s">
        <v>170</v>
      </c>
      <c r="U43" s="17" t="s">
        <v>171</v>
      </c>
      <c r="V43" s="56" t="s">
        <v>172</v>
      </c>
      <c r="W43" s="17" t="s">
        <v>173</v>
      </c>
      <c r="X43" s="71" t="s">
        <v>174</v>
      </c>
      <c r="Y43" s="72" t="s">
        <v>175</v>
      </c>
      <c r="Z43" s="72" t="s">
        <v>176</v>
      </c>
      <c r="AA43" s="72" t="s">
        <v>177</v>
      </c>
      <c r="AB43" s="72" t="s">
        <v>178</v>
      </c>
      <c r="AC43" s="72" t="s">
        <v>179</v>
      </c>
      <c r="AD43" s="72" t="s">
        <v>180</v>
      </c>
      <c r="AE43" s="72" t="s">
        <v>181</v>
      </c>
      <c r="AF43" s="72" t="s">
        <v>9</v>
      </c>
      <c r="AG43" s="72" t="s">
        <v>11</v>
      </c>
      <c r="AH43" s="72" t="s">
        <v>182</v>
      </c>
      <c r="AI43" s="195" t="s">
        <v>183</v>
      </c>
      <c r="AJ43" s="196" t="s">
        <v>184</v>
      </c>
      <c r="AK43" s="197" t="s">
        <v>185</v>
      </c>
      <c r="AL43" s="198" t="s">
        <v>186</v>
      </c>
      <c r="AM43" s="72" t="s">
        <v>187</v>
      </c>
      <c r="AN43" s="20" t="s">
        <v>188</v>
      </c>
      <c r="AO43" s="20" t="s">
        <v>189</v>
      </c>
      <c r="AP43" s="20" t="s">
        <v>190</v>
      </c>
      <c r="AQ43" s="20" t="s">
        <v>191</v>
      </c>
      <c r="AR43" s="20" t="s">
        <v>192</v>
      </c>
      <c r="AS43" s="20" t="s">
        <v>193</v>
      </c>
      <c r="AT43" s="216" t="s">
        <v>194</v>
      </c>
      <c r="AU43" s="20" t="s">
        <v>195</v>
      </c>
      <c r="AV43" s="217"/>
      <c r="AW43" s="236" t="s">
        <v>157</v>
      </c>
      <c r="AX43" s="237" t="s">
        <v>158</v>
      </c>
      <c r="AY43" s="238" t="s">
        <v>159</v>
      </c>
      <c r="AZ43" s="238" t="s">
        <v>160</v>
      </c>
      <c r="BA43" s="238" t="s">
        <v>161</v>
      </c>
      <c r="BB43" s="238" t="s">
        <v>162</v>
      </c>
      <c r="BC43" s="239" t="s">
        <v>196</v>
      </c>
      <c r="BD43" s="240" t="s">
        <v>197</v>
      </c>
      <c r="BE43" s="251"/>
      <c r="BG43" s="252"/>
      <c r="BJ43" s="271"/>
      <c r="BK43" s="270"/>
    </row>
    <row r="44" spans="1:63" s="14" customFormat="1" ht="16.5">
      <c r="A44" s="655"/>
      <c r="B44" s="189"/>
      <c r="C44" s="173"/>
      <c r="D44" s="174"/>
      <c r="E44" s="175"/>
      <c r="F44" s="174"/>
      <c r="G44" s="176"/>
      <c r="H44" s="176"/>
      <c r="I44" s="176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5"/>
      <c r="W44" s="174"/>
      <c r="X44" s="190"/>
      <c r="Y44" s="191"/>
      <c r="Z44" s="191"/>
      <c r="AA44" s="191"/>
      <c r="AB44" s="191"/>
      <c r="AC44" s="192"/>
      <c r="AD44" s="191"/>
      <c r="AE44" s="193"/>
      <c r="AF44" s="191"/>
      <c r="AG44" s="191"/>
      <c r="AH44" s="199"/>
      <c r="AI44" s="193"/>
      <c r="AJ44" s="200"/>
      <c r="AK44" s="201"/>
      <c r="AL44" s="202"/>
      <c r="AM44" s="203"/>
      <c r="AN44" s="204"/>
      <c r="AO44" s="218"/>
      <c r="AP44" s="218"/>
      <c r="AQ44" s="219"/>
      <c r="AR44" s="219"/>
      <c r="AS44" s="219"/>
      <c r="AT44" s="220"/>
      <c r="AU44" s="221"/>
      <c r="AV44" s="1"/>
      <c r="AW44" s="241"/>
      <c r="AX44" s="242"/>
      <c r="AY44" s="218"/>
      <c r="AZ44" s="218"/>
      <c r="BA44" s="218"/>
      <c r="BB44" s="218"/>
      <c r="BC44" s="243"/>
      <c r="BD44" s="244"/>
      <c r="BE44" s="257"/>
      <c r="BG44" s="252"/>
      <c r="BJ44" s="272"/>
      <c r="BK44" s="270"/>
    </row>
    <row r="45" spans="1:63" s="14" customFormat="1" ht="15.75">
      <c r="A45" s="655"/>
      <c r="B45" s="665"/>
      <c r="C45" s="666"/>
      <c r="D45" s="178"/>
      <c r="E45" s="179"/>
      <c r="F45" s="180"/>
      <c r="G45" s="178"/>
      <c r="H45" s="178"/>
      <c r="I45" s="178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74"/>
      <c r="U45" s="174"/>
      <c r="V45" s="175"/>
      <c r="W45" s="174"/>
      <c r="X45" s="190"/>
      <c r="Y45" s="182"/>
      <c r="Z45" s="182"/>
      <c r="AA45" s="182"/>
      <c r="AB45" s="182"/>
      <c r="AC45" s="194"/>
      <c r="AD45" s="191"/>
      <c r="AE45" s="182"/>
      <c r="AF45" s="182"/>
      <c r="AG45" s="191"/>
      <c r="AH45" s="199"/>
      <c r="AI45" s="194"/>
      <c r="AJ45" s="205"/>
      <c r="AK45" s="206"/>
      <c r="AL45" s="207"/>
      <c r="AM45" s="208"/>
      <c r="AN45" s="209"/>
      <c r="AO45" s="222"/>
      <c r="AP45" s="222"/>
      <c r="AQ45" s="223"/>
      <c r="AR45" s="223"/>
      <c r="AS45" s="223"/>
      <c r="AT45" s="224"/>
      <c r="AU45" s="225"/>
      <c r="AV45" s="1"/>
      <c r="AW45" s="245"/>
      <c r="AX45" s="246"/>
      <c r="AY45" s="222"/>
      <c r="AZ45" s="222"/>
      <c r="BA45" s="222"/>
      <c r="BB45" s="222"/>
      <c r="BC45" s="247"/>
      <c r="BD45" s="248"/>
      <c r="BE45" s="257"/>
      <c r="BG45" s="252"/>
      <c r="BJ45" s="272"/>
      <c r="BK45" s="270"/>
    </row>
    <row r="46" spans="1:63" s="14" customFormat="1" ht="15.75">
      <c r="A46" s="655"/>
      <c r="B46" s="667"/>
      <c r="C46" s="668"/>
      <c r="D46" s="178"/>
      <c r="E46" s="179"/>
      <c r="F46" s="180"/>
      <c r="G46" s="178"/>
      <c r="H46" s="178"/>
      <c r="I46" s="178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74"/>
      <c r="U46" s="174"/>
      <c r="V46" s="175"/>
      <c r="W46" s="174"/>
      <c r="X46" s="190"/>
      <c r="Y46" s="182"/>
      <c r="Z46" s="182"/>
      <c r="AA46" s="182"/>
      <c r="AB46" s="182"/>
      <c r="AC46" s="194"/>
      <c r="AD46" s="182"/>
      <c r="AE46" s="182"/>
      <c r="AF46" s="182"/>
      <c r="AG46" s="191"/>
      <c r="AH46" s="199"/>
      <c r="AI46" s="194"/>
      <c r="AJ46" s="205"/>
      <c r="AK46" s="206"/>
      <c r="AL46" s="207"/>
      <c r="AM46" s="208"/>
      <c r="AN46" s="209"/>
      <c r="AO46" s="222"/>
      <c r="AP46" s="222"/>
      <c r="AQ46" s="223"/>
      <c r="AR46" s="223"/>
      <c r="AS46" s="223"/>
      <c r="AT46" s="224"/>
      <c r="AU46" s="225"/>
      <c r="AV46" s="1"/>
      <c r="AW46" s="245"/>
      <c r="AX46" s="246"/>
      <c r="AY46" s="222"/>
      <c r="AZ46" s="222"/>
      <c r="BA46" s="222"/>
      <c r="BB46" s="222"/>
      <c r="BC46" s="247"/>
      <c r="BD46" s="248"/>
      <c r="BE46" s="257"/>
      <c r="BG46" s="252"/>
      <c r="BJ46" s="272"/>
      <c r="BK46" s="270"/>
    </row>
    <row r="47" spans="1:63" s="14" customFormat="1" ht="15" customHeight="1">
      <c r="A47" s="655"/>
      <c r="B47" s="667"/>
      <c r="C47" s="668"/>
      <c r="D47" s="178"/>
      <c r="E47" s="179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79"/>
      <c r="W47" s="180"/>
      <c r="X47" s="179"/>
      <c r="Y47" s="182"/>
      <c r="Z47" s="182"/>
      <c r="AA47" s="182"/>
      <c r="AB47" s="182"/>
      <c r="AC47" s="194"/>
      <c r="AD47" s="182"/>
      <c r="AE47" s="182"/>
      <c r="AF47" s="182"/>
      <c r="AG47" s="182"/>
      <c r="AH47" s="208"/>
      <c r="AI47" s="182"/>
      <c r="AJ47" s="205"/>
      <c r="AK47" s="206"/>
      <c r="AL47" s="207"/>
      <c r="AM47" s="208"/>
      <c r="AN47" s="209"/>
      <c r="AO47" s="222"/>
      <c r="AP47" s="222"/>
      <c r="AQ47" s="223"/>
      <c r="AR47" s="223"/>
      <c r="AS47" s="223"/>
      <c r="AT47" s="224"/>
      <c r="AU47" s="225"/>
      <c r="AV47" s="1"/>
      <c r="AW47" s="245"/>
      <c r="AX47" s="246"/>
      <c r="AY47" s="222"/>
      <c r="AZ47" s="222"/>
      <c r="BA47" s="222"/>
      <c r="BB47" s="222"/>
      <c r="BC47" s="247"/>
      <c r="BD47" s="248"/>
      <c r="BE47" s="257"/>
      <c r="BG47" s="252"/>
      <c r="BJ47" s="272"/>
      <c r="BK47" s="270"/>
    </row>
    <row r="48" spans="1:63" s="14" customFormat="1" ht="16.5">
      <c r="A48" s="655"/>
      <c r="B48" s="667"/>
      <c r="C48" s="668"/>
      <c r="D48" s="184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180"/>
      <c r="AA48" s="180"/>
      <c r="AB48" s="180"/>
      <c r="AC48" s="184"/>
      <c r="AD48" s="185"/>
      <c r="AE48" s="185"/>
      <c r="AF48" s="185"/>
      <c r="AG48" s="185"/>
      <c r="AH48" s="210"/>
      <c r="AI48" s="185"/>
      <c r="AJ48" s="185"/>
      <c r="AK48" s="210"/>
      <c r="AL48" s="210"/>
      <c r="AM48" s="185"/>
      <c r="AN48" s="185"/>
      <c r="AO48" s="185"/>
      <c r="AP48" s="185"/>
      <c r="AQ48" s="185"/>
      <c r="AR48" s="185"/>
      <c r="AS48" s="185"/>
      <c r="AT48" s="226"/>
      <c r="AU48" s="227"/>
      <c r="AV48" s="1"/>
      <c r="AW48" s="227"/>
      <c r="AX48" s="184"/>
      <c r="AY48" s="185"/>
      <c r="AZ48" s="185"/>
      <c r="BA48" s="185"/>
      <c r="BB48" s="185"/>
      <c r="BC48" s="226"/>
      <c r="BD48" s="249"/>
      <c r="BE48" s="257"/>
      <c r="BG48" s="252"/>
      <c r="BJ48" s="272"/>
      <c r="BK48" s="270"/>
    </row>
    <row r="49" spans="1:63" ht="16.5">
      <c r="A49" s="655"/>
      <c r="B49" s="667"/>
      <c r="C49" s="668"/>
      <c r="D49" s="186">
        <f>SUM(D44:D48)*250000</f>
        <v>0</v>
      </c>
      <c r="E49" s="187">
        <f>SUM(E44:E48)*350000</f>
        <v>0</v>
      </c>
      <c r="F49" s="187">
        <f>SUM(F44:F48)*250000</f>
        <v>0</v>
      </c>
      <c r="G49" s="187">
        <f>SUM(G44:G48)*350000</f>
        <v>0</v>
      </c>
      <c r="H49" s="187">
        <f>SUM(H44:H48)*250000</f>
        <v>0</v>
      </c>
      <c r="I49" s="187">
        <f>SUM(I44:I48)*350000</f>
        <v>0</v>
      </c>
      <c r="J49" s="187">
        <f>SUM(J44:J48)*250000</f>
        <v>0</v>
      </c>
      <c r="K49" s="187">
        <f>SUM(K44:K48)*350000</f>
        <v>0</v>
      </c>
      <c r="L49" s="187">
        <f>SUM(L44:L48)*75000</f>
        <v>0</v>
      </c>
      <c r="M49" s="187">
        <f>SUM(M44:M48)*120000</f>
        <v>0</v>
      </c>
      <c r="N49" s="187">
        <f>SUM(N44:N48)*25000</f>
        <v>0</v>
      </c>
      <c r="O49" s="187">
        <f>SUM(O44:O48)*35000</f>
        <v>0</v>
      </c>
      <c r="P49" s="187">
        <f>SUM(P44:P48)*200000</f>
        <v>0</v>
      </c>
      <c r="Q49" s="187">
        <f>SUM(Q44:Q48)*300000</f>
        <v>0</v>
      </c>
      <c r="R49" s="187">
        <f>SUM(R44:R48)*200000</f>
        <v>0</v>
      </c>
      <c r="S49" s="187">
        <f>SUM(S44:S48)*300000</f>
        <v>0</v>
      </c>
      <c r="T49" s="187">
        <f>SUM(T44:T48)*200000</f>
        <v>0</v>
      </c>
      <c r="U49" s="187">
        <f>SUM(U44:U48)*300000</f>
        <v>0</v>
      </c>
      <c r="V49" s="187">
        <f>SUM(V44:V48)*200000</f>
        <v>0</v>
      </c>
      <c r="W49" s="187">
        <f>SUM(W44:W48)*300000</f>
        <v>0</v>
      </c>
      <c r="X49" s="187">
        <f>SUM(X44:X48)*100000</f>
        <v>0</v>
      </c>
      <c r="Y49" s="187">
        <f>SUM(Y44:Y48)*100000</f>
        <v>0</v>
      </c>
      <c r="Z49" s="187">
        <f>SUM(Z44:Z48)*880000</f>
        <v>0</v>
      </c>
      <c r="AA49" s="187">
        <f t="shared" ref="AA49:AB49" si="24">SUM(AA44:AA48)*880000</f>
        <v>0</v>
      </c>
      <c r="AB49" s="187">
        <f t="shared" si="24"/>
        <v>0</v>
      </c>
      <c r="AC49" s="187">
        <f>SUM(AC44:AC48)*50000</f>
        <v>0</v>
      </c>
      <c r="AD49" s="187">
        <f>SUM(AD44:AD48)*100000</f>
        <v>0</v>
      </c>
      <c r="AE49" s="187">
        <f>SUM(AE44:AE48)*180000</f>
        <v>0</v>
      </c>
      <c r="AF49" s="187">
        <f>SUM(AF44:AF48)*10000</f>
        <v>0</v>
      </c>
      <c r="AG49" s="187">
        <f>SUM(AG44:AG48)*15000</f>
        <v>0</v>
      </c>
      <c r="AH49" s="187">
        <f>SUM(AH44:AH48)*30000</f>
        <v>0</v>
      </c>
      <c r="AI49" s="187">
        <f>SUM(AI44:AI48)*370000</f>
        <v>0</v>
      </c>
      <c r="AJ49" s="187">
        <f>SUM(AJ44:AJ48)*125000</f>
        <v>0</v>
      </c>
      <c r="AK49" s="211">
        <f>SUM(AK44:AK48)*AV49</f>
        <v>0</v>
      </c>
      <c r="AL49" s="212">
        <f>SUM(AL44:AL48)*30</f>
        <v>0</v>
      </c>
      <c r="AM49" s="187">
        <f>SUM(AM44:AM48)*1000000</f>
        <v>0</v>
      </c>
      <c r="AN49" s="187">
        <f>SUM(AN44:AN48)*330000</f>
        <v>0</v>
      </c>
      <c r="AO49" s="187">
        <f>SUM(AO44:AO48)*120000</f>
        <v>0</v>
      </c>
      <c r="AP49" s="187">
        <f>SUM(AP44:AP48)*550000</f>
        <v>0</v>
      </c>
      <c r="AQ49" s="187">
        <f>SUM(AQ44:AQ48)*275000</f>
        <v>0</v>
      </c>
      <c r="AR49" s="187">
        <f>SUM(AR44:AR48)*275000</f>
        <v>0</v>
      </c>
      <c r="AS49" s="187">
        <f>SUM(AS44:AS48)*275000</f>
        <v>0</v>
      </c>
      <c r="AT49" s="228">
        <f>SUM(AT44:AT48)*275000</f>
        <v>0</v>
      </c>
      <c r="AU49" s="187">
        <f>SUM(AU44:AU48)*275000</f>
        <v>0</v>
      </c>
      <c r="AV49" s="229">
        <v>0</v>
      </c>
      <c r="AW49" s="187">
        <f t="shared" ref="AW49:BD49" si="25">SUM(AW44:AW48)</f>
        <v>0</v>
      </c>
      <c r="AX49" s="186">
        <f t="shared" si="25"/>
        <v>0</v>
      </c>
      <c r="AY49" s="187">
        <f t="shared" si="25"/>
        <v>0</v>
      </c>
      <c r="AZ49" s="187">
        <f t="shared" si="25"/>
        <v>0</v>
      </c>
      <c r="BA49" s="187">
        <f t="shared" si="25"/>
        <v>0</v>
      </c>
      <c r="BB49" s="187">
        <f t="shared" si="25"/>
        <v>0</v>
      </c>
      <c r="BC49" s="228">
        <f t="shared" si="25"/>
        <v>0</v>
      </c>
      <c r="BD49" s="187">
        <f t="shared" si="25"/>
        <v>0</v>
      </c>
      <c r="BE49" s="257"/>
      <c r="BF49" s="259"/>
      <c r="BG49" s="252"/>
      <c r="BK49" s="270"/>
    </row>
    <row r="50" spans="1:63" ht="20.25" customHeight="1">
      <c r="A50" s="656"/>
      <c r="B50" s="669"/>
      <c r="C50" s="670"/>
      <c r="D50" s="188">
        <f>SUM(D44:D48)</f>
        <v>0</v>
      </c>
      <c r="E50" s="188">
        <f t="shared" ref="E50:Z50" si="26">SUM(E44:E48)</f>
        <v>0</v>
      </c>
      <c r="F50" s="188">
        <f t="shared" si="26"/>
        <v>0</v>
      </c>
      <c r="G50" s="188">
        <f t="shared" si="26"/>
        <v>0</v>
      </c>
      <c r="H50" s="188">
        <f t="shared" si="26"/>
        <v>0</v>
      </c>
      <c r="I50" s="188">
        <f t="shared" si="26"/>
        <v>0</v>
      </c>
      <c r="J50" s="188">
        <f t="shared" si="26"/>
        <v>0</v>
      </c>
      <c r="K50" s="188">
        <f t="shared" si="26"/>
        <v>0</v>
      </c>
      <c r="L50" s="188">
        <f t="shared" si="26"/>
        <v>0</v>
      </c>
      <c r="M50" s="188">
        <f t="shared" si="26"/>
        <v>0</v>
      </c>
      <c r="N50" s="188">
        <f t="shared" si="26"/>
        <v>0</v>
      </c>
      <c r="O50" s="188">
        <f t="shared" si="26"/>
        <v>0</v>
      </c>
      <c r="P50" s="188">
        <f t="shared" si="26"/>
        <v>0</v>
      </c>
      <c r="Q50" s="188">
        <f t="shared" si="26"/>
        <v>0</v>
      </c>
      <c r="R50" s="188">
        <f t="shared" si="26"/>
        <v>0</v>
      </c>
      <c r="S50" s="188">
        <f t="shared" si="26"/>
        <v>0</v>
      </c>
      <c r="T50" s="188">
        <f t="shared" si="26"/>
        <v>0</v>
      </c>
      <c r="U50" s="188">
        <f t="shared" si="26"/>
        <v>0</v>
      </c>
      <c r="V50" s="188">
        <f t="shared" si="26"/>
        <v>0</v>
      </c>
      <c r="W50" s="188">
        <f t="shared" si="26"/>
        <v>0</v>
      </c>
      <c r="X50" s="188">
        <f t="shared" si="26"/>
        <v>0</v>
      </c>
      <c r="Y50" s="188">
        <f t="shared" si="26"/>
        <v>0</v>
      </c>
      <c r="Z50" s="188">
        <f t="shared" si="26"/>
        <v>0</v>
      </c>
      <c r="AA50" s="188">
        <f t="shared" ref="AA50:AU50" si="27">SUM(AA44:AA48)</f>
        <v>0</v>
      </c>
      <c r="AB50" s="188">
        <f t="shared" si="27"/>
        <v>0</v>
      </c>
      <c r="AC50" s="188">
        <f t="shared" si="27"/>
        <v>0</v>
      </c>
      <c r="AD50" s="188">
        <f t="shared" si="27"/>
        <v>0</v>
      </c>
      <c r="AE50" s="188">
        <f t="shared" si="27"/>
        <v>0</v>
      </c>
      <c r="AF50" s="188">
        <f t="shared" si="27"/>
        <v>0</v>
      </c>
      <c r="AG50" s="188">
        <f t="shared" si="27"/>
        <v>0</v>
      </c>
      <c r="AH50" s="188">
        <f t="shared" si="27"/>
        <v>0</v>
      </c>
      <c r="AI50" s="188">
        <f t="shared" si="27"/>
        <v>0</v>
      </c>
      <c r="AJ50" s="188">
        <f t="shared" si="27"/>
        <v>0</v>
      </c>
      <c r="AK50" s="213">
        <f t="shared" si="27"/>
        <v>0</v>
      </c>
      <c r="AL50" s="213">
        <f t="shared" si="27"/>
        <v>0</v>
      </c>
      <c r="AM50" s="188">
        <f t="shared" si="27"/>
        <v>0</v>
      </c>
      <c r="AN50" s="188">
        <f t="shared" si="27"/>
        <v>0</v>
      </c>
      <c r="AO50" s="188">
        <f t="shared" si="27"/>
        <v>0</v>
      </c>
      <c r="AP50" s="188">
        <f t="shared" si="27"/>
        <v>0</v>
      </c>
      <c r="AQ50" s="188">
        <f t="shared" si="27"/>
        <v>0</v>
      </c>
      <c r="AR50" s="188">
        <f t="shared" si="27"/>
        <v>0</v>
      </c>
      <c r="AS50" s="188">
        <f t="shared" si="27"/>
        <v>0</v>
      </c>
      <c r="AT50" s="230">
        <f t="shared" si="27"/>
        <v>0</v>
      </c>
      <c r="AU50" s="231">
        <f t="shared" si="27"/>
        <v>0</v>
      </c>
      <c r="AV50" s="1" t="s">
        <v>203</v>
      </c>
      <c r="AW50" s="231">
        <f t="shared" ref="AW50:BD50" si="28">SUM(AW44:AW48)</f>
        <v>0</v>
      </c>
      <c r="AX50" s="188">
        <f t="shared" si="28"/>
        <v>0</v>
      </c>
      <c r="AY50" s="188">
        <f t="shared" si="28"/>
        <v>0</v>
      </c>
      <c r="AZ50" s="188">
        <f t="shared" si="28"/>
        <v>0</v>
      </c>
      <c r="BA50" s="188">
        <f t="shared" si="28"/>
        <v>0</v>
      </c>
      <c r="BB50" s="188">
        <f t="shared" si="28"/>
        <v>0</v>
      </c>
      <c r="BC50" s="230">
        <f t="shared" si="28"/>
        <v>0</v>
      </c>
      <c r="BD50" s="187">
        <f t="shared" si="28"/>
        <v>0</v>
      </c>
      <c r="BE50" s="260"/>
      <c r="BF50" s="259"/>
      <c r="BG50" s="252"/>
      <c r="BK50" s="270"/>
    </row>
    <row r="51" spans="1:63" s="1" customFormat="1" ht="16.5">
      <c r="A51" s="654"/>
      <c r="B51" s="19" t="s">
        <v>119</v>
      </c>
      <c r="C51" s="20" t="s">
        <v>120</v>
      </c>
      <c r="D51" s="21" t="s">
        <v>148</v>
      </c>
      <c r="E51" s="22" t="s">
        <v>149</v>
      </c>
      <c r="F51" s="17" t="s">
        <v>150</v>
      </c>
      <c r="G51" s="21" t="s">
        <v>151</v>
      </c>
      <c r="H51" s="21" t="s">
        <v>152</v>
      </c>
      <c r="I51" s="17" t="s">
        <v>153</v>
      </c>
      <c r="J51" s="17" t="s">
        <v>154</v>
      </c>
      <c r="K51" s="17" t="s">
        <v>155</v>
      </c>
      <c r="L51" s="17" t="s">
        <v>156</v>
      </c>
      <c r="M51" s="17" t="s">
        <v>163</v>
      </c>
      <c r="N51" s="17" t="s">
        <v>164</v>
      </c>
      <c r="O51" s="17" t="s">
        <v>165</v>
      </c>
      <c r="P51" s="17" t="s">
        <v>166</v>
      </c>
      <c r="Q51" s="17" t="s">
        <v>167</v>
      </c>
      <c r="R51" s="17" t="s">
        <v>168</v>
      </c>
      <c r="S51" s="17" t="s">
        <v>169</v>
      </c>
      <c r="T51" s="17" t="s">
        <v>170</v>
      </c>
      <c r="U51" s="17" t="s">
        <v>171</v>
      </c>
      <c r="V51" s="56" t="s">
        <v>172</v>
      </c>
      <c r="W51" s="17" t="s">
        <v>173</v>
      </c>
      <c r="X51" s="71" t="s">
        <v>174</v>
      </c>
      <c r="Y51" s="72" t="s">
        <v>175</v>
      </c>
      <c r="Z51" s="72" t="s">
        <v>176</v>
      </c>
      <c r="AA51" s="72" t="s">
        <v>177</v>
      </c>
      <c r="AB51" s="72" t="s">
        <v>178</v>
      </c>
      <c r="AC51" s="72" t="s">
        <v>179</v>
      </c>
      <c r="AD51" s="72" t="s">
        <v>180</v>
      </c>
      <c r="AE51" s="72" t="s">
        <v>181</v>
      </c>
      <c r="AF51" s="72" t="s">
        <v>9</v>
      </c>
      <c r="AG51" s="72" t="s">
        <v>11</v>
      </c>
      <c r="AH51" s="72" t="s">
        <v>182</v>
      </c>
      <c r="AI51" s="195" t="s">
        <v>183</v>
      </c>
      <c r="AJ51" s="196" t="s">
        <v>184</v>
      </c>
      <c r="AK51" s="197" t="s">
        <v>185</v>
      </c>
      <c r="AL51" s="198" t="s">
        <v>186</v>
      </c>
      <c r="AM51" s="72" t="s">
        <v>187</v>
      </c>
      <c r="AN51" s="20" t="s">
        <v>188</v>
      </c>
      <c r="AO51" s="20" t="s">
        <v>189</v>
      </c>
      <c r="AP51" s="20" t="s">
        <v>190</v>
      </c>
      <c r="AQ51" s="20" t="s">
        <v>191</v>
      </c>
      <c r="AR51" s="20" t="s">
        <v>192</v>
      </c>
      <c r="AS51" s="20" t="s">
        <v>193</v>
      </c>
      <c r="AT51" s="216" t="s">
        <v>194</v>
      </c>
      <c r="AU51" s="20" t="s">
        <v>195</v>
      </c>
      <c r="AV51" s="217"/>
      <c r="AW51" s="236" t="s">
        <v>157</v>
      </c>
      <c r="AX51" s="237" t="s">
        <v>158</v>
      </c>
      <c r="AY51" s="238" t="s">
        <v>159</v>
      </c>
      <c r="AZ51" s="238" t="s">
        <v>160</v>
      </c>
      <c r="BA51" s="238" t="s">
        <v>161</v>
      </c>
      <c r="BB51" s="238" t="s">
        <v>162</v>
      </c>
      <c r="BC51" s="239" t="s">
        <v>196</v>
      </c>
      <c r="BD51" s="240" t="s">
        <v>197</v>
      </c>
      <c r="BE51" s="251"/>
      <c r="BG51" s="252"/>
      <c r="BJ51" s="271"/>
      <c r="BK51" s="270"/>
    </row>
    <row r="52" spans="1:63" s="14" customFormat="1" ht="16.5">
      <c r="A52" s="655"/>
      <c r="B52" s="189"/>
      <c r="C52" s="173"/>
      <c r="D52" s="174"/>
      <c r="E52" s="175"/>
      <c r="F52" s="174"/>
      <c r="G52" s="176"/>
      <c r="H52" s="176"/>
      <c r="I52" s="176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5"/>
      <c r="W52" s="174"/>
      <c r="X52" s="190"/>
      <c r="Y52" s="191"/>
      <c r="Z52" s="191"/>
      <c r="AA52" s="191"/>
      <c r="AB52" s="191"/>
      <c r="AC52" s="192"/>
      <c r="AD52" s="191"/>
      <c r="AE52" s="193"/>
      <c r="AF52" s="191"/>
      <c r="AG52" s="191"/>
      <c r="AH52" s="199"/>
      <c r="AI52" s="193"/>
      <c r="AJ52" s="200"/>
      <c r="AK52" s="201"/>
      <c r="AL52" s="202"/>
      <c r="AM52" s="203"/>
      <c r="AN52" s="204"/>
      <c r="AO52" s="218"/>
      <c r="AP52" s="218"/>
      <c r="AQ52" s="219"/>
      <c r="AR52" s="219"/>
      <c r="AS52" s="219"/>
      <c r="AT52" s="220"/>
      <c r="AU52" s="221"/>
      <c r="AV52" s="1"/>
      <c r="AW52" s="241"/>
      <c r="AX52" s="242"/>
      <c r="AY52" s="218"/>
      <c r="AZ52" s="218"/>
      <c r="BA52" s="218"/>
      <c r="BB52" s="218"/>
      <c r="BC52" s="243"/>
      <c r="BD52" s="244"/>
      <c r="BE52" s="257"/>
      <c r="BG52" s="252"/>
      <c r="BJ52" s="272"/>
      <c r="BK52" s="270"/>
    </row>
    <row r="53" spans="1:63" s="14" customFormat="1" ht="15.75">
      <c r="A53" s="655"/>
      <c r="B53" s="665"/>
      <c r="C53" s="666"/>
      <c r="D53" s="178"/>
      <c r="E53" s="179"/>
      <c r="F53" s="180"/>
      <c r="G53" s="178"/>
      <c r="H53" s="178"/>
      <c r="I53" s="178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74"/>
      <c r="U53" s="174"/>
      <c r="V53" s="175"/>
      <c r="W53" s="174"/>
      <c r="X53" s="190"/>
      <c r="Y53" s="182"/>
      <c r="Z53" s="182"/>
      <c r="AA53" s="182"/>
      <c r="AB53" s="182"/>
      <c r="AC53" s="194"/>
      <c r="AD53" s="191"/>
      <c r="AE53" s="182"/>
      <c r="AF53" s="182"/>
      <c r="AG53" s="191"/>
      <c r="AH53" s="199"/>
      <c r="AI53" s="194"/>
      <c r="AJ53" s="205"/>
      <c r="AK53" s="206"/>
      <c r="AL53" s="207"/>
      <c r="AM53" s="208"/>
      <c r="AN53" s="209"/>
      <c r="AO53" s="222"/>
      <c r="AP53" s="222"/>
      <c r="AQ53" s="223"/>
      <c r="AR53" s="223"/>
      <c r="AS53" s="223"/>
      <c r="AT53" s="224"/>
      <c r="AU53" s="225"/>
      <c r="AV53" s="1"/>
      <c r="AW53" s="245"/>
      <c r="AX53" s="246"/>
      <c r="AY53" s="222"/>
      <c r="AZ53" s="222"/>
      <c r="BA53" s="222"/>
      <c r="BB53" s="222"/>
      <c r="BC53" s="247"/>
      <c r="BD53" s="248"/>
      <c r="BE53" s="257"/>
      <c r="BG53" s="252"/>
      <c r="BJ53" s="272"/>
      <c r="BK53" s="270"/>
    </row>
    <row r="54" spans="1:63" s="14" customFormat="1" ht="15.75">
      <c r="A54" s="655"/>
      <c r="B54" s="667"/>
      <c r="C54" s="668"/>
      <c r="D54" s="178"/>
      <c r="E54" s="179"/>
      <c r="F54" s="180"/>
      <c r="G54" s="178"/>
      <c r="H54" s="178"/>
      <c r="I54" s="178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74"/>
      <c r="U54" s="174"/>
      <c r="V54" s="175"/>
      <c r="W54" s="174"/>
      <c r="X54" s="190"/>
      <c r="Y54" s="182"/>
      <c r="Z54" s="182"/>
      <c r="AA54" s="182"/>
      <c r="AB54" s="182"/>
      <c r="AC54" s="194"/>
      <c r="AD54" s="182"/>
      <c r="AE54" s="182"/>
      <c r="AF54" s="182"/>
      <c r="AG54" s="191"/>
      <c r="AH54" s="199"/>
      <c r="AI54" s="194"/>
      <c r="AJ54" s="205"/>
      <c r="AK54" s="206"/>
      <c r="AL54" s="207"/>
      <c r="AM54" s="208"/>
      <c r="AN54" s="209"/>
      <c r="AO54" s="222"/>
      <c r="AP54" s="222"/>
      <c r="AQ54" s="223"/>
      <c r="AR54" s="223"/>
      <c r="AS54" s="223"/>
      <c r="AT54" s="224"/>
      <c r="AU54" s="225"/>
      <c r="AV54" s="1"/>
      <c r="AW54" s="245"/>
      <c r="AX54" s="246"/>
      <c r="AY54" s="222"/>
      <c r="AZ54" s="222"/>
      <c r="BA54" s="222"/>
      <c r="BB54" s="222"/>
      <c r="BC54" s="247"/>
      <c r="BD54" s="248"/>
      <c r="BE54" s="257"/>
      <c r="BG54" s="252"/>
      <c r="BJ54" s="272"/>
      <c r="BK54" s="270"/>
    </row>
    <row r="55" spans="1:63" s="14" customFormat="1" ht="15" customHeight="1">
      <c r="A55" s="655"/>
      <c r="B55" s="667"/>
      <c r="C55" s="668"/>
      <c r="D55" s="178"/>
      <c r="E55" s="179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79"/>
      <c r="W55" s="180"/>
      <c r="X55" s="179"/>
      <c r="Y55" s="182"/>
      <c r="Z55" s="182"/>
      <c r="AA55" s="182"/>
      <c r="AB55" s="182"/>
      <c r="AC55" s="194"/>
      <c r="AD55" s="182"/>
      <c r="AE55" s="182"/>
      <c r="AF55" s="182"/>
      <c r="AG55" s="182"/>
      <c r="AH55" s="208"/>
      <c r="AI55" s="182"/>
      <c r="AJ55" s="205"/>
      <c r="AK55" s="206"/>
      <c r="AL55" s="207"/>
      <c r="AM55" s="208"/>
      <c r="AN55" s="209"/>
      <c r="AO55" s="222"/>
      <c r="AP55" s="222"/>
      <c r="AQ55" s="223"/>
      <c r="AR55" s="223"/>
      <c r="AS55" s="223"/>
      <c r="AT55" s="224"/>
      <c r="AU55" s="225"/>
      <c r="AV55" s="1"/>
      <c r="AW55" s="245"/>
      <c r="AX55" s="246"/>
      <c r="AY55" s="222"/>
      <c r="AZ55" s="222"/>
      <c r="BA55" s="222"/>
      <c r="BB55" s="222"/>
      <c r="BC55" s="247"/>
      <c r="BD55" s="248"/>
      <c r="BE55" s="257"/>
      <c r="BG55" s="252"/>
      <c r="BJ55" s="272"/>
      <c r="BK55" s="270"/>
    </row>
    <row r="56" spans="1:63" s="14" customFormat="1" ht="16.5">
      <c r="A56" s="655"/>
      <c r="B56" s="667"/>
      <c r="C56" s="668"/>
      <c r="D56" s="184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0"/>
      <c r="AA56" s="180"/>
      <c r="AB56" s="180"/>
      <c r="AC56" s="184"/>
      <c r="AD56" s="185"/>
      <c r="AE56" s="185"/>
      <c r="AF56" s="185"/>
      <c r="AG56" s="185"/>
      <c r="AH56" s="210"/>
      <c r="AI56" s="185"/>
      <c r="AJ56" s="185"/>
      <c r="AK56" s="210"/>
      <c r="AL56" s="210"/>
      <c r="AM56" s="185"/>
      <c r="AN56" s="185"/>
      <c r="AO56" s="185"/>
      <c r="AP56" s="185"/>
      <c r="AQ56" s="185"/>
      <c r="AR56" s="185"/>
      <c r="AS56" s="185"/>
      <c r="AT56" s="226"/>
      <c r="AU56" s="227"/>
      <c r="AV56" s="1"/>
      <c r="AW56" s="227"/>
      <c r="AX56" s="184"/>
      <c r="AY56" s="185"/>
      <c r="AZ56" s="185"/>
      <c r="BA56" s="185"/>
      <c r="BB56" s="185"/>
      <c r="BC56" s="226"/>
      <c r="BD56" s="249"/>
      <c r="BE56" s="257"/>
      <c r="BG56" s="252"/>
      <c r="BJ56" s="272"/>
      <c r="BK56" s="270"/>
    </row>
    <row r="57" spans="1:63" ht="16.5">
      <c r="A57" s="655"/>
      <c r="B57" s="667"/>
      <c r="C57" s="668"/>
      <c r="D57" s="186">
        <f>SUM(D52:D56)*250000</f>
        <v>0</v>
      </c>
      <c r="E57" s="187">
        <f>SUM(E52:E56)*350000</f>
        <v>0</v>
      </c>
      <c r="F57" s="187">
        <f>SUM(F52:F56)*250000</f>
        <v>0</v>
      </c>
      <c r="G57" s="187">
        <f>SUM(G52:G56)*350000</f>
        <v>0</v>
      </c>
      <c r="H57" s="187">
        <f>SUM(H52:H56)*250000</f>
        <v>0</v>
      </c>
      <c r="I57" s="187">
        <f>SUM(I52:I56)*350000</f>
        <v>0</v>
      </c>
      <c r="J57" s="187">
        <f>SUM(J52:J56)*250000</f>
        <v>0</v>
      </c>
      <c r="K57" s="187">
        <f>SUM(K52:K56)*350000</f>
        <v>0</v>
      </c>
      <c r="L57" s="187">
        <f>SUM(L52:L56)*75000</f>
        <v>0</v>
      </c>
      <c r="M57" s="187">
        <f>SUM(M52:M56)*120000</f>
        <v>0</v>
      </c>
      <c r="N57" s="187">
        <f>SUM(N52:N56)*25000</f>
        <v>0</v>
      </c>
      <c r="O57" s="187">
        <f>SUM(O52:O56)*35000</f>
        <v>0</v>
      </c>
      <c r="P57" s="187">
        <f>SUM(P52:P56)*200000</f>
        <v>0</v>
      </c>
      <c r="Q57" s="187">
        <f>SUM(Q52:Q56)*300000</f>
        <v>0</v>
      </c>
      <c r="R57" s="187">
        <f>SUM(R52:R56)*200000</f>
        <v>0</v>
      </c>
      <c r="S57" s="187">
        <f>SUM(S52:S56)*300000</f>
        <v>0</v>
      </c>
      <c r="T57" s="187">
        <f>SUM(T52:T56)*200000</f>
        <v>0</v>
      </c>
      <c r="U57" s="187">
        <f>SUM(U52:U56)*300000</f>
        <v>0</v>
      </c>
      <c r="V57" s="187">
        <f>SUM(V52:V56)*200000</f>
        <v>0</v>
      </c>
      <c r="W57" s="187">
        <f>SUM(W52:W56)*300000</f>
        <v>0</v>
      </c>
      <c r="X57" s="187">
        <f>SUM(X52:X56)*100000</f>
        <v>0</v>
      </c>
      <c r="Y57" s="187">
        <f>SUM(Y52:Y56)*100000</f>
        <v>0</v>
      </c>
      <c r="Z57" s="187">
        <f>SUM(Z52:Z56)*880000</f>
        <v>0</v>
      </c>
      <c r="AA57" s="187">
        <f t="shared" ref="AA57:AB57" si="29">SUM(AA52:AA56)*880000</f>
        <v>0</v>
      </c>
      <c r="AB57" s="187">
        <f t="shared" si="29"/>
        <v>0</v>
      </c>
      <c r="AC57" s="187">
        <f>SUM(AC52:AC56)*50000</f>
        <v>0</v>
      </c>
      <c r="AD57" s="187">
        <f>SUM(AD52:AD56)*100000</f>
        <v>0</v>
      </c>
      <c r="AE57" s="187">
        <f>SUM(AE52:AE56)*180000</f>
        <v>0</v>
      </c>
      <c r="AF57" s="187">
        <f>SUM(AF52:AF56)*10000</f>
        <v>0</v>
      </c>
      <c r="AG57" s="187">
        <f>SUM(AG52:AG56)*15000</f>
        <v>0</v>
      </c>
      <c r="AH57" s="187">
        <f>SUM(AH52:AH56)*30000</f>
        <v>0</v>
      </c>
      <c r="AI57" s="187">
        <f>SUM(AI52:AI56)*370000</f>
        <v>0</v>
      </c>
      <c r="AJ57" s="187">
        <f>SUM(AJ52:AJ56)*125000</f>
        <v>0</v>
      </c>
      <c r="AK57" s="211">
        <f>SUM(AK52:AK56)*AV57</f>
        <v>0</v>
      </c>
      <c r="AL57" s="212">
        <f>SUM(AL52:AL56)*30</f>
        <v>0</v>
      </c>
      <c r="AM57" s="187">
        <f>SUM(AM52:AM56)*1000000</f>
        <v>0</v>
      </c>
      <c r="AN57" s="187">
        <f>SUM(AN52:AN56)*330000</f>
        <v>0</v>
      </c>
      <c r="AO57" s="187">
        <f>SUM(AO52:AO56)*120000</f>
        <v>0</v>
      </c>
      <c r="AP57" s="187">
        <f>SUM(AP52:AP56)*550000</f>
        <v>0</v>
      </c>
      <c r="AQ57" s="187">
        <f>SUM(AQ52:AQ56)*275000</f>
        <v>0</v>
      </c>
      <c r="AR57" s="187">
        <f>SUM(AR52:AR56)*275000</f>
        <v>0</v>
      </c>
      <c r="AS57" s="187">
        <f>SUM(AS52:AS56)*275000</f>
        <v>0</v>
      </c>
      <c r="AT57" s="228">
        <f>SUM(AT52:AT56)*275000</f>
        <v>0</v>
      </c>
      <c r="AU57" s="187">
        <f>SUM(AU52:AU56)*275000</f>
        <v>0</v>
      </c>
      <c r="AV57" s="229">
        <v>0</v>
      </c>
      <c r="AW57" s="187">
        <f t="shared" ref="AW57:BD57" si="30">SUM(AW52:AW56)</f>
        <v>0</v>
      </c>
      <c r="AX57" s="186">
        <f t="shared" si="30"/>
        <v>0</v>
      </c>
      <c r="AY57" s="187">
        <f t="shared" si="30"/>
        <v>0</v>
      </c>
      <c r="AZ57" s="187">
        <f t="shared" si="30"/>
        <v>0</v>
      </c>
      <c r="BA57" s="187">
        <f t="shared" si="30"/>
        <v>0</v>
      </c>
      <c r="BB57" s="187">
        <f t="shared" si="30"/>
        <v>0</v>
      </c>
      <c r="BC57" s="228">
        <f t="shared" si="30"/>
        <v>0</v>
      </c>
      <c r="BD57" s="187">
        <f t="shared" si="30"/>
        <v>0</v>
      </c>
      <c r="BE57" s="257"/>
      <c r="BF57" s="259"/>
      <c r="BG57" s="252"/>
      <c r="BK57" s="270"/>
    </row>
    <row r="58" spans="1:63" ht="20.25" customHeight="1">
      <c r="A58" s="656"/>
      <c r="B58" s="669"/>
      <c r="C58" s="670"/>
      <c r="D58" s="188">
        <f>SUM(D52:D56)</f>
        <v>0</v>
      </c>
      <c r="E58" s="188">
        <f t="shared" ref="E58:Z58" si="31">SUM(E52:E56)</f>
        <v>0</v>
      </c>
      <c r="F58" s="188">
        <f t="shared" si="31"/>
        <v>0</v>
      </c>
      <c r="G58" s="188">
        <f t="shared" si="31"/>
        <v>0</v>
      </c>
      <c r="H58" s="188">
        <f t="shared" si="31"/>
        <v>0</v>
      </c>
      <c r="I58" s="188">
        <f t="shared" si="31"/>
        <v>0</v>
      </c>
      <c r="J58" s="188">
        <f t="shared" si="31"/>
        <v>0</v>
      </c>
      <c r="K58" s="188">
        <f t="shared" si="31"/>
        <v>0</v>
      </c>
      <c r="L58" s="188">
        <f t="shared" si="31"/>
        <v>0</v>
      </c>
      <c r="M58" s="188">
        <f t="shared" si="31"/>
        <v>0</v>
      </c>
      <c r="N58" s="188">
        <f t="shared" si="31"/>
        <v>0</v>
      </c>
      <c r="O58" s="188">
        <f t="shared" si="31"/>
        <v>0</v>
      </c>
      <c r="P58" s="188">
        <f t="shared" si="31"/>
        <v>0</v>
      </c>
      <c r="Q58" s="188">
        <f t="shared" si="31"/>
        <v>0</v>
      </c>
      <c r="R58" s="188">
        <f t="shared" si="31"/>
        <v>0</v>
      </c>
      <c r="S58" s="188">
        <f t="shared" si="31"/>
        <v>0</v>
      </c>
      <c r="T58" s="188">
        <f t="shared" si="31"/>
        <v>0</v>
      </c>
      <c r="U58" s="188">
        <f t="shared" si="31"/>
        <v>0</v>
      </c>
      <c r="V58" s="188">
        <f t="shared" si="31"/>
        <v>0</v>
      </c>
      <c r="W58" s="188">
        <f t="shared" si="31"/>
        <v>0</v>
      </c>
      <c r="X58" s="188">
        <f t="shared" si="31"/>
        <v>0</v>
      </c>
      <c r="Y58" s="188">
        <f t="shared" si="31"/>
        <v>0</v>
      </c>
      <c r="Z58" s="188">
        <f t="shared" si="31"/>
        <v>0</v>
      </c>
      <c r="AA58" s="188">
        <f t="shared" ref="AA58:AU58" si="32">SUM(AA52:AA56)</f>
        <v>0</v>
      </c>
      <c r="AB58" s="188">
        <f t="shared" si="32"/>
        <v>0</v>
      </c>
      <c r="AC58" s="188">
        <f t="shared" si="32"/>
        <v>0</v>
      </c>
      <c r="AD58" s="188">
        <f t="shared" si="32"/>
        <v>0</v>
      </c>
      <c r="AE58" s="188">
        <f t="shared" si="32"/>
        <v>0</v>
      </c>
      <c r="AF58" s="188">
        <f t="shared" si="32"/>
        <v>0</v>
      </c>
      <c r="AG58" s="188">
        <f t="shared" si="32"/>
        <v>0</v>
      </c>
      <c r="AH58" s="188">
        <f t="shared" si="32"/>
        <v>0</v>
      </c>
      <c r="AI58" s="188">
        <f t="shared" si="32"/>
        <v>0</v>
      </c>
      <c r="AJ58" s="188">
        <f t="shared" si="32"/>
        <v>0</v>
      </c>
      <c r="AK58" s="213">
        <f t="shared" si="32"/>
        <v>0</v>
      </c>
      <c r="AL58" s="213">
        <f t="shared" si="32"/>
        <v>0</v>
      </c>
      <c r="AM58" s="188">
        <f t="shared" si="32"/>
        <v>0</v>
      </c>
      <c r="AN58" s="188">
        <f t="shared" si="32"/>
        <v>0</v>
      </c>
      <c r="AO58" s="188">
        <f t="shared" si="32"/>
        <v>0</v>
      </c>
      <c r="AP58" s="188">
        <f t="shared" si="32"/>
        <v>0</v>
      </c>
      <c r="AQ58" s="188">
        <f t="shared" si="32"/>
        <v>0</v>
      </c>
      <c r="AR58" s="188">
        <f t="shared" si="32"/>
        <v>0</v>
      </c>
      <c r="AS58" s="188">
        <f t="shared" si="32"/>
        <v>0</v>
      </c>
      <c r="AT58" s="230">
        <f t="shared" si="32"/>
        <v>0</v>
      </c>
      <c r="AU58" s="231">
        <f t="shared" si="32"/>
        <v>0</v>
      </c>
      <c r="AV58" s="1" t="s">
        <v>203</v>
      </c>
      <c r="AW58" s="231">
        <f t="shared" ref="AW58:BD58" si="33">SUM(AW52:AW56)</f>
        <v>0</v>
      </c>
      <c r="AX58" s="188">
        <f t="shared" si="33"/>
        <v>0</v>
      </c>
      <c r="AY58" s="188">
        <f t="shared" si="33"/>
        <v>0</v>
      </c>
      <c r="AZ58" s="188">
        <f t="shared" si="33"/>
        <v>0</v>
      </c>
      <c r="BA58" s="188">
        <f t="shared" si="33"/>
        <v>0</v>
      </c>
      <c r="BB58" s="188">
        <f t="shared" si="33"/>
        <v>0</v>
      </c>
      <c r="BC58" s="230">
        <f t="shared" si="33"/>
        <v>0</v>
      </c>
      <c r="BD58" s="187">
        <f t="shared" si="33"/>
        <v>0</v>
      </c>
      <c r="BE58" s="260"/>
      <c r="BF58" s="259"/>
      <c r="BG58" s="252"/>
      <c r="BK58" s="270"/>
    </row>
    <row r="59" spans="1:63" s="1" customFormat="1" ht="16.5">
      <c r="A59" s="654"/>
      <c r="B59" s="19" t="s">
        <v>119</v>
      </c>
      <c r="C59" s="20" t="s">
        <v>120</v>
      </c>
      <c r="D59" s="21" t="s">
        <v>148</v>
      </c>
      <c r="E59" s="22" t="s">
        <v>149</v>
      </c>
      <c r="F59" s="17" t="s">
        <v>150</v>
      </c>
      <c r="G59" s="21" t="s">
        <v>151</v>
      </c>
      <c r="H59" s="21" t="s">
        <v>152</v>
      </c>
      <c r="I59" s="17" t="s">
        <v>153</v>
      </c>
      <c r="J59" s="17" t="s">
        <v>154</v>
      </c>
      <c r="K59" s="17" t="s">
        <v>155</v>
      </c>
      <c r="L59" s="17" t="s">
        <v>156</v>
      </c>
      <c r="M59" s="17" t="s">
        <v>163</v>
      </c>
      <c r="N59" s="17" t="s">
        <v>164</v>
      </c>
      <c r="O59" s="17" t="s">
        <v>165</v>
      </c>
      <c r="P59" s="17" t="s">
        <v>166</v>
      </c>
      <c r="Q59" s="17" t="s">
        <v>167</v>
      </c>
      <c r="R59" s="17" t="s">
        <v>168</v>
      </c>
      <c r="S59" s="17" t="s">
        <v>169</v>
      </c>
      <c r="T59" s="17" t="s">
        <v>170</v>
      </c>
      <c r="U59" s="17" t="s">
        <v>171</v>
      </c>
      <c r="V59" s="56" t="s">
        <v>172</v>
      </c>
      <c r="W59" s="17" t="s">
        <v>173</v>
      </c>
      <c r="X59" s="71" t="s">
        <v>174</v>
      </c>
      <c r="Y59" s="72" t="s">
        <v>175</v>
      </c>
      <c r="Z59" s="72" t="s">
        <v>176</v>
      </c>
      <c r="AA59" s="72" t="s">
        <v>177</v>
      </c>
      <c r="AB59" s="72" t="s">
        <v>178</v>
      </c>
      <c r="AC59" s="72" t="s">
        <v>179</v>
      </c>
      <c r="AD59" s="72" t="s">
        <v>180</v>
      </c>
      <c r="AE59" s="72" t="s">
        <v>181</v>
      </c>
      <c r="AF59" s="72" t="s">
        <v>9</v>
      </c>
      <c r="AG59" s="72" t="s">
        <v>11</v>
      </c>
      <c r="AH59" s="72" t="s">
        <v>182</v>
      </c>
      <c r="AI59" s="195" t="s">
        <v>183</v>
      </c>
      <c r="AJ59" s="196" t="s">
        <v>184</v>
      </c>
      <c r="AK59" s="197" t="s">
        <v>185</v>
      </c>
      <c r="AL59" s="198" t="s">
        <v>186</v>
      </c>
      <c r="AM59" s="72" t="s">
        <v>187</v>
      </c>
      <c r="AN59" s="20" t="s">
        <v>188</v>
      </c>
      <c r="AO59" s="20" t="s">
        <v>189</v>
      </c>
      <c r="AP59" s="20" t="s">
        <v>190</v>
      </c>
      <c r="AQ59" s="20" t="s">
        <v>191</v>
      </c>
      <c r="AR59" s="20" t="s">
        <v>192</v>
      </c>
      <c r="AS59" s="20" t="s">
        <v>193</v>
      </c>
      <c r="AT59" s="216" t="s">
        <v>194</v>
      </c>
      <c r="AU59" s="20" t="s">
        <v>195</v>
      </c>
      <c r="AV59" s="217"/>
      <c r="AW59" s="236" t="s">
        <v>157</v>
      </c>
      <c r="AX59" s="237" t="s">
        <v>158</v>
      </c>
      <c r="AY59" s="238" t="s">
        <v>159</v>
      </c>
      <c r="AZ59" s="238" t="s">
        <v>160</v>
      </c>
      <c r="BA59" s="238" t="s">
        <v>161</v>
      </c>
      <c r="BB59" s="238" t="s">
        <v>162</v>
      </c>
      <c r="BC59" s="239" t="s">
        <v>196</v>
      </c>
      <c r="BD59" s="240" t="s">
        <v>197</v>
      </c>
      <c r="BE59" s="251"/>
      <c r="BG59" s="252"/>
      <c r="BJ59" s="271"/>
      <c r="BK59" s="270"/>
    </row>
    <row r="60" spans="1:63" s="14" customFormat="1" ht="16.5">
      <c r="A60" s="655"/>
      <c r="B60" s="189"/>
      <c r="C60" s="173"/>
      <c r="D60" s="174"/>
      <c r="E60" s="175"/>
      <c r="F60" s="174"/>
      <c r="G60" s="176"/>
      <c r="H60" s="176"/>
      <c r="I60" s="176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5"/>
      <c r="W60" s="174"/>
      <c r="X60" s="190"/>
      <c r="Y60" s="191"/>
      <c r="Z60" s="191"/>
      <c r="AA60" s="191"/>
      <c r="AB60" s="191"/>
      <c r="AC60" s="192"/>
      <c r="AD60" s="191"/>
      <c r="AE60" s="193"/>
      <c r="AF60" s="191"/>
      <c r="AG60" s="191"/>
      <c r="AH60" s="199"/>
      <c r="AI60" s="193"/>
      <c r="AJ60" s="200"/>
      <c r="AK60" s="201"/>
      <c r="AL60" s="202"/>
      <c r="AM60" s="203"/>
      <c r="AN60" s="204"/>
      <c r="AO60" s="218"/>
      <c r="AP60" s="218"/>
      <c r="AQ60" s="219"/>
      <c r="AR60" s="219"/>
      <c r="AS60" s="219"/>
      <c r="AT60" s="220"/>
      <c r="AU60" s="221"/>
      <c r="AV60" s="1"/>
      <c r="AW60" s="241"/>
      <c r="AX60" s="242"/>
      <c r="AY60" s="218"/>
      <c r="AZ60" s="218"/>
      <c r="BA60" s="218"/>
      <c r="BB60" s="218"/>
      <c r="BC60" s="243"/>
      <c r="BD60" s="244"/>
      <c r="BE60" s="257"/>
      <c r="BG60" s="252"/>
      <c r="BJ60" s="272"/>
      <c r="BK60" s="270"/>
    </row>
    <row r="61" spans="1:63" s="14" customFormat="1" ht="15.75">
      <c r="A61" s="655"/>
      <c r="B61" s="665"/>
      <c r="C61" s="666"/>
      <c r="D61" s="178"/>
      <c r="E61" s="179"/>
      <c r="F61" s="180"/>
      <c r="G61" s="178"/>
      <c r="H61" s="178"/>
      <c r="I61" s="178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74"/>
      <c r="U61" s="174"/>
      <c r="V61" s="175"/>
      <c r="W61" s="174"/>
      <c r="X61" s="190"/>
      <c r="Y61" s="182"/>
      <c r="Z61" s="182"/>
      <c r="AA61" s="182"/>
      <c r="AB61" s="182"/>
      <c r="AC61" s="194"/>
      <c r="AD61" s="191"/>
      <c r="AE61" s="182"/>
      <c r="AF61" s="182"/>
      <c r="AG61" s="191"/>
      <c r="AH61" s="199"/>
      <c r="AI61" s="194"/>
      <c r="AJ61" s="205"/>
      <c r="AK61" s="206"/>
      <c r="AL61" s="207"/>
      <c r="AM61" s="208"/>
      <c r="AN61" s="209"/>
      <c r="AO61" s="222"/>
      <c r="AP61" s="222"/>
      <c r="AQ61" s="223"/>
      <c r="AR61" s="223"/>
      <c r="AS61" s="223"/>
      <c r="AT61" s="224"/>
      <c r="AU61" s="225"/>
      <c r="AV61" s="1"/>
      <c r="AW61" s="245"/>
      <c r="AX61" s="246"/>
      <c r="AY61" s="222"/>
      <c r="AZ61" s="222"/>
      <c r="BA61" s="222"/>
      <c r="BB61" s="222"/>
      <c r="BC61" s="247"/>
      <c r="BD61" s="248"/>
      <c r="BE61" s="257"/>
      <c r="BG61" s="252"/>
      <c r="BJ61" s="272"/>
      <c r="BK61" s="270"/>
    </row>
    <row r="62" spans="1:63" s="14" customFormat="1" ht="15.75">
      <c r="A62" s="655"/>
      <c r="B62" s="667"/>
      <c r="C62" s="668"/>
      <c r="D62" s="178"/>
      <c r="E62" s="179"/>
      <c r="F62" s="180"/>
      <c r="G62" s="178"/>
      <c r="H62" s="178"/>
      <c r="I62" s="178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74"/>
      <c r="U62" s="174"/>
      <c r="V62" s="175"/>
      <c r="W62" s="174"/>
      <c r="X62" s="190"/>
      <c r="Y62" s="182"/>
      <c r="Z62" s="182"/>
      <c r="AA62" s="182"/>
      <c r="AB62" s="182"/>
      <c r="AC62" s="194"/>
      <c r="AD62" s="182"/>
      <c r="AE62" s="182"/>
      <c r="AF62" s="182"/>
      <c r="AG62" s="191"/>
      <c r="AH62" s="199"/>
      <c r="AI62" s="194"/>
      <c r="AJ62" s="205"/>
      <c r="AK62" s="206"/>
      <c r="AL62" s="207"/>
      <c r="AM62" s="208"/>
      <c r="AN62" s="209"/>
      <c r="AO62" s="222"/>
      <c r="AP62" s="222"/>
      <c r="AQ62" s="223"/>
      <c r="AR62" s="223"/>
      <c r="AS62" s="223"/>
      <c r="AT62" s="224"/>
      <c r="AU62" s="225"/>
      <c r="AV62" s="1"/>
      <c r="AW62" s="245"/>
      <c r="AX62" s="246"/>
      <c r="AY62" s="222"/>
      <c r="AZ62" s="222"/>
      <c r="BA62" s="222"/>
      <c r="BB62" s="222"/>
      <c r="BC62" s="247"/>
      <c r="BD62" s="248"/>
      <c r="BE62" s="257"/>
      <c r="BG62" s="252"/>
      <c r="BJ62" s="272"/>
      <c r="BK62" s="270"/>
    </row>
    <row r="63" spans="1:63" s="14" customFormat="1" ht="15" customHeight="1">
      <c r="A63" s="655"/>
      <c r="B63" s="667"/>
      <c r="C63" s="668"/>
      <c r="D63" s="178"/>
      <c r="E63" s="179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79"/>
      <c r="W63" s="180"/>
      <c r="X63" s="179"/>
      <c r="Y63" s="182"/>
      <c r="Z63" s="182"/>
      <c r="AA63" s="182"/>
      <c r="AB63" s="182"/>
      <c r="AC63" s="194"/>
      <c r="AD63" s="182"/>
      <c r="AE63" s="182"/>
      <c r="AF63" s="182"/>
      <c r="AG63" s="182"/>
      <c r="AH63" s="208"/>
      <c r="AI63" s="182"/>
      <c r="AJ63" s="205"/>
      <c r="AK63" s="206"/>
      <c r="AL63" s="207"/>
      <c r="AM63" s="208"/>
      <c r="AN63" s="209"/>
      <c r="AO63" s="222"/>
      <c r="AP63" s="222"/>
      <c r="AQ63" s="223"/>
      <c r="AR63" s="223"/>
      <c r="AS63" s="223"/>
      <c r="AT63" s="224"/>
      <c r="AU63" s="225"/>
      <c r="AV63" s="1"/>
      <c r="AW63" s="245"/>
      <c r="AX63" s="246"/>
      <c r="AY63" s="222"/>
      <c r="AZ63" s="222"/>
      <c r="BA63" s="222"/>
      <c r="BB63" s="222"/>
      <c r="BC63" s="247"/>
      <c r="BD63" s="248"/>
      <c r="BE63" s="257"/>
      <c r="BG63" s="252"/>
      <c r="BJ63" s="272"/>
      <c r="BK63" s="270"/>
    </row>
    <row r="64" spans="1:63" s="14" customFormat="1" ht="16.5">
      <c r="A64" s="655"/>
      <c r="B64" s="667"/>
      <c r="C64" s="668"/>
      <c r="D64" s="184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85"/>
      <c r="Y64" s="185"/>
      <c r="Z64" s="180"/>
      <c r="AA64" s="180"/>
      <c r="AB64" s="180"/>
      <c r="AC64" s="184"/>
      <c r="AD64" s="185"/>
      <c r="AE64" s="185"/>
      <c r="AF64" s="185"/>
      <c r="AG64" s="185"/>
      <c r="AH64" s="210"/>
      <c r="AI64" s="185"/>
      <c r="AJ64" s="185"/>
      <c r="AK64" s="210"/>
      <c r="AL64" s="210"/>
      <c r="AM64" s="185"/>
      <c r="AN64" s="185"/>
      <c r="AO64" s="185"/>
      <c r="AP64" s="185"/>
      <c r="AQ64" s="185"/>
      <c r="AR64" s="185"/>
      <c r="AS64" s="185"/>
      <c r="AT64" s="226"/>
      <c r="AU64" s="227"/>
      <c r="AV64" s="1"/>
      <c r="AW64" s="227"/>
      <c r="AX64" s="184"/>
      <c r="AY64" s="185"/>
      <c r="AZ64" s="185"/>
      <c r="BA64" s="185"/>
      <c r="BB64" s="185"/>
      <c r="BC64" s="226"/>
      <c r="BD64" s="249"/>
      <c r="BE64" s="257"/>
      <c r="BG64" s="252"/>
      <c r="BJ64" s="272"/>
      <c r="BK64" s="270"/>
    </row>
    <row r="65" spans="1:63" ht="16.5">
      <c r="A65" s="655"/>
      <c r="B65" s="667"/>
      <c r="C65" s="668"/>
      <c r="D65" s="186">
        <f>SUM(D60:D64)*250000</f>
        <v>0</v>
      </c>
      <c r="E65" s="187">
        <f>SUM(E60:E64)*350000</f>
        <v>0</v>
      </c>
      <c r="F65" s="187">
        <f>SUM(F60:F64)*250000</f>
        <v>0</v>
      </c>
      <c r="G65" s="187">
        <f>SUM(G60:G64)*350000</f>
        <v>0</v>
      </c>
      <c r="H65" s="187">
        <f>SUM(H60:H64)*250000</f>
        <v>0</v>
      </c>
      <c r="I65" s="187">
        <f>SUM(I60:I64)*350000</f>
        <v>0</v>
      </c>
      <c r="J65" s="187">
        <f>SUM(J60:J64)*250000</f>
        <v>0</v>
      </c>
      <c r="K65" s="187">
        <f>SUM(K60:K64)*350000</f>
        <v>0</v>
      </c>
      <c r="L65" s="187">
        <f>SUM(L60:L64)*75000</f>
        <v>0</v>
      </c>
      <c r="M65" s="187">
        <f>SUM(M60:M64)*120000</f>
        <v>0</v>
      </c>
      <c r="N65" s="187">
        <f>SUM(N60:N64)*25000</f>
        <v>0</v>
      </c>
      <c r="O65" s="187">
        <f>SUM(O60:O64)*35000</f>
        <v>0</v>
      </c>
      <c r="P65" s="187">
        <f>SUM(P60:P64)*200000</f>
        <v>0</v>
      </c>
      <c r="Q65" s="187">
        <f>SUM(Q60:Q64)*300000</f>
        <v>0</v>
      </c>
      <c r="R65" s="187">
        <f>SUM(R60:R64)*200000</f>
        <v>0</v>
      </c>
      <c r="S65" s="187">
        <f>SUM(S60:S64)*300000</f>
        <v>0</v>
      </c>
      <c r="T65" s="187">
        <f>SUM(T60:T64)*200000</f>
        <v>0</v>
      </c>
      <c r="U65" s="187">
        <f>SUM(U60:U64)*300000</f>
        <v>0</v>
      </c>
      <c r="V65" s="187">
        <f>SUM(V60:V64)*200000</f>
        <v>0</v>
      </c>
      <c r="W65" s="187">
        <f>SUM(W60:W64)*300000</f>
        <v>0</v>
      </c>
      <c r="X65" s="187">
        <f>SUM(X60:X64)*100000</f>
        <v>0</v>
      </c>
      <c r="Y65" s="187">
        <f>SUM(Y60:Y64)*100000</f>
        <v>0</v>
      </c>
      <c r="Z65" s="187">
        <f>SUM(Z60:Z64)*880000</f>
        <v>0</v>
      </c>
      <c r="AA65" s="187">
        <f t="shared" ref="AA65:AB65" si="34">SUM(AA60:AA64)*880000</f>
        <v>0</v>
      </c>
      <c r="AB65" s="187">
        <f t="shared" si="34"/>
        <v>0</v>
      </c>
      <c r="AC65" s="187">
        <f>SUM(AC60:AC64)*50000</f>
        <v>0</v>
      </c>
      <c r="AD65" s="187">
        <f>SUM(AD60:AD64)*100000</f>
        <v>0</v>
      </c>
      <c r="AE65" s="187">
        <f>SUM(AE60:AE64)*180000</f>
        <v>0</v>
      </c>
      <c r="AF65" s="187">
        <f>SUM(AF60:AF64)*10000</f>
        <v>0</v>
      </c>
      <c r="AG65" s="187">
        <f>SUM(AG60:AG64)*15000</f>
        <v>0</v>
      </c>
      <c r="AH65" s="187">
        <f>SUM(AH60:AH64)*30000</f>
        <v>0</v>
      </c>
      <c r="AI65" s="187">
        <f>SUM(AI60:AI64)*370000</f>
        <v>0</v>
      </c>
      <c r="AJ65" s="187">
        <f>SUM(AJ60:AJ64)*125000</f>
        <v>0</v>
      </c>
      <c r="AK65" s="211">
        <f>SUM(AK60:AK64)*AV65</f>
        <v>0</v>
      </c>
      <c r="AL65" s="212">
        <f>SUM(AL60:AL64)*30</f>
        <v>0</v>
      </c>
      <c r="AM65" s="187">
        <f>SUM(AM60:AM64)*1000000</f>
        <v>0</v>
      </c>
      <c r="AN65" s="187">
        <f>SUM(AN60:AN64)*330000</f>
        <v>0</v>
      </c>
      <c r="AO65" s="187">
        <f>SUM(AO60:AO64)*120000</f>
        <v>0</v>
      </c>
      <c r="AP65" s="187">
        <f>SUM(AP60:AP64)*550000</f>
        <v>0</v>
      </c>
      <c r="AQ65" s="187">
        <f>SUM(AQ60:AQ64)*275000</f>
        <v>0</v>
      </c>
      <c r="AR65" s="187">
        <f>SUM(AR60:AR64)*275000</f>
        <v>0</v>
      </c>
      <c r="AS65" s="187">
        <f>SUM(AS60:AS64)*275000</f>
        <v>0</v>
      </c>
      <c r="AT65" s="228">
        <f>SUM(AT60:AT64)*275000</f>
        <v>0</v>
      </c>
      <c r="AU65" s="187">
        <f>SUM(AU60:AU64)*275000</f>
        <v>0</v>
      </c>
      <c r="AV65" s="229">
        <v>0</v>
      </c>
      <c r="AW65" s="187">
        <f t="shared" ref="AW65:BD65" si="35">SUM(AW60:AW64)</f>
        <v>0</v>
      </c>
      <c r="AX65" s="186">
        <f t="shared" si="35"/>
        <v>0</v>
      </c>
      <c r="AY65" s="187">
        <f t="shared" si="35"/>
        <v>0</v>
      </c>
      <c r="AZ65" s="187">
        <f t="shared" si="35"/>
        <v>0</v>
      </c>
      <c r="BA65" s="187">
        <f t="shared" si="35"/>
        <v>0</v>
      </c>
      <c r="BB65" s="187">
        <f t="shared" si="35"/>
        <v>0</v>
      </c>
      <c r="BC65" s="228">
        <f t="shared" si="35"/>
        <v>0</v>
      </c>
      <c r="BD65" s="187">
        <f t="shared" si="35"/>
        <v>0</v>
      </c>
      <c r="BE65" s="257"/>
      <c r="BF65" s="259"/>
      <c r="BG65" s="252"/>
      <c r="BK65" s="270"/>
    </row>
    <row r="66" spans="1:63" ht="20.25" customHeight="1">
      <c r="A66" s="656"/>
      <c r="B66" s="669"/>
      <c r="C66" s="670"/>
      <c r="D66" s="188">
        <f>SUM(D60:D64)</f>
        <v>0</v>
      </c>
      <c r="E66" s="188">
        <f t="shared" ref="E66:Z66" si="36">SUM(E60:E64)</f>
        <v>0</v>
      </c>
      <c r="F66" s="188">
        <f t="shared" si="36"/>
        <v>0</v>
      </c>
      <c r="G66" s="188">
        <f t="shared" si="36"/>
        <v>0</v>
      </c>
      <c r="H66" s="188">
        <f t="shared" si="36"/>
        <v>0</v>
      </c>
      <c r="I66" s="188">
        <f t="shared" si="36"/>
        <v>0</v>
      </c>
      <c r="J66" s="188">
        <f t="shared" si="36"/>
        <v>0</v>
      </c>
      <c r="K66" s="188">
        <f t="shared" si="36"/>
        <v>0</v>
      </c>
      <c r="L66" s="188">
        <f t="shared" si="36"/>
        <v>0</v>
      </c>
      <c r="M66" s="188">
        <f t="shared" si="36"/>
        <v>0</v>
      </c>
      <c r="N66" s="188">
        <f t="shared" si="36"/>
        <v>0</v>
      </c>
      <c r="O66" s="188">
        <f t="shared" si="36"/>
        <v>0</v>
      </c>
      <c r="P66" s="188">
        <f t="shared" si="36"/>
        <v>0</v>
      </c>
      <c r="Q66" s="188">
        <f t="shared" si="36"/>
        <v>0</v>
      </c>
      <c r="R66" s="188">
        <f t="shared" si="36"/>
        <v>0</v>
      </c>
      <c r="S66" s="188">
        <f t="shared" si="36"/>
        <v>0</v>
      </c>
      <c r="T66" s="188">
        <f t="shared" si="36"/>
        <v>0</v>
      </c>
      <c r="U66" s="188">
        <f t="shared" si="36"/>
        <v>0</v>
      </c>
      <c r="V66" s="188">
        <f t="shared" si="36"/>
        <v>0</v>
      </c>
      <c r="W66" s="188">
        <f t="shared" si="36"/>
        <v>0</v>
      </c>
      <c r="X66" s="188">
        <f t="shared" si="36"/>
        <v>0</v>
      </c>
      <c r="Y66" s="188">
        <f t="shared" si="36"/>
        <v>0</v>
      </c>
      <c r="Z66" s="188">
        <f t="shared" si="36"/>
        <v>0</v>
      </c>
      <c r="AA66" s="188">
        <f t="shared" ref="AA66:AU66" si="37">SUM(AA60:AA64)</f>
        <v>0</v>
      </c>
      <c r="AB66" s="188">
        <f t="shared" si="37"/>
        <v>0</v>
      </c>
      <c r="AC66" s="188">
        <f t="shared" si="37"/>
        <v>0</v>
      </c>
      <c r="AD66" s="188">
        <f t="shared" si="37"/>
        <v>0</v>
      </c>
      <c r="AE66" s="188">
        <f t="shared" si="37"/>
        <v>0</v>
      </c>
      <c r="AF66" s="188">
        <f t="shared" si="37"/>
        <v>0</v>
      </c>
      <c r="AG66" s="188">
        <f t="shared" si="37"/>
        <v>0</v>
      </c>
      <c r="AH66" s="188">
        <f t="shared" si="37"/>
        <v>0</v>
      </c>
      <c r="AI66" s="188">
        <f t="shared" si="37"/>
        <v>0</v>
      </c>
      <c r="AJ66" s="188">
        <f t="shared" si="37"/>
        <v>0</v>
      </c>
      <c r="AK66" s="213">
        <f t="shared" si="37"/>
        <v>0</v>
      </c>
      <c r="AL66" s="213">
        <f t="shared" si="37"/>
        <v>0</v>
      </c>
      <c r="AM66" s="188">
        <f t="shared" si="37"/>
        <v>0</v>
      </c>
      <c r="AN66" s="188">
        <f t="shared" si="37"/>
        <v>0</v>
      </c>
      <c r="AO66" s="188">
        <f t="shared" si="37"/>
        <v>0</v>
      </c>
      <c r="AP66" s="188">
        <f t="shared" si="37"/>
        <v>0</v>
      </c>
      <c r="AQ66" s="188">
        <f t="shared" si="37"/>
        <v>0</v>
      </c>
      <c r="AR66" s="188">
        <f t="shared" si="37"/>
        <v>0</v>
      </c>
      <c r="AS66" s="188">
        <f t="shared" si="37"/>
        <v>0</v>
      </c>
      <c r="AT66" s="230">
        <f t="shared" si="37"/>
        <v>0</v>
      </c>
      <c r="AU66" s="231">
        <f t="shared" si="37"/>
        <v>0</v>
      </c>
      <c r="AV66" s="1" t="s">
        <v>203</v>
      </c>
      <c r="AW66" s="231">
        <f t="shared" ref="AW66:BD66" si="38">SUM(AW60:AW64)</f>
        <v>0</v>
      </c>
      <c r="AX66" s="188">
        <f t="shared" si="38"/>
        <v>0</v>
      </c>
      <c r="AY66" s="188">
        <f t="shared" si="38"/>
        <v>0</v>
      </c>
      <c r="AZ66" s="188">
        <f t="shared" si="38"/>
        <v>0</v>
      </c>
      <c r="BA66" s="188">
        <f t="shared" si="38"/>
        <v>0</v>
      </c>
      <c r="BB66" s="188">
        <f t="shared" si="38"/>
        <v>0</v>
      </c>
      <c r="BC66" s="230">
        <f t="shared" si="38"/>
        <v>0</v>
      </c>
      <c r="BD66" s="187">
        <f t="shared" si="38"/>
        <v>0</v>
      </c>
      <c r="BE66" s="260"/>
      <c r="BF66" s="259"/>
      <c r="BG66" s="252"/>
      <c r="BK66" s="270"/>
    </row>
    <row r="67" spans="1:63" s="1" customFormat="1" ht="16.5">
      <c r="A67" s="654"/>
      <c r="B67" s="19" t="s">
        <v>119</v>
      </c>
      <c r="C67" s="20" t="s">
        <v>120</v>
      </c>
      <c r="D67" s="21" t="s">
        <v>148</v>
      </c>
      <c r="E67" s="22" t="s">
        <v>149</v>
      </c>
      <c r="F67" s="17" t="s">
        <v>150</v>
      </c>
      <c r="G67" s="21" t="s">
        <v>151</v>
      </c>
      <c r="H67" s="21" t="s">
        <v>152</v>
      </c>
      <c r="I67" s="17" t="s">
        <v>153</v>
      </c>
      <c r="J67" s="17" t="s">
        <v>154</v>
      </c>
      <c r="K67" s="17" t="s">
        <v>155</v>
      </c>
      <c r="L67" s="17" t="s">
        <v>156</v>
      </c>
      <c r="M67" s="17" t="s">
        <v>163</v>
      </c>
      <c r="N67" s="17" t="s">
        <v>164</v>
      </c>
      <c r="O67" s="17" t="s">
        <v>165</v>
      </c>
      <c r="P67" s="17" t="s">
        <v>166</v>
      </c>
      <c r="Q67" s="17" t="s">
        <v>167</v>
      </c>
      <c r="R67" s="17" t="s">
        <v>168</v>
      </c>
      <c r="S67" s="17" t="s">
        <v>169</v>
      </c>
      <c r="T67" s="17" t="s">
        <v>170</v>
      </c>
      <c r="U67" s="17" t="s">
        <v>171</v>
      </c>
      <c r="V67" s="56" t="s">
        <v>172</v>
      </c>
      <c r="W67" s="17" t="s">
        <v>173</v>
      </c>
      <c r="X67" s="71" t="s">
        <v>174</v>
      </c>
      <c r="Y67" s="72" t="s">
        <v>175</v>
      </c>
      <c r="Z67" s="72" t="s">
        <v>176</v>
      </c>
      <c r="AA67" s="72" t="s">
        <v>177</v>
      </c>
      <c r="AB67" s="72" t="s">
        <v>178</v>
      </c>
      <c r="AC67" s="72" t="s">
        <v>179</v>
      </c>
      <c r="AD67" s="72" t="s">
        <v>180</v>
      </c>
      <c r="AE67" s="72" t="s">
        <v>181</v>
      </c>
      <c r="AF67" s="72" t="s">
        <v>9</v>
      </c>
      <c r="AG67" s="72" t="s">
        <v>11</v>
      </c>
      <c r="AH67" s="72" t="s">
        <v>182</v>
      </c>
      <c r="AI67" s="195" t="s">
        <v>183</v>
      </c>
      <c r="AJ67" s="196" t="s">
        <v>184</v>
      </c>
      <c r="AK67" s="197" t="s">
        <v>185</v>
      </c>
      <c r="AL67" s="198" t="s">
        <v>186</v>
      </c>
      <c r="AM67" s="72" t="s">
        <v>187</v>
      </c>
      <c r="AN67" s="20" t="s">
        <v>188</v>
      </c>
      <c r="AO67" s="20" t="s">
        <v>189</v>
      </c>
      <c r="AP67" s="20" t="s">
        <v>190</v>
      </c>
      <c r="AQ67" s="20" t="s">
        <v>191</v>
      </c>
      <c r="AR67" s="20" t="s">
        <v>192</v>
      </c>
      <c r="AS67" s="20" t="s">
        <v>193</v>
      </c>
      <c r="AT67" s="216" t="s">
        <v>194</v>
      </c>
      <c r="AU67" s="20" t="s">
        <v>195</v>
      </c>
      <c r="AV67" s="217"/>
      <c r="AW67" s="236" t="s">
        <v>157</v>
      </c>
      <c r="AX67" s="237" t="s">
        <v>158</v>
      </c>
      <c r="AY67" s="238" t="s">
        <v>159</v>
      </c>
      <c r="AZ67" s="238" t="s">
        <v>160</v>
      </c>
      <c r="BA67" s="238" t="s">
        <v>161</v>
      </c>
      <c r="BB67" s="238" t="s">
        <v>162</v>
      </c>
      <c r="BC67" s="239" t="s">
        <v>196</v>
      </c>
      <c r="BD67" s="240" t="s">
        <v>197</v>
      </c>
      <c r="BE67" s="251"/>
      <c r="BG67" s="252"/>
      <c r="BJ67" s="271"/>
      <c r="BK67" s="270"/>
    </row>
    <row r="68" spans="1:63" s="14" customFormat="1" ht="16.5">
      <c r="A68" s="655"/>
      <c r="B68" s="189"/>
      <c r="C68" s="173"/>
      <c r="D68" s="174"/>
      <c r="E68" s="175"/>
      <c r="F68" s="174"/>
      <c r="G68" s="176"/>
      <c r="H68" s="176"/>
      <c r="I68" s="176"/>
      <c r="J68" s="174"/>
      <c r="K68" s="174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5"/>
      <c r="W68" s="174"/>
      <c r="X68" s="190"/>
      <c r="Y68" s="191"/>
      <c r="Z68" s="191"/>
      <c r="AA68" s="191"/>
      <c r="AB68" s="191"/>
      <c r="AC68" s="192"/>
      <c r="AD68" s="191"/>
      <c r="AE68" s="193"/>
      <c r="AF68" s="191"/>
      <c r="AG68" s="191"/>
      <c r="AH68" s="199"/>
      <c r="AI68" s="193"/>
      <c r="AJ68" s="200"/>
      <c r="AK68" s="201"/>
      <c r="AL68" s="202"/>
      <c r="AM68" s="203"/>
      <c r="AN68" s="204"/>
      <c r="AO68" s="218"/>
      <c r="AP68" s="218"/>
      <c r="AQ68" s="219"/>
      <c r="AR68" s="219"/>
      <c r="AS68" s="219"/>
      <c r="AT68" s="220"/>
      <c r="AU68" s="221"/>
      <c r="AV68" s="1"/>
      <c r="AW68" s="241"/>
      <c r="AX68" s="242"/>
      <c r="AY68" s="218"/>
      <c r="AZ68" s="218"/>
      <c r="BA68" s="218"/>
      <c r="BB68" s="218"/>
      <c r="BC68" s="243"/>
      <c r="BD68" s="244"/>
      <c r="BE68" s="257"/>
      <c r="BG68" s="252"/>
      <c r="BJ68" s="272"/>
      <c r="BK68" s="270"/>
    </row>
    <row r="69" spans="1:63" s="14" customFormat="1" ht="15.75">
      <c r="A69" s="655"/>
      <c r="B69" s="665"/>
      <c r="C69" s="666"/>
      <c r="D69" s="178"/>
      <c r="E69" s="179"/>
      <c r="F69" s="180"/>
      <c r="G69" s="178"/>
      <c r="H69" s="178"/>
      <c r="I69" s="178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74"/>
      <c r="U69" s="174"/>
      <c r="V69" s="175"/>
      <c r="W69" s="174"/>
      <c r="X69" s="190"/>
      <c r="Y69" s="182"/>
      <c r="Z69" s="182"/>
      <c r="AA69" s="182"/>
      <c r="AB69" s="182"/>
      <c r="AC69" s="194"/>
      <c r="AD69" s="191"/>
      <c r="AE69" s="182"/>
      <c r="AF69" s="182"/>
      <c r="AG69" s="191"/>
      <c r="AH69" s="199"/>
      <c r="AI69" s="194"/>
      <c r="AJ69" s="205"/>
      <c r="AK69" s="206"/>
      <c r="AL69" s="207"/>
      <c r="AM69" s="208"/>
      <c r="AN69" s="209"/>
      <c r="AO69" s="222"/>
      <c r="AP69" s="222"/>
      <c r="AQ69" s="223"/>
      <c r="AR69" s="223"/>
      <c r="AS69" s="223"/>
      <c r="AT69" s="224"/>
      <c r="AU69" s="225"/>
      <c r="AV69" s="1"/>
      <c r="AW69" s="245"/>
      <c r="AX69" s="246"/>
      <c r="AY69" s="222"/>
      <c r="AZ69" s="222"/>
      <c r="BA69" s="222"/>
      <c r="BB69" s="222"/>
      <c r="BC69" s="247"/>
      <c r="BD69" s="248"/>
      <c r="BE69" s="257"/>
      <c r="BG69" s="252"/>
      <c r="BJ69" s="272"/>
      <c r="BK69" s="270"/>
    </row>
    <row r="70" spans="1:63" s="14" customFormat="1" ht="15.75">
      <c r="A70" s="655"/>
      <c r="B70" s="667"/>
      <c r="C70" s="668"/>
      <c r="D70" s="178"/>
      <c r="E70" s="179"/>
      <c r="F70" s="180"/>
      <c r="G70" s="178"/>
      <c r="H70" s="178"/>
      <c r="I70" s="178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74"/>
      <c r="U70" s="174"/>
      <c r="V70" s="175"/>
      <c r="W70" s="174"/>
      <c r="X70" s="190"/>
      <c r="Y70" s="182"/>
      <c r="Z70" s="182"/>
      <c r="AA70" s="182"/>
      <c r="AB70" s="182"/>
      <c r="AC70" s="194"/>
      <c r="AD70" s="182"/>
      <c r="AE70" s="182"/>
      <c r="AF70" s="182"/>
      <c r="AG70" s="191"/>
      <c r="AH70" s="199"/>
      <c r="AI70" s="194"/>
      <c r="AJ70" s="205"/>
      <c r="AK70" s="206"/>
      <c r="AL70" s="207"/>
      <c r="AM70" s="208"/>
      <c r="AN70" s="209"/>
      <c r="AO70" s="222"/>
      <c r="AP70" s="222"/>
      <c r="AQ70" s="223"/>
      <c r="AR70" s="223"/>
      <c r="AS70" s="223"/>
      <c r="AT70" s="224"/>
      <c r="AU70" s="225"/>
      <c r="AV70" s="1"/>
      <c r="AW70" s="245"/>
      <c r="AX70" s="246"/>
      <c r="AY70" s="222"/>
      <c r="AZ70" s="222"/>
      <c r="BA70" s="222"/>
      <c r="BB70" s="222"/>
      <c r="BC70" s="247"/>
      <c r="BD70" s="248"/>
      <c r="BE70" s="257"/>
      <c r="BG70" s="252"/>
      <c r="BJ70" s="272"/>
      <c r="BK70" s="270"/>
    </row>
    <row r="71" spans="1:63" s="14" customFormat="1" ht="15" customHeight="1">
      <c r="A71" s="655"/>
      <c r="B71" s="667"/>
      <c r="C71" s="668"/>
      <c r="D71" s="178"/>
      <c r="E71" s="179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79"/>
      <c r="W71" s="180"/>
      <c r="X71" s="179"/>
      <c r="Y71" s="182"/>
      <c r="Z71" s="182"/>
      <c r="AA71" s="182"/>
      <c r="AB71" s="182"/>
      <c r="AC71" s="194"/>
      <c r="AD71" s="182"/>
      <c r="AE71" s="182"/>
      <c r="AF71" s="182"/>
      <c r="AG71" s="182"/>
      <c r="AH71" s="208"/>
      <c r="AI71" s="182"/>
      <c r="AJ71" s="205"/>
      <c r="AK71" s="206"/>
      <c r="AL71" s="207"/>
      <c r="AM71" s="208"/>
      <c r="AN71" s="209"/>
      <c r="AO71" s="222"/>
      <c r="AP71" s="222"/>
      <c r="AQ71" s="223"/>
      <c r="AR71" s="223"/>
      <c r="AS71" s="223"/>
      <c r="AT71" s="224"/>
      <c r="AU71" s="225"/>
      <c r="AV71" s="1"/>
      <c r="AW71" s="245"/>
      <c r="AX71" s="246"/>
      <c r="AY71" s="222"/>
      <c r="AZ71" s="222"/>
      <c r="BA71" s="222"/>
      <c r="BB71" s="222"/>
      <c r="BC71" s="247"/>
      <c r="BD71" s="248"/>
      <c r="BE71" s="257"/>
      <c r="BG71" s="252"/>
      <c r="BJ71" s="272"/>
      <c r="BK71" s="270"/>
    </row>
    <row r="72" spans="1:63" s="14" customFormat="1" ht="16.5">
      <c r="A72" s="655"/>
      <c r="B72" s="667"/>
      <c r="C72" s="668"/>
      <c r="D72" s="184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  <c r="X72" s="185"/>
      <c r="Y72" s="185"/>
      <c r="Z72" s="180"/>
      <c r="AA72" s="180"/>
      <c r="AB72" s="180"/>
      <c r="AC72" s="184"/>
      <c r="AD72" s="185"/>
      <c r="AE72" s="185"/>
      <c r="AF72" s="185"/>
      <c r="AG72" s="185"/>
      <c r="AH72" s="210"/>
      <c r="AI72" s="185"/>
      <c r="AJ72" s="185"/>
      <c r="AK72" s="210"/>
      <c r="AL72" s="210"/>
      <c r="AM72" s="185"/>
      <c r="AN72" s="185"/>
      <c r="AO72" s="185"/>
      <c r="AP72" s="185"/>
      <c r="AQ72" s="185"/>
      <c r="AR72" s="185"/>
      <c r="AS72" s="185"/>
      <c r="AT72" s="226"/>
      <c r="AU72" s="227"/>
      <c r="AV72" s="1"/>
      <c r="AW72" s="227"/>
      <c r="AX72" s="184"/>
      <c r="AY72" s="185"/>
      <c r="AZ72" s="185"/>
      <c r="BA72" s="185"/>
      <c r="BB72" s="185"/>
      <c r="BC72" s="226"/>
      <c r="BD72" s="249"/>
      <c r="BE72" s="257"/>
      <c r="BG72" s="252"/>
      <c r="BJ72" s="272"/>
      <c r="BK72" s="270"/>
    </row>
    <row r="73" spans="1:63" ht="16.5">
      <c r="A73" s="655"/>
      <c r="B73" s="667"/>
      <c r="C73" s="668"/>
      <c r="D73" s="186">
        <f>SUM(D68:D72)*250000</f>
        <v>0</v>
      </c>
      <c r="E73" s="187">
        <f>SUM(E68:E72)*350000</f>
        <v>0</v>
      </c>
      <c r="F73" s="187">
        <f>SUM(F68:F72)*250000</f>
        <v>0</v>
      </c>
      <c r="G73" s="187">
        <f>SUM(G68:G72)*350000</f>
        <v>0</v>
      </c>
      <c r="H73" s="187">
        <f>SUM(H68:H72)*250000</f>
        <v>0</v>
      </c>
      <c r="I73" s="187">
        <f>SUM(I68:I72)*350000</f>
        <v>0</v>
      </c>
      <c r="J73" s="187">
        <f>SUM(J68:J72)*250000</f>
        <v>0</v>
      </c>
      <c r="K73" s="187">
        <f>SUM(K68:K72)*350000</f>
        <v>0</v>
      </c>
      <c r="L73" s="187">
        <f>SUM(L68:L72)*75000</f>
        <v>0</v>
      </c>
      <c r="M73" s="187">
        <f>SUM(M68:M72)*120000</f>
        <v>0</v>
      </c>
      <c r="N73" s="187">
        <f>SUM(N68:N72)*25000</f>
        <v>0</v>
      </c>
      <c r="O73" s="187">
        <f>SUM(O68:O72)*35000</f>
        <v>0</v>
      </c>
      <c r="P73" s="187">
        <f>SUM(P68:P72)*200000</f>
        <v>0</v>
      </c>
      <c r="Q73" s="187">
        <f>SUM(Q68:Q72)*300000</f>
        <v>0</v>
      </c>
      <c r="R73" s="187">
        <f>SUM(R68:R72)*200000</f>
        <v>0</v>
      </c>
      <c r="S73" s="187">
        <f>SUM(S68:S72)*300000</f>
        <v>0</v>
      </c>
      <c r="T73" s="187">
        <f>SUM(T68:T72)*200000</f>
        <v>0</v>
      </c>
      <c r="U73" s="187">
        <f>SUM(U68:U72)*300000</f>
        <v>0</v>
      </c>
      <c r="V73" s="187">
        <f>SUM(V68:V72)*200000</f>
        <v>0</v>
      </c>
      <c r="W73" s="187">
        <f>SUM(W68:W72)*300000</f>
        <v>0</v>
      </c>
      <c r="X73" s="187">
        <f>SUM(X68:X72)*100000</f>
        <v>0</v>
      </c>
      <c r="Y73" s="187">
        <f>SUM(Y68:Y72)*100000</f>
        <v>0</v>
      </c>
      <c r="Z73" s="187">
        <f>SUM(Z68:Z72)*880000</f>
        <v>0</v>
      </c>
      <c r="AA73" s="187">
        <f t="shared" ref="AA73:AB73" si="39">SUM(AA68:AA72)*880000</f>
        <v>0</v>
      </c>
      <c r="AB73" s="187">
        <f t="shared" si="39"/>
        <v>0</v>
      </c>
      <c r="AC73" s="187">
        <f>SUM(AC68:AC72)*50000</f>
        <v>0</v>
      </c>
      <c r="AD73" s="187">
        <f>SUM(AD68:AD72)*100000</f>
        <v>0</v>
      </c>
      <c r="AE73" s="187">
        <f>SUM(AE68:AE72)*180000</f>
        <v>0</v>
      </c>
      <c r="AF73" s="187">
        <f>SUM(AF68:AF72)*10000</f>
        <v>0</v>
      </c>
      <c r="AG73" s="187">
        <f>SUM(AG68:AG72)*15000</f>
        <v>0</v>
      </c>
      <c r="AH73" s="187">
        <f>SUM(AH68:AH72)*30000</f>
        <v>0</v>
      </c>
      <c r="AI73" s="187">
        <f>SUM(AI68:AI72)*370000</f>
        <v>0</v>
      </c>
      <c r="AJ73" s="187">
        <f>SUM(AJ68:AJ72)*125000</f>
        <v>0</v>
      </c>
      <c r="AK73" s="211">
        <f>SUM(AK68:AK72)*AV73</f>
        <v>0</v>
      </c>
      <c r="AL73" s="212">
        <f>SUM(AL68:AL72)*30</f>
        <v>0</v>
      </c>
      <c r="AM73" s="187">
        <f>SUM(AM68:AM72)*1000000</f>
        <v>0</v>
      </c>
      <c r="AN73" s="187">
        <f>SUM(AN68:AN72)*330000</f>
        <v>0</v>
      </c>
      <c r="AO73" s="187">
        <f>SUM(AO68:AO72)*120000</f>
        <v>0</v>
      </c>
      <c r="AP73" s="187">
        <f>SUM(AP68:AP72)*550000</f>
        <v>0</v>
      </c>
      <c r="AQ73" s="187">
        <f>SUM(AQ68:AQ72)*275000</f>
        <v>0</v>
      </c>
      <c r="AR73" s="187">
        <f>SUM(AR68:AR72)*275000</f>
        <v>0</v>
      </c>
      <c r="AS73" s="187">
        <f>SUM(AS68:AS72)*275000</f>
        <v>0</v>
      </c>
      <c r="AT73" s="228">
        <f>SUM(AT68:AT72)*275000</f>
        <v>0</v>
      </c>
      <c r="AU73" s="187">
        <f>SUM(AU68:AU72)*275000</f>
        <v>0</v>
      </c>
      <c r="AV73" s="229">
        <v>0</v>
      </c>
      <c r="AW73" s="187">
        <f t="shared" ref="AW73:BD73" si="40">SUM(AW68:AW72)</f>
        <v>0</v>
      </c>
      <c r="AX73" s="186">
        <f t="shared" si="40"/>
        <v>0</v>
      </c>
      <c r="AY73" s="187">
        <f t="shared" si="40"/>
        <v>0</v>
      </c>
      <c r="AZ73" s="187">
        <f t="shared" si="40"/>
        <v>0</v>
      </c>
      <c r="BA73" s="187">
        <f t="shared" si="40"/>
        <v>0</v>
      </c>
      <c r="BB73" s="187">
        <f t="shared" si="40"/>
        <v>0</v>
      </c>
      <c r="BC73" s="228">
        <f t="shared" si="40"/>
        <v>0</v>
      </c>
      <c r="BD73" s="187">
        <f t="shared" si="40"/>
        <v>0</v>
      </c>
      <c r="BE73" s="257"/>
      <c r="BF73" s="259"/>
      <c r="BG73" s="252"/>
      <c r="BK73" s="270"/>
    </row>
    <row r="74" spans="1:63" ht="20.25" customHeight="1">
      <c r="A74" s="656"/>
      <c r="B74" s="669"/>
      <c r="C74" s="670"/>
      <c r="D74" s="188">
        <f>SUM(D68:D72)</f>
        <v>0</v>
      </c>
      <c r="E74" s="188">
        <f t="shared" ref="E74:Z74" si="41">SUM(E68:E72)</f>
        <v>0</v>
      </c>
      <c r="F74" s="188">
        <f t="shared" si="41"/>
        <v>0</v>
      </c>
      <c r="G74" s="188">
        <f t="shared" si="41"/>
        <v>0</v>
      </c>
      <c r="H74" s="188">
        <f t="shared" si="41"/>
        <v>0</v>
      </c>
      <c r="I74" s="188">
        <f t="shared" si="41"/>
        <v>0</v>
      </c>
      <c r="J74" s="188">
        <f t="shared" si="41"/>
        <v>0</v>
      </c>
      <c r="K74" s="188">
        <f t="shared" si="41"/>
        <v>0</v>
      </c>
      <c r="L74" s="188">
        <f t="shared" si="41"/>
        <v>0</v>
      </c>
      <c r="M74" s="188">
        <f t="shared" si="41"/>
        <v>0</v>
      </c>
      <c r="N74" s="188">
        <f t="shared" si="41"/>
        <v>0</v>
      </c>
      <c r="O74" s="188">
        <f t="shared" si="41"/>
        <v>0</v>
      </c>
      <c r="P74" s="188">
        <f t="shared" si="41"/>
        <v>0</v>
      </c>
      <c r="Q74" s="188">
        <f t="shared" si="41"/>
        <v>0</v>
      </c>
      <c r="R74" s="188">
        <f t="shared" si="41"/>
        <v>0</v>
      </c>
      <c r="S74" s="188">
        <f t="shared" si="41"/>
        <v>0</v>
      </c>
      <c r="T74" s="188">
        <f t="shared" si="41"/>
        <v>0</v>
      </c>
      <c r="U74" s="188">
        <f t="shared" si="41"/>
        <v>0</v>
      </c>
      <c r="V74" s="188">
        <f t="shared" si="41"/>
        <v>0</v>
      </c>
      <c r="W74" s="188">
        <f t="shared" si="41"/>
        <v>0</v>
      </c>
      <c r="X74" s="188">
        <f t="shared" si="41"/>
        <v>0</v>
      </c>
      <c r="Y74" s="188">
        <f t="shared" si="41"/>
        <v>0</v>
      </c>
      <c r="Z74" s="188">
        <f t="shared" si="41"/>
        <v>0</v>
      </c>
      <c r="AA74" s="188">
        <f t="shared" ref="AA74:AU74" si="42">SUM(AA68:AA72)</f>
        <v>0</v>
      </c>
      <c r="AB74" s="188">
        <f t="shared" si="42"/>
        <v>0</v>
      </c>
      <c r="AC74" s="188">
        <f t="shared" si="42"/>
        <v>0</v>
      </c>
      <c r="AD74" s="188">
        <f t="shared" si="42"/>
        <v>0</v>
      </c>
      <c r="AE74" s="188">
        <f t="shared" si="42"/>
        <v>0</v>
      </c>
      <c r="AF74" s="188">
        <f t="shared" si="42"/>
        <v>0</v>
      </c>
      <c r="AG74" s="188">
        <f t="shared" si="42"/>
        <v>0</v>
      </c>
      <c r="AH74" s="188">
        <f t="shared" si="42"/>
        <v>0</v>
      </c>
      <c r="AI74" s="188">
        <f t="shared" si="42"/>
        <v>0</v>
      </c>
      <c r="AJ74" s="188">
        <f t="shared" si="42"/>
        <v>0</v>
      </c>
      <c r="AK74" s="213">
        <f t="shared" si="42"/>
        <v>0</v>
      </c>
      <c r="AL74" s="213">
        <f t="shared" si="42"/>
        <v>0</v>
      </c>
      <c r="AM74" s="188">
        <f t="shared" si="42"/>
        <v>0</v>
      </c>
      <c r="AN74" s="188">
        <f t="shared" si="42"/>
        <v>0</v>
      </c>
      <c r="AO74" s="188">
        <f t="shared" si="42"/>
        <v>0</v>
      </c>
      <c r="AP74" s="188">
        <f t="shared" si="42"/>
        <v>0</v>
      </c>
      <c r="AQ74" s="188">
        <f t="shared" si="42"/>
        <v>0</v>
      </c>
      <c r="AR74" s="188">
        <f t="shared" si="42"/>
        <v>0</v>
      </c>
      <c r="AS74" s="188">
        <f t="shared" si="42"/>
        <v>0</v>
      </c>
      <c r="AT74" s="230">
        <f t="shared" si="42"/>
        <v>0</v>
      </c>
      <c r="AU74" s="231">
        <f t="shared" si="42"/>
        <v>0</v>
      </c>
      <c r="AV74" s="1" t="s">
        <v>203</v>
      </c>
      <c r="AW74" s="231">
        <f t="shared" ref="AW74:BD74" si="43">SUM(AW68:AW72)</f>
        <v>0</v>
      </c>
      <c r="AX74" s="188">
        <f t="shared" si="43"/>
        <v>0</v>
      </c>
      <c r="AY74" s="188">
        <f t="shared" si="43"/>
        <v>0</v>
      </c>
      <c r="AZ74" s="188">
        <f t="shared" si="43"/>
        <v>0</v>
      </c>
      <c r="BA74" s="188">
        <f t="shared" si="43"/>
        <v>0</v>
      </c>
      <c r="BB74" s="188">
        <f t="shared" si="43"/>
        <v>0</v>
      </c>
      <c r="BC74" s="230">
        <f t="shared" si="43"/>
        <v>0</v>
      </c>
      <c r="BD74" s="187">
        <f t="shared" si="43"/>
        <v>0</v>
      </c>
      <c r="BE74" s="260"/>
      <c r="BF74" s="259"/>
      <c r="BG74" s="252"/>
      <c r="BK74" s="270"/>
    </row>
    <row r="75" spans="1:63" s="1" customFormat="1" ht="16.5">
      <c r="A75" s="654"/>
      <c r="B75" s="19" t="s">
        <v>119</v>
      </c>
      <c r="C75" s="20" t="s">
        <v>120</v>
      </c>
      <c r="D75" s="21" t="s">
        <v>148</v>
      </c>
      <c r="E75" s="22" t="s">
        <v>149</v>
      </c>
      <c r="F75" s="17" t="s">
        <v>150</v>
      </c>
      <c r="G75" s="21" t="s">
        <v>151</v>
      </c>
      <c r="H75" s="21" t="s">
        <v>152</v>
      </c>
      <c r="I75" s="17" t="s">
        <v>153</v>
      </c>
      <c r="J75" s="17" t="s">
        <v>154</v>
      </c>
      <c r="K75" s="17" t="s">
        <v>155</v>
      </c>
      <c r="L75" s="17" t="s">
        <v>156</v>
      </c>
      <c r="M75" s="17" t="s">
        <v>163</v>
      </c>
      <c r="N75" s="17" t="s">
        <v>164</v>
      </c>
      <c r="O75" s="17" t="s">
        <v>165</v>
      </c>
      <c r="P75" s="17" t="s">
        <v>166</v>
      </c>
      <c r="Q75" s="17" t="s">
        <v>167</v>
      </c>
      <c r="R75" s="17" t="s">
        <v>168</v>
      </c>
      <c r="S75" s="17" t="s">
        <v>169</v>
      </c>
      <c r="T75" s="17" t="s">
        <v>170</v>
      </c>
      <c r="U75" s="17" t="s">
        <v>171</v>
      </c>
      <c r="V75" s="56" t="s">
        <v>172</v>
      </c>
      <c r="W75" s="17" t="s">
        <v>173</v>
      </c>
      <c r="X75" s="71" t="s">
        <v>174</v>
      </c>
      <c r="Y75" s="72" t="s">
        <v>175</v>
      </c>
      <c r="Z75" s="72" t="s">
        <v>176</v>
      </c>
      <c r="AA75" s="72" t="s">
        <v>177</v>
      </c>
      <c r="AB75" s="72" t="s">
        <v>178</v>
      </c>
      <c r="AC75" s="72" t="s">
        <v>179</v>
      </c>
      <c r="AD75" s="72" t="s">
        <v>180</v>
      </c>
      <c r="AE75" s="72" t="s">
        <v>181</v>
      </c>
      <c r="AF75" s="72" t="s">
        <v>9</v>
      </c>
      <c r="AG75" s="72" t="s">
        <v>11</v>
      </c>
      <c r="AH75" s="72" t="s">
        <v>182</v>
      </c>
      <c r="AI75" s="195" t="s">
        <v>183</v>
      </c>
      <c r="AJ75" s="196" t="s">
        <v>184</v>
      </c>
      <c r="AK75" s="197" t="s">
        <v>185</v>
      </c>
      <c r="AL75" s="198" t="s">
        <v>186</v>
      </c>
      <c r="AM75" s="72" t="s">
        <v>187</v>
      </c>
      <c r="AN75" s="20" t="s">
        <v>188</v>
      </c>
      <c r="AO75" s="20" t="s">
        <v>189</v>
      </c>
      <c r="AP75" s="20" t="s">
        <v>190</v>
      </c>
      <c r="AQ75" s="20" t="s">
        <v>191</v>
      </c>
      <c r="AR75" s="20" t="s">
        <v>192</v>
      </c>
      <c r="AS75" s="20" t="s">
        <v>193</v>
      </c>
      <c r="AT75" s="216" t="s">
        <v>194</v>
      </c>
      <c r="AU75" s="20" t="s">
        <v>195</v>
      </c>
      <c r="AV75" s="217"/>
      <c r="AW75" s="236" t="s">
        <v>157</v>
      </c>
      <c r="AX75" s="237" t="s">
        <v>158</v>
      </c>
      <c r="AY75" s="238" t="s">
        <v>159</v>
      </c>
      <c r="AZ75" s="238" t="s">
        <v>160</v>
      </c>
      <c r="BA75" s="238" t="s">
        <v>161</v>
      </c>
      <c r="BB75" s="238" t="s">
        <v>162</v>
      </c>
      <c r="BC75" s="239" t="s">
        <v>196</v>
      </c>
      <c r="BD75" s="240" t="s">
        <v>197</v>
      </c>
      <c r="BE75" s="251"/>
      <c r="BG75" s="252"/>
      <c r="BJ75" s="271"/>
      <c r="BK75" s="270"/>
    </row>
    <row r="76" spans="1:63" s="14" customFormat="1" ht="16.5">
      <c r="A76" s="655"/>
      <c r="B76" s="189"/>
      <c r="C76" s="173"/>
      <c r="D76" s="174"/>
      <c r="E76" s="175"/>
      <c r="F76" s="174"/>
      <c r="G76" s="176"/>
      <c r="H76" s="176"/>
      <c r="I76" s="176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5"/>
      <c r="W76" s="174"/>
      <c r="X76" s="190"/>
      <c r="Y76" s="191"/>
      <c r="Z76" s="191"/>
      <c r="AA76" s="191"/>
      <c r="AB76" s="191"/>
      <c r="AC76" s="192"/>
      <c r="AD76" s="191"/>
      <c r="AE76" s="193"/>
      <c r="AF76" s="191"/>
      <c r="AG76" s="191"/>
      <c r="AH76" s="199"/>
      <c r="AI76" s="193"/>
      <c r="AJ76" s="200"/>
      <c r="AK76" s="201"/>
      <c r="AL76" s="202"/>
      <c r="AM76" s="203"/>
      <c r="AN76" s="204"/>
      <c r="AO76" s="218"/>
      <c r="AP76" s="218"/>
      <c r="AQ76" s="219"/>
      <c r="AR76" s="219"/>
      <c r="AS76" s="219"/>
      <c r="AT76" s="220"/>
      <c r="AU76" s="221"/>
      <c r="AV76" s="1"/>
      <c r="AW76" s="241"/>
      <c r="AX76" s="242"/>
      <c r="AY76" s="218"/>
      <c r="AZ76" s="218"/>
      <c r="BA76" s="218"/>
      <c r="BB76" s="218"/>
      <c r="BC76" s="243"/>
      <c r="BD76" s="244"/>
      <c r="BE76" s="257"/>
      <c r="BG76" s="252"/>
      <c r="BJ76" s="272"/>
      <c r="BK76" s="270"/>
    </row>
    <row r="77" spans="1:63" s="14" customFormat="1" ht="15.75">
      <c r="A77" s="655"/>
      <c r="B77" s="665"/>
      <c r="C77" s="666"/>
      <c r="D77" s="178"/>
      <c r="E77" s="179"/>
      <c r="F77" s="180"/>
      <c r="G77" s="178"/>
      <c r="H77" s="178"/>
      <c r="I77" s="178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74"/>
      <c r="U77" s="174"/>
      <c r="V77" s="175"/>
      <c r="W77" s="174"/>
      <c r="X77" s="190"/>
      <c r="Y77" s="182"/>
      <c r="Z77" s="182"/>
      <c r="AA77" s="182"/>
      <c r="AB77" s="182"/>
      <c r="AC77" s="194"/>
      <c r="AD77" s="191"/>
      <c r="AE77" s="182"/>
      <c r="AF77" s="182"/>
      <c r="AG77" s="191"/>
      <c r="AH77" s="199"/>
      <c r="AI77" s="194"/>
      <c r="AJ77" s="205"/>
      <c r="AK77" s="206"/>
      <c r="AL77" s="207"/>
      <c r="AM77" s="208"/>
      <c r="AN77" s="209"/>
      <c r="AO77" s="222"/>
      <c r="AP77" s="222"/>
      <c r="AQ77" s="223"/>
      <c r="AR77" s="223"/>
      <c r="AS77" s="223"/>
      <c r="AT77" s="224"/>
      <c r="AU77" s="225"/>
      <c r="AV77" s="1"/>
      <c r="AW77" s="245"/>
      <c r="AX77" s="246"/>
      <c r="AY77" s="222"/>
      <c r="AZ77" s="222"/>
      <c r="BA77" s="222"/>
      <c r="BB77" s="222"/>
      <c r="BC77" s="247"/>
      <c r="BD77" s="248"/>
      <c r="BE77" s="257"/>
      <c r="BG77" s="252"/>
      <c r="BJ77" s="272"/>
      <c r="BK77" s="270"/>
    </row>
    <row r="78" spans="1:63" s="14" customFormat="1" ht="15.75">
      <c r="A78" s="655"/>
      <c r="B78" s="667"/>
      <c r="C78" s="668"/>
      <c r="D78" s="178"/>
      <c r="E78" s="179"/>
      <c r="F78" s="180"/>
      <c r="G78" s="178"/>
      <c r="H78" s="178"/>
      <c r="I78" s="178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74"/>
      <c r="U78" s="174"/>
      <c r="V78" s="175"/>
      <c r="W78" s="174"/>
      <c r="X78" s="190"/>
      <c r="Y78" s="182"/>
      <c r="Z78" s="182"/>
      <c r="AA78" s="182"/>
      <c r="AB78" s="182"/>
      <c r="AC78" s="194"/>
      <c r="AD78" s="182"/>
      <c r="AE78" s="182"/>
      <c r="AF78" s="182"/>
      <c r="AG78" s="191"/>
      <c r="AH78" s="199"/>
      <c r="AI78" s="194"/>
      <c r="AJ78" s="205"/>
      <c r="AK78" s="206"/>
      <c r="AL78" s="207"/>
      <c r="AM78" s="208"/>
      <c r="AN78" s="209"/>
      <c r="AO78" s="222"/>
      <c r="AP78" s="222"/>
      <c r="AQ78" s="223"/>
      <c r="AR78" s="223"/>
      <c r="AS78" s="223"/>
      <c r="AT78" s="224"/>
      <c r="AU78" s="225"/>
      <c r="AV78" s="1"/>
      <c r="AW78" s="245"/>
      <c r="AX78" s="246"/>
      <c r="AY78" s="222"/>
      <c r="AZ78" s="222"/>
      <c r="BA78" s="222"/>
      <c r="BB78" s="222"/>
      <c r="BC78" s="247"/>
      <c r="BD78" s="248"/>
      <c r="BE78" s="257"/>
      <c r="BG78" s="252"/>
      <c r="BJ78" s="272"/>
      <c r="BK78" s="270"/>
    </row>
    <row r="79" spans="1:63" s="14" customFormat="1" ht="15" customHeight="1">
      <c r="A79" s="655"/>
      <c r="B79" s="667"/>
      <c r="C79" s="668"/>
      <c r="D79" s="178"/>
      <c r="E79" s="179"/>
      <c r="F79" s="180"/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79"/>
      <c r="W79" s="180"/>
      <c r="X79" s="179"/>
      <c r="Y79" s="182"/>
      <c r="Z79" s="182"/>
      <c r="AA79" s="182"/>
      <c r="AB79" s="182"/>
      <c r="AC79" s="194"/>
      <c r="AD79" s="182"/>
      <c r="AE79" s="182"/>
      <c r="AF79" s="182"/>
      <c r="AG79" s="182"/>
      <c r="AH79" s="208"/>
      <c r="AI79" s="182"/>
      <c r="AJ79" s="205"/>
      <c r="AK79" s="206"/>
      <c r="AL79" s="207"/>
      <c r="AM79" s="208"/>
      <c r="AN79" s="209"/>
      <c r="AO79" s="222"/>
      <c r="AP79" s="222"/>
      <c r="AQ79" s="223"/>
      <c r="AR79" s="223"/>
      <c r="AS79" s="223"/>
      <c r="AT79" s="224"/>
      <c r="AU79" s="225"/>
      <c r="AV79" s="1"/>
      <c r="AW79" s="245"/>
      <c r="AX79" s="246"/>
      <c r="AY79" s="222"/>
      <c r="AZ79" s="222"/>
      <c r="BA79" s="222"/>
      <c r="BB79" s="222"/>
      <c r="BC79" s="247"/>
      <c r="BD79" s="248"/>
      <c r="BE79" s="257"/>
      <c r="BG79" s="252"/>
      <c r="BJ79" s="272"/>
      <c r="BK79" s="270"/>
    </row>
    <row r="80" spans="1:63" s="14" customFormat="1" ht="16.5">
      <c r="A80" s="655"/>
      <c r="B80" s="667"/>
      <c r="C80" s="668"/>
      <c r="D80" s="184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  <c r="X80" s="185"/>
      <c r="Y80" s="185"/>
      <c r="Z80" s="180"/>
      <c r="AA80" s="180"/>
      <c r="AB80" s="180"/>
      <c r="AC80" s="184"/>
      <c r="AD80" s="185"/>
      <c r="AE80" s="185"/>
      <c r="AF80" s="185"/>
      <c r="AG80" s="185"/>
      <c r="AH80" s="210"/>
      <c r="AI80" s="185"/>
      <c r="AJ80" s="185"/>
      <c r="AK80" s="210"/>
      <c r="AL80" s="210"/>
      <c r="AM80" s="185"/>
      <c r="AN80" s="185"/>
      <c r="AO80" s="185"/>
      <c r="AP80" s="185"/>
      <c r="AQ80" s="185"/>
      <c r="AR80" s="185"/>
      <c r="AS80" s="185"/>
      <c r="AT80" s="226"/>
      <c r="AU80" s="227"/>
      <c r="AV80" s="1"/>
      <c r="AW80" s="227"/>
      <c r="AX80" s="184"/>
      <c r="AY80" s="185"/>
      <c r="AZ80" s="185"/>
      <c r="BA80" s="185"/>
      <c r="BB80" s="185"/>
      <c r="BC80" s="226"/>
      <c r="BD80" s="249"/>
      <c r="BE80" s="257"/>
      <c r="BG80" s="252"/>
      <c r="BJ80" s="272"/>
      <c r="BK80" s="270"/>
    </row>
    <row r="81" spans="1:63" ht="16.5">
      <c r="A81" s="655"/>
      <c r="B81" s="667"/>
      <c r="C81" s="668"/>
      <c r="D81" s="186">
        <f>SUM(D76:D80)*250000</f>
        <v>0</v>
      </c>
      <c r="E81" s="187">
        <f>SUM(E76:E80)*350000</f>
        <v>0</v>
      </c>
      <c r="F81" s="187">
        <f>SUM(F76:F80)*250000</f>
        <v>0</v>
      </c>
      <c r="G81" s="187">
        <f>SUM(G76:G80)*350000</f>
        <v>0</v>
      </c>
      <c r="H81" s="187">
        <f>SUM(H76:H80)*250000</f>
        <v>0</v>
      </c>
      <c r="I81" s="187">
        <f>SUM(I76:I80)*350000</f>
        <v>0</v>
      </c>
      <c r="J81" s="187">
        <f>SUM(J76:J80)*250000</f>
        <v>0</v>
      </c>
      <c r="K81" s="187">
        <f>SUM(K76:K80)*350000</f>
        <v>0</v>
      </c>
      <c r="L81" s="187">
        <f>SUM(L76:L80)*75000</f>
        <v>0</v>
      </c>
      <c r="M81" s="187">
        <f>SUM(M76:M80)*120000</f>
        <v>0</v>
      </c>
      <c r="N81" s="187">
        <f>SUM(N76:N80)*25000</f>
        <v>0</v>
      </c>
      <c r="O81" s="187">
        <f>SUM(O76:O80)*35000</f>
        <v>0</v>
      </c>
      <c r="P81" s="187">
        <f>SUM(P76:P80)*200000</f>
        <v>0</v>
      </c>
      <c r="Q81" s="187">
        <f>SUM(Q76:Q80)*300000</f>
        <v>0</v>
      </c>
      <c r="R81" s="187">
        <f>SUM(R76:R80)*200000</f>
        <v>0</v>
      </c>
      <c r="S81" s="187">
        <f>SUM(S76:S80)*300000</f>
        <v>0</v>
      </c>
      <c r="T81" s="187">
        <f>SUM(T76:T80)*200000</f>
        <v>0</v>
      </c>
      <c r="U81" s="187">
        <f>SUM(U76:U80)*300000</f>
        <v>0</v>
      </c>
      <c r="V81" s="187">
        <f>SUM(V76:V80)*200000</f>
        <v>0</v>
      </c>
      <c r="W81" s="187">
        <f>SUM(W76:W80)*300000</f>
        <v>0</v>
      </c>
      <c r="X81" s="187">
        <f>SUM(X76:X80)*100000</f>
        <v>0</v>
      </c>
      <c r="Y81" s="187">
        <f>SUM(Y76:Y80)*100000</f>
        <v>0</v>
      </c>
      <c r="Z81" s="187">
        <f>SUM(Z76:Z80)*880000</f>
        <v>0</v>
      </c>
      <c r="AA81" s="187">
        <f t="shared" ref="AA81:AB81" si="44">SUM(AA76:AA80)*880000</f>
        <v>0</v>
      </c>
      <c r="AB81" s="187">
        <f t="shared" si="44"/>
        <v>0</v>
      </c>
      <c r="AC81" s="187">
        <f>SUM(AC76:AC80)*50000</f>
        <v>0</v>
      </c>
      <c r="AD81" s="187">
        <f>SUM(AD76:AD80)*100000</f>
        <v>0</v>
      </c>
      <c r="AE81" s="187">
        <f>SUM(AE76:AE80)*180000</f>
        <v>0</v>
      </c>
      <c r="AF81" s="187">
        <f>SUM(AF76:AF80)*10000</f>
        <v>0</v>
      </c>
      <c r="AG81" s="187">
        <f>SUM(AG76:AG80)*15000</f>
        <v>0</v>
      </c>
      <c r="AH81" s="187">
        <f>SUM(AH76:AH80)*30000</f>
        <v>0</v>
      </c>
      <c r="AI81" s="187">
        <f>SUM(AI76:AI80)*370000</f>
        <v>0</v>
      </c>
      <c r="AJ81" s="187">
        <f>SUM(AJ76:AJ80)*125000</f>
        <v>0</v>
      </c>
      <c r="AK81" s="211">
        <f>SUM(AK76:AK80)*AV81</f>
        <v>0</v>
      </c>
      <c r="AL81" s="212">
        <f>SUM(AL76:AL80)*30</f>
        <v>0</v>
      </c>
      <c r="AM81" s="187">
        <f>SUM(AM76:AM80)*1000000</f>
        <v>0</v>
      </c>
      <c r="AN81" s="187">
        <f>SUM(AN76:AN80)*330000</f>
        <v>0</v>
      </c>
      <c r="AO81" s="187">
        <f>SUM(AO76:AO80)*120000</f>
        <v>0</v>
      </c>
      <c r="AP81" s="187">
        <f>SUM(AP76:AP80)*550000</f>
        <v>0</v>
      </c>
      <c r="AQ81" s="187">
        <f>SUM(AQ76:AQ80)*275000</f>
        <v>0</v>
      </c>
      <c r="AR81" s="187">
        <f>SUM(AR76:AR80)*275000</f>
        <v>0</v>
      </c>
      <c r="AS81" s="187">
        <f>SUM(AS76:AS80)*275000</f>
        <v>0</v>
      </c>
      <c r="AT81" s="228">
        <f>SUM(AT76:AT80)*275000</f>
        <v>0</v>
      </c>
      <c r="AU81" s="187">
        <f>SUM(AU76:AU80)*275000</f>
        <v>0</v>
      </c>
      <c r="AV81" s="229">
        <v>0</v>
      </c>
      <c r="AW81" s="187">
        <f t="shared" ref="AW81:BD81" si="45">SUM(AW76:AW80)</f>
        <v>0</v>
      </c>
      <c r="AX81" s="186">
        <f t="shared" si="45"/>
        <v>0</v>
      </c>
      <c r="AY81" s="187">
        <f t="shared" si="45"/>
        <v>0</v>
      </c>
      <c r="AZ81" s="187">
        <f t="shared" si="45"/>
        <v>0</v>
      </c>
      <c r="BA81" s="187">
        <f t="shared" si="45"/>
        <v>0</v>
      </c>
      <c r="BB81" s="187">
        <f t="shared" si="45"/>
        <v>0</v>
      </c>
      <c r="BC81" s="228">
        <f t="shared" si="45"/>
        <v>0</v>
      </c>
      <c r="BD81" s="187">
        <f t="shared" si="45"/>
        <v>0</v>
      </c>
      <c r="BE81" s="257"/>
      <c r="BF81" s="259"/>
      <c r="BG81" s="252"/>
      <c r="BK81" s="270"/>
    </row>
    <row r="82" spans="1:63" ht="20.25" customHeight="1">
      <c r="A82" s="656"/>
      <c r="B82" s="669"/>
      <c r="C82" s="670"/>
      <c r="D82" s="188">
        <f>SUM(D76:D80)</f>
        <v>0</v>
      </c>
      <c r="E82" s="188">
        <f t="shared" ref="E82:Z82" si="46">SUM(E76:E80)</f>
        <v>0</v>
      </c>
      <c r="F82" s="188">
        <f t="shared" si="46"/>
        <v>0</v>
      </c>
      <c r="G82" s="188">
        <f t="shared" si="46"/>
        <v>0</v>
      </c>
      <c r="H82" s="188">
        <f t="shared" si="46"/>
        <v>0</v>
      </c>
      <c r="I82" s="188">
        <f t="shared" si="46"/>
        <v>0</v>
      </c>
      <c r="J82" s="188">
        <f t="shared" si="46"/>
        <v>0</v>
      </c>
      <c r="K82" s="188">
        <f t="shared" si="46"/>
        <v>0</v>
      </c>
      <c r="L82" s="188">
        <f t="shared" si="46"/>
        <v>0</v>
      </c>
      <c r="M82" s="188">
        <f t="shared" si="46"/>
        <v>0</v>
      </c>
      <c r="N82" s="188">
        <f t="shared" si="46"/>
        <v>0</v>
      </c>
      <c r="O82" s="188">
        <f t="shared" si="46"/>
        <v>0</v>
      </c>
      <c r="P82" s="188">
        <f t="shared" si="46"/>
        <v>0</v>
      </c>
      <c r="Q82" s="188">
        <f t="shared" si="46"/>
        <v>0</v>
      </c>
      <c r="R82" s="188">
        <f t="shared" si="46"/>
        <v>0</v>
      </c>
      <c r="S82" s="188">
        <f t="shared" si="46"/>
        <v>0</v>
      </c>
      <c r="T82" s="188">
        <f t="shared" si="46"/>
        <v>0</v>
      </c>
      <c r="U82" s="188">
        <f t="shared" si="46"/>
        <v>0</v>
      </c>
      <c r="V82" s="188">
        <f t="shared" si="46"/>
        <v>0</v>
      </c>
      <c r="W82" s="188">
        <f t="shared" si="46"/>
        <v>0</v>
      </c>
      <c r="X82" s="188">
        <f t="shared" si="46"/>
        <v>0</v>
      </c>
      <c r="Y82" s="188">
        <f t="shared" si="46"/>
        <v>0</v>
      </c>
      <c r="Z82" s="188">
        <f t="shared" si="46"/>
        <v>0</v>
      </c>
      <c r="AA82" s="188">
        <f t="shared" ref="AA82:AU82" si="47">SUM(AA76:AA80)</f>
        <v>0</v>
      </c>
      <c r="AB82" s="188">
        <f t="shared" si="47"/>
        <v>0</v>
      </c>
      <c r="AC82" s="188">
        <f t="shared" si="47"/>
        <v>0</v>
      </c>
      <c r="AD82" s="188">
        <f t="shared" si="47"/>
        <v>0</v>
      </c>
      <c r="AE82" s="188">
        <f t="shared" si="47"/>
        <v>0</v>
      </c>
      <c r="AF82" s="188">
        <f t="shared" si="47"/>
        <v>0</v>
      </c>
      <c r="AG82" s="188">
        <f t="shared" si="47"/>
        <v>0</v>
      </c>
      <c r="AH82" s="188">
        <f t="shared" si="47"/>
        <v>0</v>
      </c>
      <c r="AI82" s="188">
        <f t="shared" si="47"/>
        <v>0</v>
      </c>
      <c r="AJ82" s="188">
        <f t="shared" si="47"/>
        <v>0</v>
      </c>
      <c r="AK82" s="213">
        <f t="shared" si="47"/>
        <v>0</v>
      </c>
      <c r="AL82" s="213">
        <f t="shared" si="47"/>
        <v>0</v>
      </c>
      <c r="AM82" s="188">
        <f t="shared" si="47"/>
        <v>0</v>
      </c>
      <c r="AN82" s="188">
        <f t="shared" si="47"/>
        <v>0</v>
      </c>
      <c r="AO82" s="188">
        <f t="shared" si="47"/>
        <v>0</v>
      </c>
      <c r="AP82" s="188">
        <f t="shared" si="47"/>
        <v>0</v>
      </c>
      <c r="AQ82" s="188">
        <f t="shared" si="47"/>
        <v>0</v>
      </c>
      <c r="AR82" s="188">
        <f t="shared" si="47"/>
        <v>0</v>
      </c>
      <c r="AS82" s="188">
        <f t="shared" si="47"/>
        <v>0</v>
      </c>
      <c r="AT82" s="230">
        <f t="shared" si="47"/>
        <v>0</v>
      </c>
      <c r="AU82" s="231">
        <f t="shared" si="47"/>
        <v>0</v>
      </c>
      <c r="AV82" s="1" t="s">
        <v>203</v>
      </c>
      <c r="AW82" s="231">
        <f t="shared" ref="AW82:BD82" si="48">SUM(AW76:AW80)</f>
        <v>0</v>
      </c>
      <c r="AX82" s="188">
        <f t="shared" si="48"/>
        <v>0</v>
      </c>
      <c r="AY82" s="188">
        <f t="shared" si="48"/>
        <v>0</v>
      </c>
      <c r="AZ82" s="188">
        <f t="shared" si="48"/>
        <v>0</v>
      </c>
      <c r="BA82" s="188">
        <f t="shared" si="48"/>
        <v>0</v>
      </c>
      <c r="BB82" s="188">
        <f t="shared" si="48"/>
        <v>0</v>
      </c>
      <c r="BC82" s="230">
        <f t="shared" si="48"/>
        <v>0</v>
      </c>
      <c r="BD82" s="187">
        <f t="shared" si="48"/>
        <v>0</v>
      </c>
      <c r="BE82" s="260"/>
      <c r="BF82" s="259"/>
      <c r="BG82" s="252"/>
      <c r="BK82" s="270"/>
    </row>
    <row r="83" spans="1:63" s="1" customFormat="1" ht="16.5">
      <c r="A83" s="654"/>
      <c r="B83" s="19" t="s">
        <v>119</v>
      </c>
      <c r="C83" s="20" t="s">
        <v>120</v>
      </c>
      <c r="D83" s="21" t="s">
        <v>148</v>
      </c>
      <c r="E83" s="22" t="s">
        <v>149</v>
      </c>
      <c r="F83" s="17" t="s">
        <v>150</v>
      </c>
      <c r="G83" s="21" t="s">
        <v>151</v>
      </c>
      <c r="H83" s="21" t="s">
        <v>152</v>
      </c>
      <c r="I83" s="17" t="s">
        <v>153</v>
      </c>
      <c r="J83" s="17" t="s">
        <v>154</v>
      </c>
      <c r="K83" s="17" t="s">
        <v>155</v>
      </c>
      <c r="L83" s="17" t="s">
        <v>156</v>
      </c>
      <c r="M83" s="17" t="s">
        <v>163</v>
      </c>
      <c r="N83" s="17" t="s">
        <v>164</v>
      </c>
      <c r="O83" s="17" t="s">
        <v>165</v>
      </c>
      <c r="P83" s="17" t="s">
        <v>166</v>
      </c>
      <c r="Q83" s="17" t="s">
        <v>167</v>
      </c>
      <c r="R83" s="17" t="s">
        <v>168</v>
      </c>
      <c r="S83" s="17" t="s">
        <v>169</v>
      </c>
      <c r="T83" s="17" t="s">
        <v>170</v>
      </c>
      <c r="U83" s="17" t="s">
        <v>171</v>
      </c>
      <c r="V83" s="56" t="s">
        <v>172</v>
      </c>
      <c r="W83" s="17" t="s">
        <v>173</v>
      </c>
      <c r="X83" s="71" t="s">
        <v>174</v>
      </c>
      <c r="Y83" s="72" t="s">
        <v>175</v>
      </c>
      <c r="Z83" s="72" t="s">
        <v>176</v>
      </c>
      <c r="AA83" s="72" t="s">
        <v>177</v>
      </c>
      <c r="AB83" s="72" t="s">
        <v>178</v>
      </c>
      <c r="AC83" s="72" t="s">
        <v>179</v>
      </c>
      <c r="AD83" s="72" t="s">
        <v>180</v>
      </c>
      <c r="AE83" s="72" t="s">
        <v>181</v>
      </c>
      <c r="AF83" s="72" t="s">
        <v>9</v>
      </c>
      <c r="AG83" s="72" t="s">
        <v>11</v>
      </c>
      <c r="AH83" s="72" t="s">
        <v>182</v>
      </c>
      <c r="AI83" s="195" t="s">
        <v>183</v>
      </c>
      <c r="AJ83" s="196" t="s">
        <v>184</v>
      </c>
      <c r="AK83" s="197" t="s">
        <v>185</v>
      </c>
      <c r="AL83" s="198" t="s">
        <v>186</v>
      </c>
      <c r="AM83" s="72" t="s">
        <v>187</v>
      </c>
      <c r="AN83" s="20" t="s">
        <v>188</v>
      </c>
      <c r="AO83" s="20" t="s">
        <v>189</v>
      </c>
      <c r="AP83" s="20" t="s">
        <v>190</v>
      </c>
      <c r="AQ83" s="20" t="s">
        <v>191</v>
      </c>
      <c r="AR83" s="20" t="s">
        <v>192</v>
      </c>
      <c r="AS83" s="20" t="s">
        <v>193</v>
      </c>
      <c r="AT83" s="216" t="s">
        <v>194</v>
      </c>
      <c r="AU83" s="20" t="s">
        <v>195</v>
      </c>
      <c r="AV83" s="217"/>
      <c r="AW83" s="236" t="s">
        <v>157</v>
      </c>
      <c r="AX83" s="237" t="s">
        <v>158</v>
      </c>
      <c r="AY83" s="238" t="s">
        <v>159</v>
      </c>
      <c r="AZ83" s="238" t="s">
        <v>160</v>
      </c>
      <c r="BA83" s="238" t="s">
        <v>161</v>
      </c>
      <c r="BB83" s="238" t="s">
        <v>162</v>
      </c>
      <c r="BC83" s="239" t="s">
        <v>196</v>
      </c>
      <c r="BD83" s="240" t="s">
        <v>197</v>
      </c>
      <c r="BE83" s="251"/>
      <c r="BG83" s="252"/>
      <c r="BJ83" s="271"/>
      <c r="BK83" s="270"/>
    </row>
    <row r="84" spans="1:63" s="14" customFormat="1" ht="16.5">
      <c r="A84" s="655"/>
      <c r="B84" s="189"/>
      <c r="C84" s="173"/>
      <c r="D84" s="174"/>
      <c r="E84" s="175"/>
      <c r="F84" s="174"/>
      <c r="G84" s="176"/>
      <c r="H84" s="176"/>
      <c r="I84" s="176"/>
      <c r="J84" s="174"/>
      <c r="K84" s="174"/>
      <c r="L84" s="174"/>
      <c r="M84" s="174"/>
      <c r="N84" s="174"/>
      <c r="O84" s="174"/>
      <c r="P84" s="174"/>
      <c r="Q84" s="174"/>
      <c r="R84" s="174"/>
      <c r="S84" s="174"/>
      <c r="T84" s="174"/>
      <c r="U84" s="174"/>
      <c r="V84" s="175"/>
      <c r="W84" s="174"/>
      <c r="X84" s="190"/>
      <c r="Y84" s="191"/>
      <c r="Z84" s="191"/>
      <c r="AA84" s="191"/>
      <c r="AB84" s="191"/>
      <c r="AC84" s="192"/>
      <c r="AD84" s="191"/>
      <c r="AE84" s="193"/>
      <c r="AF84" s="191"/>
      <c r="AG84" s="191"/>
      <c r="AH84" s="199"/>
      <c r="AI84" s="193"/>
      <c r="AJ84" s="200"/>
      <c r="AK84" s="201"/>
      <c r="AL84" s="202"/>
      <c r="AM84" s="203"/>
      <c r="AN84" s="204"/>
      <c r="AO84" s="218"/>
      <c r="AP84" s="218"/>
      <c r="AQ84" s="219"/>
      <c r="AR84" s="219"/>
      <c r="AS84" s="219"/>
      <c r="AT84" s="220"/>
      <c r="AU84" s="221"/>
      <c r="AV84" s="1"/>
      <c r="AW84" s="241"/>
      <c r="AX84" s="242"/>
      <c r="AY84" s="218"/>
      <c r="AZ84" s="218"/>
      <c r="BA84" s="218"/>
      <c r="BB84" s="218"/>
      <c r="BC84" s="243"/>
      <c r="BD84" s="244"/>
      <c r="BE84" s="257"/>
      <c r="BG84" s="252"/>
      <c r="BJ84" s="272"/>
      <c r="BK84" s="270"/>
    </row>
    <row r="85" spans="1:63" s="14" customFormat="1" ht="15.75">
      <c r="A85" s="655"/>
      <c r="B85" s="665"/>
      <c r="C85" s="666"/>
      <c r="D85" s="178"/>
      <c r="E85" s="179"/>
      <c r="F85" s="180"/>
      <c r="G85" s="178"/>
      <c r="H85" s="178"/>
      <c r="I85" s="178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74"/>
      <c r="U85" s="174"/>
      <c r="V85" s="175"/>
      <c r="W85" s="174"/>
      <c r="X85" s="190"/>
      <c r="Y85" s="182"/>
      <c r="Z85" s="182"/>
      <c r="AA85" s="182"/>
      <c r="AB85" s="182"/>
      <c r="AC85" s="194"/>
      <c r="AD85" s="191"/>
      <c r="AE85" s="182"/>
      <c r="AF85" s="182"/>
      <c r="AG85" s="191"/>
      <c r="AH85" s="199"/>
      <c r="AI85" s="194"/>
      <c r="AJ85" s="205"/>
      <c r="AK85" s="206"/>
      <c r="AL85" s="207"/>
      <c r="AM85" s="208"/>
      <c r="AN85" s="209"/>
      <c r="AO85" s="222"/>
      <c r="AP85" s="222"/>
      <c r="AQ85" s="223"/>
      <c r="AR85" s="223"/>
      <c r="AS85" s="223"/>
      <c r="AT85" s="224"/>
      <c r="AU85" s="225"/>
      <c r="AV85" s="1"/>
      <c r="AW85" s="245"/>
      <c r="AX85" s="246"/>
      <c r="AY85" s="222"/>
      <c r="AZ85" s="222"/>
      <c r="BA85" s="222"/>
      <c r="BB85" s="222"/>
      <c r="BC85" s="247"/>
      <c r="BD85" s="248"/>
      <c r="BE85" s="257"/>
      <c r="BG85" s="252"/>
      <c r="BJ85" s="272"/>
      <c r="BK85" s="270"/>
    </row>
    <row r="86" spans="1:63" s="14" customFormat="1" ht="15.75">
      <c r="A86" s="655"/>
      <c r="B86" s="667"/>
      <c r="C86" s="668"/>
      <c r="D86" s="178"/>
      <c r="E86" s="179"/>
      <c r="F86" s="180"/>
      <c r="G86" s="178"/>
      <c r="H86" s="178"/>
      <c r="I86" s="178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74"/>
      <c r="U86" s="174"/>
      <c r="V86" s="175"/>
      <c r="W86" s="174"/>
      <c r="X86" s="190"/>
      <c r="Y86" s="182"/>
      <c r="Z86" s="182"/>
      <c r="AA86" s="182"/>
      <c r="AB86" s="182"/>
      <c r="AC86" s="194"/>
      <c r="AD86" s="182"/>
      <c r="AE86" s="182"/>
      <c r="AF86" s="182"/>
      <c r="AG86" s="191"/>
      <c r="AH86" s="199"/>
      <c r="AI86" s="194"/>
      <c r="AJ86" s="205"/>
      <c r="AK86" s="206"/>
      <c r="AL86" s="207"/>
      <c r="AM86" s="208"/>
      <c r="AN86" s="209"/>
      <c r="AO86" s="222"/>
      <c r="AP86" s="222"/>
      <c r="AQ86" s="223"/>
      <c r="AR86" s="223"/>
      <c r="AS86" s="223"/>
      <c r="AT86" s="224"/>
      <c r="AU86" s="225"/>
      <c r="AV86" s="1"/>
      <c r="AW86" s="245"/>
      <c r="AX86" s="246"/>
      <c r="AY86" s="222"/>
      <c r="AZ86" s="222"/>
      <c r="BA86" s="222"/>
      <c r="BB86" s="222"/>
      <c r="BC86" s="247"/>
      <c r="BD86" s="248"/>
      <c r="BE86" s="257"/>
      <c r="BG86" s="252"/>
      <c r="BJ86" s="272"/>
      <c r="BK86" s="270"/>
    </row>
    <row r="87" spans="1:63" s="14" customFormat="1" ht="15" customHeight="1">
      <c r="A87" s="655"/>
      <c r="B87" s="667"/>
      <c r="C87" s="668"/>
      <c r="D87" s="178"/>
      <c r="E87" s="179"/>
      <c r="F87" s="180"/>
      <c r="G87" s="180"/>
      <c r="H87" s="180"/>
      <c r="I87" s="180"/>
      <c r="J87" s="180"/>
      <c r="K87" s="180"/>
      <c r="L87" s="180"/>
      <c r="M87" s="180"/>
      <c r="N87" s="180"/>
      <c r="O87" s="180"/>
      <c r="P87" s="180"/>
      <c r="Q87" s="180"/>
      <c r="R87" s="180"/>
      <c r="S87" s="180"/>
      <c r="T87" s="180"/>
      <c r="U87" s="180"/>
      <c r="V87" s="179"/>
      <c r="W87" s="180"/>
      <c r="X87" s="179"/>
      <c r="Y87" s="182"/>
      <c r="Z87" s="182"/>
      <c r="AA87" s="182"/>
      <c r="AB87" s="182"/>
      <c r="AC87" s="194"/>
      <c r="AD87" s="182"/>
      <c r="AE87" s="182"/>
      <c r="AF87" s="182"/>
      <c r="AG87" s="182"/>
      <c r="AH87" s="208"/>
      <c r="AI87" s="182"/>
      <c r="AJ87" s="205"/>
      <c r="AK87" s="206"/>
      <c r="AL87" s="207"/>
      <c r="AM87" s="208"/>
      <c r="AN87" s="209"/>
      <c r="AO87" s="222"/>
      <c r="AP87" s="222"/>
      <c r="AQ87" s="223"/>
      <c r="AR87" s="223"/>
      <c r="AS87" s="223"/>
      <c r="AT87" s="224"/>
      <c r="AU87" s="225"/>
      <c r="AV87" s="1"/>
      <c r="AW87" s="245"/>
      <c r="AX87" s="246"/>
      <c r="AY87" s="222"/>
      <c r="AZ87" s="222"/>
      <c r="BA87" s="222"/>
      <c r="BB87" s="222"/>
      <c r="BC87" s="247"/>
      <c r="BD87" s="248"/>
      <c r="BE87" s="257"/>
      <c r="BG87" s="252"/>
      <c r="BJ87" s="272"/>
      <c r="BK87" s="270"/>
    </row>
    <row r="88" spans="1:63" s="14" customFormat="1" ht="16.5">
      <c r="A88" s="655"/>
      <c r="B88" s="667"/>
      <c r="C88" s="668"/>
      <c r="D88" s="184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0"/>
      <c r="AA88" s="180"/>
      <c r="AB88" s="180"/>
      <c r="AC88" s="184"/>
      <c r="AD88" s="185"/>
      <c r="AE88" s="185"/>
      <c r="AF88" s="185"/>
      <c r="AG88" s="185"/>
      <c r="AH88" s="210"/>
      <c r="AI88" s="185"/>
      <c r="AJ88" s="185"/>
      <c r="AK88" s="210"/>
      <c r="AL88" s="210"/>
      <c r="AM88" s="185"/>
      <c r="AN88" s="185"/>
      <c r="AO88" s="185"/>
      <c r="AP88" s="185"/>
      <c r="AQ88" s="185"/>
      <c r="AR88" s="185"/>
      <c r="AS88" s="185"/>
      <c r="AT88" s="226"/>
      <c r="AU88" s="227"/>
      <c r="AV88" s="1"/>
      <c r="AW88" s="227"/>
      <c r="AX88" s="184"/>
      <c r="AY88" s="185"/>
      <c r="AZ88" s="185"/>
      <c r="BA88" s="185"/>
      <c r="BB88" s="185"/>
      <c r="BC88" s="226"/>
      <c r="BD88" s="249"/>
      <c r="BE88" s="257"/>
      <c r="BG88" s="252"/>
      <c r="BJ88" s="272"/>
      <c r="BK88" s="270"/>
    </row>
    <row r="89" spans="1:63" ht="16.5">
      <c r="A89" s="655"/>
      <c r="B89" s="667"/>
      <c r="C89" s="668"/>
      <c r="D89" s="186">
        <f>SUM(D84:D88)*250000</f>
        <v>0</v>
      </c>
      <c r="E89" s="187">
        <f>SUM(E84:E88)*350000</f>
        <v>0</v>
      </c>
      <c r="F89" s="187">
        <f>SUM(F84:F88)*250000</f>
        <v>0</v>
      </c>
      <c r="G89" s="187">
        <f>SUM(G84:G88)*350000</f>
        <v>0</v>
      </c>
      <c r="H89" s="187">
        <f>SUM(H84:H88)*250000</f>
        <v>0</v>
      </c>
      <c r="I89" s="187">
        <f>SUM(I84:I88)*350000</f>
        <v>0</v>
      </c>
      <c r="J89" s="187">
        <f>SUM(J84:J88)*250000</f>
        <v>0</v>
      </c>
      <c r="K89" s="187">
        <f>SUM(K84:K88)*350000</f>
        <v>0</v>
      </c>
      <c r="L89" s="187">
        <f>SUM(L84:L88)*75000</f>
        <v>0</v>
      </c>
      <c r="M89" s="187">
        <f>SUM(M84:M88)*120000</f>
        <v>0</v>
      </c>
      <c r="N89" s="187">
        <f>SUM(N84:N88)*25000</f>
        <v>0</v>
      </c>
      <c r="O89" s="187">
        <f>SUM(O84:O88)*35000</f>
        <v>0</v>
      </c>
      <c r="P89" s="187">
        <f>SUM(P84:P88)*200000</f>
        <v>0</v>
      </c>
      <c r="Q89" s="187">
        <f>SUM(Q84:Q88)*300000</f>
        <v>0</v>
      </c>
      <c r="R89" s="187">
        <f>SUM(R84:R88)*200000</f>
        <v>0</v>
      </c>
      <c r="S89" s="187">
        <f>SUM(S84:S88)*300000</f>
        <v>0</v>
      </c>
      <c r="T89" s="187">
        <f>SUM(T84:T88)*200000</f>
        <v>0</v>
      </c>
      <c r="U89" s="187">
        <f>SUM(U84:U88)*300000</f>
        <v>0</v>
      </c>
      <c r="V89" s="187">
        <f>SUM(V84:V88)*200000</f>
        <v>0</v>
      </c>
      <c r="W89" s="187">
        <f>SUM(W84:W88)*300000</f>
        <v>0</v>
      </c>
      <c r="X89" s="187">
        <f>SUM(X84:X88)*100000</f>
        <v>0</v>
      </c>
      <c r="Y89" s="187">
        <f>SUM(Y84:Y88)*100000</f>
        <v>0</v>
      </c>
      <c r="Z89" s="187">
        <f>SUM(Z84:Z88)*880000</f>
        <v>0</v>
      </c>
      <c r="AA89" s="187">
        <f t="shared" ref="AA89:AB89" si="49">SUM(AA84:AA88)*880000</f>
        <v>0</v>
      </c>
      <c r="AB89" s="187">
        <f t="shared" si="49"/>
        <v>0</v>
      </c>
      <c r="AC89" s="187">
        <f>SUM(AC84:AC88)*50000</f>
        <v>0</v>
      </c>
      <c r="AD89" s="187">
        <f>SUM(AD84:AD88)*100000</f>
        <v>0</v>
      </c>
      <c r="AE89" s="187">
        <f>SUM(AE84:AE88)*180000</f>
        <v>0</v>
      </c>
      <c r="AF89" s="187">
        <f>SUM(AF84:AF88)*10000</f>
        <v>0</v>
      </c>
      <c r="AG89" s="187">
        <f>SUM(AG84:AG88)*15000</f>
        <v>0</v>
      </c>
      <c r="AH89" s="187">
        <f>SUM(AH84:AH88)*30000</f>
        <v>0</v>
      </c>
      <c r="AI89" s="187">
        <f>SUM(AI84:AI88)*370000</f>
        <v>0</v>
      </c>
      <c r="AJ89" s="187">
        <f>SUM(AJ84:AJ88)*125000</f>
        <v>0</v>
      </c>
      <c r="AK89" s="211">
        <f>SUM(AK84:AK88)*AV89</f>
        <v>0</v>
      </c>
      <c r="AL89" s="212">
        <f>SUM(AL84:AL88)*30</f>
        <v>0</v>
      </c>
      <c r="AM89" s="187">
        <f>SUM(AM84:AM88)*1000000</f>
        <v>0</v>
      </c>
      <c r="AN89" s="187">
        <f>SUM(AN84:AN88)*330000</f>
        <v>0</v>
      </c>
      <c r="AO89" s="187">
        <f>SUM(AO84:AO88)*120000</f>
        <v>0</v>
      </c>
      <c r="AP89" s="187">
        <f>SUM(AP84:AP88)*550000</f>
        <v>0</v>
      </c>
      <c r="AQ89" s="187">
        <f>SUM(AQ84:AQ88)*275000</f>
        <v>0</v>
      </c>
      <c r="AR89" s="187">
        <f>SUM(AR84:AR88)*275000</f>
        <v>0</v>
      </c>
      <c r="AS89" s="187">
        <f>SUM(AS84:AS88)*275000</f>
        <v>0</v>
      </c>
      <c r="AT89" s="228">
        <f>SUM(AT84:AT88)*275000</f>
        <v>0</v>
      </c>
      <c r="AU89" s="187">
        <f>SUM(AU84:AU88)*275000</f>
        <v>0</v>
      </c>
      <c r="AV89" s="229">
        <v>0</v>
      </c>
      <c r="AW89" s="187">
        <f t="shared" ref="AW89:BD89" si="50">SUM(AW84:AW88)</f>
        <v>0</v>
      </c>
      <c r="AX89" s="186">
        <f t="shared" si="50"/>
        <v>0</v>
      </c>
      <c r="AY89" s="187">
        <f t="shared" si="50"/>
        <v>0</v>
      </c>
      <c r="AZ89" s="187">
        <f t="shared" si="50"/>
        <v>0</v>
      </c>
      <c r="BA89" s="187">
        <f t="shared" si="50"/>
        <v>0</v>
      </c>
      <c r="BB89" s="187">
        <f t="shared" si="50"/>
        <v>0</v>
      </c>
      <c r="BC89" s="228">
        <f t="shared" si="50"/>
        <v>0</v>
      </c>
      <c r="BD89" s="187">
        <f t="shared" si="50"/>
        <v>0</v>
      </c>
      <c r="BE89" s="257"/>
      <c r="BF89" s="259"/>
      <c r="BG89" s="252"/>
      <c r="BK89" s="270"/>
    </row>
    <row r="90" spans="1:63" ht="20.25" customHeight="1">
      <c r="A90" s="656"/>
      <c r="B90" s="669"/>
      <c r="C90" s="670"/>
      <c r="D90" s="188">
        <f>SUM(D84:D88)</f>
        <v>0</v>
      </c>
      <c r="E90" s="188">
        <f t="shared" ref="E90:Z90" si="51">SUM(E84:E88)</f>
        <v>0</v>
      </c>
      <c r="F90" s="188">
        <f t="shared" si="51"/>
        <v>0</v>
      </c>
      <c r="G90" s="188">
        <f t="shared" si="51"/>
        <v>0</v>
      </c>
      <c r="H90" s="188">
        <f t="shared" si="51"/>
        <v>0</v>
      </c>
      <c r="I90" s="188">
        <f t="shared" si="51"/>
        <v>0</v>
      </c>
      <c r="J90" s="188">
        <f t="shared" si="51"/>
        <v>0</v>
      </c>
      <c r="K90" s="188">
        <f t="shared" si="51"/>
        <v>0</v>
      </c>
      <c r="L90" s="188">
        <f t="shared" si="51"/>
        <v>0</v>
      </c>
      <c r="M90" s="188">
        <f t="shared" si="51"/>
        <v>0</v>
      </c>
      <c r="N90" s="188">
        <f t="shared" si="51"/>
        <v>0</v>
      </c>
      <c r="O90" s="188">
        <f t="shared" si="51"/>
        <v>0</v>
      </c>
      <c r="P90" s="188">
        <f t="shared" si="51"/>
        <v>0</v>
      </c>
      <c r="Q90" s="188">
        <f t="shared" si="51"/>
        <v>0</v>
      </c>
      <c r="R90" s="188">
        <f t="shared" si="51"/>
        <v>0</v>
      </c>
      <c r="S90" s="188">
        <f t="shared" si="51"/>
        <v>0</v>
      </c>
      <c r="T90" s="188">
        <f t="shared" si="51"/>
        <v>0</v>
      </c>
      <c r="U90" s="188">
        <f t="shared" si="51"/>
        <v>0</v>
      </c>
      <c r="V90" s="188">
        <f t="shared" si="51"/>
        <v>0</v>
      </c>
      <c r="W90" s="188">
        <f t="shared" si="51"/>
        <v>0</v>
      </c>
      <c r="X90" s="188">
        <f t="shared" si="51"/>
        <v>0</v>
      </c>
      <c r="Y90" s="188">
        <f t="shared" si="51"/>
        <v>0</v>
      </c>
      <c r="Z90" s="188">
        <f t="shared" si="51"/>
        <v>0</v>
      </c>
      <c r="AA90" s="188">
        <f t="shared" ref="AA90:AU90" si="52">SUM(AA84:AA88)</f>
        <v>0</v>
      </c>
      <c r="AB90" s="188">
        <f t="shared" si="52"/>
        <v>0</v>
      </c>
      <c r="AC90" s="188">
        <f t="shared" si="52"/>
        <v>0</v>
      </c>
      <c r="AD90" s="188">
        <f t="shared" si="52"/>
        <v>0</v>
      </c>
      <c r="AE90" s="188">
        <f t="shared" si="52"/>
        <v>0</v>
      </c>
      <c r="AF90" s="188">
        <f t="shared" si="52"/>
        <v>0</v>
      </c>
      <c r="AG90" s="188">
        <f t="shared" si="52"/>
        <v>0</v>
      </c>
      <c r="AH90" s="188">
        <f t="shared" si="52"/>
        <v>0</v>
      </c>
      <c r="AI90" s="188">
        <f t="shared" si="52"/>
        <v>0</v>
      </c>
      <c r="AJ90" s="188">
        <f t="shared" si="52"/>
        <v>0</v>
      </c>
      <c r="AK90" s="213">
        <f t="shared" si="52"/>
        <v>0</v>
      </c>
      <c r="AL90" s="213">
        <f t="shared" si="52"/>
        <v>0</v>
      </c>
      <c r="AM90" s="188">
        <f t="shared" si="52"/>
        <v>0</v>
      </c>
      <c r="AN90" s="188">
        <f t="shared" si="52"/>
        <v>0</v>
      </c>
      <c r="AO90" s="188">
        <f t="shared" si="52"/>
        <v>0</v>
      </c>
      <c r="AP90" s="188">
        <f t="shared" si="52"/>
        <v>0</v>
      </c>
      <c r="AQ90" s="188">
        <f t="shared" si="52"/>
        <v>0</v>
      </c>
      <c r="AR90" s="188">
        <f t="shared" si="52"/>
        <v>0</v>
      </c>
      <c r="AS90" s="188">
        <f t="shared" si="52"/>
        <v>0</v>
      </c>
      <c r="AT90" s="230">
        <f t="shared" si="52"/>
        <v>0</v>
      </c>
      <c r="AU90" s="231">
        <f t="shared" si="52"/>
        <v>0</v>
      </c>
      <c r="AV90" s="1" t="s">
        <v>203</v>
      </c>
      <c r="AW90" s="231">
        <f t="shared" ref="AW90:BD90" si="53">SUM(AW84:AW88)</f>
        <v>0</v>
      </c>
      <c r="AX90" s="188">
        <f t="shared" si="53"/>
        <v>0</v>
      </c>
      <c r="AY90" s="188">
        <f t="shared" si="53"/>
        <v>0</v>
      </c>
      <c r="AZ90" s="188">
        <f t="shared" si="53"/>
        <v>0</v>
      </c>
      <c r="BA90" s="188">
        <f t="shared" si="53"/>
        <v>0</v>
      </c>
      <c r="BB90" s="188">
        <f t="shared" si="53"/>
        <v>0</v>
      </c>
      <c r="BC90" s="230">
        <f t="shared" si="53"/>
        <v>0</v>
      </c>
      <c r="BD90" s="187">
        <f t="shared" si="53"/>
        <v>0</v>
      </c>
      <c r="BE90" s="260"/>
      <c r="BF90" s="259"/>
      <c r="BG90" s="252"/>
      <c r="BK90" s="270"/>
    </row>
    <row r="91" spans="1:63" s="1" customFormat="1" ht="16.5">
      <c r="A91" s="654"/>
      <c r="B91" s="19" t="s">
        <v>119</v>
      </c>
      <c r="C91" s="20" t="s">
        <v>120</v>
      </c>
      <c r="D91" s="21" t="s">
        <v>148</v>
      </c>
      <c r="E91" s="22" t="s">
        <v>149</v>
      </c>
      <c r="F91" s="17" t="s">
        <v>150</v>
      </c>
      <c r="G91" s="21" t="s">
        <v>151</v>
      </c>
      <c r="H91" s="21" t="s">
        <v>152</v>
      </c>
      <c r="I91" s="17" t="s">
        <v>153</v>
      </c>
      <c r="J91" s="17" t="s">
        <v>154</v>
      </c>
      <c r="K91" s="17" t="s">
        <v>155</v>
      </c>
      <c r="L91" s="17" t="s">
        <v>156</v>
      </c>
      <c r="M91" s="17" t="s">
        <v>163</v>
      </c>
      <c r="N91" s="17" t="s">
        <v>164</v>
      </c>
      <c r="O91" s="17" t="s">
        <v>165</v>
      </c>
      <c r="P91" s="17" t="s">
        <v>166</v>
      </c>
      <c r="Q91" s="17" t="s">
        <v>167</v>
      </c>
      <c r="R91" s="17" t="s">
        <v>168</v>
      </c>
      <c r="S91" s="17" t="s">
        <v>169</v>
      </c>
      <c r="T91" s="17" t="s">
        <v>170</v>
      </c>
      <c r="U91" s="17" t="s">
        <v>171</v>
      </c>
      <c r="V91" s="56" t="s">
        <v>172</v>
      </c>
      <c r="W91" s="17" t="s">
        <v>173</v>
      </c>
      <c r="X91" s="71" t="s">
        <v>174</v>
      </c>
      <c r="Y91" s="72" t="s">
        <v>175</v>
      </c>
      <c r="Z91" s="72" t="s">
        <v>176</v>
      </c>
      <c r="AA91" s="72" t="s">
        <v>177</v>
      </c>
      <c r="AB91" s="72" t="s">
        <v>178</v>
      </c>
      <c r="AC91" s="72" t="s">
        <v>179</v>
      </c>
      <c r="AD91" s="72" t="s">
        <v>180</v>
      </c>
      <c r="AE91" s="72" t="s">
        <v>181</v>
      </c>
      <c r="AF91" s="72" t="s">
        <v>9</v>
      </c>
      <c r="AG91" s="72" t="s">
        <v>11</v>
      </c>
      <c r="AH91" s="72" t="s">
        <v>182</v>
      </c>
      <c r="AI91" s="195" t="s">
        <v>183</v>
      </c>
      <c r="AJ91" s="196" t="s">
        <v>184</v>
      </c>
      <c r="AK91" s="197" t="s">
        <v>185</v>
      </c>
      <c r="AL91" s="198" t="s">
        <v>186</v>
      </c>
      <c r="AM91" s="72" t="s">
        <v>187</v>
      </c>
      <c r="AN91" s="20" t="s">
        <v>188</v>
      </c>
      <c r="AO91" s="20" t="s">
        <v>189</v>
      </c>
      <c r="AP91" s="20" t="s">
        <v>190</v>
      </c>
      <c r="AQ91" s="20" t="s">
        <v>191</v>
      </c>
      <c r="AR91" s="20" t="s">
        <v>192</v>
      </c>
      <c r="AS91" s="20" t="s">
        <v>193</v>
      </c>
      <c r="AT91" s="216" t="s">
        <v>194</v>
      </c>
      <c r="AU91" s="20" t="s">
        <v>195</v>
      </c>
      <c r="AV91" s="217"/>
      <c r="AW91" s="236" t="s">
        <v>157</v>
      </c>
      <c r="AX91" s="237" t="s">
        <v>158</v>
      </c>
      <c r="AY91" s="238" t="s">
        <v>159</v>
      </c>
      <c r="AZ91" s="238" t="s">
        <v>160</v>
      </c>
      <c r="BA91" s="238" t="s">
        <v>161</v>
      </c>
      <c r="BB91" s="238" t="s">
        <v>162</v>
      </c>
      <c r="BC91" s="239" t="s">
        <v>196</v>
      </c>
      <c r="BD91" s="240" t="s">
        <v>197</v>
      </c>
      <c r="BE91" s="251"/>
      <c r="BG91" s="252"/>
      <c r="BJ91" s="271"/>
      <c r="BK91" s="270"/>
    </row>
    <row r="92" spans="1:63" s="14" customFormat="1" ht="16.5">
      <c r="A92" s="655"/>
      <c r="B92" s="189"/>
      <c r="C92" s="173"/>
      <c r="D92" s="174"/>
      <c r="E92" s="175"/>
      <c r="F92" s="174"/>
      <c r="G92" s="176"/>
      <c r="H92" s="176"/>
      <c r="I92" s="176"/>
      <c r="J92" s="174"/>
      <c r="K92" s="174"/>
      <c r="L92" s="174"/>
      <c r="M92" s="174"/>
      <c r="N92" s="174"/>
      <c r="O92" s="174"/>
      <c r="P92" s="174"/>
      <c r="Q92" s="174"/>
      <c r="R92" s="174"/>
      <c r="S92" s="174"/>
      <c r="T92" s="174"/>
      <c r="U92" s="174"/>
      <c r="V92" s="175"/>
      <c r="W92" s="174"/>
      <c r="X92" s="190"/>
      <c r="Y92" s="191"/>
      <c r="Z92" s="191"/>
      <c r="AA92" s="191"/>
      <c r="AB92" s="191"/>
      <c r="AC92" s="192"/>
      <c r="AD92" s="191"/>
      <c r="AE92" s="193"/>
      <c r="AF92" s="191"/>
      <c r="AG92" s="191"/>
      <c r="AH92" s="199"/>
      <c r="AI92" s="193"/>
      <c r="AJ92" s="200"/>
      <c r="AK92" s="201"/>
      <c r="AL92" s="202"/>
      <c r="AM92" s="203"/>
      <c r="AN92" s="204"/>
      <c r="AO92" s="218"/>
      <c r="AP92" s="218"/>
      <c r="AQ92" s="219"/>
      <c r="AR92" s="219"/>
      <c r="AS92" s="219"/>
      <c r="AT92" s="220"/>
      <c r="AU92" s="221"/>
      <c r="AV92" s="1"/>
      <c r="AW92" s="241"/>
      <c r="AX92" s="242"/>
      <c r="AY92" s="218"/>
      <c r="AZ92" s="218"/>
      <c r="BA92" s="218"/>
      <c r="BB92" s="218"/>
      <c r="BC92" s="243"/>
      <c r="BD92" s="244"/>
      <c r="BE92" s="257"/>
      <c r="BG92" s="252"/>
      <c r="BJ92" s="272"/>
      <c r="BK92" s="270"/>
    </row>
    <row r="93" spans="1:63" s="14" customFormat="1" ht="15.75">
      <c r="A93" s="655"/>
      <c r="B93" s="665"/>
      <c r="C93" s="666"/>
      <c r="D93" s="178"/>
      <c r="E93" s="179"/>
      <c r="F93" s="180"/>
      <c r="G93" s="178"/>
      <c r="H93" s="178"/>
      <c r="I93" s="178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74"/>
      <c r="U93" s="174"/>
      <c r="V93" s="175"/>
      <c r="W93" s="174"/>
      <c r="X93" s="190"/>
      <c r="Y93" s="182"/>
      <c r="Z93" s="182"/>
      <c r="AA93" s="182"/>
      <c r="AB93" s="182"/>
      <c r="AC93" s="194"/>
      <c r="AD93" s="191"/>
      <c r="AE93" s="182"/>
      <c r="AF93" s="182"/>
      <c r="AG93" s="191"/>
      <c r="AH93" s="199"/>
      <c r="AI93" s="194"/>
      <c r="AJ93" s="205"/>
      <c r="AK93" s="206"/>
      <c r="AL93" s="207"/>
      <c r="AM93" s="208"/>
      <c r="AN93" s="209"/>
      <c r="AO93" s="222"/>
      <c r="AP93" s="222"/>
      <c r="AQ93" s="223"/>
      <c r="AR93" s="223"/>
      <c r="AS93" s="223"/>
      <c r="AT93" s="224"/>
      <c r="AU93" s="225"/>
      <c r="AV93" s="1"/>
      <c r="AW93" s="245"/>
      <c r="AX93" s="246"/>
      <c r="AY93" s="222"/>
      <c r="AZ93" s="222"/>
      <c r="BA93" s="222"/>
      <c r="BB93" s="222"/>
      <c r="BC93" s="247"/>
      <c r="BD93" s="248"/>
      <c r="BE93" s="257"/>
      <c r="BG93" s="252"/>
      <c r="BJ93" s="272"/>
      <c r="BK93" s="270"/>
    </row>
    <row r="94" spans="1:63" s="14" customFormat="1" ht="15.75">
      <c r="A94" s="655"/>
      <c r="B94" s="667"/>
      <c r="C94" s="668"/>
      <c r="D94" s="178"/>
      <c r="E94" s="179"/>
      <c r="F94" s="180"/>
      <c r="G94" s="178"/>
      <c r="H94" s="178"/>
      <c r="I94" s="178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74"/>
      <c r="U94" s="174"/>
      <c r="V94" s="175"/>
      <c r="W94" s="174"/>
      <c r="X94" s="190"/>
      <c r="Y94" s="182"/>
      <c r="Z94" s="182"/>
      <c r="AA94" s="182"/>
      <c r="AB94" s="182"/>
      <c r="AC94" s="194"/>
      <c r="AD94" s="182"/>
      <c r="AE94" s="182"/>
      <c r="AF94" s="182"/>
      <c r="AG94" s="191"/>
      <c r="AH94" s="199"/>
      <c r="AI94" s="194"/>
      <c r="AJ94" s="205"/>
      <c r="AK94" s="206"/>
      <c r="AL94" s="207"/>
      <c r="AM94" s="208"/>
      <c r="AN94" s="209"/>
      <c r="AO94" s="222"/>
      <c r="AP94" s="222"/>
      <c r="AQ94" s="223"/>
      <c r="AR94" s="223"/>
      <c r="AS94" s="223"/>
      <c r="AT94" s="224"/>
      <c r="AU94" s="225"/>
      <c r="AV94" s="1"/>
      <c r="AW94" s="245"/>
      <c r="AX94" s="246"/>
      <c r="AY94" s="222"/>
      <c r="AZ94" s="222"/>
      <c r="BA94" s="222"/>
      <c r="BB94" s="222"/>
      <c r="BC94" s="247"/>
      <c r="BD94" s="248"/>
      <c r="BE94" s="257"/>
      <c r="BG94" s="252"/>
      <c r="BJ94" s="272"/>
      <c r="BK94" s="270"/>
    </row>
    <row r="95" spans="1:63" s="14" customFormat="1" ht="15" customHeight="1">
      <c r="A95" s="655"/>
      <c r="B95" s="667"/>
      <c r="C95" s="668"/>
      <c r="D95" s="178"/>
      <c r="E95" s="179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79"/>
      <c r="W95" s="180"/>
      <c r="X95" s="179"/>
      <c r="Y95" s="182"/>
      <c r="Z95" s="182"/>
      <c r="AA95" s="182"/>
      <c r="AB95" s="182"/>
      <c r="AC95" s="194"/>
      <c r="AD95" s="182"/>
      <c r="AE95" s="182"/>
      <c r="AF95" s="182"/>
      <c r="AG95" s="182"/>
      <c r="AH95" s="208"/>
      <c r="AI95" s="182"/>
      <c r="AJ95" s="205"/>
      <c r="AK95" s="206"/>
      <c r="AL95" s="207"/>
      <c r="AM95" s="208"/>
      <c r="AN95" s="209"/>
      <c r="AO95" s="222"/>
      <c r="AP95" s="222"/>
      <c r="AQ95" s="223"/>
      <c r="AR95" s="223"/>
      <c r="AS95" s="223"/>
      <c r="AT95" s="224"/>
      <c r="AU95" s="225"/>
      <c r="AV95" s="1"/>
      <c r="AW95" s="245"/>
      <c r="AX95" s="246"/>
      <c r="AY95" s="222"/>
      <c r="AZ95" s="222"/>
      <c r="BA95" s="222"/>
      <c r="BB95" s="222"/>
      <c r="BC95" s="247"/>
      <c r="BD95" s="248"/>
      <c r="BE95" s="257"/>
      <c r="BG95" s="252"/>
      <c r="BJ95" s="272"/>
      <c r="BK95" s="270"/>
    </row>
    <row r="96" spans="1:63" s="14" customFormat="1" ht="16.5">
      <c r="A96" s="655"/>
      <c r="B96" s="667"/>
      <c r="C96" s="668"/>
      <c r="D96" s="184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  <c r="X96" s="185"/>
      <c r="Y96" s="185"/>
      <c r="Z96" s="180"/>
      <c r="AA96" s="180"/>
      <c r="AB96" s="180"/>
      <c r="AC96" s="184"/>
      <c r="AD96" s="185"/>
      <c r="AE96" s="185"/>
      <c r="AF96" s="185"/>
      <c r="AG96" s="185"/>
      <c r="AH96" s="210"/>
      <c r="AI96" s="185"/>
      <c r="AJ96" s="185"/>
      <c r="AK96" s="210"/>
      <c r="AL96" s="210"/>
      <c r="AM96" s="185"/>
      <c r="AN96" s="185"/>
      <c r="AO96" s="185"/>
      <c r="AP96" s="185"/>
      <c r="AQ96" s="185"/>
      <c r="AR96" s="185"/>
      <c r="AS96" s="185"/>
      <c r="AT96" s="226"/>
      <c r="AU96" s="227"/>
      <c r="AV96" s="1"/>
      <c r="AW96" s="227"/>
      <c r="AX96" s="184"/>
      <c r="AY96" s="185"/>
      <c r="AZ96" s="185"/>
      <c r="BA96" s="185"/>
      <c r="BB96" s="185"/>
      <c r="BC96" s="226"/>
      <c r="BD96" s="249"/>
      <c r="BE96" s="257"/>
      <c r="BG96" s="252"/>
      <c r="BJ96" s="272"/>
      <c r="BK96" s="270"/>
    </row>
    <row r="97" spans="1:63" ht="16.5">
      <c r="A97" s="655"/>
      <c r="B97" s="667"/>
      <c r="C97" s="668"/>
      <c r="D97" s="186">
        <f>SUM(D92:D96)*250000</f>
        <v>0</v>
      </c>
      <c r="E97" s="187">
        <f>SUM(E92:E96)*350000</f>
        <v>0</v>
      </c>
      <c r="F97" s="187">
        <f>SUM(F92:F96)*250000</f>
        <v>0</v>
      </c>
      <c r="G97" s="187">
        <f>SUM(G92:G96)*350000</f>
        <v>0</v>
      </c>
      <c r="H97" s="187">
        <f>SUM(H92:H96)*250000</f>
        <v>0</v>
      </c>
      <c r="I97" s="187">
        <f>SUM(I92:I96)*350000</f>
        <v>0</v>
      </c>
      <c r="J97" s="187">
        <f>SUM(J92:J96)*250000</f>
        <v>0</v>
      </c>
      <c r="K97" s="187">
        <f>SUM(K92:K96)*350000</f>
        <v>0</v>
      </c>
      <c r="L97" s="187">
        <f>SUM(L92:L96)*75000</f>
        <v>0</v>
      </c>
      <c r="M97" s="187">
        <f>SUM(M92:M96)*120000</f>
        <v>0</v>
      </c>
      <c r="N97" s="187">
        <f>SUM(N92:N96)*25000</f>
        <v>0</v>
      </c>
      <c r="O97" s="187">
        <f>SUM(O92:O96)*35000</f>
        <v>0</v>
      </c>
      <c r="P97" s="187">
        <f>SUM(P92:P96)*200000</f>
        <v>0</v>
      </c>
      <c r="Q97" s="187">
        <f>SUM(Q92:Q96)*300000</f>
        <v>0</v>
      </c>
      <c r="R97" s="187">
        <f>SUM(R92:R96)*200000</f>
        <v>0</v>
      </c>
      <c r="S97" s="187">
        <f>SUM(S92:S96)*300000</f>
        <v>0</v>
      </c>
      <c r="T97" s="187">
        <f>SUM(T92:T96)*200000</f>
        <v>0</v>
      </c>
      <c r="U97" s="187">
        <f>SUM(U92:U96)*300000</f>
        <v>0</v>
      </c>
      <c r="V97" s="187">
        <f>SUM(V92:V96)*200000</f>
        <v>0</v>
      </c>
      <c r="W97" s="187">
        <f>SUM(W92:W96)*300000</f>
        <v>0</v>
      </c>
      <c r="X97" s="187">
        <f>SUM(X92:X96)*100000</f>
        <v>0</v>
      </c>
      <c r="Y97" s="187">
        <f>SUM(Y92:Y96)*100000</f>
        <v>0</v>
      </c>
      <c r="Z97" s="187">
        <f>SUM(Z92:Z96)*880000</f>
        <v>0</v>
      </c>
      <c r="AA97" s="187">
        <f t="shared" ref="AA97:AB97" si="54">SUM(AA92:AA96)*880000</f>
        <v>0</v>
      </c>
      <c r="AB97" s="187">
        <f t="shared" si="54"/>
        <v>0</v>
      </c>
      <c r="AC97" s="187">
        <f>SUM(AC92:AC96)*50000</f>
        <v>0</v>
      </c>
      <c r="AD97" s="187">
        <f>SUM(AD92:AD96)*100000</f>
        <v>0</v>
      </c>
      <c r="AE97" s="187">
        <f>SUM(AE92:AE96)*180000</f>
        <v>0</v>
      </c>
      <c r="AF97" s="187">
        <f>SUM(AF92:AF96)*10000</f>
        <v>0</v>
      </c>
      <c r="AG97" s="187">
        <f>SUM(AG92:AG96)*15000</f>
        <v>0</v>
      </c>
      <c r="AH97" s="187">
        <f>SUM(AH92:AH96)*30000</f>
        <v>0</v>
      </c>
      <c r="AI97" s="187">
        <f>SUM(AI92:AI96)*370000</f>
        <v>0</v>
      </c>
      <c r="AJ97" s="187">
        <f>SUM(AJ92:AJ96)*125000</f>
        <v>0</v>
      </c>
      <c r="AK97" s="211">
        <f>SUM(AK92:AK96)*AV97</f>
        <v>0</v>
      </c>
      <c r="AL97" s="212">
        <f>SUM(AL92:AL96)*30</f>
        <v>0</v>
      </c>
      <c r="AM97" s="187">
        <f>SUM(AM92:AM96)*1000000</f>
        <v>0</v>
      </c>
      <c r="AN97" s="187">
        <f>SUM(AN92:AN96)*330000</f>
        <v>0</v>
      </c>
      <c r="AO97" s="187">
        <f>SUM(AO92:AO96)*120000</f>
        <v>0</v>
      </c>
      <c r="AP97" s="187">
        <f>SUM(AP92:AP96)*550000</f>
        <v>0</v>
      </c>
      <c r="AQ97" s="187">
        <f>SUM(AQ92:AQ96)*275000</f>
        <v>0</v>
      </c>
      <c r="AR97" s="187">
        <f>SUM(AR92:AR96)*275000</f>
        <v>0</v>
      </c>
      <c r="AS97" s="187">
        <f>SUM(AS92:AS96)*275000</f>
        <v>0</v>
      </c>
      <c r="AT97" s="228">
        <f>SUM(AT92:AT96)*275000</f>
        <v>0</v>
      </c>
      <c r="AU97" s="187">
        <f>SUM(AU92:AU96)*275000</f>
        <v>0</v>
      </c>
      <c r="AV97" s="229">
        <v>0</v>
      </c>
      <c r="AW97" s="187">
        <f t="shared" ref="AW97:BD97" si="55">SUM(AW92:AW96)</f>
        <v>0</v>
      </c>
      <c r="AX97" s="186">
        <f t="shared" si="55"/>
        <v>0</v>
      </c>
      <c r="AY97" s="187">
        <f t="shared" si="55"/>
        <v>0</v>
      </c>
      <c r="AZ97" s="187">
        <f t="shared" si="55"/>
        <v>0</v>
      </c>
      <c r="BA97" s="187">
        <f t="shared" si="55"/>
        <v>0</v>
      </c>
      <c r="BB97" s="187">
        <f t="shared" si="55"/>
        <v>0</v>
      </c>
      <c r="BC97" s="228">
        <f t="shared" si="55"/>
        <v>0</v>
      </c>
      <c r="BD97" s="187">
        <f t="shared" si="55"/>
        <v>0</v>
      </c>
      <c r="BE97" s="257"/>
      <c r="BF97" s="259"/>
      <c r="BG97" s="252"/>
      <c r="BK97" s="270"/>
    </row>
    <row r="98" spans="1:63" ht="20.25" customHeight="1">
      <c r="A98" s="656"/>
      <c r="B98" s="669"/>
      <c r="C98" s="670"/>
      <c r="D98" s="188">
        <f>SUM(D92:D96)</f>
        <v>0</v>
      </c>
      <c r="E98" s="188">
        <f t="shared" ref="E98:Z98" si="56">SUM(E92:E96)</f>
        <v>0</v>
      </c>
      <c r="F98" s="188">
        <f t="shared" si="56"/>
        <v>0</v>
      </c>
      <c r="G98" s="188">
        <f t="shared" si="56"/>
        <v>0</v>
      </c>
      <c r="H98" s="188">
        <f t="shared" si="56"/>
        <v>0</v>
      </c>
      <c r="I98" s="188">
        <f t="shared" si="56"/>
        <v>0</v>
      </c>
      <c r="J98" s="188">
        <f t="shared" si="56"/>
        <v>0</v>
      </c>
      <c r="K98" s="188">
        <f t="shared" si="56"/>
        <v>0</v>
      </c>
      <c r="L98" s="188">
        <f t="shared" si="56"/>
        <v>0</v>
      </c>
      <c r="M98" s="188">
        <f t="shared" si="56"/>
        <v>0</v>
      </c>
      <c r="N98" s="188">
        <f t="shared" si="56"/>
        <v>0</v>
      </c>
      <c r="O98" s="188">
        <f t="shared" si="56"/>
        <v>0</v>
      </c>
      <c r="P98" s="188">
        <f t="shared" si="56"/>
        <v>0</v>
      </c>
      <c r="Q98" s="188">
        <f t="shared" si="56"/>
        <v>0</v>
      </c>
      <c r="R98" s="188">
        <f t="shared" si="56"/>
        <v>0</v>
      </c>
      <c r="S98" s="188">
        <f t="shared" si="56"/>
        <v>0</v>
      </c>
      <c r="T98" s="188">
        <f t="shared" si="56"/>
        <v>0</v>
      </c>
      <c r="U98" s="188">
        <f t="shared" si="56"/>
        <v>0</v>
      </c>
      <c r="V98" s="188">
        <f t="shared" si="56"/>
        <v>0</v>
      </c>
      <c r="W98" s="188">
        <f t="shared" si="56"/>
        <v>0</v>
      </c>
      <c r="X98" s="188">
        <f t="shared" si="56"/>
        <v>0</v>
      </c>
      <c r="Y98" s="188">
        <f t="shared" si="56"/>
        <v>0</v>
      </c>
      <c r="Z98" s="188">
        <f t="shared" si="56"/>
        <v>0</v>
      </c>
      <c r="AA98" s="188">
        <f t="shared" ref="AA98:AU98" si="57">SUM(AA92:AA96)</f>
        <v>0</v>
      </c>
      <c r="AB98" s="188">
        <f t="shared" si="57"/>
        <v>0</v>
      </c>
      <c r="AC98" s="188">
        <f t="shared" si="57"/>
        <v>0</v>
      </c>
      <c r="AD98" s="188">
        <f t="shared" si="57"/>
        <v>0</v>
      </c>
      <c r="AE98" s="188">
        <f t="shared" si="57"/>
        <v>0</v>
      </c>
      <c r="AF98" s="188">
        <f t="shared" si="57"/>
        <v>0</v>
      </c>
      <c r="AG98" s="188">
        <f t="shared" si="57"/>
        <v>0</v>
      </c>
      <c r="AH98" s="188">
        <f t="shared" si="57"/>
        <v>0</v>
      </c>
      <c r="AI98" s="188">
        <f t="shared" si="57"/>
        <v>0</v>
      </c>
      <c r="AJ98" s="188">
        <f t="shared" si="57"/>
        <v>0</v>
      </c>
      <c r="AK98" s="213">
        <f t="shared" si="57"/>
        <v>0</v>
      </c>
      <c r="AL98" s="213">
        <f t="shared" si="57"/>
        <v>0</v>
      </c>
      <c r="AM98" s="188">
        <f t="shared" si="57"/>
        <v>0</v>
      </c>
      <c r="AN98" s="188">
        <f t="shared" si="57"/>
        <v>0</v>
      </c>
      <c r="AO98" s="188">
        <f t="shared" si="57"/>
        <v>0</v>
      </c>
      <c r="AP98" s="188">
        <f t="shared" si="57"/>
        <v>0</v>
      </c>
      <c r="AQ98" s="188">
        <f t="shared" si="57"/>
        <v>0</v>
      </c>
      <c r="AR98" s="188">
        <f t="shared" si="57"/>
        <v>0</v>
      </c>
      <c r="AS98" s="188">
        <f t="shared" si="57"/>
        <v>0</v>
      </c>
      <c r="AT98" s="230">
        <f t="shared" si="57"/>
        <v>0</v>
      </c>
      <c r="AU98" s="231">
        <f t="shared" si="57"/>
        <v>0</v>
      </c>
      <c r="AV98" s="1" t="s">
        <v>203</v>
      </c>
      <c r="AW98" s="231">
        <f t="shared" ref="AW98:BD98" si="58">SUM(AW92:AW96)</f>
        <v>0</v>
      </c>
      <c r="AX98" s="188">
        <f t="shared" si="58"/>
        <v>0</v>
      </c>
      <c r="AY98" s="188">
        <f t="shared" si="58"/>
        <v>0</v>
      </c>
      <c r="AZ98" s="188">
        <f t="shared" si="58"/>
        <v>0</v>
      </c>
      <c r="BA98" s="188">
        <f t="shared" si="58"/>
        <v>0</v>
      </c>
      <c r="BB98" s="188">
        <f t="shared" si="58"/>
        <v>0</v>
      </c>
      <c r="BC98" s="230">
        <f t="shared" si="58"/>
        <v>0</v>
      </c>
      <c r="BD98" s="187">
        <f t="shared" si="58"/>
        <v>0</v>
      </c>
      <c r="BE98" s="260"/>
      <c r="BF98" s="259"/>
      <c r="BG98" s="252"/>
      <c r="BK98" s="270"/>
    </row>
    <row r="99" spans="1:63" s="1" customFormat="1" ht="16.5">
      <c r="A99" s="654"/>
      <c r="B99" s="19" t="s">
        <v>119</v>
      </c>
      <c r="C99" s="20" t="s">
        <v>120</v>
      </c>
      <c r="D99" s="21" t="s">
        <v>148</v>
      </c>
      <c r="E99" s="22" t="s">
        <v>149</v>
      </c>
      <c r="F99" s="17" t="s">
        <v>150</v>
      </c>
      <c r="G99" s="21" t="s">
        <v>151</v>
      </c>
      <c r="H99" s="21" t="s">
        <v>152</v>
      </c>
      <c r="I99" s="17" t="s">
        <v>153</v>
      </c>
      <c r="J99" s="17" t="s">
        <v>154</v>
      </c>
      <c r="K99" s="17" t="s">
        <v>155</v>
      </c>
      <c r="L99" s="17" t="s">
        <v>156</v>
      </c>
      <c r="M99" s="17" t="s">
        <v>163</v>
      </c>
      <c r="N99" s="17" t="s">
        <v>164</v>
      </c>
      <c r="O99" s="17" t="s">
        <v>165</v>
      </c>
      <c r="P99" s="17" t="s">
        <v>166</v>
      </c>
      <c r="Q99" s="17" t="s">
        <v>167</v>
      </c>
      <c r="R99" s="17" t="s">
        <v>168</v>
      </c>
      <c r="S99" s="17" t="s">
        <v>169</v>
      </c>
      <c r="T99" s="17" t="s">
        <v>170</v>
      </c>
      <c r="U99" s="17" t="s">
        <v>171</v>
      </c>
      <c r="V99" s="56" t="s">
        <v>172</v>
      </c>
      <c r="W99" s="17" t="s">
        <v>173</v>
      </c>
      <c r="X99" s="71" t="s">
        <v>174</v>
      </c>
      <c r="Y99" s="72" t="s">
        <v>175</v>
      </c>
      <c r="Z99" s="72" t="s">
        <v>176</v>
      </c>
      <c r="AA99" s="72" t="s">
        <v>177</v>
      </c>
      <c r="AB99" s="72" t="s">
        <v>178</v>
      </c>
      <c r="AC99" s="72" t="s">
        <v>179</v>
      </c>
      <c r="AD99" s="72" t="s">
        <v>180</v>
      </c>
      <c r="AE99" s="72" t="s">
        <v>181</v>
      </c>
      <c r="AF99" s="72" t="s">
        <v>9</v>
      </c>
      <c r="AG99" s="72" t="s">
        <v>11</v>
      </c>
      <c r="AH99" s="72" t="s">
        <v>182</v>
      </c>
      <c r="AI99" s="195" t="s">
        <v>183</v>
      </c>
      <c r="AJ99" s="196" t="s">
        <v>184</v>
      </c>
      <c r="AK99" s="197" t="s">
        <v>185</v>
      </c>
      <c r="AL99" s="198" t="s">
        <v>186</v>
      </c>
      <c r="AM99" s="72" t="s">
        <v>187</v>
      </c>
      <c r="AN99" s="20" t="s">
        <v>188</v>
      </c>
      <c r="AO99" s="20" t="s">
        <v>189</v>
      </c>
      <c r="AP99" s="20" t="s">
        <v>190</v>
      </c>
      <c r="AQ99" s="20" t="s">
        <v>191</v>
      </c>
      <c r="AR99" s="20" t="s">
        <v>192</v>
      </c>
      <c r="AS99" s="20" t="s">
        <v>193</v>
      </c>
      <c r="AT99" s="216" t="s">
        <v>194</v>
      </c>
      <c r="AU99" s="20" t="s">
        <v>195</v>
      </c>
      <c r="AV99" s="217"/>
      <c r="AW99" s="236" t="s">
        <v>157</v>
      </c>
      <c r="AX99" s="237" t="s">
        <v>158</v>
      </c>
      <c r="AY99" s="238" t="s">
        <v>159</v>
      </c>
      <c r="AZ99" s="238" t="s">
        <v>160</v>
      </c>
      <c r="BA99" s="238" t="s">
        <v>161</v>
      </c>
      <c r="BB99" s="238" t="s">
        <v>162</v>
      </c>
      <c r="BC99" s="239" t="s">
        <v>196</v>
      </c>
      <c r="BD99" s="240" t="s">
        <v>197</v>
      </c>
      <c r="BE99" s="251"/>
      <c r="BG99" s="252"/>
      <c r="BJ99" s="271"/>
      <c r="BK99" s="270"/>
    </row>
    <row r="100" spans="1:63" s="14" customFormat="1" ht="16.5">
      <c r="A100" s="655"/>
      <c r="B100" s="189"/>
      <c r="C100" s="173"/>
      <c r="D100" s="174"/>
      <c r="E100" s="175"/>
      <c r="F100" s="174"/>
      <c r="G100" s="176"/>
      <c r="H100" s="176"/>
      <c r="I100" s="176"/>
      <c r="J100" s="174"/>
      <c r="K100" s="174"/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5"/>
      <c r="W100" s="174"/>
      <c r="X100" s="190"/>
      <c r="Y100" s="191"/>
      <c r="Z100" s="191"/>
      <c r="AA100" s="191"/>
      <c r="AB100" s="191"/>
      <c r="AC100" s="192"/>
      <c r="AD100" s="191"/>
      <c r="AE100" s="193"/>
      <c r="AF100" s="191"/>
      <c r="AG100" s="191"/>
      <c r="AH100" s="199"/>
      <c r="AI100" s="193"/>
      <c r="AJ100" s="200"/>
      <c r="AK100" s="201"/>
      <c r="AL100" s="202"/>
      <c r="AM100" s="203"/>
      <c r="AN100" s="204"/>
      <c r="AO100" s="218"/>
      <c r="AP100" s="218"/>
      <c r="AQ100" s="219"/>
      <c r="AR100" s="219"/>
      <c r="AS100" s="219"/>
      <c r="AT100" s="220"/>
      <c r="AU100" s="221"/>
      <c r="AV100" s="1"/>
      <c r="AW100" s="241"/>
      <c r="AX100" s="242"/>
      <c r="AY100" s="218"/>
      <c r="AZ100" s="218"/>
      <c r="BA100" s="218"/>
      <c r="BB100" s="218"/>
      <c r="BC100" s="243"/>
      <c r="BD100" s="244"/>
      <c r="BE100" s="257"/>
      <c r="BG100" s="252"/>
      <c r="BJ100" s="272"/>
      <c r="BK100" s="270"/>
    </row>
    <row r="101" spans="1:63" s="14" customFormat="1" ht="15.75">
      <c r="A101" s="655"/>
      <c r="B101" s="665"/>
      <c r="C101" s="666"/>
      <c r="D101" s="178"/>
      <c r="E101" s="179"/>
      <c r="F101" s="180"/>
      <c r="G101" s="178"/>
      <c r="H101" s="178"/>
      <c r="I101" s="178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74"/>
      <c r="U101" s="174"/>
      <c r="V101" s="175"/>
      <c r="W101" s="174"/>
      <c r="X101" s="190"/>
      <c r="Y101" s="182"/>
      <c r="Z101" s="182"/>
      <c r="AA101" s="182"/>
      <c r="AB101" s="182"/>
      <c r="AC101" s="194"/>
      <c r="AD101" s="191"/>
      <c r="AE101" s="182"/>
      <c r="AF101" s="182"/>
      <c r="AG101" s="191"/>
      <c r="AH101" s="199"/>
      <c r="AI101" s="194"/>
      <c r="AJ101" s="205"/>
      <c r="AK101" s="206"/>
      <c r="AL101" s="207"/>
      <c r="AM101" s="208"/>
      <c r="AN101" s="209"/>
      <c r="AO101" s="222"/>
      <c r="AP101" s="222"/>
      <c r="AQ101" s="223"/>
      <c r="AR101" s="223"/>
      <c r="AS101" s="223"/>
      <c r="AT101" s="224"/>
      <c r="AU101" s="225"/>
      <c r="AV101" s="1"/>
      <c r="AW101" s="245"/>
      <c r="AX101" s="246"/>
      <c r="AY101" s="222"/>
      <c r="AZ101" s="222"/>
      <c r="BA101" s="222"/>
      <c r="BB101" s="222"/>
      <c r="BC101" s="247"/>
      <c r="BD101" s="248"/>
      <c r="BE101" s="257"/>
      <c r="BG101" s="252"/>
      <c r="BJ101" s="272"/>
      <c r="BK101" s="270"/>
    </row>
    <row r="102" spans="1:63" s="14" customFormat="1" ht="15.75">
      <c r="A102" s="655"/>
      <c r="B102" s="667"/>
      <c r="C102" s="668"/>
      <c r="D102" s="178"/>
      <c r="E102" s="179"/>
      <c r="F102" s="180"/>
      <c r="G102" s="178"/>
      <c r="H102" s="178"/>
      <c r="I102" s="178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74"/>
      <c r="U102" s="174"/>
      <c r="V102" s="175"/>
      <c r="W102" s="174"/>
      <c r="X102" s="190"/>
      <c r="Y102" s="182"/>
      <c r="Z102" s="182"/>
      <c r="AA102" s="182"/>
      <c r="AB102" s="182"/>
      <c r="AC102" s="194"/>
      <c r="AD102" s="182"/>
      <c r="AE102" s="182"/>
      <c r="AF102" s="182"/>
      <c r="AG102" s="191"/>
      <c r="AH102" s="199"/>
      <c r="AI102" s="194"/>
      <c r="AJ102" s="205"/>
      <c r="AK102" s="206"/>
      <c r="AL102" s="207"/>
      <c r="AM102" s="208"/>
      <c r="AN102" s="209"/>
      <c r="AO102" s="222"/>
      <c r="AP102" s="222"/>
      <c r="AQ102" s="223"/>
      <c r="AR102" s="223"/>
      <c r="AS102" s="223"/>
      <c r="AT102" s="224"/>
      <c r="AU102" s="225"/>
      <c r="AV102" s="1"/>
      <c r="AW102" s="245"/>
      <c r="AX102" s="246"/>
      <c r="AY102" s="222"/>
      <c r="AZ102" s="222"/>
      <c r="BA102" s="222"/>
      <c r="BB102" s="222"/>
      <c r="BC102" s="247"/>
      <c r="BD102" s="248"/>
      <c r="BE102" s="257"/>
      <c r="BG102" s="252"/>
      <c r="BJ102" s="272"/>
      <c r="BK102" s="270"/>
    </row>
    <row r="103" spans="1:63" s="14" customFormat="1" ht="15" customHeight="1">
      <c r="A103" s="655"/>
      <c r="B103" s="667"/>
      <c r="C103" s="668"/>
      <c r="D103" s="178"/>
      <c r="E103" s="179"/>
      <c r="F103" s="180"/>
      <c r="G103" s="180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79"/>
      <c r="W103" s="180"/>
      <c r="X103" s="179"/>
      <c r="Y103" s="182"/>
      <c r="Z103" s="182"/>
      <c r="AA103" s="182"/>
      <c r="AB103" s="182"/>
      <c r="AC103" s="194"/>
      <c r="AD103" s="182"/>
      <c r="AE103" s="182"/>
      <c r="AF103" s="182"/>
      <c r="AG103" s="182"/>
      <c r="AH103" s="208"/>
      <c r="AI103" s="182"/>
      <c r="AJ103" s="205"/>
      <c r="AK103" s="206"/>
      <c r="AL103" s="207"/>
      <c r="AM103" s="208"/>
      <c r="AN103" s="209"/>
      <c r="AO103" s="222"/>
      <c r="AP103" s="222"/>
      <c r="AQ103" s="223"/>
      <c r="AR103" s="223"/>
      <c r="AS103" s="223"/>
      <c r="AT103" s="224"/>
      <c r="AU103" s="225"/>
      <c r="AV103" s="1"/>
      <c r="AW103" s="245"/>
      <c r="AX103" s="246"/>
      <c r="AY103" s="222"/>
      <c r="AZ103" s="222"/>
      <c r="BA103" s="222"/>
      <c r="BB103" s="222"/>
      <c r="BC103" s="247"/>
      <c r="BD103" s="248"/>
      <c r="BE103" s="257"/>
      <c r="BG103" s="252"/>
      <c r="BJ103" s="272"/>
      <c r="BK103" s="270"/>
    </row>
    <row r="104" spans="1:63" s="14" customFormat="1" ht="16.5">
      <c r="A104" s="655"/>
      <c r="B104" s="667"/>
      <c r="C104" s="668"/>
      <c r="D104" s="184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0"/>
      <c r="AA104" s="180"/>
      <c r="AB104" s="180"/>
      <c r="AC104" s="184"/>
      <c r="AD104" s="185"/>
      <c r="AE104" s="185"/>
      <c r="AF104" s="185"/>
      <c r="AG104" s="185"/>
      <c r="AH104" s="210"/>
      <c r="AI104" s="185"/>
      <c r="AJ104" s="185"/>
      <c r="AK104" s="210"/>
      <c r="AL104" s="210"/>
      <c r="AM104" s="185"/>
      <c r="AN104" s="185"/>
      <c r="AO104" s="185"/>
      <c r="AP104" s="185"/>
      <c r="AQ104" s="185"/>
      <c r="AR104" s="185"/>
      <c r="AS104" s="185"/>
      <c r="AT104" s="226"/>
      <c r="AU104" s="227"/>
      <c r="AV104" s="1"/>
      <c r="AW104" s="227"/>
      <c r="AX104" s="184"/>
      <c r="AY104" s="185"/>
      <c r="AZ104" s="185"/>
      <c r="BA104" s="185"/>
      <c r="BB104" s="185"/>
      <c r="BC104" s="226"/>
      <c r="BD104" s="249"/>
      <c r="BE104" s="257"/>
      <c r="BG104" s="252"/>
      <c r="BJ104" s="272"/>
      <c r="BK104" s="270"/>
    </row>
    <row r="105" spans="1:63" ht="16.5">
      <c r="A105" s="655"/>
      <c r="B105" s="667"/>
      <c r="C105" s="668"/>
      <c r="D105" s="186">
        <f>SUM(D100:D104)*250000</f>
        <v>0</v>
      </c>
      <c r="E105" s="187">
        <f>SUM(E100:E104)*350000</f>
        <v>0</v>
      </c>
      <c r="F105" s="187">
        <f>SUM(F100:F104)*250000</f>
        <v>0</v>
      </c>
      <c r="G105" s="187">
        <f>SUM(G100:G104)*350000</f>
        <v>0</v>
      </c>
      <c r="H105" s="187">
        <f>SUM(H100:H104)*250000</f>
        <v>0</v>
      </c>
      <c r="I105" s="187">
        <f>SUM(I100:I104)*350000</f>
        <v>0</v>
      </c>
      <c r="J105" s="187">
        <f>SUM(J100:J104)*250000</f>
        <v>0</v>
      </c>
      <c r="K105" s="187">
        <f>SUM(K100:K104)*350000</f>
        <v>0</v>
      </c>
      <c r="L105" s="187">
        <f>SUM(L100:L104)*75000</f>
        <v>0</v>
      </c>
      <c r="M105" s="187">
        <f>SUM(M100:M104)*120000</f>
        <v>0</v>
      </c>
      <c r="N105" s="187">
        <f>SUM(N100:N104)*25000</f>
        <v>0</v>
      </c>
      <c r="O105" s="187">
        <f>SUM(O100:O104)*35000</f>
        <v>0</v>
      </c>
      <c r="P105" s="187">
        <f>SUM(P100:P104)*200000</f>
        <v>0</v>
      </c>
      <c r="Q105" s="187">
        <f>SUM(Q100:Q104)*300000</f>
        <v>0</v>
      </c>
      <c r="R105" s="187">
        <f>SUM(R100:R104)*200000</f>
        <v>0</v>
      </c>
      <c r="S105" s="187">
        <f>SUM(S100:S104)*300000</f>
        <v>0</v>
      </c>
      <c r="T105" s="187">
        <f>SUM(T100:T104)*200000</f>
        <v>0</v>
      </c>
      <c r="U105" s="187">
        <f>SUM(U100:U104)*300000</f>
        <v>0</v>
      </c>
      <c r="V105" s="187">
        <f>SUM(V100:V104)*200000</f>
        <v>0</v>
      </c>
      <c r="W105" s="187">
        <f>SUM(W100:W104)*300000</f>
        <v>0</v>
      </c>
      <c r="X105" s="187">
        <f>SUM(X100:X104)*100000</f>
        <v>0</v>
      </c>
      <c r="Y105" s="187">
        <f>SUM(Y100:Y104)*100000</f>
        <v>0</v>
      </c>
      <c r="Z105" s="187">
        <f>SUM(Z100:Z104)*880000</f>
        <v>0</v>
      </c>
      <c r="AA105" s="187">
        <f t="shared" ref="AA105:AB105" si="59">SUM(AA100:AA104)*880000</f>
        <v>0</v>
      </c>
      <c r="AB105" s="187">
        <f t="shared" si="59"/>
        <v>0</v>
      </c>
      <c r="AC105" s="187">
        <f>SUM(AC100:AC104)*50000</f>
        <v>0</v>
      </c>
      <c r="AD105" s="187">
        <f>SUM(AD100:AD104)*100000</f>
        <v>0</v>
      </c>
      <c r="AE105" s="187">
        <f>SUM(AE100:AE104)*180000</f>
        <v>0</v>
      </c>
      <c r="AF105" s="187">
        <f>SUM(AF100:AF104)*10000</f>
        <v>0</v>
      </c>
      <c r="AG105" s="187">
        <f>SUM(AG100:AG104)*15000</f>
        <v>0</v>
      </c>
      <c r="AH105" s="187">
        <f>SUM(AH100:AH104)*30000</f>
        <v>0</v>
      </c>
      <c r="AI105" s="187">
        <f>SUM(AI100:AI104)*370000</f>
        <v>0</v>
      </c>
      <c r="AJ105" s="187">
        <f>SUM(AJ100:AJ104)*125000</f>
        <v>0</v>
      </c>
      <c r="AK105" s="211">
        <f>SUM(AK100:AK104)*AV105</f>
        <v>0</v>
      </c>
      <c r="AL105" s="212">
        <f>SUM(AL100:AL104)*30</f>
        <v>0</v>
      </c>
      <c r="AM105" s="187">
        <f>SUM(AM100:AM104)*1000000</f>
        <v>0</v>
      </c>
      <c r="AN105" s="187">
        <f>SUM(AN100:AN104)*330000</f>
        <v>0</v>
      </c>
      <c r="AO105" s="187">
        <f>SUM(AO100:AO104)*120000</f>
        <v>0</v>
      </c>
      <c r="AP105" s="187">
        <f>SUM(AP100:AP104)*550000</f>
        <v>0</v>
      </c>
      <c r="AQ105" s="187">
        <f>SUM(AQ100:AQ104)*275000</f>
        <v>0</v>
      </c>
      <c r="AR105" s="187">
        <f>SUM(AR100:AR104)*275000</f>
        <v>0</v>
      </c>
      <c r="AS105" s="187">
        <f>SUM(AS100:AS104)*275000</f>
        <v>0</v>
      </c>
      <c r="AT105" s="228">
        <f>SUM(AT100:AT104)*275000</f>
        <v>0</v>
      </c>
      <c r="AU105" s="187">
        <f>SUM(AU100:AU104)*275000</f>
        <v>0</v>
      </c>
      <c r="AV105" s="229">
        <v>0</v>
      </c>
      <c r="AW105" s="187">
        <f t="shared" ref="AW105:BD105" si="60">SUM(AW100:AW104)</f>
        <v>0</v>
      </c>
      <c r="AX105" s="186">
        <f t="shared" si="60"/>
        <v>0</v>
      </c>
      <c r="AY105" s="187">
        <f t="shared" si="60"/>
        <v>0</v>
      </c>
      <c r="AZ105" s="187">
        <f t="shared" si="60"/>
        <v>0</v>
      </c>
      <c r="BA105" s="187">
        <f t="shared" si="60"/>
        <v>0</v>
      </c>
      <c r="BB105" s="187">
        <f t="shared" si="60"/>
        <v>0</v>
      </c>
      <c r="BC105" s="228">
        <f t="shared" si="60"/>
        <v>0</v>
      </c>
      <c r="BD105" s="187">
        <f t="shared" si="60"/>
        <v>0</v>
      </c>
      <c r="BE105" s="257"/>
      <c r="BF105" s="259"/>
      <c r="BG105" s="252"/>
      <c r="BK105" s="270"/>
    </row>
    <row r="106" spans="1:63" ht="20.25" customHeight="1">
      <c r="A106" s="656"/>
      <c r="B106" s="669"/>
      <c r="C106" s="670"/>
      <c r="D106" s="188">
        <f>SUM(D100:D104)</f>
        <v>0</v>
      </c>
      <c r="E106" s="188">
        <f t="shared" ref="E106:Z106" si="61">SUM(E100:E104)</f>
        <v>0</v>
      </c>
      <c r="F106" s="188">
        <f t="shared" si="61"/>
        <v>0</v>
      </c>
      <c r="G106" s="188">
        <f t="shared" si="61"/>
        <v>0</v>
      </c>
      <c r="H106" s="188">
        <f t="shared" si="61"/>
        <v>0</v>
      </c>
      <c r="I106" s="188">
        <f t="shared" si="61"/>
        <v>0</v>
      </c>
      <c r="J106" s="188">
        <f t="shared" si="61"/>
        <v>0</v>
      </c>
      <c r="K106" s="188">
        <f t="shared" si="61"/>
        <v>0</v>
      </c>
      <c r="L106" s="188">
        <f t="shared" si="61"/>
        <v>0</v>
      </c>
      <c r="M106" s="188">
        <f t="shared" si="61"/>
        <v>0</v>
      </c>
      <c r="N106" s="188">
        <f t="shared" si="61"/>
        <v>0</v>
      </c>
      <c r="O106" s="188">
        <f t="shared" si="61"/>
        <v>0</v>
      </c>
      <c r="P106" s="188">
        <f t="shared" si="61"/>
        <v>0</v>
      </c>
      <c r="Q106" s="188">
        <f t="shared" si="61"/>
        <v>0</v>
      </c>
      <c r="R106" s="188">
        <f t="shared" si="61"/>
        <v>0</v>
      </c>
      <c r="S106" s="188">
        <f t="shared" si="61"/>
        <v>0</v>
      </c>
      <c r="T106" s="188">
        <f t="shared" si="61"/>
        <v>0</v>
      </c>
      <c r="U106" s="188">
        <f t="shared" si="61"/>
        <v>0</v>
      </c>
      <c r="V106" s="188">
        <f t="shared" si="61"/>
        <v>0</v>
      </c>
      <c r="W106" s="188">
        <f t="shared" si="61"/>
        <v>0</v>
      </c>
      <c r="X106" s="188">
        <f t="shared" si="61"/>
        <v>0</v>
      </c>
      <c r="Y106" s="188">
        <f t="shared" si="61"/>
        <v>0</v>
      </c>
      <c r="Z106" s="188">
        <f t="shared" si="61"/>
        <v>0</v>
      </c>
      <c r="AA106" s="188">
        <f t="shared" ref="AA106:AU106" si="62">SUM(AA100:AA104)</f>
        <v>0</v>
      </c>
      <c r="AB106" s="188">
        <f t="shared" si="62"/>
        <v>0</v>
      </c>
      <c r="AC106" s="188">
        <f t="shared" si="62"/>
        <v>0</v>
      </c>
      <c r="AD106" s="188">
        <f t="shared" si="62"/>
        <v>0</v>
      </c>
      <c r="AE106" s="188">
        <f t="shared" si="62"/>
        <v>0</v>
      </c>
      <c r="AF106" s="188">
        <f t="shared" si="62"/>
        <v>0</v>
      </c>
      <c r="AG106" s="188">
        <f t="shared" si="62"/>
        <v>0</v>
      </c>
      <c r="AH106" s="188">
        <f t="shared" si="62"/>
        <v>0</v>
      </c>
      <c r="AI106" s="188">
        <f t="shared" si="62"/>
        <v>0</v>
      </c>
      <c r="AJ106" s="188">
        <f t="shared" si="62"/>
        <v>0</v>
      </c>
      <c r="AK106" s="213">
        <f t="shared" si="62"/>
        <v>0</v>
      </c>
      <c r="AL106" s="213">
        <f t="shared" si="62"/>
        <v>0</v>
      </c>
      <c r="AM106" s="188">
        <f t="shared" si="62"/>
        <v>0</v>
      </c>
      <c r="AN106" s="188">
        <f t="shared" si="62"/>
        <v>0</v>
      </c>
      <c r="AO106" s="188">
        <f t="shared" si="62"/>
        <v>0</v>
      </c>
      <c r="AP106" s="188">
        <f t="shared" si="62"/>
        <v>0</v>
      </c>
      <c r="AQ106" s="188">
        <f t="shared" si="62"/>
        <v>0</v>
      </c>
      <c r="AR106" s="188">
        <f t="shared" si="62"/>
        <v>0</v>
      </c>
      <c r="AS106" s="188">
        <f t="shared" si="62"/>
        <v>0</v>
      </c>
      <c r="AT106" s="230">
        <f t="shared" si="62"/>
        <v>0</v>
      </c>
      <c r="AU106" s="231">
        <f t="shared" si="62"/>
        <v>0</v>
      </c>
      <c r="AV106" s="1" t="s">
        <v>203</v>
      </c>
      <c r="AW106" s="231">
        <f t="shared" ref="AW106:BD106" si="63">SUM(AW100:AW104)</f>
        <v>0</v>
      </c>
      <c r="AX106" s="188">
        <f t="shared" si="63"/>
        <v>0</v>
      </c>
      <c r="AY106" s="188">
        <f t="shared" si="63"/>
        <v>0</v>
      </c>
      <c r="AZ106" s="188">
        <f t="shared" si="63"/>
        <v>0</v>
      </c>
      <c r="BA106" s="188">
        <f t="shared" si="63"/>
        <v>0</v>
      </c>
      <c r="BB106" s="188">
        <f t="shared" si="63"/>
        <v>0</v>
      </c>
      <c r="BC106" s="230">
        <f t="shared" si="63"/>
        <v>0</v>
      </c>
      <c r="BD106" s="187">
        <f t="shared" si="63"/>
        <v>0</v>
      </c>
      <c r="BE106" s="260"/>
      <c r="BF106" s="259"/>
      <c r="BG106" s="252"/>
      <c r="BK106" s="270"/>
    </row>
    <row r="107" spans="1:63" s="1" customFormat="1" ht="16.5">
      <c r="A107" s="654"/>
      <c r="B107" s="19" t="s">
        <v>119</v>
      </c>
      <c r="C107" s="20" t="s">
        <v>120</v>
      </c>
      <c r="D107" s="21" t="s">
        <v>148</v>
      </c>
      <c r="E107" s="22" t="s">
        <v>149</v>
      </c>
      <c r="F107" s="17" t="s">
        <v>150</v>
      </c>
      <c r="G107" s="21" t="s">
        <v>151</v>
      </c>
      <c r="H107" s="21" t="s">
        <v>152</v>
      </c>
      <c r="I107" s="17" t="s">
        <v>153</v>
      </c>
      <c r="J107" s="17" t="s">
        <v>154</v>
      </c>
      <c r="K107" s="17" t="s">
        <v>155</v>
      </c>
      <c r="L107" s="17" t="s">
        <v>156</v>
      </c>
      <c r="M107" s="17" t="s">
        <v>163</v>
      </c>
      <c r="N107" s="17" t="s">
        <v>164</v>
      </c>
      <c r="O107" s="17" t="s">
        <v>165</v>
      </c>
      <c r="P107" s="17" t="s">
        <v>166</v>
      </c>
      <c r="Q107" s="17" t="s">
        <v>167</v>
      </c>
      <c r="R107" s="17" t="s">
        <v>168</v>
      </c>
      <c r="S107" s="17" t="s">
        <v>169</v>
      </c>
      <c r="T107" s="17" t="s">
        <v>170</v>
      </c>
      <c r="U107" s="17" t="s">
        <v>171</v>
      </c>
      <c r="V107" s="56" t="s">
        <v>172</v>
      </c>
      <c r="W107" s="17" t="s">
        <v>173</v>
      </c>
      <c r="X107" s="71" t="s">
        <v>174</v>
      </c>
      <c r="Y107" s="72" t="s">
        <v>175</v>
      </c>
      <c r="Z107" s="72" t="s">
        <v>176</v>
      </c>
      <c r="AA107" s="72" t="s">
        <v>177</v>
      </c>
      <c r="AB107" s="72" t="s">
        <v>178</v>
      </c>
      <c r="AC107" s="72" t="s">
        <v>179</v>
      </c>
      <c r="AD107" s="72" t="s">
        <v>180</v>
      </c>
      <c r="AE107" s="72" t="s">
        <v>181</v>
      </c>
      <c r="AF107" s="72" t="s">
        <v>9</v>
      </c>
      <c r="AG107" s="72" t="s">
        <v>11</v>
      </c>
      <c r="AH107" s="72" t="s">
        <v>182</v>
      </c>
      <c r="AI107" s="195" t="s">
        <v>183</v>
      </c>
      <c r="AJ107" s="196" t="s">
        <v>184</v>
      </c>
      <c r="AK107" s="197" t="s">
        <v>185</v>
      </c>
      <c r="AL107" s="198" t="s">
        <v>186</v>
      </c>
      <c r="AM107" s="72" t="s">
        <v>187</v>
      </c>
      <c r="AN107" s="20" t="s">
        <v>188</v>
      </c>
      <c r="AO107" s="20" t="s">
        <v>189</v>
      </c>
      <c r="AP107" s="20" t="s">
        <v>190</v>
      </c>
      <c r="AQ107" s="20" t="s">
        <v>191</v>
      </c>
      <c r="AR107" s="20" t="s">
        <v>192</v>
      </c>
      <c r="AS107" s="20" t="s">
        <v>193</v>
      </c>
      <c r="AT107" s="216" t="s">
        <v>194</v>
      </c>
      <c r="AU107" s="20" t="s">
        <v>195</v>
      </c>
      <c r="AV107" s="217"/>
      <c r="AW107" s="236" t="s">
        <v>157</v>
      </c>
      <c r="AX107" s="237" t="s">
        <v>158</v>
      </c>
      <c r="AY107" s="238" t="s">
        <v>159</v>
      </c>
      <c r="AZ107" s="238" t="s">
        <v>160</v>
      </c>
      <c r="BA107" s="238" t="s">
        <v>161</v>
      </c>
      <c r="BB107" s="238" t="s">
        <v>162</v>
      </c>
      <c r="BC107" s="239" t="s">
        <v>196</v>
      </c>
      <c r="BD107" s="240" t="s">
        <v>197</v>
      </c>
      <c r="BE107" s="251"/>
      <c r="BG107" s="252"/>
      <c r="BJ107" s="271"/>
      <c r="BK107" s="270"/>
    </row>
    <row r="108" spans="1:63" s="14" customFormat="1" ht="16.5">
      <c r="A108" s="655"/>
      <c r="B108" s="189"/>
      <c r="C108" s="173"/>
      <c r="D108" s="174"/>
      <c r="E108" s="175"/>
      <c r="F108" s="174"/>
      <c r="G108" s="176"/>
      <c r="H108" s="176"/>
      <c r="I108" s="176"/>
      <c r="J108" s="174"/>
      <c r="K108" s="174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5"/>
      <c r="W108" s="174"/>
      <c r="X108" s="190"/>
      <c r="Y108" s="191"/>
      <c r="Z108" s="191"/>
      <c r="AA108" s="191"/>
      <c r="AB108" s="191"/>
      <c r="AC108" s="192"/>
      <c r="AD108" s="191"/>
      <c r="AE108" s="193"/>
      <c r="AF108" s="191"/>
      <c r="AG108" s="191"/>
      <c r="AH108" s="199"/>
      <c r="AI108" s="193"/>
      <c r="AJ108" s="200"/>
      <c r="AK108" s="201"/>
      <c r="AL108" s="202"/>
      <c r="AM108" s="203"/>
      <c r="AN108" s="204"/>
      <c r="AO108" s="218"/>
      <c r="AP108" s="218"/>
      <c r="AQ108" s="219"/>
      <c r="AR108" s="219"/>
      <c r="AS108" s="219"/>
      <c r="AT108" s="220"/>
      <c r="AU108" s="221"/>
      <c r="AV108" s="1"/>
      <c r="AW108" s="241"/>
      <c r="AX108" s="242"/>
      <c r="AY108" s="218"/>
      <c r="AZ108" s="218"/>
      <c r="BA108" s="218"/>
      <c r="BB108" s="218"/>
      <c r="BC108" s="243"/>
      <c r="BD108" s="244"/>
      <c r="BE108" s="257"/>
      <c r="BG108" s="252"/>
      <c r="BJ108" s="272"/>
      <c r="BK108" s="270"/>
    </row>
    <row r="109" spans="1:63" s="14" customFormat="1" ht="15.75">
      <c r="A109" s="655"/>
      <c r="B109" s="665"/>
      <c r="C109" s="666"/>
      <c r="D109" s="178"/>
      <c r="E109" s="179"/>
      <c r="F109" s="180"/>
      <c r="G109" s="178"/>
      <c r="H109" s="178"/>
      <c r="I109" s="178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74"/>
      <c r="U109" s="174"/>
      <c r="V109" s="175"/>
      <c r="W109" s="174"/>
      <c r="X109" s="190"/>
      <c r="Y109" s="182"/>
      <c r="Z109" s="182"/>
      <c r="AA109" s="182"/>
      <c r="AB109" s="182"/>
      <c r="AC109" s="194"/>
      <c r="AD109" s="191"/>
      <c r="AE109" s="182"/>
      <c r="AF109" s="182"/>
      <c r="AG109" s="191"/>
      <c r="AH109" s="199"/>
      <c r="AI109" s="194"/>
      <c r="AJ109" s="205"/>
      <c r="AK109" s="206"/>
      <c r="AL109" s="207"/>
      <c r="AM109" s="208"/>
      <c r="AN109" s="209"/>
      <c r="AO109" s="222"/>
      <c r="AP109" s="222"/>
      <c r="AQ109" s="223"/>
      <c r="AR109" s="223"/>
      <c r="AS109" s="223"/>
      <c r="AT109" s="224"/>
      <c r="AU109" s="225"/>
      <c r="AV109" s="1"/>
      <c r="AW109" s="245"/>
      <c r="AX109" s="246"/>
      <c r="AY109" s="222"/>
      <c r="AZ109" s="222"/>
      <c r="BA109" s="222"/>
      <c r="BB109" s="222"/>
      <c r="BC109" s="247"/>
      <c r="BD109" s="248"/>
      <c r="BE109" s="257"/>
      <c r="BG109" s="252"/>
      <c r="BJ109" s="272"/>
      <c r="BK109" s="270"/>
    </row>
    <row r="110" spans="1:63" s="14" customFormat="1" ht="15.75">
      <c r="A110" s="655"/>
      <c r="B110" s="667"/>
      <c r="C110" s="668"/>
      <c r="D110" s="178"/>
      <c r="E110" s="179"/>
      <c r="F110" s="180"/>
      <c r="G110" s="178"/>
      <c r="H110" s="178"/>
      <c r="I110" s="178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74"/>
      <c r="U110" s="174"/>
      <c r="V110" s="175"/>
      <c r="W110" s="174"/>
      <c r="X110" s="190"/>
      <c r="Y110" s="182"/>
      <c r="Z110" s="182"/>
      <c r="AA110" s="182"/>
      <c r="AB110" s="182"/>
      <c r="AC110" s="194"/>
      <c r="AD110" s="182"/>
      <c r="AE110" s="182"/>
      <c r="AF110" s="182"/>
      <c r="AG110" s="191"/>
      <c r="AH110" s="199"/>
      <c r="AI110" s="194"/>
      <c r="AJ110" s="205"/>
      <c r="AK110" s="206"/>
      <c r="AL110" s="207"/>
      <c r="AM110" s="208"/>
      <c r="AN110" s="209"/>
      <c r="AO110" s="222"/>
      <c r="AP110" s="222"/>
      <c r="AQ110" s="223"/>
      <c r="AR110" s="223"/>
      <c r="AS110" s="223"/>
      <c r="AT110" s="224"/>
      <c r="AU110" s="225"/>
      <c r="AV110" s="1"/>
      <c r="AW110" s="245"/>
      <c r="AX110" s="246"/>
      <c r="AY110" s="222"/>
      <c r="AZ110" s="222"/>
      <c r="BA110" s="222"/>
      <c r="BB110" s="222"/>
      <c r="BC110" s="247"/>
      <c r="BD110" s="248"/>
      <c r="BE110" s="257"/>
      <c r="BG110" s="252"/>
      <c r="BJ110" s="272"/>
      <c r="BK110" s="270"/>
    </row>
    <row r="111" spans="1:63" s="14" customFormat="1" ht="15" customHeight="1">
      <c r="A111" s="655"/>
      <c r="B111" s="667"/>
      <c r="C111" s="668"/>
      <c r="D111" s="178"/>
      <c r="E111" s="179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79"/>
      <c r="W111" s="180"/>
      <c r="X111" s="179"/>
      <c r="Y111" s="182"/>
      <c r="Z111" s="182"/>
      <c r="AA111" s="182"/>
      <c r="AB111" s="182"/>
      <c r="AC111" s="194"/>
      <c r="AD111" s="182"/>
      <c r="AE111" s="182"/>
      <c r="AF111" s="182"/>
      <c r="AG111" s="182"/>
      <c r="AH111" s="208"/>
      <c r="AI111" s="182"/>
      <c r="AJ111" s="205"/>
      <c r="AK111" s="206"/>
      <c r="AL111" s="207"/>
      <c r="AM111" s="208"/>
      <c r="AN111" s="209"/>
      <c r="AO111" s="222"/>
      <c r="AP111" s="222"/>
      <c r="AQ111" s="223"/>
      <c r="AR111" s="223"/>
      <c r="AS111" s="223"/>
      <c r="AT111" s="224"/>
      <c r="AU111" s="225"/>
      <c r="AV111" s="1"/>
      <c r="AW111" s="245"/>
      <c r="AX111" s="246"/>
      <c r="AY111" s="222"/>
      <c r="AZ111" s="222"/>
      <c r="BA111" s="222"/>
      <c r="BB111" s="222"/>
      <c r="BC111" s="247"/>
      <c r="BD111" s="248"/>
      <c r="BE111" s="257"/>
      <c r="BG111" s="252"/>
      <c r="BJ111" s="272"/>
      <c r="BK111" s="270"/>
    </row>
    <row r="112" spans="1:63" s="14" customFormat="1" ht="16.5">
      <c r="A112" s="655"/>
      <c r="B112" s="667"/>
      <c r="C112" s="668"/>
      <c r="D112" s="184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0"/>
      <c r="AA112" s="180"/>
      <c r="AB112" s="180"/>
      <c r="AC112" s="184"/>
      <c r="AD112" s="185"/>
      <c r="AE112" s="185"/>
      <c r="AF112" s="185"/>
      <c r="AG112" s="185"/>
      <c r="AH112" s="210"/>
      <c r="AI112" s="185"/>
      <c r="AJ112" s="185"/>
      <c r="AK112" s="210"/>
      <c r="AL112" s="210"/>
      <c r="AM112" s="185"/>
      <c r="AN112" s="185"/>
      <c r="AO112" s="185"/>
      <c r="AP112" s="185"/>
      <c r="AQ112" s="185"/>
      <c r="AR112" s="185"/>
      <c r="AS112" s="185"/>
      <c r="AT112" s="226"/>
      <c r="AU112" s="227"/>
      <c r="AV112" s="1"/>
      <c r="AW112" s="227"/>
      <c r="AX112" s="184"/>
      <c r="AY112" s="185"/>
      <c r="AZ112" s="185"/>
      <c r="BA112" s="185"/>
      <c r="BB112" s="185"/>
      <c r="BC112" s="226"/>
      <c r="BD112" s="249"/>
      <c r="BE112" s="257"/>
      <c r="BG112" s="252"/>
      <c r="BJ112" s="272"/>
      <c r="BK112" s="270"/>
    </row>
    <row r="113" spans="1:63" ht="16.5">
      <c r="A113" s="655"/>
      <c r="B113" s="667"/>
      <c r="C113" s="668"/>
      <c r="D113" s="186">
        <f>SUM(D108:D112)*250000</f>
        <v>0</v>
      </c>
      <c r="E113" s="187">
        <f>SUM(E108:E112)*350000</f>
        <v>0</v>
      </c>
      <c r="F113" s="187">
        <f>SUM(F108:F112)*250000</f>
        <v>0</v>
      </c>
      <c r="G113" s="187">
        <f>SUM(G108:G112)*350000</f>
        <v>0</v>
      </c>
      <c r="H113" s="187">
        <f>SUM(H108:H112)*250000</f>
        <v>0</v>
      </c>
      <c r="I113" s="187">
        <f>SUM(I108:I112)*350000</f>
        <v>0</v>
      </c>
      <c r="J113" s="187">
        <f>SUM(J108:J112)*250000</f>
        <v>0</v>
      </c>
      <c r="K113" s="187">
        <f>SUM(K108:K112)*350000</f>
        <v>0</v>
      </c>
      <c r="L113" s="187">
        <f>SUM(L108:L112)*75000</f>
        <v>0</v>
      </c>
      <c r="M113" s="187">
        <f>SUM(M108:M112)*120000</f>
        <v>0</v>
      </c>
      <c r="N113" s="187">
        <f>SUM(N108:N112)*25000</f>
        <v>0</v>
      </c>
      <c r="O113" s="187">
        <f>SUM(O108:O112)*35000</f>
        <v>0</v>
      </c>
      <c r="P113" s="187">
        <f>SUM(P108:P112)*200000</f>
        <v>0</v>
      </c>
      <c r="Q113" s="187">
        <f>SUM(Q108:Q112)*300000</f>
        <v>0</v>
      </c>
      <c r="R113" s="187">
        <f>SUM(R108:R112)*200000</f>
        <v>0</v>
      </c>
      <c r="S113" s="187">
        <f>SUM(S108:S112)*300000</f>
        <v>0</v>
      </c>
      <c r="T113" s="187">
        <f>SUM(T108:T112)*200000</f>
        <v>0</v>
      </c>
      <c r="U113" s="187">
        <f>SUM(U108:U112)*300000</f>
        <v>0</v>
      </c>
      <c r="V113" s="187">
        <f>SUM(V108:V112)*200000</f>
        <v>0</v>
      </c>
      <c r="W113" s="187">
        <f>SUM(W108:W112)*300000</f>
        <v>0</v>
      </c>
      <c r="X113" s="187">
        <f>SUM(X108:X112)*100000</f>
        <v>0</v>
      </c>
      <c r="Y113" s="187">
        <f>SUM(Y108:Y112)*100000</f>
        <v>0</v>
      </c>
      <c r="Z113" s="187">
        <f>SUM(Z108:Z112)*880000</f>
        <v>0</v>
      </c>
      <c r="AA113" s="187">
        <f t="shared" ref="AA113:AB113" si="64">SUM(AA108:AA112)*880000</f>
        <v>0</v>
      </c>
      <c r="AB113" s="187">
        <f t="shared" si="64"/>
        <v>0</v>
      </c>
      <c r="AC113" s="187">
        <f>SUM(AC108:AC112)*50000</f>
        <v>0</v>
      </c>
      <c r="AD113" s="187">
        <f>SUM(AD108:AD112)*100000</f>
        <v>0</v>
      </c>
      <c r="AE113" s="187">
        <f>SUM(AE108:AE112)*180000</f>
        <v>0</v>
      </c>
      <c r="AF113" s="187">
        <f>SUM(AF108:AF112)*10000</f>
        <v>0</v>
      </c>
      <c r="AG113" s="187">
        <f>SUM(AG108:AG112)*15000</f>
        <v>0</v>
      </c>
      <c r="AH113" s="187">
        <f>SUM(AH108:AH112)*30000</f>
        <v>0</v>
      </c>
      <c r="AI113" s="187">
        <f>SUM(AI108:AI112)*370000</f>
        <v>0</v>
      </c>
      <c r="AJ113" s="187">
        <f>SUM(AJ108:AJ112)*125000</f>
        <v>0</v>
      </c>
      <c r="AK113" s="211">
        <f>SUM(AK108:AK112)*AV113</f>
        <v>0</v>
      </c>
      <c r="AL113" s="212">
        <f>SUM(AL108:AL112)*30</f>
        <v>0</v>
      </c>
      <c r="AM113" s="187">
        <f>SUM(AM108:AM112)*1000000</f>
        <v>0</v>
      </c>
      <c r="AN113" s="187">
        <f>SUM(AN108:AN112)*330000</f>
        <v>0</v>
      </c>
      <c r="AO113" s="187">
        <f>SUM(AO108:AO112)*120000</f>
        <v>0</v>
      </c>
      <c r="AP113" s="187">
        <f>SUM(AP108:AP112)*550000</f>
        <v>0</v>
      </c>
      <c r="AQ113" s="187">
        <f>SUM(AQ108:AQ112)*275000</f>
        <v>0</v>
      </c>
      <c r="AR113" s="187">
        <f>SUM(AR108:AR112)*275000</f>
        <v>0</v>
      </c>
      <c r="AS113" s="187">
        <f>SUM(AS108:AS112)*275000</f>
        <v>0</v>
      </c>
      <c r="AT113" s="228">
        <f>SUM(AT108:AT112)*275000</f>
        <v>0</v>
      </c>
      <c r="AU113" s="187">
        <f>SUM(AU108:AU112)*275000</f>
        <v>0</v>
      </c>
      <c r="AV113" s="229">
        <v>0</v>
      </c>
      <c r="AW113" s="187">
        <f t="shared" ref="AW113:BD113" si="65">SUM(AW108:AW112)</f>
        <v>0</v>
      </c>
      <c r="AX113" s="186">
        <f t="shared" si="65"/>
        <v>0</v>
      </c>
      <c r="AY113" s="187">
        <f t="shared" si="65"/>
        <v>0</v>
      </c>
      <c r="AZ113" s="187">
        <f t="shared" si="65"/>
        <v>0</v>
      </c>
      <c r="BA113" s="187">
        <f t="shared" si="65"/>
        <v>0</v>
      </c>
      <c r="BB113" s="187">
        <f t="shared" si="65"/>
        <v>0</v>
      </c>
      <c r="BC113" s="228">
        <f t="shared" si="65"/>
        <v>0</v>
      </c>
      <c r="BD113" s="187">
        <f t="shared" si="65"/>
        <v>0</v>
      </c>
      <c r="BE113" s="257"/>
      <c r="BF113" s="259"/>
      <c r="BG113" s="252"/>
      <c r="BK113" s="270"/>
    </row>
    <row r="114" spans="1:63" ht="20.25" customHeight="1">
      <c r="A114" s="656"/>
      <c r="B114" s="669"/>
      <c r="C114" s="670"/>
      <c r="D114" s="188">
        <f>SUM(D108:D112)</f>
        <v>0</v>
      </c>
      <c r="E114" s="188">
        <f t="shared" ref="E114:Z114" si="66">SUM(E108:E112)</f>
        <v>0</v>
      </c>
      <c r="F114" s="188">
        <f t="shared" si="66"/>
        <v>0</v>
      </c>
      <c r="G114" s="188">
        <f t="shared" si="66"/>
        <v>0</v>
      </c>
      <c r="H114" s="188">
        <f t="shared" si="66"/>
        <v>0</v>
      </c>
      <c r="I114" s="188">
        <f t="shared" si="66"/>
        <v>0</v>
      </c>
      <c r="J114" s="188">
        <f t="shared" si="66"/>
        <v>0</v>
      </c>
      <c r="K114" s="188">
        <f t="shared" si="66"/>
        <v>0</v>
      </c>
      <c r="L114" s="188">
        <f t="shared" si="66"/>
        <v>0</v>
      </c>
      <c r="M114" s="188">
        <f t="shared" si="66"/>
        <v>0</v>
      </c>
      <c r="N114" s="188">
        <f t="shared" si="66"/>
        <v>0</v>
      </c>
      <c r="O114" s="188">
        <f t="shared" si="66"/>
        <v>0</v>
      </c>
      <c r="P114" s="188">
        <f t="shared" si="66"/>
        <v>0</v>
      </c>
      <c r="Q114" s="188">
        <f t="shared" si="66"/>
        <v>0</v>
      </c>
      <c r="R114" s="188">
        <f t="shared" si="66"/>
        <v>0</v>
      </c>
      <c r="S114" s="188">
        <f t="shared" si="66"/>
        <v>0</v>
      </c>
      <c r="T114" s="188">
        <f t="shared" si="66"/>
        <v>0</v>
      </c>
      <c r="U114" s="188">
        <f t="shared" si="66"/>
        <v>0</v>
      </c>
      <c r="V114" s="188">
        <f t="shared" si="66"/>
        <v>0</v>
      </c>
      <c r="W114" s="188">
        <f t="shared" si="66"/>
        <v>0</v>
      </c>
      <c r="X114" s="188">
        <f t="shared" si="66"/>
        <v>0</v>
      </c>
      <c r="Y114" s="188">
        <f t="shared" si="66"/>
        <v>0</v>
      </c>
      <c r="Z114" s="188">
        <f t="shared" si="66"/>
        <v>0</v>
      </c>
      <c r="AA114" s="188">
        <f t="shared" ref="AA114:AU114" si="67">SUM(AA108:AA112)</f>
        <v>0</v>
      </c>
      <c r="AB114" s="188">
        <f t="shared" si="67"/>
        <v>0</v>
      </c>
      <c r="AC114" s="188">
        <f t="shared" si="67"/>
        <v>0</v>
      </c>
      <c r="AD114" s="188">
        <f t="shared" si="67"/>
        <v>0</v>
      </c>
      <c r="AE114" s="188">
        <f t="shared" si="67"/>
        <v>0</v>
      </c>
      <c r="AF114" s="188">
        <f t="shared" si="67"/>
        <v>0</v>
      </c>
      <c r="AG114" s="188">
        <f t="shared" si="67"/>
        <v>0</v>
      </c>
      <c r="AH114" s="188">
        <f t="shared" si="67"/>
        <v>0</v>
      </c>
      <c r="AI114" s="188">
        <f t="shared" si="67"/>
        <v>0</v>
      </c>
      <c r="AJ114" s="188">
        <f t="shared" si="67"/>
        <v>0</v>
      </c>
      <c r="AK114" s="213">
        <f t="shared" si="67"/>
        <v>0</v>
      </c>
      <c r="AL114" s="213">
        <f t="shared" si="67"/>
        <v>0</v>
      </c>
      <c r="AM114" s="188">
        <f t="shared" si="67"/>
        <v>0</v>
      </c>
      <c r="AN114" s="188">
        <f t="shared" si="67"/>
        <v>0</v>
      </c>
      <c r="AO114" s="188">
        <f t="shared" si="67"/>
        <v>0</v>
      </c>
      <c r="AP114" s="188">
        <f t="shared" si="67"/>
        <v>0</v>
      </c>
      <c r="AQ114" s="188">
        <f t="shared" si="67"/>
        <v>0</v>
      </c>
      <c r="AR114" s="188">
        <f t="shared" si="67"/>
        <v>0</v>
      </c>
      <c r="AS114" s="188">
        <f t="shared" si="67"/>
        <v>0</v>
      </c>
      <c r="AT114" s="230">
        <f t="shared" si="67"/>
        <v>0</v>
      </c>
      <c r="AU114" s="231">
        <f t="shared" si="67"/>
        <v>0</v>
      </c>
      <c r="AV114" s="1" t="s">
        <v>203</v>
      </c>
      <c r="AW114" s="231">
        <f t="shared" ref="AW114:BD114" si="68">SUM(AW108:AW112)</f>
        <v>0</v>
      </c>
      <c r="AX114" s="188">
        <f t="shared" si="68"/>
        <v>0</v>
      </c>
      <c r="AY114" s="188">
        <f t="shared" si="68"/>
        <v>0</v>
      </c>
      <c r="AZ114" s="188">
        <f t="shared" si="68"/>
        <v>0</v>
      </c>
      <c r="BA114" s="188">
        <f t="shared" si="68"/>
        <v>0</v>
      </c>
      <c r="BB114" s="188">
        <f t="shared" si="68"/>
        <v>0</v>
      </c>
      <c r="BC114" s="230">
        <f t="shared" si="68"/>
        <v>0</v>
      </c>
      <c r="BD114" s="187">
        <f t="shared" si="68"/>
        <v>0</v>
      </c>
      <c r="BE114" s="260"/>
      <c r="BF114" s="259"/>
      <c r="BG114" s="252"/>
      <c r="BK114" s="270"/>
    </row>
    <row r="115" spans="1:63" s="1" customFormat="1" ht="16.5">
      <c r="A115" s="654"/>
      <c r="B115" s="19" t="s">
        <v>119</v>
      </c>
      <c r="C115" s="20" t="s">
        <v>120</v>
      </c>
      <c r="D115" s="21" t="s">
        <v>148</v>
      </c>
      <c r="E115" s="22" t="s">
        <v>149</v>
      </c>
      <c r="F115" s="17" t="s">
        <v>150</v>
      </c>
      <c r="G115" s="21" t="s">
        <v>151</v>
      </c>
      <c r="H115" s="21" t="s">
        <v>152</v>
      </c>
      <c r="I115" s="17" t="s">
        <v>153</v>
      </c>
      <c r="J115" s="17" t="s">
        <v>154</v>
      </c>
      <c r="K115" s="17" t="s">
        <v>155</v>
      </c>
      <c r="L115" s="17" t="s">
        <v>156</v>
      </c>
      <c r="M115" s="17" t="s">
        <v>163</v>
      </c>
      <c r="N115" s="17" t="s">
        <v>164</v>
      </c>
      <c r="O115" s="17" t="s">
        <v>165</v>
      </c>
      <c r="P115" s="17" t="s">
        <v>166</v>
      </c>
      <c r="Q115" s="17" t="s">
        <v>167</v>
      </c>
      <c r="R115" s="17" t="s">
        <v>168</v>
      </c>
      <c r="S115" s="17" t="s">
        <v>169</v>
      </c>
      <c r="T115" s="17" t="s">
        <v>170</v>
      </c>
      <c r="U115" s="17" t="s">
        <v>171</v>
      </c>
      <c r="V115" s="56" t="s">
        <v>172</v>
      </c>
      <c r="W115" s="17" t="s">
        <v>173</v>
      </c>
      <c r="X115" s="71" t="s">
        <v>174</v>
      </c>
      <c r="Y115" s="72" t="s">
        <v>175</v>
      </c>
      <c r="Z115" s="72" t="s">
        <v>176</v>
      </c>
      <c r="AA115" s="72" t="s">
        <v>177</v>
      </c>
      <c r="AB115" s="72" t="s">
        <v>178</v>
      </c>
      <c r="AC115" s="72" t="s">
        <v>179</v>
      </c>
      <c r="AD115" s="72" t="s">
        <v>180</v>
      </c>
      <c r="AE115" s="72" t="s">
        <v>181</v>
      </c>
      <c r="AF115" s="72" t="s">
        <v>9</v>
      </c>
      <c r="AG115" s="72" t="s">
        <v>11</v>
      </c>
      <c r="AH115" s="72" t="s">
        <v>182</v>
      </c>
      <c r="AI115" s="195" t="s">
        <v>183</v>
      </c>
      <c r="AJ115" s="196" t="s">
        <v>184</v>
      </c>
      <c r="AK115" s="197" t="s">
        <v>185</v>
      </c>
      <c r="AL115" s="198" t="s">
        <v>186</v>
      </c>
      <c r="AM115" s="72" t="s">
        <v>187</v>
      </c>
      <c r="AN115" s="20" t="s">
        <v>188</v>
      </c>
      <c r="AO115" s="20" t="s">
        <v>189</v>
      </c>
      <c r="AP115" s="20" t="s">
        <v>190</v>
      </c>
      <c r="AQ115" s="20" t="s">
        <v>191</v>
      </c>
      <c r="AR115" s="20" t="s">
        <v>192</v>
      </c>
      <c r="AS115" s="20" t="s">
        <v>193</v>
      </c>
      <c r="AT115" s="216" t="s">
        <v>194</v>
      </c>
      <c r="AU115" s="20" t="s">
        <v>195</v>
      </c>
      <c r="AV115" s="217"/>
      <c r="AW115" s="236" t="s">
        <v>157</v>
      </c>
      <c r="AX115" s="237" t="s">
        <v>158</v>
      </c>
      <c r="AY115" s="238" t="s">
        <v>159</v>
      </c>
      <c r="AZ115" s="238" t="s">
        <v>160</v>
      </c>
      <c r="BA115" s="238" t="s">
        <v>161</v>
      </c>
      <c r="BB115" s="238" t="s">
        <v>162</v>
      </c>
      <c r="BC115" s="239" t="s">
        <v>196</v>
      </c>
      <c r="BD115" s="240" t="s">
        <v>197</v>
      </c>
      <c r="BE115" s="251"/>
      <c r="BG115" s="252"/>
      <c r="BJ115" s="271"/>
      <c r="BK115" s="270"/>
    </row>
    <row r="116" spans="1:63" s="14" customFormat="1" ht="16.5">
      <c r="A116" s="655"/>
      <c r="B116" s="189"/>
      <c r="C116" s="173"/>
      <c r="D116" s="174"/>
      <c r="E116" s="175"/>
      <c r="F116" s="174"/>
      <c r="G116" s="176"/>
      <c r="H116" s="176"/>
      <c r="I116" s="176"/>
      <c r="J116" s="174"/>
      <c r="K116" s="174"/>
      <c r="L116" s="174"/>
      <c r="M116" s="174"/>
      <c r="N116" s="174"/>
      <c r="O116" s="174"/>
      <c r="P116" s="174"/>
      <c r="Q116" s="174"/>
      <c r="R116" s="174"/>
      <c r="S116" s="174"/>
      <c r="T116" s="174"/>
      <c r="U116" s="174"/>
      <c r="V116" s="175"/>
      <c r="W116" s="174"/>
      <c r="X116" s="190"/>
      <c r="Y116" s="191"/>
      <c r="Z116" s="191"/>
      <c r="AA116" s="191"/>
      <c r="AB116" s="191"/>
      <c r="AC116" s="192"/>
      <c r="AD116" s="191"/>
      <c r="AE116" s="193"/>
      <c r="AF116" s="191"/>
      <c r="AG116" s="191"/>
      <c r="AH116" s="199"/>
      <c r="AI116" s="193"/>
      <c r="AJ116" s="200"/>
      <c r="AK116" s="201"/>
      <c r="AL116" s="202"/>
      <c r="AM116" s="203"/>
      <c r="AN116" s="204"/>
      <c r="AO116" s="218"/>
      <c r="AP116" s="218"/>
      <c r="AQ116" s="219"/>
      <c r="AR116" s="219"/>
      <c r="AS116" s="219"/>
      <c r="AT116" s="220"/>
      <c r="AU116" s="221"/>
      <c r="AV116" s="1"/>
      <c r="AW116" s="241"/>
      <c r="AX116" s="242"/>
      <c r="AY116" s="218"/>
      <c r="AZ116" s="218"/>
      <c r="BA116" s="218"/>
      <c r="BB116" s="218"/>
      <c r="BC116" s="243"/>
      <c r="BD116" s="244"/>
      <c r="BE116" s="257"/>
      <c r="BG116" s="252"/>
      <c r="BJ116" s="272"/>
      <c r="BK116" s="270"/>
    </row>
    <row r="117" spans="1:63" s="14" customFormat="1" ht="15.75">
      <c r="A117" s="655"/>
      <c r="B117" s="665"/>
      <c r="C117" s="666"/>
      <c r="D117" s="178"/>
      <c r="E117" s="179"/>
      <c r="F117" s="180"/>
      <c r="G117" s="178"/>
      <c r="H117" s="178"/>
      <c r="I117" s="178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74"/>
      <c r="U117" s="174"/>
      <c r="V117" s="175"/>
      <c r="W117" s="174"/>
      <c r="X117" s="190"/>
      <c r="Y117" s="182"/>
      <c r="Z117" s="182"/>
      <c r="AA117" s="182"/>
      <c r="AB117" s="182"/>
      <c r="AC117" s="194"/>
      <c r="AD117" s="191"/>
      <c r="AE117" s="182"/>
      <c r="AF117" s="182"/>
      <c r="AG117" s="191"/>
      <c r="AH117" s="199"/>
      <c r="AI117" s="194"/>
      <c r="AJ117" s="205"/>
      <c r="AK117" s="206"/>
      <c r="AL117" s="207"/>
      <c r="AM117" s="208"/>
      <c r="AN117" s="209"/>
      <c r="AO117" s="222"/>
      <c r="AP117" s="222"/>
      <c r="AQ117" s="223"/>
      <c r="AR117" s="223"/>
      <c r="AS117" s="223"/>
      <c r="AT117" s="224"/>
      <c r="AU117" s="225"/>
      <c r="AV117" s="1"/>
      <c r="AW117" s="245"/>
      <c r="AX117" s="246"/>
      <c r="AY117" s="222"/>
      <c r="AZ117" s="222"/>
      <c r="BA117" s="222"/>
      <c r="BB117" s="222"/>
      <c r="BC117" s="247"/>
      <c r="BD117" s="248"/>
      <c r="BE117" s="257"/>
      <c r="BG117" s="252"/>
      <c r="BJ117" s="272"/>
      <c r="BK117" s="270"/>
    </row>
    <row r="118" spans="1:63" s="14" customFormat="1" ht="15.75">
      <c r="A118" s="655"/>
      <c r="B118" s="667"/>
      <c r="C118" s="668"/>
      <c r="D118" s="178"/>
      <c r="E118" s="179"/>
      <c r="F118" s="180"/>
      <c r="G118" s="178"/>
      <c r="H118" s="178"/>
      <c r="I118" s="178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74"/>
      <c r="U118" s="174"/>
      <c r="V118" s="175"/>
      <c r="W118" s="174"/>
      <c r="X118" s="190"/>
      <c r="Y118" s="182"/>
      <c r="Z118" s="182"/>
      <c r="AA118" s="182"/>
      <c r="AB118" s="182"/>
      <c r="AC118" s="194"/>
      <c r="AD118" s="182"/>
      <c r="AE118" s="182"/>
      <c r="AF118" s="182"/>
      <c r="AG118" s="191"/>
      <c r="AH118" s="199"/>
      <c r="AI118" s="194"/>
      <c r="AJ118" s="205"/>
      <c r="AK118" s="206"/>
      <c r="AL118" s="207"/>
      <c r="AM118" s="208"/>
      <c r="AN118" s="209"/>
      <c r="AO118" s="222"/>
      <c r="AP118" s="222"/>
      <c r="AQ118" s="223"/>
      <c r="AR118" s="223"/>
      <c r="AS118" s="223"/>
      <c r="AT118" s="224"/>
      <c r="AU118" s="225"/>
      <c r="AV118" s="1"/>
      <c r="AW118" s="245"/>
      <c r="AX118" s="246"/>
      <c r="AY118" s="222"/>
      <c r="AZ118" s="222"/>
      <c r="BA118" s="222"/>
      <c r="BB118" s="222"/>
      <c r="BC118" s="247"/>
      <c r="BD118" s="248"/>
      <c r="BE118" s="257"/>
      <c r="BG118" s="252"/>
      <c r="BJ118" s="272"/>
      <c r="BK118" s="270"/>
    </row>
    <row r="119" spans="1:63" s="14" customFormat="1" ht="15" customHeight="1">
      <c r="A119" s="655"/>
      <c r="B119" s="667"/>
      <c r="C119" s="668"/>
      <c r="D119" s="178"/>
      <c r="E119" s="179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79"/>
      <c r="W119" s="180"/>
      <c r="X119" s="179"/>
      <c r="Y119" s="182"/>
      <c r="Z119" s="182"/>
      <c r="AA119" s="182"/>
      <c r="AB119" s="182"/>
      <c r="AC119" s="194"/>
      <c r="AD119" s="182"/>
      <c r="AE119" s="182"/>
      <c r="AF119" s="182"/>
      <c r="AG119" s="182"/>
      <c r="AH119" s="208"/>
      <c r="AI119" s="182"/>
      <c r="AJ119" s="205"/>
      <c r="AK119" s="206"/>
      <c r="AL119" s="207"/>
      <c r="AM119" s="208"/>
      <c r="AN119" s="209"/>
      <c r="AO119" s="222"/>
      <c r="AP119" s="222"/>
      <c r="AQ119" s="223"/>
      <c r="AR119" s="223"/>
      <c r="AS119" s="223"/>
      <c r="AT119" s="224"/>
      <c r="AU119" s="225"/>
      <c r="AV119" s="1"/>
      <c r="AW119" s="245"/>
      <c r="AX119" s="246"/>
      <c r="AY119" s="222"/>
      <c r="AZ119" s="222"/>
      <c r="BA119" s="222"/>
      <c r="BB119" s="222"/>
      <c r="BC119" s="247"/>
      <c r="BD119" s="248"/>
      <c r="BE119" s="257"/>
      <c r="BG119" s="252"/>
      <c r="BJ119" s="272"/>
      <c r="BK119" s="270"/>
    </row>
    <row r="120" spans="1:63" s="14" customFormat="1" ht="16.5">
      <c r="A120" s="655"/>
      <c r="B120" s="667"/>
      <c r="C120" s="668"/>
      <c r="D120" s="184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0"/>
      <c r="AA120" s="180"/>
      <c r="AB120" s="180"/>
      <c r="AC120" s="184"/>
      <c r="AD120" s="185"/>
      <c r="AE120" s="185"/>
      <c r="AF120" s="185"/>
      <c r="AG120" s="185"/>
      <c r="AH120" s="210"/>
      <c r="AI120" s="185"/>
      <c r="AJ120" s="185"/>
      <c r="AK120" s="210"/>
      <c r="AL120" s="210"/>
      <c r="AM120" s="185"/>
      <c r="AN120" s="185"/>
      <c r="AO120" s="185"/>
      <c r="AP120" s="185"/>
      <c r="AQ120" s="185"/>
      <c r="AR120" s="185"/>
      <c r="AS120" s="185"/>
      <c r="AT120" s="226"/>
      <c r="AU120" s="227"/>
      <c r="AV120" s="1"/>
      <c r="AW120" s="227"/>
      <c r="AX120" s="184"/>
      <c r="AY120" s="185"/>
      <c r="AZ120" s="185"/>
      <c r="BA120" s="185"/>
      <c r="BB120" s="185"/>
      <c r="BC120" s="226"/>
      <c r="BD120" s="249"/>
      <c r="BE120" s="257"/>
      <c r="BG120" s="252"/>
      <c r="BJ120" s="272"/>
      <c r="BK120" s="270"/>
    </row>
    <row r="121" spans="1:63" ht="16.5">
      <c r="A121" s="655"/>
      <c r="B121" s="667"/>
      <c r="C121" s="668"/>
      <c r="D121" s="186">
        <f>SUM(D116:D120)*250000</f>
        <v>0</v>
      </c>
      <c r="E121" s="187">
        <f>SUM(E116:E120)*350000</f>
        <v>0</v>
      </c>
      <c r="F121" s="187">
        <f>SUM(F116:F120)*250000</f>
        <v>0</v>
      </c>
      <c r="G121" s="187">
        <f>SUM(G116:G120)*350000</f>
        <v>0</v>
      </c>
      <c r="H121" s="187">
        <f>SUM(H116:H120)*250000</f>
        <v>0</v>
      </c>
      <c r="I121" s="187">
        <f>SUM(I116:I120)*350000</f>
        <v>0</v>
      </c>
      <c r="J121" s="187">
        <f>SUM(J116:J120)*250000</f>
        <v>0</v>
      </c>
      <c r="K121" s="187">
        <f>SUM(K116:K120)*350000</f>
        <v>0</v>
      </c>
      <c r="L121" s="187">
        <f>SUM(L116:L120)*75000</f>
        <v>0</v>
      </c>
      <c r="M121" s="187">
        <f>SUM(M116:M120)*120000</f>
        <v>0</v>
      </c>
      <c r="N121" s="187">
        <f>SUM(N116:N120)*25000</f>
        <v>0</v>
      </c>
      <c r="O121" s="187">
        <f>SUM(O116:O120)*35000</f>
        <v>0</v>
      </c>
      <c r="P121" s="187">
        <f>SUM(P116:P120)*200000</f>
        <v>0</v>
      </c>
      <c r="Q121" s="187">
        <f>SUM(Q116:Q120)*300000</f>
        <v>0</v>
      </c>
      <c r="R121" s="187">
        <f>SUM(R116:R120)*200000</f>
        <v>0</v>
      </c>
      <c r="S121" s="187">
        <f>SUM(S116:S120)*300000</f>
        <v>0</v>
      </c>
      <c r="T121" s="187">
        <f>SUM(T116:T120)*200000</f>
        <v>0</v>
      </c>
      <c r="U121" s="187">
        <f>SUM(U116:U120)*300000</f>
        <v>0</v>
      </c>
      <c r="V121" s="187">
        <f>SUM(V116:V120)*200000</f>
        <v>0</v>
      </c>
      <c r="W121" s="187">
        <f>SUM(W116:W120)*300000</f>
        <v>0</v>
      </c>
      <c r="X121" s="187">
        <f>SUM(X116:X120)*100000</f>
        <v>0</v>
      </c>
      <c r="Y121" s="187">
        <f>SUM(Y116:Y120)*100000</f>
        <v>0</v>
      </c>
      <c r="Z121" s="187">
        <f>SUM(Z116:Z120)*880000</f>
        <v>0</v>
      </c>
      <c r="AA121" s="187">
        <f t="shared" ref="AA121:AB121" si="69">SUM(AA116:AA120)*880000</f>
        <v>0</v>
      </c>
      <c r="AB121" s="187">
        <f t="shared" si="69"/>
        <v>0</v>
      </c>
      <c r="AC121" s="187">
        <f>SUM(AC116:AC120)*50000</f>
        <v>0</v>
      </c>
      <c r="AD121" s="187">
        <f>SUM(AD116:AD120)*100000</f>
        <v>0</v>
      </c>
      <c r="AE121" s="187">
        <f>SUM(AE116:AE120)*180000</f>
        <v>0</v>
      </c>
      <c r="AF121" s="187">
        <f>SUM(AF116:AF120)*10000</f>
        <v>0</v>
      </c>
      <c r="AG121" s="187">
        <f>SUM(AG116:AG120)*15000</f>
        <v>0</v>
      </c>
      <c r="AH121" s="187">
        <f>SUM(AH116:AH120)*30000</f>
        <v>0</v>
      </c>
      <c r="AI121" s="187">
        <f>SUM(AI116:AI120)*370000</f>
        <v>0</v>
      </c>
      <c r="AJ121" s="187">
        <f>SUM(AJ116:AJ120)*125000</f>
        <v>0</v>
      </c>
      <c r="AK121" s="211">
        <f>SUM(AK116:AK120)*AV121</f>
        <v>0</v>
      </c>
      <c r="AL121" s="212">
        <f>SUM(AL116:AL120)*30</f>
        <v>0</v>
      </c>
      <c r="AM121" s="187">
        <f>SUM(AM116:AM120)*1000000</f>
        <v>0</v>
      </c>
      <c r="AN121" s="187">
        <f>SUM(AN116:AN120)*330000</f>
        <v>0</v>
      </c>
      <c r="AO121" s="187">
        <f>SUM(AO116:AO120)*120000</f>
        <v>0</v>
      </c>
      <c r="AP121" s="187">
        <f>SUM(AP116:AP120)*550000</f>
        <v>0</v>
      </c>
      <c r="AQ121" s="187">
        <f>SUM(AQ116:AQ120)*275000</f>
        <v>0</v>
      </c>
      <c r="AR121" s="187">
        <f>SUM(AR116:AR120)*275000</f>
        <v>0</v>
      </c>
      <c r="AS121" s="187">
        <f>SUM(AS116:AS120)*275000</f>
        <v>0</v>
      </c>
      <c r="AT121" s="228">
        <f>SUM(AT116:AT120)*275000</f>
        <v>0</v>
      </c>
      <c r="AU121" s="187">
        <f>SUM(AU116:AU120)*275000</f>
        <v>0</v>
      </c>
      <c r="AV121" s="229">
        <v>0</v>
      </c>
      <c r="AW121" s="187">
        <f t="shared" ref="AW121:BD121" si="70">SUM(AW116:AW120)</f>
        <v>0</v>
      </c>
      <c r="AX121" s="186">
        <f t="shared" si="70"/>
        <v>0</v>
      </c>
      <c r="AY121" s="187">
        <f t="shared" si="70"/>
        <v>0</v>
      </c>
      <c r="AZ121" s="187">
        <f t="shared" si="70"/>
        <v>0</v>
      </c>
      <c r="BA121" s="187">
        <f t="shared" si="70"/>
        <v>0</v>
      </c>
      <c r="BB121" s="187">
        <f t="shared" si="70"/>
        <v>0</v>
      </c>
      <c r="BC121" s="228">
        <f t="shared" si="70"/>
        <v>0</v>
      </c>
      <c r="BD121" s="187">
        <f t="shared" si="70"/>
        <v>0</v>
      </c>
      <c r="BE121" s="257"/>
      <c r="BF121" s="259"/>
      <c r="BG121" s="252"/>
      <c r="BK121" s="270"/>
    </row>
    <row r="122" spans="1:63" ht="20.25" customHeight="1">
      <c r="A122" s="656"/>
      <c r="B122" s="669"/>
      <c r="C122" s="670"/>
      <c r="D122" s="188">
        <f>SUM(D116:D120)</f>
        <v>0</v>
      </c>
      <c r="E122" s="188">
        <f t="shared" ref="E122:Z122" si="71">SUM(E116:E120)</f>
        <v>0</v>
      </c>
      <c r="F122" s="188">
        <f t="shared" si="71"/>
        <v>0</v>
      </c>
      <c r="G122" s="188">
        <f t="shared" si="71"/>
        <v>0</v>
      </c>
      <c r="H122" s="188">
        <f t="shared" si="71"/>
        <v>0</v>
      </c>
      <c r="I122" s="188">
        <f t="shared" si="71"/>
        <v>0</v>
      </c>
      <c r="J122" s="188">
        <f t="shared" si="71"/>
        <v>0</v>
      </c>
      <c r="K122" s="188">
        <f t="shared" si="71"/>
        <v>0</v>
      </c>
      <c r="L122" s="188">
        <f t="shared" si="71"/>
        <v>0</v>
      </c>
      <c r="M122" s="188">
        <f t="shared" si="71"/>
        <v>0</v>
      </c>
      <c r="N122" s="188">
        <f t="shared" si="71"/>
        <v>0</v>
      </c>
      <c r="O122" s="188">
        <f t="shared" si="71"/>
        <v>0</v>
      </c>
      <c r="P122" s="188">
        <f t="shared" si="71"/>
        <v>0</v>
      </c>
      <c r="Q122" s="188">
        <f t="shared" si="71"/>
        <v>0</v>
      </c>
      <c r="R122" s="188">
        <f t="shared" si="71"/>
        <v>0</v>
      </c>
      <c r="S122" s="188">
        <f t="shared" si="71"/>
        <v>0</v>
      </c>
      <c r="T122" s="188">
        <f t="shared" si="71"/>
        <v>0</v>
      </c>
      <c r="U122" s="188">
        <f t="shared" si="71"/>
        <v>0</v>
      </c>
      <c r="V122" s="188">
        <f t="shared" si="71"/>
        <v>0</v>
      </c>
      <c r="W122" s="188">
        <f t="shared" si="71"/>
        <v>0</v>
      </c>
      <c r="X122" s="188">
        <f t="shared" si="71"/>
        <v>0</v>
      </c>
      <c r="Y122" s="188">
        <f t="shared" si="71"/>
        <v>0</v>
      </c>
      <c r="Z122" s="188">
        <f t="shared" si="71"/>
        <v>0</v>
      </c>
      <c r="AA122" s="188">
        <f t="shared" ref="AA122:AU122" si="72">SUM(AA116:AA120)</f>
        <v>0</v>
      </c>
      <c r="AB122" s="188">
        <f t="shared" si="72"/>
        <v>0</v>
      </c>
      <c r="AC122" s="188">
        <f t="shared" si="72"/>
        <v>0</v>
      </c>
      <c r="AD122" s="188">
        <f t="shared" si="72"/>
        <v>0</v>
      </c>
      <c r="AE122" s="188">
        <f t="shared" si="72"/>
        <v>0</v>
      </c>
      <c r="AF122" s="188">
        <f t="shared" si="72"/>
        <v>0</v>
      </c>
      <c r="AG122" s="188">
        <f t="shared" si="72"/>
        <v>0</v>
      </c>
      <c r="AH122" s="188">
        <f t="shared" si="72"/>
        <v>0</v>
      </c>
      <c r="AI122" s="188">
        <f t="shared" si="72"/>
        <v>0</v>
      </c>
      <c r="AJ122" s="188">
        <f t="shared" si="72"/>
        <v>0</v>
      </c>
      <c r="AK122" s="213">
        <f t="shared" si="72"/>
        <v>0</v>
      </c>
      <c r="AL122" s="213">
        <f t="shared" si="72"/>
        <v>0</v>
      </c>
      <c r="AM122" s="188">
        <f t="shared" si="72"/>
        <v>0</v>
      </c>
      <c r="AN122" s="188">
        <f t="shared" si="72"/>
        <v>0</v>
      </c>
      <c r="AO122" s="188">
        <f t="shared" si="72"/>
        <v>0</v>
      </c>
      <c r="AP122" s="188">
        <f t="shared" si="72"/>
        <v>0</v>
      </c>
      <c r="AQ122" s="188">
        <f t="shared" si="72"/>
        <v>0</v>
      </c>
      <c r="AR122" s="188">
        <f t="shared" si="72"/>
        <v>0</v>
      </c>
      <c r="AS122" s="188">
        <f t="shared" si="72"/>
        <v>0</v>
      </c>
      <c r="AT122" s="230">
        <f t="shared" si="72"/>
        <v>0</v>
      </c>
      <c r="AU122" s="231">
        <f t="shared" si="72"/>
        <v>0</v>
      </c>
      <c r="AV122" s="1" t="s">
        <v>203</v>
      </c>
      <c r="AW122" s="231">
        <f t="shared" ref="AW122:BD122" si="73">SUM(AW116:AW120)</f>
        <v>0</v>
      </c>
      <c r="AX122" s="188">
        <f t="shared" si="73"/>
        <v>0</v>
      </c>
      <c r="AY122" s="188">
        <f t="shared" si="73"/>
        <v>0</v>
      </c>
      <c r="AZ122" s="188">
        <f t="shared" si="73"/>
        <v>0</v>
      </c>
      <c r="BA122" s="188">
        <f t="shared" si="73"/>
        <v>0</v>
      </c>
      <c r="BB122" s="188">
        <f t="shared" si="73"/>
        <v>0</v>
      </c>
      <c r="BC122" s="230">
        <f t="shared" si="73"/>
        <v>0</v>
      </c>
      <c r="BD122" s="187">
        <f t="shared" si="73"/>
        <v>0</v>
      </c>
      <c r="BE122" s="260"/>
      <c r="BF122" s="259"/>
      <c r="BG122" s="252"/>
      <c r="BK122" s="270"/>
    </row>
    <row r="123" spans="1:63" s="1" customFormat="1" ht="16.5">
      <c r="A123" s="654"/>
      <c r="B123" s="19" t="s">
        <v>119</v>
      </c>
      <c r="C123" s="20" t="s">
        <v>120</v>
      </c>
      <c r="D123" s="21" t="s">
        <v>148</v>
      </c>
      <c r="E123" s="22" t="s">
        <v>149</v>
      </c>
      <c r="F123" s="17" t="s">
        <v>150</v>
      </c>
      <c r="G123" s="21" t="s">
        <v>151</v>
      </c>
      <c r="H123" s="21" t="s">
        <v>152</v>
      </c>
      <c r="I123" s="17" t="s">
        <v>153</v>
      </c>
      <c r="J123" s="17" t="s">
        <v>154</v>
      </c>
      <c r="K123" s="17" t="s">
        <v>155</v>
      </c>
      <c r="L123" s="17" t="s">
        <v>156</v>
      </c>
      <c r="M123" s="17" t="s">
        <v>163</v>
      </c>
      <c r="N123" s="17" t="s">
        <v>164</v>
      </c>
      <c r="O123" s="17" t="s">
        <v>165</v>
      </c>
      <c r="P123" s="17" t="s">
        <v>166</v>
      </c>
      <c r="Q123" s="17" t="s">
        <v>167</v>
      </c>
      <c r="R123" s="17" t="s">
        <v>168</v>
      </c>
      <c r="S123" s="17" t="s">
        <v>169</v>
      </c>
      <c r="T123" s="17" t="s">
        <v>170</v>
      </c>
      <c r="U123" s="17" t="s">
        <v>171</v>
      </c>
      <c r="V123" s="56" t="s">
        <v>172</v>
      </c>
      <c r="W123" s="17" t="s">
        <v>173</v>
      </c>
      <c r="X123" s="71" t="s">
        <v>174</v>
      </c>
      <c r="Y123" s="72" t="s">
        <v>175</v>
      </c>
      <c r="Z123" s="72" t="s">
        <v>176</v>
      </c>
      <c r="AA123" s="72" t="s">
        <v>177</v>
      </c>
      <c r="AB123" s="72" t="s">
        <v>178</v>
      </c>
      <c r="AC123" s="72" t="s">
        <v>179</v>
      </c>
      <c r="AD123" s="72" t="s">
        <v>180</v>
      </c>
      <c r="AE123" s="72" t="s">
        <v>181</v>
      </c>
      <c r="AF123" s="72" t="s">
        <v>9</v>
      </c>
      <c r="AG123" s="72" t="s">
        <v>11</v>
      </c>
      <c r="AH123" s="72" t="s">
        <v>182</v>
      </c>
      <c r="AI123" s="195" t="s">
        <v>183</v>
      </c>
      <c r="AJ123" s="196" t="s">
        <v>184</v>
      </c>
      <c r="AK123" s="197" t="s">
        <v>185</v>
      </c>
      <c r="AL123" s="198" t="s">
        <v>186</v>
      </c>
      <c r="AM123" s="72" t="s">
        <v>187</v>
      </c>
      <c r="AN123" s="20" t="s">
        <v>188</v>
      </c>
      <c r="AO123" s="20" t="s">
        <v>189</v>
      </c>
      <c r="AP123" s="20" t="s">
        <v>190</v>
      </c>
      <c r="AQ123" s="20" t="s">
        <v>191</v>
      </c>
      <c r="AR123" s="20" t="s">
        <v>192</v>
      </c>
      <c r="AS123" s="20" t="s">
        <v>193</v>
      </c>
      <c r="AT123" s="216" t="s">
        <v>194</v>
      </c>
      <c r="AU123" s="20" t="s">
        <v>195</v>
      </c>
      <c r="AV123" s="217"/>
      <c r="AW123" s="236" t="s">
        <v>157</v>
      </c>
      <c r="AX123" s="237" t="s">
        <v>158</v>
      </c>
      <c r="AY123" s="238" t="s">
        <v>159</v>
      </c>
      <c r="AZ123" s="238" t="s">
        <v>160</v>
      </c>
      <c r="BA123" s="238" t="s">
        <v>161</v>
      </c>
      <c r="BB123" s="238" t="s">
        <v>162</v>
      </c>
      <c r="BC123" s="239" t="s">
        <v>196</v>
      </c>
      <c r="BD123" s="240" t="s">
        <v>197</v>
      </c>
      <c r="BE123" s="251"/>
      <c r="BG123" s="252"/>
      <c r="BJ123" s="271"/>
      <c r="BK123" s="270"/>
    </row>
    <row r="124" spans="1:63" s="14" customFormat="1" ht="16.5">
      <c r="A124" s="655"/>
      <c r="B124" s="189"/>
      <c r="C124" s="173"/>
      <c r="D124" s="174"/>
      <c r="E124" s="175"/>
      <c r="F124" s="174"/>
      <c r="G124" s="176"/>
      <c r="H124" s="176"/>
      <c r="I124" s="176"/>
      <c r="J124" s="174"/>
      <c r="K124" s="174"/>
      <c r="L124" s="174"/>
      <c r="M124" s="174"/>
      <c r="N124" s="174"/>
      <c r="O124" s="174"/>
      <c r="P124" s="174"/>
      <c r="Q124" s="174"/>
      <c r="R124" s="174"/>
      <c r="S124" s="174"/>
      <c r="T124" s="174"/>
      <c r="U124" s="174"/>
      <c r="V124" s="175"/>
      <c r="W124" s="174"/>
      <c r="X124" s="190"/>
      <c r="Y124" s="191"/>
      <c r="Z124" s="191"/>
      <c r="AA124" s="191"/>
      <c r="AB124" s="191"/>
      <c r="AC124" s="192"/>
      <c r="AD124" s="191"/>
      <c r="AE124" s="193"/>
      <c r="AF124" s="191"/>
      <c r="AG124" s="191"/>
      <c r="AH124" s="199"/>
      <c r="AI124" s="193"/>
      <c r="AJ124" s="200"/>
      <c r="AK124" s="201"/>
      <c r="AL124" s="202"/>
      <c r="AM124" s="203"/>
      <c r="AN124" s="204"/>
      <c r="AO124" s="218"/>
      <c r="AP124" s="218"/>
      <c r="AQ124" s="219"/>
      <c r="AR124" s="219"/>
      <c r="AS124" s="219"/>
      <c r="AT124" s="220"/>
      <c r="AU124" s="221"/>
      <c r="AV124" s="1"/>
      <c r="AW124" s="241"/>
      <c r="AX124" s="242"/>
      <c r="AY124" s="218"/>
      <c r="AZ124" s="218"/>
      <c r="BA124" s="218"/>
      <c r="BB124" s="218"/>
      <c r="BC124" s="243"/>
      <c r="BD124" s="244"/>
      <c r="BE124" s="257"/>
      <c r="BG124" s="252"/>
      <c r="BJ124" s="272"/>
      <c r="BK124" s="270"/>
    </row>
    <row r="125" spans="1:63" s="14" customFormat="1" ht="15.75">
      <c r="A125" s="655"/>
      <c r="B125" s="665"/>
      <c r="C125" s="666"/>
      <c r="D125" s="178"/>
      <c r="E125" s="179"/>
      <c r="F125" s="180"/>
      <c r="G125" s="178"/>
      <c r="H125" s="178"/>
      <c r="I125" s="178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74"/>
      <c r="U125" s="174"/>
      <c r="V125" s="175"/>
      <c r="W125" s="174"/>
      <c r="X125" s="190"/>
      <c r="Y125" s="182"/>
      <c r="Z125" s="182"/>
      <c r="AA125" s="182"/>
      <c r="AB125" s="182"/>
      <c r="AC125" s="194"/>
      <c r="AD125" s="191"/>
      <c r="AE125" s="182"/>
      <c r="AF125" s="182"/>
      <c r="AG125" s="191"/>
      <c r="AH125" s="199"/>
      <c r="AI125" s="194"/>
      <c r="AJ125" s="205"/>
      <c r="AK125" s="206"/>
      <c r="AL125" s="207"/>
      <c r="AM125" s="208"/>
      <c r="AN125" s="209"/>
      <c r="AO125" s="222"/>
      <c r="AP125" s="222"/>
      <c r="AQ125" s="223"/>
      <c r="AR125" s="223"/>
      <c r="AS125" s="223"/>
      <c r="AT125" s="224"/>
      <c r="AU125" s="225"/>
      <c r="AV125" s="1"/>
      <c r="AW125" s="245"/>
      <c r="AX125" s="246"/>
      <c r="AY125" s="222"/>
      <c r="AZ125" s="222"/>
      <c r="BA125" s="222"/>
      <c r="BB125" s="222"/>
      <c r="BC125" s="247"/>
      <c r="BD125" s="248"/>
      <c r="BE125" s="257"/>
      <c r="BG125" s="252"/>
      <c r="BJ125" s="272"/>
      <c r="BK125" s="270"/>
    </row>
    <row r="126" spans="1:63" s="14" customFormat="1" ht="15.75">
      <c r="A126" s="655"/>
      <c r="B126" s="667"/>
      <c r="C126" s="668"/>
      <c r="D126" s="178"/>
      <c r="E126" s="179"/>
      <c r="F126" s="180"/>
      <c r="G126" s="178"/>
      <c r="H126" s="178"/>
      <c r="I126" s="178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74"/>
      <c r="U126" s="174"/>
      <c r="V126" s="175"/>
      <c r="W126" s="174"/>
      <c r="X126" s="190"/>
      <c r="Y126" s="182"/>
      <c r="Z126" s="182"/>
      <c r="AA126" s="182"/>
      <c r="AB126" s="182"/>
      <c r="AC126" s="194"/>
      <c r="AD126" s="182"/>
      <c r="AE126" s="182"/>
      <c r="AF126" s="182"/>
      <c r="AG126" s="191"/>
      <c r="AH126" s="199"/>
      <c r="AI126" s="194"/>
      <c r="AJ126" s="205"/>
      <c r="AK126" s="206"/>
      <c r="AL126" s="207"/>
      <c r="AM126" s="208"/>
      <c r="AN126" s="209"/>
      <c r="AO126" s="222"/>
      <c r="AP126" s="222"/>
      <c r="AQ126" s="223"/>
      <c r="AR126" s="223"/>
      <c r="AS126" s="223"/>
      <c r="AT126" s="224"/>
      <c r="AU126" s="225"/>
      <c r="AV126" s="1"/>
      <c r="AW126" s="245"/>
      <c r="AX126" s="246"/>
      <c r="AY126" s="222"/>
      <c r="AZ126" s="222"/>
      <c r="BA126" s="222"/>
      <c r="BB126" s="222"/>
      <c r="BC126" s="247"/>
      <c r="BD126" s="248"/>
      <c r="BE126" s="257"/>
      <c r="BG126" s="252"/>
      <c r="BJ126" s="272"/>
      <c r="BK126" s="270"/>
    </row>
    <row r="127" spans="1:63" s="14" customFormat="1" ht="15" customHeight="1">
      <c r="A127" s="655"/>
      <c r="B127" s="667"/>
      <c r="C127" s="668"/>
      <c r="D127" s="178"/>
      <c r="E127" s="179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79"/>
      <c r="W127" s="180"/>
      <c r="X127" s="179"/>
      <c r="Y127" s="182"/>
      <c r="Z127" s="182"/>
      <c r="AA127" s="182"/>
      <c r="AB127" s="182"/>
      <c r="AC127" s="194"/>
      <c r="AD127" s="182"/>
      <c r="AE127" s="182"/>
      <c r="AF127" s="182"/>
      <c r="AG127" s="182"/>
      <c r="AH127" s="208"/>
      <c r="AI127" s="182"/>
      <c r="AJ127" s="205"/>
      <c r="AK127" s="206"/>
      <c r="AL127" s="207"/>
      <c r="AM127" s="208"/>
      <c r="AN127" s="209"/>
      <c r="AO127" s="222"/>
      <c r="AP127" s="222"/>
      <c r="AQ127" s="223"/>
      <c r="AR127" s="223"/>
      <c r="AS127" s="223"/>
      <c r="AT127" s="224"/>
      <c r="AU127" s="225"/>
      <c r="AV127" s="1"/>
      <c r="AW127" s="245"/>
      <c r="AX127" s="246"/>
      <c r="AY127" s="222"/>
      <c r="AZ127" s="222"/>
      <c r="BA127" s="222"/>
      <c r="BB127" s="222"/>
      <c r="BC127" s="247"/>
      <c r="BD127" s="248"/>
      <c r="BE127" s="257"/>
      <c r="BG127" s="252"/>
      <c r="BJ127" s="272"/>
      <c r="BK127" s="270"/>
    </row>
    <row r="128" spans="1:63" s="14" customFormat="1" ht="16.5">
      <c r="A128" s="655"/>
      <c r="B128" s="667"/>
      <c r="C128" s="668"/>
      <c r="D128" s="184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0"/>
      <c r="AA128" s="180"/>
      <c r="AB128" s="180"/>
      <c r="AC128" s="184"/>
      <c r="AD128" s="185"/>
      <c r="AE128" s="185"/>
      <c r="AF128" s="185"/>
      <c r="AG128" s="185"/>
      <c r="AH128" s="210"/>
      <c r="AI128" s="185"/>
      <c r="AJ128" s="185"/>
      <c r="AK128" s="210"/>
      <c r="AL128" s="210"/>
      <c r="AM128" s="185"/>
      <c r="AN128" s="185"/>
      <c r="AO128" s="185"/>
      <c r="AP128" s="185"/>
      <c r="AQ128" s="185"/>
      <c r="AR128" s="185"/>
      <c r="AS128" s="185"/>
      <c r="AT128" s="226"/>
      <c r="AU128" s="227"/>
      <c r="AV128" s="1"/>
      <c r="AW128" s="227"/>
      <c r="AX128" s="184"/>
      <c r="AY128" s="185"/>
      <c r="AZ128" s="185"/>
      <c r="BA128" s="185"/>
      <c r="BB128" s="185"/>
      <c r="BC128" s="226"/>
      <c r="BD128" s="249"/>
      <c r="BE128" s="257"/>
      <c r="BG128" s="252"/>
      <c r="BJ128" s="272"/>
      <c r="BK128" s="270"/>
    </row>
    <row r="129" spans="1:63" ht="16.5">
      <c r="A129" s="655"/>
      <c r="B129" s="667"/>
      <c r="C129" s="668"/>
      <c r="D129" s="186">
        <f>SUM(D124:D128)*250000</f>
        <v>0</v>
      </c>
      <c r="E129" s="187">
        <f>SUM(E124:E128)*350000</f>
        <v>0</v>
      </c>
      <c r="F129" s="187">
        <f>SUM(F124:F128)*250000</f>
        <v>0</v>
      </c>
      <c r="G129" s="187">
        <f>SUM(G124:G128)*350000</f>
        <v>0</v>
      </c>
      <c r="H129" s="187">
        <f>SUM(H124:H128)*250000</f>
        <v>0</v>
      </c>
      <c r="I129" s="187">
        <f>SUM(I124:I128)*350000</f>
        <v>0</v>
      </c>
      <c r="J129" s="187">
        <f>SUM(J124:J128)*250000</f>
        <v>0</v>
      </c>
      <c r="K129" s="187">
        <f>SUM(K124:K128)*350000</f>
        <v>0</v>
      </c>
      <c r="L129" s="187">
        <f>SUM(L124:L128)*75000</f>
        <v>0</v>
      </c>
      <c r="M129" s="187">
        <f>SUM(M124:M128)*120000</f>
        <v>0</v>
      </c>
      <c r="N129" s="187">
        <f>SUM(N124:N128)*25000</f>
        <v>0</v>
      </c>
      <c r="O129" s="187">
        <f>SUM(O124:O128)*35000</f>
        <v>0</v>
      </c>
      <c r="P129" s="187">
        <f>SUM(P124:P128)*200000</f>
        <v>0</v>
      </c>
      <c r="Q129" s="187">
        <f>SUM(Q124:Q128)*300000</f>
        <v>0</v>
      </c>
      <c r="R129" s="187">
        <f>SUM(R124:R128)*200000</f>
        <v>0</v>
      </c>
      <c r="S129" s="187">
        <f>SUM(S124:S128)*300000</f>
        <v>0</v>
      </c>
      <c r="T129" s="187">
        <f>SUM(T124:T128)*200000</f>
        <v>0</v>
      </c>
      <c r="U129" s="187">
        <f>SUM(U124:U128)*300000</f>
        <v>0</v>
      </c>
      <c r="V129" s="187">
        <f>SUM(V124:V128)*200000</f>
        <v>0</v>
      </c>
      <c r="W129" s="187">
        <f>SUM(W124:W128)*300000</f>
        <v>0</v>
      </c>
      <c r="X129" s="187">
        <f>SUM(X124:X128)*100000</f>
        <v>0</v>
      </c>
      <c r="Y129" s="187">
        <f>SUM(Y124:Y128)*100000</f>
        <v>0</v>
      </c>
      <c r="Z129" s="187">
        <f>SUM(Z124:Z128)*880000</f>
        <v>0</v>
      </c>
      <c r="AA129" s="187">
        <f t="shared" ref="AA129:AB129" si="74">SUM(AA124:AA128)*880000</f>
        <v>0</v>
      </c>
      <c r="AB129" s="187">
        <f t="shared" si="74"/>
        <v>0</v>
      </c>
      <c r="AC129" s="187">
        <f>SUM(AC124:AC128)*50000</f>
        <v>0</v>
      </c>
      <c r="AD129" s="187">
        <f>SUM(AD124:AD128)*100000</f>
        <v>0</v>
      </c>
      <c r="AE129" s="187">
        <f>SUM(AE124:AE128)*180000</f>
        <v>0</v>
      </c>
      <c r="AF129" s="187">
        <f>SUM(AF124:AF128)*10000</f>
        <v>0</v>
      </c>
      <c r="AG129" s="187">
        <f>SUM(AG124:AG128)*15000</f>
        <v>0</v>
      </c>
      <c r="AH129" s="187">
        <f>SUM(AH124:AH128)*30000</f>
        <v>0</v>
      </c>
      <c r="AI129" s="187">
        <f>SUM(AI124:AI128)*370000</f>
        <v>0</v>
      </c>
      <c r="AJ129" s="187">
        <f>SUM(AJ124:AJ128)*125000</f>
        <v>0</v>
      </c>
      <c r="AK129" s="211">
        <f>SUM(AK124:AK128)*AV129</f>
        <v>0</v>
      </c>
      <c r="AL129" s="212">
        <f>SUM(AL124:AL128)*30</f>
        <v>0</v>
      </c>
      <c r="AM129" s="187">
        <f>SUM(AM124:AM128)*1000000</f>
        <v>0</v>
      </c>
      <c r="AN129" s="187">
        <f>SUM(AN124:AN128)*330000</f>
        <v>0</v>
      </c>
      <c r="AO129" s="187">
        <f>SUM(AO124:AO128)*120000</f>
        <v>0</v>
      </c>
      <c r="AP129" s="187">
        <f>SUM(AP124:AP128)*550000</f>
        <v>0</v>
      </c>
      <c r="AQ129" s="187">
        <f>SUM(AQ124:AQ128)*275000</f>
        <v>0</v>
      </c>
      <c r="AR129" s="187">
        <f>SUM(AR124:AR128)*275000</f>
        <v>0</v>
      </c>
      <c r="AS129" s="187">
        <f>SUM(AS124:AS128)*275000</f>
        <v>0</v>
      </c>
      <c r="AT129" s="228">
        <f>SUM(AT124:AT128)*275000</f>
        <v>0</v>
      </c>
      <c r="AU129" s="187">
        <f>SUM(AU124:AU128)*275000</f>
        <v>0</v>
      </c>
      <c r="AV129" s="229">
        <v>0</v>
      </c>
      <c r="AW129" s="187">
        <f t="shared" ref="AW129:BD129" si="75">SUM(AW124:AW128)</f>
        <v>0</v>
      </c>
      <c r="AX129" s="186">
        <f t="shared" si="75"/>
        <v>0</v>
      </c>
      <c r="AY129" s="187">
        <f t="shared" si="75"/>
        <v>0</v>
      </c>
      <c r="AZ129" s="187">
        <f t="shared" si="75"/>
        <v>0</v>
      </c>
      <c r="BA129" s="187">
        <f t="shared" si="75"/>
        <v>0</v>
      </c>
      <c r="BB129" s="187">
        <f t="shared" si="75"/>
        <v>0</v>
      </c>
      <c r="BC129" s="228">
        <f t="shared" si="75"/>
        <v>0</v>
      </c>
      <c r="BD129" s="187">
        <f t="shared" si="75"/>
        <v>0</v>
      </c>
      <c r="BE129" s="257"/>
      <c r="BF129" s="259"/>
      <c r="BG129" s="252"/>
      <c r="BK129" s="270"/>
    </row>
    <row r="130" spans="1:63" ht="20.25" customHeight="1">
      <c r="A130" s="656"/>
      <c r="B130" s="669"/>
      <c r="C130" s="670"/>
      <c r="D130" s="188">
        <f>SUM(D124:D128)</f>
        <v>0</v>
      </c>
      <c r="E130" s="188">
        <f t="shared" ref="E130:Z130" si="76">SUM(E124:E128)</f>
        <v>0</v>
      </c>
      <c r="F130" s="188">
        <f t="shared" si="76"/>
        <v>0</v>
      </c>
      <c r="G130" s="188">
        <f t="shared" si="76"/>
        <v>0</v>
      </c>
      <c r="H130" s="188">
        <f t="shared" si="76"/>
        <v>0</v>
      </c>
      <c r="I130" s="188">
        <f t="shared" si="76"/>
        <v>0</v>
      </c>
      <c r="J130" s="188">
        <f t="shared" si="76"/>
        <v>0</v>
      </c>
      <c r="K130" s="188">
        <f t="shared" si="76"/>
        <v>0</v>
      </c>
      <c r="L130" s="188">
        <f t="shared" si="76"/>
        <v>0</v>
      </c>
      <c r="M130" s="188">
        <f t="shared" si="76"/>
        <v>0</v>
      </c>
      <c r="N130" s="188">
        <f t="shared" si="76"/>
        <v>0</v>
      </c>
      <c r="O130" s="188">
        <f t="shared" si="76"/>
        <v>0</v>
      </c>
      <c r="P130" s="188">
        <f t="shared" si="76"/>
        <v>0</v>
      </c>
      <c r="Q130" s="188">
        <f t="shared" si="76"/>
        <v>0</v>
      </c>
      <c r="R130" s="188">
        <f t="shared" si="76"/>
        <v>0</v>
      </c>
      <c r="S130" s="188">
        <f t="shared" si="76"/>
        <v>0</v>
      </c>
      <c r="T130" s="188">
        <f t="shared" si="76"/>
        <v>0</v>
      </c>
      <c r="U130" s="188">
        <f t="shared" si="76"/>
        <v>0</v>
      </c>
      <c r="V130" s="188">
        <f t="shared" si="76"/>
        <v>0</v>
      </c>
      <c r="W130" s="188">
        <f t="shared" si="76"/>
        <v>0</v>
      </c>
      <c r="X130" s="188">
        <f t="shared" si="76"/>
        <v>0</v>
      </c>
      <c r="Y130" s="188">
        <f t="shared" si="76"/>
        <v>0</v>
      </c>
      <c r="Z130" s="188">
        <f t="shared" si="76"/>
        <v>0</v>
      </c>
      <c r="AA130" s="188">
        <f t="shared" ref="AA130:AU130" si="77">SUM(AA124:AA128)</f>
        <v>0</v>
      </c>
      <c r="AB130" s="188">
        <f t="shared" si="77"/>
        <v>0</v>
      </c>
      <c r="AC130" s="188">
        <f t="shared" si="77"/>
        <v>0</v>
      </c>
      <c r="AD130" s="188">
        <f t="shared" si="77"/>
        <v>0</v>
      </c>
      <c r="AE130" s="188">
        <f t="shared" si="77"/>
        <v>0</v>
      </c>
      <c r="AF130" s="188">
        <f t="shared" si="77"/>
        <v>0</v>
      </c>
      <c r="AG130" s="188">
        <f t="shared" si="77"/>
        <v>0</v>
      </c>
      <c r="AH130" s="188">
        <f t="shared" si="77"/>
        <v>0</v>
      </c>
      <c r="AI130" s="188">
        <f t="shared" si="77"/>
        <v>0</v>
      </c>
      <c r="AJ130" s="188">
        <f t="shared" si="77"/>
        <v>0</v>
      </c>
      <c r="AK130" s="213">
        <f t="shared" si="77"/>
        <v>0</v>
      </c>
      <c r="AL130" s="213">
        <f t="shared" si="77"/>
        <v>0</v>
      </c>
      <c r="AM130" s="188">
        <f t="shared" si="77"/>
        <v>0</v>
      </c>
      <c r="AN130" s="188">
        <f t="shared" si="77"/>
        <v>0</v>
      </c>
      <c r="AO130" s="188">
        <f t="shared" si="77"/>
        <v>0</v>
      </c>
      <c r="AP130" s="188">
        <f t="shared" si="77"/>
        <v>0</v>
      </c>
      <c r="AQ130" s="188">
        <f t="shared" si="77"/>
        <v>0</v>
      </c>
      <c r="AR130" s="188">
        <f t="shared" si="77"/>
        <v>0</v>
      </c>
      <c r="AS130" s="188">
        <f t="shared" si="77"/>
        <v>0</v>
      </c>
      <c r="AT130" s="230">
        <f t="shared" si="77"/>
        <v>0</v>
      </c>
      <c r="AU130" s="231">
        <f t="shared" si="77"/>
        <v>0</v>
      </c>
      <c r="AV130" s="1" t="s">
        <v>203</v>
      </c>
      <c r="AW130" s="231">
        <f t="shared" ref="AW130:BD130" si="78">SUM(AW124:AW128)</f>
        <v>0</v>
      </c>
      <c r="AX130" s="188">
        <f t="shared" si="78"/>
        <v>0</v>
      </c>
      <c r="AY130" s="188">
        <f t="shared" si="78"/>
        <v>0</v>
      </c>
      <c r="AZ130" s="188">
        <f t="shared" si="78"/>
        <v>0</v>
      </c>
      <c r="BA130" s="188">
        <f t="shared" si="78"/>
        <v>0</v>
      </c>
      <c r="BB130" s="188">
        <f t="shared" si="78"/>
        <v>0</v>
      </c>
      <c r="BC130" s="230">
        <f t="shared" si="78"/>
        <v>0</v>
      </c>
      <c r="BD130" s="187">
        <f t="shared" si="78"/>
        <v>0</v>
      </c>
      <c r="BE130" s="260"/>
      <c r="BF130" s="259"/>
      <c r="BG130" s="252"/>
      <c r="BK130" s="270"/>
    </row>
    <row r="131" spans="1:63" s="1" customFormat="1" ht="16.5">
      <c r="A131" s="654"/>
      <c r="B131" s="19" t="s">
        <v>119</v>
      </c>
      <c r="C131" s="20" t="s">
        <v>120</v>
      </c>
      <c r="D131" s="21" t="s">
        <v>148</v>
      </c>
      <c r="E131" s="22" t="s">
        <v>149</v>
      </c>
      <c r="F131" s="17" t="s">
        <v>150</v>
      </c>
      <c r="G131" s="21" t="s">
        <v>151</v>
      </c>
      <c r="H131" s="21" t="s">
        <v>152</v>
      </c>
      <c r="I131" s="17" t="s">
        <v>153</v>
      </c>
      <c r="J131" s="17" t="s">
        <v>154</v>
      </c>
      <c r="K131" s="17" t="s">
        <v>155</v>
      </c>
      <c r="L131" s="17" t="s">
        <v>156</v>
      </c>
      <c r="M131" s="17" t="s">
        <v>163</v>
      </c>
      <c r="N131" s="17" t="s">
        <v>164</v>
      </c>
      <c r="O131" s="17" t="s">
        <v>165</v>
      </c>
      <c r="P131" s="17" t="s">
        <v>166</v>
      </c>
      <c r="Q131" s="17" t="s">
        <v>167</v>
      </c>
      <c r="R131" s="17" t="s">
        <v>168</v>
      </c>
      <c r="S131" s="17" t="s">
        <v>169</v>
      </c>
      <c r="T131" s="17" t="s">
        <v>170</v>
      </c>
      <c r="U131" s="17" t="s">
        <v>171</v>
      </c>
      <c r="V131" s="56" t="s">
        <v>172</v>
      </c>
      <c r="W131" s="17" t="s">
        <v>173</v>
      </c>
      <c r="X131" s="71" t="s">
        <v>174</v>
      </c>
      <c r="Y131" s="72" t="s">
        <v>175</v>
      </c>
      <c r="Z131" s="72" t="s">
        <v>176</v>
      </c>
      <c r="AA131" s="72" t="s">
        <v>177</v>
      </c>
      <c r="AB131" s="72" t="s">
        <v>178</v>
      </c>
      <c r="AC131" s="72" t="s">
        <v>179</v>
      </c>
      <c r="AD131" s="72" t="s">
        <v>180</v>
      </c>
      <c r="AE131" s="72" t="s">
        <v>181</v>
      </c>
      <c r="AF131" s="72" t="s">
        <v>9</v>
      </c>
      <c r="AG131" s="72" t="s">
        <v>11</v>
      </c>
      <c r="AH131" s="72" t="s">
        <v>182</v>
      </c>
      <c r="AI131" s="195" t="s">
        <v>183</v>
      </c>
      <c r="AJ131" s="196" t="s">
        <v>184</v>
      </c>
      <c r="AK131" s="197" t="s">
        <v>185</v>
      </c>
      <c r="AL131" s="198" t="s">
        <v>186</v>
      </c>
      <c r="AM131" s="72" t="s">
        <v>187</v>
      </c>
      <c r="AN131" s="20" t="s">
        <v>188</v>
      </c>
      <c r="AO131" s="20" t="s">
        <v>189</v>
      </c>
      <c r="AP131" s="20" t="s">
        <v>190</v>
      </c>
      <c r="AQ131" s="20" t="s">
        <v>191</v>
      </c>
      <c r="AR131" s="20" t="s">
        <v>192</v>
      </c>
      <c r="AS131" s="20" t="s">
        <v>193</v>
      </c>
      <c r="AT131" s="216" t="s">
        <v>194</v>
      </c>
      <c r="AU131" s="20" t="s">
        <v>195</v>
      </c>
      <c r="AV131" s="217"/>
      <c r="AW131" s="236" t="s">
        <v>157</v>
      </c>
      <c r="AX131" s="237" t="s">
        <v>158</v>
      </c>
      <c r="AY131" s="238" t="s">
        <v>159</v>
      </c>
      <c r="AZ131" s="238" t="s">
        <v>160</v>
      </c>
      <c r="BA131" s="238" t="s">
        <v>161</v>
      </c>
      <c r="BB131" s="238" t="s">
        <v>162</v>
      </c>
      <c r="BC131" s="239" t="s">
        <v>196</v>
      </c>
      <c r="BD131" s="240" t="s">
        <v>197</v>
      </c>
      <c r="BE131" s="251"/>
      <c r="BG131" s="252"/>
      <c r="BJ131" s="271"/>
      <c r="BK131" s="270"/>
    </row>
    <row r="132" spans="1:63" s="14" customFormat="1" ht="16.5">
      <c r="A132" s="655"/>
      <c r="B132" s="189"/>
      <c r="C132" s="173"/>
      <c r="D132" s="174"/>
      <c r="E132" s="175"/>
      <c r="F132" s="174"/>
      <c r="G132" s="176"/>
      <c r="H132" s="176"/>
      <c r="I132" s="176"/>
      <c r="J132" s="174"/>
      <c r="K132" s="174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5"/>
      <c r="W132" s="174"/>
      <c r="X132" s="190"/>
      <c r="Y132" s="191"/>
      <c r="Z132" s="191"/>
      <c r="AA132" s="191"/>
      <c r="AB132" s="191"/>
      <c r="AC132" s="192"/>
      <c r="AD132" s="191"/>
      <c r="AE132" s="193"/>
      <c r="AF132" s="191"/>
      <c r="AG132" s="191"/>
      <c r="AH132" s="199"/>
      <c r="AI132" s="193"/>
      <c r="AJ132" s="200"/>
      <c r="AK132" s="201"/>
      <c r="AL132" s="202"/>
      <c r="AM132" s="203"/>
      <c r="AN132" s="204"/>
      <c r="AO132" s="218"/>
      <c r="AP132" s="218"/>
      <c r="AQ132" s="219"/>
      <c r="AR132" s="219"/>
      <c r="AS132" s="219"/>
      <c r="AT132" s="220"/>
      <c r="AU132" s="221"/>
      <c r="AV132" s="1"/>
      <c r="AW132" s="241"/>
      <c r="AX132" s="242"/>
      <c r="AY132" s="218"/>
      <c r="AZ132" s="218"/>
      <c r="BA132" s="218"/>
      <c r="BB132" s="218"/>
      <c r="BC132" s="243"/>
      <c r="BD132" s="244"/>
      <c r="BE132" s="257"/>
      <c r="BG132" s="252"/>
      <c r="BJ132" s="272"/>
      <c r="BK132" s="270"/>
    </row>
    <row r="133" spans="1:63" s="14" customFormat="1" ht="15.75">
      <c r="A133" s="655"/>
      <c r="B133" s="665"/>
      <c r="C133" s="666"/>
      <c r="D133" s="178"/>
      <c r="E133" s="179"/>
      <c r="F133" s="180"/>
      <c r="G133" s="178"/>
      <c r="H133" s="178"/>
      <c r="I133" s="178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74"/>
      <c r="U133" s="174"/>
      <c r="V133" s="175"/>
      <c r="W133" s="174"/>
      <c r="X133" s="190"/>
      <c r="Y133" s="182"/>
      <c r="Z133" s="182"/>
      <c r="AA133" s="182"/>
      <c r="AB133" s="182"/>
      <c r="AC133" s="194"/>
      <c r="AD133" s="191"/>
      <c r="AE133" s="182"/>
      <c r="AF133" s="182"/>
      <c r="AG133" s="191"/>
      <c r="AH133" s="199"/>
      <c r="AI133" s="194"/>
      <c r="AJ133" s="205"/>
      <c r="AK133" s="206"/>
      <c r="AL133" s="207"/>
      <c r="AM133" s="208"/>
      <c r="AN133" s="209"/>
      <c r="AO133" s="222"/>
      <c r="AP133" s="222"/>
      <c r="AQ133" s="223"/>
      <c r="AR133" s="223"/>
      <c r="AS133" s="223"/>
      <c r="AT133" s="224"/>
      <c r="AU133" s="225"/>
      <c r="AV133" s="1"/>
      <c r="AW133" s="245"/>
      <c r="AX133" s="246"/>
      <c r="AY133" s="222"/>
      <c r="AZ133" s="222"/>
      <c r="BA133" s="222"/>
      <c r="BB133" s="222"/>
      <c r="BC133" s="247"/>
      <c r="BD133" s="248"/>
      <c r="BE133" s="257"/>
      <c r="BG133" s="252"/>
      <c r="BJ133" s="272"/>
      <c r="BK133" s="270"/>
    </row>
    <row r="134" spans="1:63" s="14" customFormat="1" ht="15.75">
      <c r="A134" s="655"/>
      <c r="B134" s="667"/>
      <c r="C134" s="668"/>
      <c r="D134" s="178"/>
      <c r="E134" s="179"/>
      <c r="F134" s="180"/>
      <c r="G134" s="178"/>
      <c r="H134" s="178"/>
      <c r="I134" s="178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74"/>
      <c r="U134" s="174"/>
      <c r="V134" s="175"/>
      <c r="W134" s="174"/>
      <c r="X134" s="190"/>
      <c r="Y134" s="182"/>
      <c r="Z134" s="182"/>
      <c r="AA134" s="182"/>
      <c r="AB134" s="182"/>
      <c r="AC134" s="194"/>
      <c r="AD134" s="182"/>
      <c r="AE134" s="182"/>
      <c r="AF134" s="182"/>
      <c r="AG134" s="191"/>
      <c r="AH134" s="199"/>
      <c r="AI134" s="194"/>
      <c r="AJ134" s="205"/>
      <c r="AK134" s="206"/>
      <c r="AL134" s="207"/>
      <c r="AM134" s="208"/>
      <c r="AN134" s="209"/>
      <c r="AO134" s="222"/>
      <c r="AP134" s="222"/>
      <c r="AQ134" s="223"/>
      <c r="AR134" s="223"/>
      <c r="AS134" s="223"/>
      <c r="AT134" s="224"/>
      <c r="AU134" s="225"/>
      <c r="AV134" s="1"/>
      <c r="AW134" s="245"/>
      <c r="AX134" s="246"/>
      <c r="AY134" s="222"/>
      <c r="AZ134" s="222"/>
      <c r="BA134" s="222"/>
      <c r="BB134" s="222"/>
      <c r="BC134" s="247"/>
      <c r="BD134" s="248"/>
      <c r="BE134" s="257"/>
      <c r="BG134" s="252"/>
      <c r="BJ134" s="272"/>
      <c r="BK134" s="270"/>
    </row>
    <row r="135" spans="1:63" s="14" customFormat="1" ht="15" customHeight="1">
      <c r="A135" s="655"/>
      <c r="B135" s="667"/>
      <c r="C135" s="668"/>
      <c r="D135" s="178"/>
      <c r="E135" s="179"/>
      <c r="F135" s="180"/>
      <c r="G135" s="180"/>
      <c r="H135" s="180"/>
      <c r="I135" s="180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79"/>
      <c r="W135" s="180"/>
      <c r="X135" s="179"/>
      <c r="Y135" s="182"/>
      <c r="Z135" s="182"/>
      <c r="AA135" s="182"/>
      <c r="AB135" s="182"/>
      <c r="AC135" s="194"/>
      <c r="AD135" s="182"/>
      <c r="AE135" s="182"/>
      <c r="AF135" s="182"/>
      <c r="AG135" s="182"/>
      <c r="AH135" s="208"/>
      <c r="AI135" s="182"/>
      <c r="AJ135" s="205"/>
      <c r="AK135" s="206"/>
      <c r="AL135" s="207"/>
      <c r="AM135" s="208"/>
      <c r="AN135" s="209"/>
      <c r="AO135" s="222"/>
      <c r="AP135" s="222"/>
      <c r="AQ135" s="223"/>
      <c r="AR135" s="223"/>
      <c r="AS135" s="223"/>
      <c r="AT135" s="224"/>
      <c r="AU135" s="225"/>
      <c r="AV135" s="1"/>
      <c r="AW135" s="245"/>
      <c r="AX135" s="246"/>
      <c r="AY135" s="222"/>
      <c r="AZ135" s="222"/>
      <c r="BA135" s="222"/>
      <c r="BB135" s="222"/>
      <c r="BC135" s="247"/>
      <c r="BD135" s="248"/>
      <c r="BE135" s="257"/>
      <c r="BG135" s="252"/>
      <c r="BJ135" s="272"/>
      <c r="BK135" s="270"/>
    </row>
    <row r="136" spans="1:63" s="14" customFormat="1" ht="16.5">
      <c r="A136" s="655"/>
      <c r="B136" s="667"/>
      <c r="C136" s="668"/>
      <c r="D136" s="184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0"/>
      <c r="AA136" s="180"/>
      <c r="AB136" s="180"/>
      <c r="AC136" s="184"/>
      <c r="AD136" s="185"/>
      <c r="AE136" s="185"/>
      <c r="AF136" s="185"/>
      <c r="AG136" s="185"/>
      <c r="AH136" s="210"/>
      <c r="AI136" s="185"/>
      <c r="AJ136" s="185"/>
      <c r="AK136" s="210"/>
      <c r="AL136" s="210"/>
      <c r="AM136" s="185"/>
      <c r="AN136" s="185"/>
      <c r="AO136" s="185"/>
      <c r="AP136" s="185"/>
      <c r="AQ136" s="185"/>
      <c r="AR136" s="185"/>
      <c r="AS136" s="185"/>
      <c r="AT136" s="226"/>
      <c r="AU136" s="227"/>
      <c r="AV136" s="1"/>
      <c r="AW136" s="227"/>
      <c r="AX136" s="184"/>
      <c r="AY136" s="185"/>
      <c r="AZ136" s="185"/>
      <c r="BA136" s="185"/>
      <c r="BB136" s="185"/>
      <c r="BC136" s="226"/>
      <c r="BD136" s="249"/>
      <c r="BE136" s="257"/>
      <c r="BG136" s="252"/>
      <c r="BJ136" s="272"/>
      <c r="BK136" s="270"/>
    </row>
    <row r="137" spans="1:63" ht="16.5">
      <c r="A137" s="655"/>
      <c r="B137" s="667"/>
      <c r="C137" s="668"/>
      <c r="D137" s="186">
        <f>SUM(D132:D136)*250000</f>
        <v>0</v>
      </c>
      <c r="E137" s="187">
        <f>SUM(E132:E136)*350000</f>
        <v>0</v>
      </c>
      <c r="F137" s="187">
        <f>SUM(F132:F136)*250000</f>
        <v>0</v>
      </c>
      <c r="G137" s="187">
        <f>SUM(G132:G136)*350000</f>
        <v>0</v>
      </c>
      <c r="H137" s="187">
        <f>SUM(H132:H136)*250000</f>
        <v>0</v>
      </c>
      <c r="I137" s="187">
        <f>SUM(I132:I136)*350000</f>
        <v>0</v>
      </c>
      <c r="J137" s="187">
        <f>SUM(J132:J136)*250000</f>
        <v>0</v>
      </c>
      <c r="K137" s="187">
        <f>SUM(K132:K136)*350000</f>
        <v>0</v>
      </c>
      <c r="L137" s="187">
        <f>SUM(L132:L136)*75000</f>
        <v>0</v>
      </c>
      <c r="M137" s="187">
        <f>SUM(M132:M136)*120000</f>
        <v>0</v>
      </c>
      <c r="N137" s="187">
        <f>SUM(N132:N136)*25000</f>
        <v>0</v>
      </c>
      <c r="O137" s="187">
        <f>SUM(O132:O136)*35000</f>
        <v>0</v>
      </c>
      <c r="P137" s="187">
        <f>SUM(P132:P136)*200000</f>
        <v>0</v>
      </c>
      <c r="Q137" s="187">
        <f>SUM(Q132:Q136)*300000</f>
        <v>0</v>
      </c>
      <c r="R137" s="187">
        <f>SUM(R132:R136)*200000</f>
        <v>0</v>
      </c>
      <c r="S137" s="187">
        <f>SUM(S132:S136)*300000</f>
        <v>0</v>
      </c>
      <c r="T137" s="187">
        <f>SUM(T132:T136)*200000</f>
        <v>0</v>
      </c>
      <c r="U137" s="187">
        <f>SUM(U132:U136)*300000</f>
        <v>0</v>
      </c>
      <c r="V137" s="187">
        <f>SUM(V132:V136)*200000</f>
        <v>0</v>
      </c>
      <c r="W137" s="187">
        <f>SUM(W132:W136)*300000</f>
        <v>0</v>
      </c>
      <c r="X137" s="187">
        <f>SUM(X132:X136)*100000</f>
        <v>0</v>
      </c>
      <c r="Y137" s="187">
        <f>SUM(Y132:Y136)*100000</f>
        <v>0</v>
      </c>
      <c r="Z137" s="187">
        <f>SUM(Z132:Z136)*880000</f>
        <v>0</v>
      </c>
      <c r="AA137" s="187">
        <f t="shared" ref="AA137:AB137" si="79">SUM(AA132:AA136)*880000</f>
        <v>0</v>
      </c>
      <c r="AB137" s="187">
        <f t="shared" si="79"/>
        <v>0</v>
      </c>
      <c r="AC137" s="187">
        <f>SUM(AC132:AC136)*50000</f>
        <v>0</v>
      </c>
      <c r="AD137" s="187">
        <f>SUM(AD132:AD136)*100000</f>
        <v>0</v>
      </c>
      <c r="AE137" s="187">
        <f>SUM(AE132:AE136)*180000</f>
        <v>0</v>
      </c>
      <c r="AF137" s="187">
        <f>SUM(AF132:AF136)*10000</f>
        <v>0</v>
      </c>
      <c r="AG137" s="187">
        <f>SUM(AG132:AG136)*15000</f>
        <v>0</v>
      </c>
      <c r="AH137" s="187">
        <f>SUM(AH132:AH136)*30000</f>
        <v>0</v>
      </c>
      <c r="AI137" s="187">
        <f>SUM(AI132:AI136)*370000</f>
        <v>0</v>
      </c>
      <c r="AJ137" s="187">
        <f>SUM(AJ132:AJ136)*125000</f>
        <v>0</v>
      </c>
      <c r="AK137" s="211">
        <f>SUM(AK132:AK136)*AV137</f>
        <v>0</v>
      </c>
      <c r="AL137" s="212">
        <f>SUM(AL132:AL136)*30</f>
        <v>0</v>
      </c>
      <c r="AM137" s="187">
        <f>SUM(AM132:AM136)*1000000</f>
        <v>0</v>
      </c>
      <c r="AN137" s="187">
        <f>SUM(AN132:AN136)*330000</f>
        <v>0</v>
      </c>
      <c r="AO137" s="187">
        <f>SUM(AO132:AO136)*120000</f>
        <v>0</v>
      </c>
      <c r="AP137" s="187">
        <f>SUM(AP132:AP136)*550000</f>
        <v>0</v>
      </c>
      <c r="AQ137" s="187">
        <f>SUM(AQ132:AQ136)*275000</f>
        <v>0</v>
      </c>
      <c r="AR137" s="187">
        <f>SUM(AR132:AR136)*275000</f>
        <v>0</v>
      </c>
      <c r="AS137" s="187">
        <f>SUM(AS132:AS136)*275000</f>
        <v>0</v>
      </c>
      <c r="AT137" s="228">
        <f>SUM(AT132:AT136)*275000</f>
        <v>0</v>
      </c>
      <c r="AU137" s="187">
        <f>SUM(AU132:AU136)*275000</f>
        <v>0</v>
      </c>
      <c r="AV137" s="229">
        <v>0</v>
      </c>
      <c r="AW137" s="187">
        <f t="shared" ref="AW137:BD137" si="80">SUM(AW132:AW136)</f>
        <v>0</v>
      </c>
      <c r="AX137" s="186">
        <f t="shared" si="80"/>
        <v>0</v>
      </c>
      <c r="AY137" s="187">
        <f t="shared" si="80"/>
        <v>0</v>
      </c>
      <c r="AZ137" s="187">
        <f t="shared" si="80"/>
        <v>0</v>
      </c>
      <c r="BA137" s="187">
        <f t="shared" si="80"/>
        <v>0</v>
      </c>
      <c r="BB137" s="187">
        <f t="shared" si="80"/>
        <v>0</v>
      </c>
      <c r="BC137" s="228">
        <f t="shared" si="80"/>
        <v>0</v>
      </c>
      <c r="BD137" s="187">
        <f t="shared" si="80"/>
        <v>0</v>
      </c>
      <c r="BE137" s="257"/>
      <c r="BF137" s="259"/>
      <c r="BG137" s="252"/>
      <c r="BK137" s="270"/>
    </row>
    <row r="138" spans="1:63" ht="20.25" customHeight="1">
      <c r="A138" s="656"/>
      <c r="B138" s="669"/>
      <c r="C138" s="670"/>
      <c r="D138" s="188">
        <f>SUM(D132:D136)</f>
        <v>0</v>
      </c>
      <c r="E138" s="188">
        <f t="shared" ref="E138:Z138" si="81">SUM(E132:E136)</f>
        <v>0</v>
      </c>
      <c r="F138" s="188">
        <f t="shared" si="81"/>
        <v>0</v>
      </c>
      <c r="G138" s="188">
        <f t="shared" si="81"/>
        <v>0</v>
      </c>
      <c r="H138" s="188">
        <f t="shared" si="81"/>
        <v>0</v>
      </c>
      <c r="I138" s="188">
        <f t="shared" si="81"/>
        <v>0</v>
      </c>
      <c r="J138" s="188">
        <f t="shared" si="81"/>
        <v>0</v>
      </c>
      <c r="K138" s="188">
        <f t="shared" si="81"/>
        <v>0</v>
      </c>
      <c r="L138" s="188">
        <f t="shared" si="81"/>
        <v>0</v>
      </c>
      <c r="M138" s="188">
        <f t="shared" si="81"/>
        <v>0</v>
      </c>
      <c r="N138" s="188">
        <f t="shared" si="81"/>
        <v>0</v>
      </c>
      <c r="O138" s="188">
        <f t="shared" si="81"/>
        <v>0</v>
      </c>
      <c r="P138" s="188">
        <f t="shared" si="81"/>
        <v>0</v>
      </c>
      <c r="Q138" s="188">
        <f t="shared" si="81"/>
        <v>0</v>
      </c>
      <c r="R138" s="188">
        <f t="shared" si="81"/>
        <v>0</v>
      </c>
      <c r="S138" s="188">
        <f t="shared" si="81"/>
        <v>0</v>
      </c>
      <c r="T138" s="188">
        <f t="shared" si="81"/>
        <v>0</v>
      </c>
      <c r="U138" s="188">
        <f t="shared" si="81"/>
        <v>0</v>
      </c>
      <c r="V138" s="188">
        <f t="shared" si="81"/>
        <v>0</v>
      </c>
      <c r="W138" s="188">
        <f t="shared" si="81"/>
        <v>0</v>
      </c>
      <c r="X138" s="188">
        <f t="shared" si="81"/>
        <v>0</v>
      </c>
      <c r="Y138" s="188">
        <f t="shared" si="81"/>
        <v>0</v>
      </c>
      <c r="Z138" s="188">
        <f t="shared" si="81"/>
        <v>0</v>
      </c>
      <c r="AA138" s="188">
        <f t="shared" ref="AA138:AU138" si="82">SUM(AA132:AA136)</f>
        <v>0</v>
      </c>
      <c r="AB138" s="188">
        <f t="shared" si="82"/>
        <v>0</v>
      </c>
      <c r="AC138" s="188">
        <f t="shared" si="82"/>
        <v>0</v>
      </c>
      <c r="AD138" s="188">
        <f t="shared" si="82"/>
        <v>0</v>
      </c>
      <c r="AE138" s="188">
        <f t="shared" si="82"/>
        <v>0</v>
      </c>
      <c r="AF138" s="188">
        <f t="shared" si="82"/>
        <v>0</v>
      </c>
      <c r="AG138" s="188">
        <f t="shared" si="82"/>
        <v>0</v>
      </c>
      <c r="AH138" s="188">
        <f t="shared" si="82"/>
        <v>0</v>
      </c>
      <c r="AI138" s="188">
        <f t="shared" si="82"/>
        <v>0</v>
      </c>
      <c r="AJ138" s="188">
        <f t="shared" si="82"/>
        <v>0</v>
      </c>
      <c r="AK138" s="213">
        <f t="shared" si="82"/>
        <v>0</v>
      </c>
      <c r="AL138" s="213">
        <f t="shared" si="82"/>
        <v>0</v>
      </c>
      <c r="AM138" s="188">
        <f t="shared" si="82"/>
        <v>0</v>
      </c>
      <c r="AN138" s="188">
        <f t="shared" si="82"/>
        <v>0</v>
      </c>
      <c r="AO138" s="188">
        <f t="shared" si="82"/>
        <v>0</v>
      </c>
      <c r="AP138" s="188">
        <f t="shared" si="82"/>
        <v>0</v>
      </c>
      <c r="AQ138" s="188">
        <f t="shared" si="82"/>
        <v>0</v>
      </c>
      <c r="AR138" s="188">
        <f t="shared" si="82"/>
        <v>0</v>
      </c>
      <c r="AS138" s="188">
        <f t="shared" si="82"/>
        <v>0</v>
      </c>
      <c r="AT138" s="230">
        <f t="shared" si="82"/>
        <v>0</v>
      </c>
      <c r="AU138" s="231">
        <f t="shared" si="82"/>
        <v>0</v>
      </c>
      <c r="AV138" s="1" t="s">
        <v>203</v>
      </c>
      <c r="AW138" s="231">
        <f t="shared" ref="AW138:BD138" si="83">SUM(AW132:AW136)</f>
        <v>0</v>
      </c>
      <c r="AX138" s="188">
        <f t="shared" si="83"/>
        <v>0</v>
      </c>
      <c r="AY138" s="188">
        <f t="shared" si="83"/>
        <v>0</v>
      </c>
      <c r="AZ138" s="188">
        <f t="shared" si="83"/>
        <v>0</v>
      </c>
      <c r="BA138" s="188">
        <f t="shared" si="83"/>
        <v>0</v>
      </c>
      <c r="BB138" s="188">
        <f t="shared" si="83"/>
        <v>0</v>
      </c>
      <c r="BC138" s="230">
        <f t="shared" si="83"/>
        <v>0</v>
      </c>
      <c r="BD138" s="187">
        <f t="shared" si="83"/>
        <v>0</v>
      </c>
      <c r="BE138" s="260"/>
      <c r="BF138" s="259"/>
      <c r="BG138" s="252"/>
      <c r="BK138" s="270"/>
    </row>
    <row r="139" spans="1:63" s="1" customFormat="1" ht="16.5">
      <c r="A139" s="654"/>
      <c r="B139" s="19" t="s">
        <v>119</v>
      </c>
      <c r="C139" s="20" t="s">
        <v>120</v>
      </c>
      <c r="D139" s="21" t="s">
        <v>148</v>
      </c>
      <c r="E139" s="22" t="s">
        <v>149</v>
      </c>
      <c r="F139" s="17" t="s">
        <v>150</v>
      </c>
      <c r="G139" s="21" t="s">
        <v>151</v>
      </c>
      <c r="H139" s="21" t="s">
        <v>152</v>
      </c>
      <c r="I139" s="17" t="s">
        <v>153</v>
      </c>
      <c r="J139" s="17" t="s">
        <v>154</v>
      </c>
      <c r="K139" s="17" t="s">
        <v>155</v>
      </c>
      <c r="L139" s="17" t="s">
        <v>156</v>
      </c>
      <c r="M139" s="17" t="s">
        <v>163</v>
      </c>
      <c r="N139" s="17" t="s">
        <v>164</v>
      </c>
      <c r="O139" s="17" t="s">
        <v>165</v>
      </c>
      <c r="P139" s="17" t="s">
        <v>166</v>
      </c>
      <c r="Q139" s="17" t="s">
        <v>167</v>
      </c>
      <c r="R139" s="17" t="s">
        <v>168</v>
      </c>
      <c r="S139" s="17" t="s">
        <v>169</v>
      </c>
      <c r="T139" s="17" t="s">
        <v>170</v>
      </c>
      <c r="U139" s="17" t="s">
        <v>171</v>
      </c>
      <c r="V139" s="56" t="s">
        <v>172</v>
      </c>
      <c r="W139" s="17" t="s">
        <v>173</v>
      </c>
      <c r="X139" s="71" t="s">
        <v>174</v>
      </c>
      <c r="Y139" s="72" t="s">
        <v>175</v>
      </c>
      <c r="Z139" s="72" t="s">
        <v>176</v>
      </c>
      <c r="AA139" s="72" t="s">
        <v>177</v>
      </c>
      <c r="AB139" s="72" t="s">
        <v>178</v>
      </c>
      <c r="AC139" s="72" t="s">
        <v>179</v>
      </c>
      <c r="AD139" s="72" t="s">
        <v>180</v>
      </c>
      <c r="AE139" s="72" t="s">
        <v>181</v>
      </c>
      <c r="AF139" s="72" t="s">
        <v>9</v>
      </c>
      <c r="AG139" s="72" t="s">
        <v>11</v>
      </c>
      <c r="AH139" s="72" t="s">
        <v>182</v>
      </c>
      <c r="AI139" s="195" t="s">
        <v>183</v>
      </c>
      <c r="AJ139" s="196" t="s">
        <v>184</v>
      </c>
      <c r="AK139" s="197" t="s">
        <v>185</v>
      </c>
      <c r="AL139" s="198" t="s">
        <v>186</v>
      </c>
      <c r="AM139" s="72" t="s">
        <v>187</v>
      </c>
      <c r="AN139" s="20" t="s">
        <v>188</v>
      </c>
      <c r="AO139" s="20" t="s">
        <v>189</v>
      </c>
      <c r="AP139" s="20" t="s">
        <v>190</v>
      </c>
      <c r="AQ139" s="20" t="s">
        <v>191</v>
      </c>
      <c r="AR139" s="20" t="s">
        <v>192</v>
      </c>
      <c r="AS139" s="20" t="s">
        <v>193</v>
      </c>
      <c r="AT139" s="216" t="s">
        <v>194</v>
      </c>
      <c r="AU139" s="20" t="s">
        <v>195</v>
      </c>
      <c r="AV139" s="217"/>
      <c r="AW139" s="236" t="s">
        <v>157</v>
      </c>
      <c r="AX139" s="237" t="s">
        <v>158</v>
      </c>
      <c r="AY139" s="238" t="s">
        <v>159</v>
      </c>
      <c r="AZ139" s="238" t="s">
        <v>160</v>
      </c>
      <c r="BA139" s="238" t="s">
        <v>161</v>
      </c>
      <c r="BB139" s="238" t="s">
        <v>162</v>
      </c>
      <c r="BC139" s="239" t="s">
        <v>196</v>
      </c>
      <c r="BD139" s="240" t="s">
        <v>197</v>
      </c>
      <c r="BE139" s="251"/>
      <c r="BG139" s="252"/>
      <c r="BJ139" s="271"/>
      <c r="BK139" s="270"/>
    </row>
    <row r="140" spans="1:63" s="14" customFormat="1" ht="16.5">
      <c r="A140" s="655"/>
      <c r="B140" s="189"/>
      <c r="C140" s="173"/>
      <c r="D140" s="174"/>
      <c r="E140" s="175"/>
      <c r="F140" s="174"/>
      <c r="G140" s="176"/>
      <c r="H140" s="176"/>
      <c r="I140" s="176"/>
      <c r="J140" s="174"/>
      <c r="K140" s="174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5"/>
      <c r="W140" s="174"/>
      <c r="X140" s="190"/>
      <c r="Y140" s="191"/>
      <c r="Z140" s="191"/>
      <c r="AA140" s="191"/>
      <c r="AB140" s="191"/>
      <c r="AC140" s="192"/>
      <c r="AD140" s="191"/>
      <c r="AE140" s="193"/>
      <c r="AF140" s="191"/>
      <c r="AG140" s="191"/>
      <c r="AH140" s="199"/>
      <c r="AI140" s="193"/>
      <c r="AJ140" s="200"/>
      <c r="AK140" s="201"/>
      <c r="AL140" s="202"/>
      <c r="AM140" s="203"/>
      <c r="AN140" s="204"/>
      <c r="AO140" s="218"/>
      <c r="AP140" s="218"/>
      <c r="AQ140" s="219"/>
      <c r="AR140" s="219"/>
      <c r="AS140" s="219"/>
      <c r="AT140" s="220"/>
      <c r="AU140" s="221"/>
      <c r="AV140" s="1"/>
      <c r="AW140" s="241"/>
      <c r="AX140" s="242"/>
      <c r="AY140" s="218"/>
      <c r="AZ140" s="218"/>
      <c r="BA140" s="218"/>
      <c r="BB140" s="218"/>
      <c r="BC140" s="243"/>
      <c r="BD140" s="244"/>
      <c r="BE140" s="257"/>
      <c r="BG140" s="252"/>
      <c r="BJ140" s="272"/>
      <c r="BK140" s="270"/>
    </row>
    <row r="141" spans="1:63" s="14" customFormat="1" ht="15.75">
      <c r="A141" s="655"/>
      <c r="B141" s="665"/>
      <c r="C141" s="666"/>
      <c r="D141" s="178"/>
      <c r="E141" s="179"/>
      <c r="F141" s="180"/>
      <c r="G141" s="178"/>
      <c r="H141" s="178"/>
      <c r="I141" s="178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74"/>
      <c r="U141" s="174"/>
      <c r="V141" s="175"/>
      <c r="W141" s="174"/>
      <c r="X141" s="190"/>
      <c r="Y141" s="182"/>
      <c r="Z141" s="182"/>
      <c r="AA141" s="182"/>
      <c r="AB141" s="182"/>
      <c r="AC141" s="194"/>
      <c r="AD141" s="191"/>
      <c r="AE141" s="182"/>
      <c r="AF141" s="182"/>
      <c r="AG141" s="191"/>
      <c r="AH141" s="199"/>
      <c r="AI141" s="194"/>
      <c r="AJ141" s="205"/>
      <c r="AK141" s="206"/>
      <c r="AL141" s="207"/>
      <c r="AM141" s="208"/>
      <c r="AN141" s="209"/>
      <c r="AO141" s="222"/>
      <c r="AP141" s="222"/>
      <c r="AQ141" s="223"/>
      <c r="AR141" s="223"/>
      <c r="AS141" s="223"/>
      <c r="AT141" s="224"/>
      <c r="AU141" s="225"/>
      <c r="AV141" s="1"/>
      <c r="AW141" s="245"/>
      <c r="AX141" s="246"/>
      <c r="AY141" s="222"/>
      <c r="AZ141" s="222"/>
      <c r="BA141" s="222"/>
      <c r="BB141" s="222"/>
      <c r="BC141" s="247"/>
      <c r="BD141" s="248"/>
      <c r="BE141" s="257"/>
      <c r="BG141" s="252"/>
      <c r="BJ141" s="272"/>
      <c r="BK141" s="270"/>
    </row>
    <row r="142" spans="1:63" s="14" customFormat="1" ht="15.75">
      <c r="A142" s="655"/>
      <c r="B142" s="667"/>
      <c r="C142" s="668"/>
      <c r="D142" s="178"/>
      <c r="E142" s="179"/>
      <c r="F142" s="180"/>
      <c r="G142" s="178"/>
      <c r="H142" s="178"/>
      <c r="I142" s="178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74"/>
      <c r="U142" s="174"/>
      <c r="V142" s="175"/>
      <c r="W142" s="174"/>
      <c r="X142" s="190"/>
      <c r="Y142" s="182"/>
      <c r="Z142" s="182"/>
      <c r="AA142" s="182"/>
      <c r="AB142" s="182"/>
      <c r="AC142" s="194"/>
      <c r="AD142" s="182"/>
      <c r="AE142" s="182"/>
      <c r="AF142" s="182"/>
      <c r="AG142" s="191"/>
      <c r="AH142" s="199"/>
      <c r="AI142" s="194"/>
      <c r="AJ142" s="205"/>
      <c r="AK142" s="206"/>
      <c r="AL142" s="207"/>
      <c r="AM142" s="208"/>
      <c r="AN142" s="209"/>
      <c r="AO142" s="222"/>
      <c r="AP142" s="222"/>
      <c r="AQ142" s="223"/>
      <c r="AR142" s="223"/>
      <c r="AS142" s="223"/>
      <c r="AT142" s="224"/>
      <c r="AU142" s="225"/>
      <c r="AV142" s="1"/>
      <c r="AW142" s="245"/>
      <c r="AX142" s="246"/>
      <c r="AY142" s="222"/>
      <c r="AZ142" s="222"/>
      <c r="BA142" s="222"/>
      <c r="BB142" s="222"/>
      <c r="BC142" s="247"/>
      <c r="BD142" s="248"/>
      <c r="BE142" s="257"/>
      <c r="BG142" s="252"/>
      <c r="BJ142" s="272"/>
      <c r="BK142" s="270"/>
    </row>
    <row r="143" spans="1:63" s="14" customFormat="1" ht="15" customHeight="1">
      <c r="A143" s="655"/>
      <c r="B143" s="667"/>
      <c r="C143" s="668"/>
      <c r="D143" s="178"/>
      <c r="E143" s="179"/>
      <c r="F143" s="180"/>
      <c r="G143" s="180"/>
      <c r="H143" s="180"/>
      <c r="I143" s="180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V143" s="179"/>
      <c r="W143" s="180"/>
      <c r="X143" s="179"/>
      <c r="Y143" s="182"/>
      <c r="Z143" s="182"/>
      <c r="AA143" s="182"/>
      <c r="AB143" s="182"/>
      <c r="AC143" s="194"/>
      <c r="AD143" s="182"/>
      <c r="AE143" s="182"/>
      <c r="AF143" s="182"/>
      <c r="AG143" s="182"/>
      <c r="AH143" s="208"/>
      <c r="AI143" s="182"/>
      <c r="AJ143" s="205"/>
      <c r="AK143" s="206"/>
      <c r="AL143" s="207"/>
      <c r="AM143" s="208"/>
      <c r="AN143" s="209"/>
      <c r="AO143" s="222"/>
      <c r="AP143" s="222"/>
      <c r="AQ143" s="223"/>
      <c r="AR143" s="223"/>
      <c r="AS143" s="223"/>
      <c r="AT143" s="224"/>
      <c r="AU143" s="225"/>
      <c r="AV143" s="1"/>
      <c r="AW143" s="245"/>
      <c r="AX143" s="246"/>
      <c r="AY143" s="222"/>
      <c r="AZ143" s="222"/>
      <c r="BA143" s="222"/>
      <c r="BB143" s="222"/>
      <c r="BC143" s="247"/>
      <c r="BD143" s="248"/>
      <c r="BE143" s="257"/>
      <c r="BG143" s="252"/>
      <c r="BJ143" s="272"/>
      <c r="BK143" s="270"/>
    </row>
    <row r="144" spans="1:63" s="14" customFormat="1" ht="16.5">
      <c r="A144" s="655"/>
      <c r="B144" s="667"/>
      <c r="C144" s="668"/>
      <c r="D144" s="184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0"/>
      <c r="AA144" s="180"/>
      <c r="AB144" s="180"/>
      <c r="AC144" s="184"/>
      <c r="AD144" s="185"/>
      <c r="AE144" s="185"/>
      <c r="AF144" s="185"/>
      <c r="AG144" s="185"/>
      <c r="AH144" s="210"/>
      <c r="AI144" s="185"/>
      <c r="AJ144" s="185"/>
      <c r="AK144" s="210"/>
      <c r="AL144" s="210"/>
      <c r="AM144" s="185"/>
      <c r="AN144" s="185"/>
      <c r="AO144" s="185"/>
      <c r="AP144" s="185"/>
      <c r="AQ144" s="185"/>
      <c r="AR144" s="185"/>
      <c r="AS144" s="185"/>
      <c r="AT144" s="226"/>
      <c r="AU144" s="227"/>
      <c r="AV144" s="1"/>
      <c r="AW144" s="227"/>
      <c r="AX144" s="184"/>
      <c r="AY144" s="185"/>
      <c r="AZ144" s="185"/>
      <c r="BA144" s="185"/>
      <c r="BB144" s="185"/>
      <c r="BC144" s="226"/>
      <c r="BD144" s="249"/>
      <c r="BE144" s="257"/>
      <c r="BG144" s="252"/>
      <c r="BJ144" s="272"/>
      <c r="BK144" s="270"/>
    </row>
    <row r="145" spans="1:63" ht="16.5">
      <c r="A145" s="655"/>
      <c r="B145" s="667"/>
      <c r="C145" s="668"/>
      <c r="D145" s="186">
        <f>SUM(D140:D144)*250000</f>
        <v>0</v>
      </c>
      <c r="E145" s="187">
        <f>SUM(E140:E144)*350000</f>
        <v>0</v>
      </c>
      <c r="F145" s="187">
        <f>SUM(F140:F144)*250000</f>
        <v>0</v>
      </c>
      <c r="G145" s="187">
        <f>SUM(G140:G144)*350000</f>
        <v>0</v>
      </c>
      <c r="H145" s="187">
        <f>SUM(H140:H144)*250000</f>
        <v>0</v>
      </c>
      <c r="I145" s="187">
        <f>SUM(I140:I144)*350000</f>
        <v>0</v>
      </c>
      <c r="J145" s="187">
        <f>SUM(J140:J144)*250000</f>
        <v>0</v>
      </c>
      <c r="K145" s="187">
        <f>SUM(K140:K144)*350000</f>
        <v>0</v>
      </c>
      <c r="L145" s="187">
        <f>SUM(L140:L144)*75000</f>
        <v>0</v>
      </c>
      <c r="M145" s="187">
        <f>SUM(M140:M144)*120000</f>
        <v>0</v>
      </c>
      <c r="N145" s="187">
        <f>SUM(N140:N144)*25000</f>
        <v>0</v>
      </c>
      <c r="O145" s="187">
        <f>SUM(O140:O144)*35000</f>
        <v>0</v>
      </c>
      <c r="P145" s="187">
        <f>SUM(P140:P144)*200000</f>
        <v>0</v>
      </c>
      <c r="Q145" s="187">
        <f>SUM(Q140:Q144)*300000</f>
        <v>0</v>
      </c>
      <c r="R145" s="187">
        <f>SUM(R140:R144)*200000</f>
        <v>0</v>
      </c>
      <c r="S145" s="187">
        <f>SUM(S140:S144)*300000</f>
        <v>0</v>
      </c>
      <c r="T145" s="187">
        <f>SUM(T140:T144)*200000</f>
        <v>0</v>
      </c>
      <c r="U145" s="187">
        <f>SUM(U140:U144)*300000</f>
        <v>0</v>
      </c>
      <c r="V145" s="187">
        <f>SUM(V140:V144)*200000</f>
        <v>0</v>
      </c>
      <c r="W145" s="187">
        <f>SUM(W140:W144)*300000</f>
        <v>0</v>
      </c>
      <c r="X145" s="187">
        <f>SUM(X140:X144)*100000</f>
        <v>0</v>
      </c>
      <c r="Y145" s="187">
        <f>SUM(Y140:Y144)*100000</f>
        <v>0</v>
      </c>
      <c r="Z145" s="187">
        <f>SUM(Z140:Z144)*880000</f>
        <v>0</v>
      </c>
      <c r="AA145" s="187">
        <f t="shared" ref="AA145:AB145" si="84">SUM(AA140:AA144)*880000</f>
        <v>0</v>
      </c>
      <c r="AB145" s="187">
        <f t="shared" si="84"/>
        <v>0</v>
      </c>
      <c r="AC145" s="187">
        <f>SUM(AC140:AC144)*50000</f>
        <v>0</v>
      </c>
      <c r="AD145" s="187">
        <f>SUM(AD140:AD144)*100000</f>
        <v>0</v>
      </c>
      <c r="AE145" s="187">
        <f>SUM(AE140:AE144)*180000</f>
        <v>0</v>
      </c>
      <c r="AF145" s="187">
        <f>SUM(AF140:AF144)*10000</f>
        <v>0</v>
      </c>
      <c r="AG145" s="187">
        <f>SUM(AG140:AG144)*15000</f>
        <v>0</v>
      </c>
      <c r="AH145" s="187">
        <f>SUM(AH140:AH144)*30000</f>
        <v>0</v>
      </c>
      <c r="AI145" s="187">
        <f>SUM(AI140:AI144)*370000</f>
        <v>0</v>
      </c>
      <c r="AJ145" s="187">
        <f>SUM(AJ140:AJ144)*125000</f>
        <v>0</v>
      </c>
      <c r="AK145" s="211">
        <f>SUM(AK140:AK144)*AV145</f>
        <v>0</v>
      </c>
      <c r="AL145" s="212">
        <f>SUM(AL140:AL144)*30</f>
        <v>0</v>
      </c>
      <c r="AM145" s="187">
        <f>SUM(AM140:AM144)*1000000</f>
        <v>0</v>
      </c>
      <c r="AN145" s="187">
        <f>SUM(AN140:AN144)*330000</f>
        <v>0</v>
      </c>
      <c r="AO145" s="187">
        <f>SUM(AO140:AO144)*120000</f>
        <v>0</v>
      </c>
      <c r="AP145" s="187">
        <f>SUM(AP140:AP144)*550000</f>
        <v>0</v>
      </c>
      <c r="AQ145" s="187">
        <f>SUM(AQ140:AQ144)*275000</f>
        <v>0</v>
      </c>
      <c r="AR145" s="187">
        <f>SUM(AR140:AR144)*275000</f>
        <v>0</v>
      </c>
      <c r="AS145" s="187">
        <f>SUM(AS140:AS144)*275000</f>
        <v>0</v>
      </c>
      <c r="AT145" s="228">
        <f>SUM(AT140:AT144)*275000</f>
        <v>0</v>
      </c>
      <c r="AU145" s="187">
        <f>SUM(AU140:AU144)*275000</f>
        <v>0</v>
      </c>
      <c r="AV145" s="229">
        <v>0</v>
      </c>
      <c r="AW145" s="187">
        <f t="shared" ref="AW145:BD145" si="85">SUM(AW140:AW144)</f>
        <v>0</v>
      </c>
      <c r="AX145" s="186">
        <f t="shared" si="85"/>
        <v>0</v>
      </c>
      <c r="AY145" s="187">
        <f t="shared" si="85"/>
        <v>0</v>
      </c>
      <c r="AZ145" s="187">
        <f t="shared" si="85"/>
        <v>0</v>
      </c>
      <c r="BA145" s="187">
        <f t="shared" si="85"/>
        <v>0</v>
      </c>
      <c r="BB145" s="187">
        <f t="shared" si="85"/>
        <v>0</v>
      </c>
      <c r="BC145" s="228">
        <f t="shared" si="85"/>
        <v>0</v>
      </c>
      <c r="BD145" s="187">
        <f t="shared" si="85"/>
        <v>0</v>
      </c>
      <c r="BE145" s="257"/>
      <c r="BF145" s="259"/>
      <c r="BG145" s="252"/>
      <c r="BK145" s="270"/>
    </row>
    <row r="146" spans="1:63" ht="20.25" customHeight="1">
      <c r="A146" s="656"/>
      <c r="B146" s="669"/>
      <c r="C146" s="670"/>
      <c r="D146" s="188">
        <f>SUM(D140:D144)</f>
        <v>0</v>
      </c>
      <c r="E146" s="188">
        <f t="shared" ref="E146:Z146" si="86">SUM(E140:E144)</f>
        <v>0</v>
      </c>
      <c r="F146" s="188">
        <f t="shared" si="86"/>
        <v>0</v>
      </c>
      <c r="G146" s="188">
        <f t="shared" si="86"/>
        <v>0</v>
      </c>
      <c r="H146" s="188">
        <f t="shared" si="86"/>
        <v>0</v>
      </c>
      <c r="I146" s="188">
        <f t="shared" si="86"/>
        <v>0</v>
      </c>
      <c r="J146" s="188">
        <f t="shared" si="86"/>
        <v>0</v>
      </c>
      <c r="K146" s="188">
        <f t="shared" si="86"/>
        <v>0</v>
      </c>
      <c r="L146" s="188">
        <f t="shared" si="86"/>
        <v>0</v>
      </c>
      <c r="M146" s="188">
        <f t="shared" si="86"/>
        <v>0</v>
      </c>
      <c r="N146" s="188">
        <f t="shared" si="86"/>
        <v>0</v>
      </c>
      <c r="O146" s="188">
        <f t="shared" si="86"/>
        <v>0</v>
      </c>
      <c r="P146" s="188">
        <f t="shared" si="86"/>
        <v>0</v>
      </c>
      <c r="Q146" s="188">
        <f t="shared" si="86"/>
        <v>0</v>
      </c>
      <c r="R146" s="188">
        <f t="shared" si="86"/>
        <v>0</v>
      </c>
      <c r="S146" s="188">
        <f t="shared" si="86"/>
        <v>0</v>
      </c>
      <c r="T146" s="188">
        <f t="shared" si="86"/>
        <v>0</v>
      </c>
      <c r="U146" s="188">
        <f t="shared" si="86"/>
        <v>0</v>
      </c>
      <c r="V146" s="188">
        <f t="shared" si="86"/>
        <v>0</v>
      </c>
      <c r="W146" s="188">
        <f t="shared" si="86"/>
        <v>0</v>
      </c>
      <c r="X146" s="188">
        <f t="shared" si="86"/>
        <v>0</v>
      </c>
      <c r="Y146" s="188">
        <f t="shared" si="86"/>
        <v>0</v>
      </c>
      <c r="Z146" s="188">
        <f t="shared" si="86"/>
        <v>0</v>
      </c>
      <c r="AA146" s="188">
        <f t="shared" ref="AA146:AU146" si="87">SUM(AA140:AA144)</f>
        <v>0</v>
      </c>
      <c r="AB146" s="188">
        <f t="shared" si="87"/>
        <v>0</v>
      </c>
      <c r="AC146" s="188">
        <f t="shared" si="87"/>
        <v>0</v>
      </c>
      <c r="AD146" s="188">
        <f t="shared" si="87"/>
        <v>0</v>
      </c>
      <c r="AE146" s="188">
        <f t="shared" si="87"/>
        <v>0</v>
      </c>
      <c r="AF146" s="188">
        <f t="shared" si="87"/>
        <v>0</v>
      </c>
      <c r="AG146" s="188">
        <f t="shared" si="87"/>
        <v>0</v>
      </c>
      <c r="AH146" s="188">
        <f t="shared" si="87"/>
        <v>0</v>
      </c>
      <c r="AI146" s="188">
        <f t="shared" si="87"/>
        <v>0</v>
      </c>
      <c r="AJ146" s="188">
        <f t="shared" si="87"/>
        <v>0</v>
      </c>
      <c r="AK146" s="213">
        <f t="shared" si="87"/>
        <v>0</v>
      </c>
      <c r="AL146" s="213">
        <f t="shared" si="87"/>
        <v>0</v>
      </c>
      <c r="AM146" s="188">
        <f t="shared" si="87"/>
        <v>0</v>
      </c>
      <c r="AN146" s="188">
        <f t="shared" si="87"/>
        <v>0</v>
      </c>
      <c r="AO146" s="188">
        <f t="shared" si="87"/>
        <v>0</v>
      </c>
      <c r="AP146" s="188">
        <f t="shared" si="87"/>
        <v>0</v>
      </c>
      <c r="AQ146" s="188">
        <f t="shared" si="87"/>
        <v>0</v>
      </c>
      <c r="AR146" s="188">
        <f t="shared" si="87"/>
        <v>0</v>
      </c>
      <c r="AS146" s="188">
        <f t="shared" si="87"/>
        <v>0</v>
      </c>
      <c r="AT146" s="230">
        <f t="shared" si="87"/>
        <v>0</v>
      </c>
      <c r="AU146" s="231">
        <f t="shared" si="87"/>
        <v>0</v>
      </c>
      <c r="AV146" s="1" t="s">
        <v>203</v>
      </c>
      <c r="AW146" s="231">
        <f t="shared" ref="AW146:BD146" si="88">SUM(AW140:AW144)</f>
        <v>0</v>
      </c>
      <c r="AX146" s="188">
        <f t="shared" si="88"/>
        <v>0</v>
      </c>
      <c r="AY146" s="188">
        <f t="shared" si="88"/>
        <v>0</v>
      </c>
      <c r="AZ146" s="188">
        <f t="shared" si="88"/>
        <v>0</v>
      </c>
      <c r="BA146" s="188">
        <f t="shared" si="88"/>
        <v>0</v>
      </c>
      <c r="BB146" s="188">
        <f t="shared" si="88"/>
        <v>0</v>
      </c>
      <c r="BC146" s="230">
        <f t="shared" si="88"/>
        <v>0</v>
      </c>
      <c r="BD146" s="187">
        <f t="shared" si="88"/>
        <v>0</v>
      </c>
      <c r="BE146" s="260"/>
      <c r="BF146" s="259"/>
      <c r="BG146" s="252"/>
      <c r="BK146" s="270"/>
    </row>
    <row r="147" spans="1:63" s="1" customFormat="1" ht="16.5">
      <c r="A147" s="654"/>
      <c r="B147" s="19" t="s">
        <v>119</v>
      </c>
      <c r="C147" s="20" t="s">
        <v>120</v>
      </c>
      <c r="D147" s="21" t="s">
        <v>148</v>
      </c>
      <c r="E147" s="22" t="s">
        <v>149</v>
      </c>
      <c r="F147" s="17" t="s">
        <v>150</v>
      </c>
      <c r="G147" s="21" t="s">
        <v>151</v>
      </c>
      <c r="H147" s="21" t="s">
        <v>152</v>
      </c>
      <c r="I147" s="17" t="s">
        <v>153</v>
      </c>
      <c r="J147" s="17" t="s">
        <v>154</v>
      </c>
      <c r="K147" s="17" t="s">
        <v>155</v>
      </c>
      <c r="L147" s="17" t="s">
        <v>156</v>
      </c>
      <c r="M147" s="17" t="s">
        <v>163</v>
      </c>
      <c r="N147" s="17" t="s">
        <v>164</v>
      </c>
      <c r="O147" s="17" t="s">
        <v>165</v>
      </c>
      <c r="P147" s="17" t="s">
        <v>166</v>
      </c>
      <c r="Q147" s="17" t="s">
        <v>167</v>
      </c>
      <c r="R147" s="17" t="s">
        <v>168</v>
      </c>
      <c r="S147" s="17" t="s">
        <v>169</v>
      </c>
      <c r="T147" s="17" t="s">
        <v>170</v>
      </c>
      <c r="U147" s="17" t="s">
        <v>171</v>
      </c>
      <c r="V147" s="56" t="s">
        <v>172</v>
      </c>
      <c r="W147" s="17" t="s">
        <v>173</v>
      </c>
      <c r="X147" s="71" t="s">
        <v>174</v>
      </c>
      <c r="Y147" s="72" t="s">
        <v>175</v>
      </c>
      <c r="Z147" s="72" t="s">
        <v>176</v>
      </c>
      <c r="AA147" s="72" t="s">
        <v>177</v>
      </c>
      <c r="AB147" s="72" t="s">
        <v>178</v>
      </c>
      <c r="AC147" s="72" t="s">
        <v>179</v>
      </c>
      <c r="AD147" s="72" t="s">
        <v>180</v>
      </c>
      <c r="AE147" s="72" t="s">
        <v>181</v>
      </c>
      <c r="AF147" s="72" t="s">
        <v>9</v>
      </c>
      <c r="AG147" s="72" t="s">
        <v>11</v>
      </c>
      <c r="AH147" s="72" t="s">
        <v>182</v>
      </c>
      <c r="AI147" s="195" t="s">
        <v>183</v>
      </c>
      <c r="AJ147" s="196" t="s">
        <v>184</v>
      </c>
      <c r="AK147" s="197" t="s">
        <v>185</v>
      </c>
      <c r="AL147" s="198" t="s">
        <v>186</v>
      </c>
      <c r="AM147" s="72" t="s">
        <v>187</v>
      </c>
      <c r="AN147" s="20" t="s">
        <v>188</v>
      </c>
      <c r="AO147" s="20" t="s">
        <v>189</v>
      </c>
      <c r="AP147" s="20" t="s">
        <v>190</v>
      </c>
      <c r="AQ147" s="20" t="s">
        <v>191</v>
      </c>
      <c r="AR147" s="20" t="s">
        <v>192</v>
      </c>
      <c r="AS147" s="20" t="s">
        <v>193</v>
      </c>
      <c r="AT147" s="216" t="s">
        <v>194</v>
      </c>
      <c r="AU147" s="20" t="s">
        <v>195</v>
      </c>
      <c r="AV147" s="217"/>
      <c r="AW147" s="236" t="s">
        <v>157</v>
      </c>
      <c r="AX147" s="237" t="s">
        <v>158</v>
      </c>
      <c r="AY147" s="238" t="s">
        <v>159</v>
      </c>
      <c r="AZ147" s="238" t="s">
        <v>160</v>
      </c>
      <c r="BA147" s="238" t="s">
        <v>161</v>
      </c>
      <c r="BB147" s="238" t="s">
        <v>162</v>
      </c>
      <c r="BC147" s="239" t="s">
        <v>196</v>
      </c>
      <c r="BD147" s="240" t="s">
        <v>197</v>
      </c>
      <c r="BE147" s="251"/>
      <c r="BG147" s="252"/>
      <c r="BJ147" s="271"/>
      <c r="BK147" s="270"/>
    </row>
    <row r="148" spans="1:63" s="14" customFormat="1" ht="16.5">
      <c r="A148" s="655"/>
      <c r="B148" s="189"/>
      <c r="C148" s="173"/>
      <c r="D148" s="174"/>
      <c r="E148" s="175"/>
      <c r="F148" s="174"/>
      <c r="G148" s="176"/>
      <c r="H148" s="176"/>
      <c r="I148" s="176"/>
      <c r="J148" s="174"/>
      <c r="K148" s="174"/>
      <c r="L148" s="174"/>
      <c r="M148" s="174"/>
      <c r="N148" s="174"/>
      <c r="O148" s="174"/>
      <c r="P148" s="174"/>
      <c r="Q148" s="174"/>
      <c r="R148" s="174"/>
      <c r="S148" s="174"/>
      <c r="T148" s="174"/>
      <c r="U148" s="174"/>
      <c r="V148" s="175"/>
      <c r="W148" s="174"/>
      <c r="X148" s="190"/>
      <c r="Y148" s="191"/>
      <c r="Z148" s="191"/>
      <c r="AA148" s="191"/>
      <c r="AB148" s="191"/>
      <c r="AC148" s="192"/>
      <c r="AD148" s="191"/>
      <c r="AE148" s="193"/>
      <c r="AF148" s="191"/>
      <c r="AG148" s="191"/>
      <c r="AH148" s="199"/>
      <c r="AI148" s="193"/>
      <c r="AJ148" s="200"/>
      <c r="AK148" s="201"/>
      <c r="AL148" s="202"/>
      <c r="AM148" s="203"/>
      <c r="AN148" s="204"/>
      <c r="AO148" s="218"/>
      <c r="AP148" s="218"/>
      <c r="AQ148" s="219"/>
      <c r="AR148" s="219"/>
      <c r="AS148" s="219"/>
      <c r="AT148" s="220"/>
      <c r="AU148" s="221"/>
      <c r="AV148" s="1"/>
      <c r="AW148" s="241"/>
      <c r="AX148" s="242"/>
      <c r="AY148" s="218"/>
      <c r="AZ148" s="218"/>
      <c r="BA148" s="218"/>
      <c r="BB148" s="218"/>
      <c r="BC148" s="243"/>
      <c r="BD148" s="244"/>
      <c r="BE148" s="257"/>
      <c r="BG148" s="252"/>
      <c r="BJ148" s="272"/>
      <c r="BK148" s="270"/>
    </row>
    <row r="149" spans="1:63" s="14" customFormat="1" ht="15.75">
      <c r="A149" s="655"/>
      <c r="B149" s="665"/>
      <c r="C149" s="666"/>
      <c r="D149" s="178"/>
      <c r="E149" s="179"/>
      <c r="F149" s="180"/>
      <c r="G149" s="178"/>
      <c r="H149" s="178"/>
      <c r="I149" s="178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74"/>
      <c r="U149" s="174"/>
      <c r="V149" s="175"/>
      <c r="W149" s="174"/>
      <c r="X149" s="190"/>
      <c r="Y149" s="182"/>
      <c r="Z149" s="182"/>
      <c r="AA149" s="182"/>
      <c r="AB149" s="182"/>
      <c r="AC149" s="194"/>
      <c r="AD149" s="191"/>
      <c r="AE149" s="182"/>
      <c r="AF149" s="182"/>
      <c r="AG149" s="191"/>
      <c r="AH149" s="199"/>
      <c r="AI149" s="194"/>
      <c r="AJ149" s="205"/>
      <c r="AK149" s="206"/>
      <c r="AL149" s="207"/>
      <c r="AM149" s="208"/>
      <c r="AN149" s="209"/>
      <c r="AO149" s="222"/>
      <c r="AP149" s="222"/>
      <c r="AQ149" s="223"/>
      <c r="AR149" s="223"/>
      <c r="AS149" s="223"/>
      <c r="AT149" s="224"/>
      <c r="AU149" s="225"/>
      <c r="AV149" s="1"/>
      <c r="AW149" s="245"/>
      <c r="AX149" s="246"/>
      <c r="AY149" s="222"/>
      <c r="AZ149" s="222"/>
      <c r="BA149" s="222"/>
      <c r="BB149" s="222"/>
      <c r="BC149" s="247"/>
      <c r="BD149" s="248"/>
      <c r="BE149" s="257"/>
      <c r="BG149" s="252"/>
      <c r="BJ149" s="272"/>
      <c r="BK149" s="270"/>
    </row>
    <row r="150" spans="1:63" s="14" customFormat="1" ht="15.75">
      <c r="A150" s="655"/>
      <c r="B150" s="667"/>
      <c r="C150" s="668"/>
      <c r="D150" s="178"/>
      <c r="E150" s="179"/>
      <c r="F150" s="180"/>
      <c r="G150" s="178"/>
      <c r="H150" s="178"/>
      <c r="I150" s="178"/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  <c r="T150" s="174"/>
      <c r="U150" s="174"/>
      <c r="V150" s="175"/>
      <c r="W150" s="174"/>
      <c r="X150" s="190"/>
      <c r="Y150" s="182"/>
      <c r="Z150" s="182"/>
      <c r="AA150" s="182"/>
      <c r="AB150" s="182"/>
      <c r="AC150" s="194"/>
      <c r="AD150" s="182"/>
      <c r="AE150" s="182"/>
      <c r="AF150" s="182"/>
      <c r="AG150" s="191"/>
      <c r="AH150" s="199"/>
      <c r="AI150" s="194"/>
      <c r="AJ150" s="205"/>
      <c r="AK150" s="206"/>
      <c r="AL150" s="207"/>
      <c r="AM150" s="208"/>
      <c r="AN150" s="209"/>
      <c r="AO150" s="222"/>
      <c r="AP150" s="222"/>
      <c r="AQ150" s="223"/>
      <c r="AR150" s="223"/>
      <c r="AS150" s="223"/>
      <c r="AT150" s="224"/>
      <c r="AU150" s="225"/>
      <c r="AV150" s="1"/>
      <c r="AW150" s="245"/>
      <c r="AX150" s="246"/>
      <c r="AY150" s="222"/>
      <c r="AZ150" s="222"/>
      <c r="BA150" s="222"/>
      <c r="BB150" s="222"/>
      <c r="BC150" s="247"/>
      <c r="BD150" s="248"/>
      <c r="BE150" s="257"/>
      <c r="BG150" s="252"/>
      <c r="BJ150" s="272"/>
      <c r="BK150" s="270"/>
    </row>
    <row r="151" spans="1:63" s="14" customFormat="1" ht="15" customHeight="1">
      <c r="A151" s="655"/>
      <c r="B151" s="667"/>
      <c r="C151" s="668"/>
      <c r="D151" s="178"/>
      <c r="E151" s="179"/>
      <c r="F151" s="180"/>
      <c r="G151" s="180"/>
      <c r="H151" s="180"/>
      <c r="I151" s="180"/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79"/>
      <c r="W151" s="180"/>
      <c r="X151" s="179"/>
      <c r="Y151" s="182"/>
      <c r="Z151" s="182"/>
      <c r="AA151" s="182"/>
      <c r="AB151" s="182"/>
      <c r="AC151" s="194"/>
      <c r="AD151" s="182"/>
      <c r="AE151" s="182"/>
      <c r="AF151" s="182"/>
      <c r="AG151" s="182"/>
      <c r="AH151" s="208"/>
      <c r="AI151" s="182"/>
      <c r="AJ151" s="205"/>
      <c r="AK151" s="206"/>
      <c r="AL151" s="207"/>
      <c r="AM151" s="208"/>
      <c r="AN151" s="209"/>
      <c r="AO151" s="222"/>
      <c r="AP151" s="222"/>
      <c r="AQ151" s="223"/>
      <c r="AR151" s="223"/>
      <c r="AS151" s="223"/>
      <c r="AT151" s="224"/>
      <c r="AU151" s="225"/>
      <c r="AV151" s="1"/>
      <c r="AW151" s="245"/>
      <c r="AX151" s="246"/>
      <c r="AY151" s="222"/>
      <c r="AZ151" s="222"/>
      <c r="BA151" s="222"/>
      <c r="BB151" s="222"/>
      <c r="BC151" s="247"/>
      <c r="BD151" s="248"/>
      <c r="BE151" s="257"/>
      <c r="BG151" s="252"/>
      <c r="BJ151" s="272"/>
      <c r="BK151" s="270"/>
    </row>
    <row r="152" spans="1:63" s="14" customFormat="1" ht="16.5">
      <c r="A152" s="655"/>
      <c r="B152" s="667"/>
      <c r="C152" s="668"/>
      <c r="D152" s="184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5"/>
      <c r="Y152" s="185"/>
      <c r="Z152" s="180"/>
      <c r="AA152" s="180"/>
      <c r="AB152" s="180"/>
      <c r="AC152" s="184"/>
      <c r="AD152" s="185"/>
      <c r="AE152" s="185"/>
      <c r="AF152" s="185"/>
      <c r="AG152" s="185"/>
      <c r="AH152" s="210"/>
      <c r="AI152" s="185"/>
      <c r="AJ152" s="185"/>
      <c r="AK152" s="210"/>
      <c r="AL152" s="210"/>
      <c r="AM152" s="185"/>
      <c r="AN152" s="185"/>
      <c r="AO152" s="185"/>
      <c r="AP152" s="185"/>
      <c r="AQ152" s="185"/>
      <c r="AR152" s="185"/>
      <c r="AS152" s="185"/>
      <c r="AT152" s="226"/>
      <c r="AU152" s="227"/>
      <c r="AV152" s="1"/>
      <c r="AW152" s="227"/>
      <c r="AX152" s="184"/>
      <c r="AY152" s="185"/>
      <c r="AZ152" s="185"/>
      <c r="BA152" s="185"/>
      <c r="BB152" s="185"/>
      <c r="BC152" s="226"/>
      <c r="BD152" s="249"/>
      <c r="BE152" s="257"/>
      <c r="BG152" s="252"/>
      <c r="BJ152" s="272"/>
      <c r="BK152" s="270"/>
    </row>
    <row r="153" spans="1:63" ht="16.5">
      <c r="A153" s="655"/>
      <c r="B153" s="667"/>
      <c r="C153" s="668"/>
      <c r="D153" s="186">
        <f>SUM(D148:D152)*250000</f>
        <v>0</v>
      </c>
      <c r="E153" s="187">
        <f>SUM(E148:E152)*350000</f>
        <v>0</v>
      </c>
      <c r="F153" s="187">
        <f>SUM(F148:F152)*250000</f>
        <v>0</v>
      </c>
      <c r="G153" s="187">
        <f>SUM(G148:G152)*350000</f>
        <v>0</v>
      </c>
      <c r="H153" s="187">
        <f>SUM(H148:H152)*250000</f>
        <v>0</v>
      </c>
      <c r="I153" s="187">
        <f>SUM(I148:I152)*350000</f>
        <v>0</v>
      </c>
      <c r="J153" s="187">
        <f>SUM(J148:J152)*250000</f>
        <v>0</v>
      </c>
      <c r="K153" s="187">
        <f>SUM(K148:K152)*350000</f>
        <v>0</v>
      </c>
      <c r="L153" s="187">
        <f>SUM(L148:L152)*75000</f>
        <v>0</v>
      </c>
      <c r="M153" s="187">
        <f>SUM(M148:M152)*120000</f>
        <v>0</v>
      </c>
      <c r="N153" s="187">
        <f>SUM(N148:N152)*25000</f>
        <v>0</v>
      </c>
      <c r="O153" s="187">
        <f>SUM(O148:O152)*35000</f>
        <v>0</v>
      </c>
      <c r="P153" s="187">
        <f>SUM(P148:P152)*200000</f>
        <v>0</v>
      </c>
      <c r="Q153" s="187">
        <f>SUM(Q148:Q152)*300000</f>
        <v>0</v>
      </c>
      <c r="R153" s="187">
        <f>SUM(R148:R152)*200000</f>
        <v>0</v>
      </c>
      <c r="S153" s="187">
        <f>SUM(S148:S152)*300000</f>
        <v>0</v>
      </c>
      <c r="T153" s="187">
        <f>SUM(T148:T152)*200000</f>
        <v>0</v>
      </c>
      <c r="U153" s="187">
        <f>SUM(U148:U152)*300000</f>
        <v>0</v>
      </c>
      <c r="V153" s="187">
        <f>SUM(V148:V152)*200000</f>
        <v>0</v>
      </c>
      <c r="W153" s="187">
        <f>SUM(W148:W152)*300000</f>
        <v>0</v>
      </c>
      <c r="X153" s="187">
        <f>SUM(X148:X152)*100000</f>
        <v>0</v>
      </c>
      <c r="Y153" s="187">
        <f>SUM(Y148:Y152)*100000</f>
        <v>0</v>
      </c>
      <c r="Z153" s="187">
        <f>SUM(Z148:Z152)*880000</f>
        <v>0</v>
      </c>
      <c r="AA153" s="187">
        <f t="shared" ref="AA153:AB153" si="89">SUM(AA148:AA152)*880000</f>
        <v>0</v>
      </c>
      <c r="AB153" s="187">
        <f t="shared" si="89"/>
        <v>0</v>
      </c>
      <c r="AC153" s="187">
        <f>SUM(AC148:AC152)*50000</f>
        <v>0</v>
      </c>
      <c r="AD153" s="187">
        <f>SUM(AD148:AD152)*100000</f>
        <v>0</v>
      </c>
      <c r="AE153" s="187">
        <f>SUM(AE148:AE152)*180000</f>
        <v>0</v>
      </c>
      <c r="AF153" s="187">
        <f>SUM(AF148:AF152)*10000</f>
        <v>0</v>
      </c>
      <c r="AG153" s="187">
        <f>SUM(AG148:AG152)*15000</f>
        <v>0</v>
      </c>
      <c r="AH153" s="187">
        <f>SUM(AH148:AH152)*30000</f>
        <v>0</v>
      </c>
      <c r="AI153" s="187">
        <f>SUM(AI148:AI152)*370000</f>
        <v>0</v>
      </c>
      <c r="AJ153" s="187">
        <f>SUM(AJ148:AJ152)*125000</f>
        <v>0</v>
      </c>
      <c r="AK153" s="211">
        <f>SUM(AK148:AK152)*AV153</f>
        <v>0</v>
      </c>
      <c r="AL153" s="212">
        <f>SUM(AL148:AL152)*30</f>
        <v>0</v>
      </c>
      <c r="AM153" s="187">
        <f>SUM(AM148:AM152)*1000000</f>
        <v>0</v>
      </c>
      <c r="AN153" s="187">
        <f>SUM(AN148:AN152)*330000</f>
        <v>0</v>
      </c>
      <c r="AO153" s="187">
        <f>SUM(AO148:AO152)*120000</f>
        <v>0</v>
      </c>
      <c r="AP153" s="187">
        <f>SUM(AP148:AP152)*550000</f>
        <v>0</v>
      </c>
      <c r="AQ153" s="187">
        <f>SUM(AQ148:AQ152)*275000</f>
        <v>0</v>
      </c>
      <c r="AR153" s="187">
        <f>SUM(AR148:AR152)*275000</f>
        <v>0</v>
      </c>
      <c r="AS153" s="187">
        <f>SUM(AS148:AS152)*275000</f>
        <v>0</v>
      </c>
      <c r="AT153" s="228">
        <f>SUM(AT148:AT152)*275000</f>
        <v>0</v>
      </c>
      <c r="AU153" s="187">
        <f>SUM(AU148:AU152)*275000</f>
        <v>0</v>
      </c>
      <c r="AV153" s="229">
        <v>0</v>
      </c>
      <c r="AW153" s="187">
        <f t="shared" ref="AW153:BD153" si="90">SUM(AW148:AW152)</f>
        <v>0</v>
      </c>
      <c r="AX153" s="186">
        <f t="shared" si="90"/>
        <v>0</v>
      </c>
      <c r="AY153" s="187">
        <f t="shared" si="90"/>
        <v>0</v>
      </c>
      <c r="AZ153" s="187">
        <f t="shared" si="90"/>
        <v>0</v>
      </c>
      <c r="BA153" s="187">
        <f t="shared" si="90"/>
        <v>0</v>
      </c>
      <c r="BB153" s="187">
        <f t="shared" si="90"/>
        <v>0</v>
      </c>
      <c r="BC153" s="228">
        <f t="shared" si="90"/>
        <v>0</v>
      </c>
      <c r="BD153" s="187">
        <f t="shared" si="90"/>
        <v>0</v>
      </c>
      <c r="BE153" s="257"/>
      <c r="BF153" s="259"/>
      <c r="BG153" s="252"/>
      <c r="BK153" s="270"/>
    </row>
    <row r="154" spans="1:63" ht="20.25" customHeight="1">
      <c r="A154" s="656"/>
      <c r="B154" s="669"/>
      <c r="C154" s="670"/>
      <c r="D154" s="188">
        <f>SUM(D148:D152)</f>
        <v>0</v>
      </c>
      <c r="E154" s="188">
        <f t="shared" ref="E154:Z154" si="91">SUM(E148:E152)</f>
        <v>0</v>
      </c>
      <c r="F154" s="188">
        <f t="shared" si="91"/>
        <v>0</v>
      </c>
      <c r="G154" s="188">
        <f t="shared" si="91"/>
        <v>0</v>
      </c>
      <c r="H154" s="188">
        <f t="shared" si="91"/>
        <v>0</v>
      </c>
      <c r="I154" s="188">
        <f t="shared" si="91"/>
        <v>0</v>
      </c>
      <c r="J154" s="188">
        <f t="shared" si="91"/>
        <v>0</v>
      </c>
      <c r="K154" s="188">
        <f t="shared" si="91"/>
        <v>0</v>
      </c>
      <c r="L154" s="188">
        <f t="shared" si="91"/>
        <v>0</v>
      </c>
      <c r="M154" s="188">
        <f t="shared" si="91"/>
        <v>0</v>
      </c>
      <c r="N154" s="188">
        <f t="shared" si="91"/>
        <v>0</v>
      </c>
      <c r="O154" s="188">
        <f t="shared" si="91"/>
        <v>0</v>
      </c>
      <c r="P154" s="188">
        <f t="shared" si="91"/>
        <v>0</v>
      </c>
      <c r="Q154" s="188">
        <f t="shared" si="91"/>
        <v>0</v>
      </c>
      <c r="R154" s="188">
        <f t="shared" si="91"/>
        <v>0</v>
      </c>
      <c r="S154" s="188">
        <f t="shared" si="91"/>
        <v>0</v>
      </c>
      <c r="T154" s="188">
        <f t="shared" si="91"/>
        <v>0</v>
      </c>
      <c r="U154" s="188">
        <f t="shared" si="91"/>
        <v>0</v>
      </c>
      <c r="V154" s="188">
        <f t="shared" si="91"/>
        <v>0</v>
      </c>
      <c r="W154" s="188">
        <f t="shared" si="91"/>
        <v>0</v>
      </c>
      <c r="X154" s="188">
        <f t="shared" si="91"/>
        <v>0</v>
      </c>
      <c r="Y154" s="188">
        <f t="shared" si="91"/>
        <v>0</v>
      </c>
      <c r="Z154" s="188">
        <f t="shared" si="91"/>
        <v>0</v>
      </c>
      <c r="AA154" s="188">
        <f t="shared" ref="AA154:AU154" si="92">SUM(AA148:AA152)</f>
        <v>0</v>
      </c>
      <c r="AB154" s="188">
        <f t="shared" si="92"/>
        <v>0</v>
      </c>
      <c r="AC154" s="188">
        <f t="shared" si="92"/>
        <v>0</v>
      </c>
      <c r="AD154" s="188">
        <f t="shared" si="92"/>
        <v>0</v>
      </c>
      <c r="AE154" s="188">
        <f t="shared" si="92"/>
        <v>0</v>
      </c>
      <c r="AF154" s="188">
        <f t="shared" si="92"/>
        <v>0</v>
      </c>
      <c r="AG154" s="188">
        <f t="shared" si="92"/>
        <v>0</v>
      </c>
      <c r="AH154" s="188">
        <f t="shared" si="92"/>
        <v>0</v>
      </c>
      <c r="AI154" s="188">
        <f t="shared" si="92"/>
        <v>0</v>
      </c>
      <c r="AJ154" s="188">
        <f t="shared" si="92"/>
        <v>0</v>
      </c>
      <c r="AK154" s="213">
        <f t="shared" si="92"/>
        <v>0</v>
      </c>
      <c r="AL154" s="213">
        <f t="shared" si="92"/>
        <v>0</v>
      </c>
      <c r="AM154" s="188">
        <f t="shared" si="92"/>
        <v>0</v>
      </c>
      <c r="AN154" s="188">
        <f t="shared" si="92"/>
        <v>0</v>
      </c>
      <c r="AO154" s="188">
        <f t="shared" si="92"/>
        <v>0</v>
      </c>
      <c r="AP154" s="188">
        <f t="shared" si="92"/>
        <v>0</v>
      </c>
      <c r="AQ154" s="188">
        <f t="shared" si="92"/>
        <v>0</v>
      </c>
      <c r="AR154" s="188">
        <f t="shared" si="92"/>
        <v>0</v>
      </c>
      <c r="AS154" s="188">
        <f t="shared" si="92"/>
        <v>0</v>
      </c>
      <c r="AT154" s="230">
        <f t="shared" si="92"/>
        <v>0</v>
      </c>
      <c r="AU154" s="231">
        <f t="shared" si="92"/>
        <v>0</v>
      </c>
      <c r="AV154" s="1" t="s">
        <v>203</v>
      </c>
      <c r="AW154" s="231">
        <f t="shared" ref="AW154:BD154" si="93">SUM(AW148:AW152)</f>
        <v>0</v>
      </c>
      <c r="AX154" s="188">
        <f t="shared" si="93"/>
        <v>0</v>
      </c>
      <c r="AY154" s="188">
        <f t="shared" si="93"/>
        <v>0</v>
      </c>
      <c r="AZ154" s="188">
        <f t="shared" si="93"/>
        <v>0</v>
      </c>
      <c r="BA154" s="188">
        <f t="shared" si="93"/>
        <v>0</v>
      </c>
      <c r="BB154" s="188">
        <f t="shared" si="93"/>
        <v>0</v>
      </c>
      <c r="BC154" s="230">
        <f t="shared" si="93"/>
        <v>0</v>
      </c>
      <c r="BD154" s="187">
        <f t="shared" si="93"/>
        <v>0</v>
      </c>
      <c r="BE154" s="260"/>
      <c r="BF154" s="259"/>
      <c r="BG154" s="252"/>
      <c r="BK154" s="270"/>
    </row>
    <row r="155" spans="1:63" s="1" customFormat="1" ht="16.5">
      <c r="A155" s="654"/>
      <c r="B155" s="19" t="s">
        <v>119</v>
      </c>
      <c r="C155" s="20" t="s">
        <v>120</v>
      </c>
      <c r="D155" s="21" t="s">
        <v>148</v>
      </c>
      <c r="E155" s="22" t="s">
        <v>149</v>
      </c>
      <c r="F155" s="17" t="s">
        <v>150</v>
      </c>
      <c r="G155" s="21" t="s">
        <v>151</v>
      </c>
      <c r="H155" s="21" t="s">
        <v>152</v>
      </c>
      <c r="I155" s="17" t="s">
        <v>153</v>
      </c>
      <c r="J155" s="17" t="s">
        <v>154</v>
      </c>
      <c r="K155" s="17" t="s">
        <v>155</v>
      </c>
      <c r="L155" s="17" t="s">
        <v>156</v>
      </c>
      <c r="M155" s="17" t="s">
        <v>163</v>
      </c>
      <c r="N155" s="17" t="s">
        <v>164</v>
      </c>
      <c r="O155" s="17" t="s">
        <v>165</v>
      </c>
      <c r="P155" s="17" t="s">
        <v>166</v>
      </c>
      <c r="Q155" s="17" t="s">
        <v>167</v>
      </c>
      <c r="R155" s="17" t="s">
        <v>168</v>
      </c>
      <c r="S155" s="17" t="s">
        <v>169</v>
      </c>
      <c r="T155" s="17" t="s">
        <v>170</v>
      </c>
      <c r="U155" s="17" t="s">
        <v>171</v>
      </c>
      <c r="V155" s="56" t="s">
        <v>172</v>
      </c>
      <c r="W155" s="17" t="s">
        <v>173</v>
      </c>
      <c r="X155" s="71" t="s">
        <v>174</v>
      </c>
      <c r="Y155" s="72" t="s">
        <v>175</v>
      </c>
      <c r="Z155" s="72" t="s">
        <v>176</v>
      </c>
      <c r="AA155" s="72" t="s">
        <v>177</v>
      </c>
      <c r="AB155" s="72" t="s">
        <v>178</v>
      </c>
      <c r="AC155" s="72" t="s">
        <v>179</v>
      </c>
      <c r="AD155" s="72" t="s">
        <v>180</v>
      </c>
      <c r="AE155" s="72" t="s">
        <v>181</v>
      </c>
      <c r="AF155" s="72" t="s">
        <v>9</v>
      </c>
      <c r="AG155" s="72" t="s">
        <v>11</v>
      </c>
      <c r="AH155" s="72" t="s">
        <v>182</v>
      </c>
      <c r="AI155" s="195" t="s">
        <v>183</v>
      </c>
      <c r="AJ155" s="196" t="s">
        <v>184</v>
      </c>
      <c r="AK155" s="197" t="s">
        <v>185</v>
      </c>
      <c r="AL155" s="198" t="s">
        <v>186</v>
      </c>
      <c r="AM155" s="72" t="s">
        <v>187</v>
      </c>
      <c r="AN155" s="20" t="s">
        <v>188</v>
      </c>
      <c r="AO155" s="20" t="s">
        <v>189</v>
      </c>
      <c r="AP155" s="20" t="s">
        <v>190</v>
      </c>
      <c r="AQ155" s="20" t="s">
        <v>191</v>
      </c>
      <c r="AR155" s="20" t="s">
        <v>192</v>
      </c>
      <c r="AS155" s="20" t="s">
        <v>193</v>
      </c>
      <c r="AT155" s="216" t="s">
        <v>194</v>
      </c>
      <c r="AU155" s="20" t="s">
        <v>195</v>
      </c>
      <c r="AV155" s="217"/>
      <c r="AW155" s="236" t="s">
        <v>157</v>
      </c>
      <c r="AX155" s="237" t="s">
        <v>158</v>
      </c>
      <c r="AY155" s="238" t="s">
        <v>159</v>
      </c>
      <c r="AZ155" s="238" t="s">
        <v>160</v>
      </c>
      <c r="BA155" s="238" t="s">
        <v>161</v>
      </c>
      <c r="BB155" s="238" t="s">
        <v>162</v>
      </c>
      <c r="BC155" s="239" t="s">
        <v>196</v>
      </c>
      <c r="BD155" s="240" t="s">
        <v>197</v>
      </c>
      <c r="BE155" s="251"/>
      <c r="BG155" s="252"/>
      <c r="BJ155" s="271"/>
      <c r="BK155" s="270"/>
    </row>
    <row r="156" spans="1:63" s="14" customFormat="1" ht="16.5">
      <c r="A156" s="655"/>
      <c r="B156" s="189"/>
      <c r="C156" s="173"/>
      <c r="D156" s="174"/>
      <c r="E156" s="175"/>
      <c r="F156" s="174"/>
      <c r="G156" s="176"/>
      <c r="H156" s="176"/>
      <c r="I156" s="176"/>
      <c r="J156" s="174"/>
      <c r="K156" s="174"/>
      <c r="L156" s="174"/>
      <c r="M156" s="174"/>
      <c r="N156" s="174"/>
      <c r="O156" s="174"/>
      <c r="P156" s="174"/>
      <c r="Q156" s="174"/>
      <c r="R156" s="174"/>
      <c r="S156" s="174"/>
      <c r="T156" s="174"/>
      <c r="U156" s="174"/>
      <c r="V156" s="175"/>
      <c r="W156" s="174"/>
      <c r="X156" s="190"/>
      <c r="Y156" s="191"/>
      <c r="Z156" s="191"/>
      <c r="AA156" s="191"/>
      <c r="AB156" s="191"/>
      <c r="AC156" s="192"/>
      <c r="AD156" s="191"/>
      <c r="AE156" s="193"/>
      <c r="AF156" s="191"/>
      <c r="AG156" s="191"/>
      <c r="AH156" s="199"/>
      <c r="AI156" s="193"/>
      <c r="AJ156" s="200"/>
      <c r="AK156" s="201"/>
      <c r="AL156" s="202"/>
      <c r="AM156" s="203"/>
      <c r="AN156" s="204"/>
      <c r="AO156" s="218"/>
      <c r="AP156" s="218"/>
      <c r="AQ156" s="219"/>
      <c r="AR156" s="219"/>
      <c r="AS156" s="219"/>
      <c r="AT156" s="220"/>
      <c r="AU156" s="221"/>
      <c r="AV156" s="1"/>
      <c r="AW156" s="241"/>
      <c r="AX156" s="242"/>
      <c r="AY156" s="218"/>
      <c r="AZ156" s="218"/>
      <c r="BA156" s="218"/>
      <c r="BB156" s="218"/>
      <c r="BC156" s="243"/>
      <c r="BD156" s="244"/>
      <c r="BE156" s="257"/>
      <c r="BG156" s="252"/>
      <c r="BJ156" s="272"/>
      <c r="BK156" s="270"/>
    </row>
    <row r="157" spans="1:63" s="14" customFormat="1" ht="15.75">
      <c r="A157" s="655"/>
      <c r="B157" s="665"/>
      <c r="C157" s="666"/>
      <c r="D157" s="178"/>
      <c r="E157" s="179"/>
      <c r="F157" s="180"/>
      <c r="G157" s="178"/>
      <c r="H157" s="178"/>
      <c r="I157" s="178"/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  <c r="T157" s="174"/>
      <c r="U157" s="174"/>
      <c r="V157" s="175"/>
      <c r="W157" s="174"/>
      <c r="X157" s="190"/>
      <c r="Y157" s="182"/>
      <c r="Z157" s="182"/>
      <c r="AA157" s="182"/>
      <c r="AB157" s="182"/>
      <c r="AC157" s="194"/>
      <c r="AD157" s="191"/>
      <c r="AE157" s="182"/>
      <c r="AF157" s="182"/>
      <c r="AG157" s="191"/>
      <c r="AH157" s="199"/>
      <c r="AI157" s="194"/>
      <c r="AJ157" s="205"/>
      <c r="AK157" s="206"/>
      <c r="AL157" s="207"/>
      <c r="AM157" s="208"/>
      <c r="AN157" s="209"/>
      <c r="AO157" s="222"/>
      <c r="AP157" s="222"/>
      <c r="AQ157" s="223"/>
      <c r="AR157" s="223"/>
      <c r="AS157" s="223"/>
      <c r="AT157" s="224"/>
      <c r="AU157" s="225"/>
      <c r="AV157" s="1"/>
      <c r="AW157" s="245"/>
      <c r="AX157" s="246"/>
      <c r="AY157" s="222"/>
      <c r="AZ157" s="222"/>
      <c r="BA157" s="222"/>
      <c r="BB157" s="222"/>
      <c r="BC157" s="247"/>
      <c r="BD157" s="248"/>
      <c r="BE157" s="257"/>
      <c r="BG157" s="252"/>
      <c r="BJ157" s="272"/>
      <c r="BK157" s="270"/>
    </row>
    <row r="158" spans="1:63" s="14" customFormat="1" ht="15.75">
      <c r="A158" s="655"/>
      <c r="B158" s="667"/>
      <c r="C158" s="668"/>
      <c r="D158" s="178"/>
      <c r="E158" s="179"/>
      <c r="F158" s="180"/>
      <c r="G158" s="178"/>
      <c r="H158" s="178"/>
      <c r="I158" s="178"/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  <c r="T158" s="174"/>
      <c r="U158" s="174"/>
      <c r="V158" s="175"/>
      <c r="W158" s="174"/>
      <c r="X158" s="190"/>
      <c r="Y158" s="182"/>
      <c r="Z158" s="182"/>
      <c r="AA158" s="182"/>
      <c r="AB158" s="182"/>
      <c r="AC158" s="194"/>
      <c r="AD158" s="182"/>
      <c r="AE158" s="182"/>
      <c r="AF158" s="182"/>
      <c r="AG158" s="191"/>
      <c r="AH158" s="199"/>
      <c r="AI158" s="194"/>
      <c r="AJ158" s="205"/>
      <c r="AK158" s="206"/>
      <c r="AL158" s="207"/>
      <c r="AM158" s="208"/>
      <c r="AN158" s="209"/>
      <c r="AO158" s="222"/>
      <c r="AP158" s="222"/>
      <c r="AQ158" s="223"/>
      <c r="AR158" s="223"/>
      <c r="AS158" s="223"/>
      <c r="AT158" s="224"/>
      <c r="AU158" s="225"/>
      <c r="AV158" s="1"/>
      <c r="AW158" s="245"/>
      <c r="AX158" s="246"/>
      <c r="AY158" s="222"/>
      <c r="AZ158" s="222"/>
      <c r="BA158" s="222"/>
      <c r="BB158" s="222"/>
      <c r="BC158" s="247"/>
      <c r="BD158" s="248"/>
      <c r="BE158" s="257"/>
      <c r="BG158" s="252"/>
      <c r="BJ158" s="272"/>
      <c r="BK158" s="270"/>
    </row>
    <row r="159" spans="1:63" s="14" customFormat="1" ht="15" customHeight="1">
      <c r="A159" s="655"/>
      <c r="B159" s="667"/>
      <c r="C159" s="668"/>
      <c r="D159" s="178"/>
      <c r="E159" s="179"/>
      <c r="F159" s="180"/>
      <c r="G159" s="180"/>
      <c r="H159" s="180"/>
      <c r="I159" s="180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79"/>
      <c r="W159" s="180"/>
      <c r="X159" s="179"/>
      <c r="Y159" s="182"/>
      <c r="Z159" s="182"/>
      <c r="AA159" s="182"/>
      <c r="AB159" s="182"/>
      <c r="AC159" s="194"/>
      <c r="AD159" s="182"/>
      <c r="AE159" s="182"/>
      <c r="AF159" s="182"/>
      <c r="AG159" s="182"/>
      <c r="AH159" s="208"/>
      <c r="AI159" s="182"/>
      <c r="AJ159" s="205"/>
      <c r="AK159" s="206"/>
      <c r="AL159" s="207"/>
      <c r="AM159" s="208"/>
      <c r="AN159" s="209"/>
      <c r="AO159" s="222"/>
      <c r="AP159" s="222"/>
      <c r="AQ159" s="223"/>
      <c r="AR159" s="223"/>
      <c r="AS159" s="223"/>
      <c r="AT159" s="224"/>
      <c r="AU159" s="225"/>
      <c r="AV159" s="1"/>
      <c r="AW159" s="245"/>
      <c r="AX159" s="246"/>
      <c r="AY159" s="222"/>
      <c r="AZ159" s="222"/>
      <c r="BA159" s="222"/>
      <c r="BB159" s="222"/>
      <c r="BC159" s="247"/>
      <c r="BD159" s="248"/>
      <c r="BE159" s="257"/>
      <c r="BG159" s="252"/>
      <c r="BJ159" s="272"/>
      <c r="BK159" s="270"/>
    </row>
    <row r="160" spans="1:63" s="14" customFormat="1" ht="16.5">
      <c r="A160" s="655"/>
      <c r="B160" s="667"/>
      <c r="C160" s="668"/>
      <c r="D160" s="184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5"/>
      <c r="Y160" s="185"/>
      <c r="Z160" s="180"/>
      <c r="AA160" s="180"/>
      <c r="AB160" s="180"/>
      <c r="AC160" s="184"/>
      <c r="AD160" s="185"/>
      <c r="AE160" s="185"/>
      <c r="AF160" s="185"/>
      <c r="AG160" s="185"/>
      <c r="AH160" s="210"/>
      <c r="AI160" s="185"/>
      <c r="AJ160" s="185"/>
      <c r="AK160" s="210"/>
      <c r="AL160" s="210"/>
      <c r="AM160" s="185"/>
      <c r="AN160" s="185"/>
      <c r="AO160" s="185"/>
      <c r="AP160" s="185"/>
      <c r="AQ160" s="185"/>
      <c r="AR160" s="185"/>
      <c r="AS160" s="185"/>
      <c r="AT160" s="226"/>
      <c r="AU160" s="227"/>
      <c r="AV160" s="1"/>
      <c r="AW160" s="227"/>
      <c r="AX160" s="184"/>
      <c r="AY160" s="185"/>
      <c r="AZ160" s="185"/>
      <c r="BA160" s="185"/>
      <c r="BB160" s="185"/>
      <c r="BC160" s="226"/>
      <c r="BD160" s="249"/>
      <c r="BE160" s="257"/>
      <c r="BG160" s="252"/>
      <c r="BJ160" s="272"/>
      <c r="BK160" s="270"/>
    </row>
    <row r="161" spans="1:63" ht="16.5">
      <c r="A161" s="655"/>
      <c r="B161" s="667"/>
      <c r="C161" s="668"/>
      <c r="D161" s="186">
        <f>SUM(D156:D160)*250000</f>
        <v>0</v>
      </c>
      <c r="E161" s="187">
        <f>SUM(E156:E160)*350000</f>
        <v>0</v>
      </c>
      <c r="F161" s="187">
        <f>SUM(F156:F160)*250000</f>
        <v>0</v>
      </c>
      <c r="G161" s="187">
        <f>SUM(G156:G160)*350000</f>
        <v>0</v>
      </c>
      <c r="H161" s="187">
        <f>SUM(H156:H160)*250000</f>
        <v>0</v>
      </c>
      <c r="I161" s="187">
        <f>SUM(I156:I160)*350000</f>
        <v>0</v>
      </c>
      <c r="J161" s="187">
        <f>SUM(J156:J160)*250000</f>
        <v>0</v>
      </c>
      <c r="K161" s="187">
        <f>SUM(K156:K160)*350000</f>
        <v>0</v>
      </c>
      <c r="L161" s="187">
        <f>SUM(L156:L160)*75000</f>
        <v>0</v>
      </c>
      <c r="M161" s="187">
        <f>SUM(M156:M160)*120000</f>
        <v>0</v>
      </c>
      <c r="N161" s="187">
        <f>SUM(N156:N160)*25000</f>
        <v>0</v>
      </c>
      <c r="O161" s="187">
        <f>SUM(O156:O160)*35000</f>
        <v>0</v>
      </c>
      <c r="P161" s="187">
        <f>SUM(P156:P160)*200000</f>
        <v>0</v>
      </c>
      <c r="Q161" s="187">
        <f>SUM(Q156:Q160)*300000</f>
        <v>0</v>
      </c>
      <c r="R161" s="187">
        <f>SUM(R156:R160)*200000</f>
        <v>0</v>
      </c>
      <c r="S161" s="187">
        <f>SUM(S156:S160)*300000</f>
        <v>0</v>
      </c>
      <c r="T161" s="187">
        <f>SUM(T156:T160)*200000</f>
        <v>0</v>
      </c>
      <c r="U161" s="187">
        <f>SUM(U156:U160)*300000</f>
        <v>0</v>
      </c>
      <c r="V161" s="187">
        <f>SUM(V156:V160)*200000</f>
        <v>0</v>
      </c>
      <c r="W161" s="187">
        <f>SUM(W156:W160)*300000</f>
        <v>0</v>
      </c>
      <c r="X161" s="187">
        <f>SUM(X156:X160)*100000</f>
        <v>0</v>
      </c>
      <c r="Y161" s="187">
        <f>SUM(Y156:Y160)*100000</f>
        <v>0</v>
      </c>
      <c r="Z161" s="187">
        <f>SUM(Z156:Z160)*880000</f>
        <v>0</v>
      </c>
      <c r="AA161" s="187">
        <f t="shared" ref="AA161:AB161" si="94">SUM(AA156:AA160)*880000</f>
        <v>0</v>
      </c>
      <c r="AB161" s="187">
        <f t="shared" si="94"/>
        <v>0</v>
      </c>
      <c r="AC161" s="187">
        <f>SUM(AC156:AC160)*50000</f>
        <v>0</v>
      </c>
      <c r="AD161" s="187">
        <f>SUM(AD156:AD160)*100000</f>
        <v>0</v>
      </c>
      <c r="AE161" s="187">
        <f>SUM(AE156:AE160)*180000</f>
        <v>0</v>
      </c>
      <c r="AF161" s="187">
        <f>SUM(AF156:AF160)*10000</f>
        <v>0</v>
      </c>
      <c r="AG161" s="187">
        <f>SUM(AG156:AG160)*15000</f>
        <v>0</v>
      </c>
      <c r="AH161" s="187">
        <f>SUM(AH156:AH160)*30000</f>
        <v>0</v>
      </c>
      <c r="AI161" s="187">
        <f>SUM(AI156:AI160)*370000</f>
        <v>0</v>
      </c>
      <c r="AJ161" s="187">
        <f>SUM(AJ156:AJ160)*125000</f>
        <v>0</v>
      </c>
      <c r="AK161" s="211">
        <f>SUM(AK156:AK160)*AV161</f>
        <v>0</v>
      </c>
      <c r="AL161" s="212">
        <f>SUM(AL156:AL160)*30</f>
        <v>0</v>
      </c>
      <c r="AM161" s="187">
        <f>SUM(AM156:AM160)*1000000</f>
        <v>0</v>
      </c>
      <c r="AN161" s="187">
        <f>SUM(AN156:AN160)*330000</f>
        <v>0</v>
      </c>
      <c r="AO161" s="187">
        <f>SUM(AO156:AO160)*120000</f>
        <v>0</v>
      </c>
      <c r="AP161" s="187">
        <f>SUM(AP156:AP160)*550000</f>
        <v>0</v>
      </c>
      <c r="AQ161" s="187">
        <f>SUM(AQ156:AQ160)*275000</f>
        <v>0</v>
      </c>
      <c r="AR161" s="187">
        <f>SUM(AR156:AR160)*275000</f>
        <v>0</v>
      </c>
      <c r="AS161" s="187">
        <f>SUM(AS156:AS160)*275000</f>
        <v>0</v>
      </c>
      <c r="AT161" s="228">
        <f>SUM(AT156:AT160)*275000</f>
        <v>0</v>
      </c>
      <c r="AU161" s="187">
        <f>SUM(AU156:AU160)*275000</f>
        <v>0</v>
      </c>
      <c r="AV161" s="229">
        <v>0</v>
      </c>
      <c r="AW161" s="187">
        <f t="shared" ref="AW161:BD161" si="95">SUM(AW156:AW160)</f>
        <v>0</v>
      </c>
      <c r="AX161" s="186">
        <f t="shared" si="95"/>
        <v>0</v>
      </c>
      <c r="AY161" s="187">
        <f t="shared" si="95"/>
        <v>0</v>
      </c>
      <c r="AZ161" s="187">
        <f t="shared" si="95"/>
        <v>0</v>
      </c>
      <c r="BA161" s="187">
        <f t="shared" si="95"/>
        <v>0</v>
      </c>
      <c r="BB161" s="187">
        <f t="shared" si="95"/>
        <v>0</v>
      </c>
      <c r="BC161" s="228">
        <f t="shared" si="95"/>
        <v>0</v>
      </c>
      <c r="BD161" s="187">
        <f t="shared" si="95"/>
        <v>0</v>
      </c>
      <c r="BE161" s="257"/>
      <c r="BF161" s="259"/>
      <c r="BG161" s="252"/>
      <c r="BK161" s="270"/>
    </row>
    <row r="162" spans="1:63" ht="20.25" customHeight="1">
      <c r="A162" s="656"/>
      <c r="B162" s="669"/>
      <c r="C162" s="670"/>
      <c r="D162" s="188">
        <f>SUM(D156:D160)</f>
        <v>0</v>
      </c>
      <c r="E162" s="188">
        <f t="shared" ref="E162:Z162" si="96">SUM(E156:E160)</f>
        <v>0</v>
      </c>
      <c r="F162" s="188">
        <f t="shared" si="96"/>
        <v>0</v>
      </c>
      <c r="G162" s="188">
        <f t="shared" si="96"/>
        <v>0</v>
      </c>
      <c r="H162" s="188">
        <f t="shared" si="96"/>
        <v>0</v>
      </c>
      <c r="I162" s="188">
        <f t="shared" si="96"/>
        <v>0</v>
      </c>
      <c r="J162" s="188">
        <f t="shared" si="96"/>
        <v>0</v>
      </c>
      <c r="K162" s="188">
        <f t="shared" si="96"/>
        <v>0</v>
      </c>
      <c r="L162" s="188">
        <f t="shared" si="96"/>
        <v>0</v>
      </c>
      <c r="M162" s="188">
        <f t="shared" si="96"/>
        <v>0</v>
      </c>
      <c r="N162" s="188">
        <f t="shared" si="96"/>
        <v>0</v>
      </c>
      <c r="O162" s="188">
        <f t="shared" si="96"/>
        <v>0</v>
      </c>
      <c r="P162" s="188">
        <f t="shared" si="96"/>
        <v>0</v>
      </c>
      <c r="Q162" s="188">
        <f t="shared" si="96"/>
        <v>0</v>
      </c>
      <c r="R162" s="188">
        <f t="shared" si="96"/>
        <v>0</v>
      </c>
      <c r="S162" s="188">
        <f t="shared" si="96"/>
        <v>0</v>
      </c>
      <c r="T162" s="188">
        <f t="shared" si="96"/>
        <v>0</v>
      </c>
      <c r="U162" s="188">
        <f t="shared" si="96"/>
        <v>0</v>
      </c>
      <c r="V162" s="188">
        <f t="shared" si="96"/>
        <v>0</v>
      </c>
      <c r="W162" s="188">
        <f t="shared" si="96"/>
        <v>0</v>
      </c>
      <c r="X162" s="188">
        <f t="shared" si="96"/>
        <v>0</v>
      </c>
      <c r="Y162" s="188">
        <f t="shared" si="96"/>
        <v>0</v>
      </c>
      <c r="Z162" s="188">
        <f t="shared" si="96"/>
        <v>0</v>
      </c>
      <c r="AA162" s="188">
        <f t="shared" ref="AA162:AU162" si="97">SUM(AA156:AA160)</f>
        <v>0</v>
      </c>
      <c r="AB162" s="188">
        <f t="shared" si="97"/>
        <v>0</v>
      </c>
      <c r="AC162" s="188">
        <f t="shared" si="97"/>
        <v>0</v>
      </c>
      <c r="AD162" s="188">
        <f t="shared" si="97"/>
        <v>0</v>
      </c>
      <c r="AE162" s="188">
        <f t="shared" si="97"/>
        <v>0</v>
      </c>
      <c r="AF162" s="188">
        <f t="shared" si="97"/>
        <v>0</v>
      </c>
      <c r="AG162" s="188">
        <f t="shared" si="97"/>
        <v>0</v>
      </c>
      <c r="AH162" s="188">
        <f t="shared" si="97"/>
        <v>0</v>
      </c>
      <c r="AI162" s="188">
        <f t="shared" si="97"/>
        <v>0</v>
      </c>
      <c r="AJ162" s="188">
        <f t="shared" si="97"/>
        <v>0</v>
      </c>
      <c r="AK162" s="213">
        <f t="shared" si="97"/>
        <v>0</v>
      </c>
      <c r="AL162" s="213">
        <f t="shared" si="97"/>
        <v>0</v>
      </c>
      <c r="AM162" s="188">
        <f t="shared" si="97"/>
        <v>0</v>
      </c>
      <c r="AN162" s="188">
        <f t="shared" si="97"/>
        <v>0</v>
      </c>
      <c r="AO162" s="188">
        <f t="shared" si="97"/>
        <v>0</v>
      </c>
      <c r="AP162" s="188">
        <f t="shared" si="97"/>
        <v>0</v>
      </c>
      <c r="AQ162" s="188">
        <f t="shared" si="97"/>
        <v>0</v>
      </c>
      <c r="AR162" s="188">
        <f t="shared" si="97"/>
        <v>0</v>
      </c>
      <c r="AS162" s="188">
        <f t="shared" si="97"/>
        <v>0</v>
      </c>
      <c r="AT162" s="230">
        <f t="shared" si="97"/>
        <v>0</v>
      </c>
      <c r="AU162" s="231">
        <f t="shared" si="97"/>
        <v>0</v>
      </c>
      <c r="AV162" s="1" t="s">
        <v>203</v>
      </c>
      <c r="AW162" s="231">
        <f t="shared" ref="AW162:BD162" si="98">SUM(AW156:AW160)</f>
        <v>0</v>
      </c>
      <c r="AX162" s="188">
        <f t="shared" si="98"/>
        <v>0</v>
      </c>
      <c r="AY162" s="188">
        <f t="shared" si="98"/>
        <v>0</v>
      </c>
      <c r="AZ162" s="188">
        <f t="shared" si="98"/>
        <v>0</v>
      </c>
      <c r="BA162" s="188">
        <f t="shared" si="98"/>
        <v>0</v>
      </c>
      <c r="BB162" s="188">
        <f t="shared" si="98"/>
        <v>0</v>
      </c>
      <c r="BC162" s="230">
        <f t="shared" si="98"/>
        <v>0</v>
      </c>
      <c r="BD162" s="187">
        <f t="shared" si="98"/>
        <v>0</v>
      </c>
      <c r="BE162" s="260"/>
      <c r="BF162" s="259"/>
      <c r="BG162" s="252"/>
      <c r="BK162" s="270"/>
    </row>
    <row r="163" spans="1:63" s="1" customFormat="1" ht="16.5">
      <c r="A163" s="654"/>
      <c r="B163" s="19" t="s">
        <v>119</v>
      </c>
      <c r="C163" s="20" t="s">
        <v>120</v>
      </c>
      <c r="D163" s="21" t="s">
        <v>148</v>
      </c>
      <c r="E163" s="22" t="s">
        <v>149</v>
      </c>
      <c r="F163" s="17" t="s">
        <v>150</v>
      </c>
      <c r="G163" s="21" t="s">
        <v>151</v>
      </c>
      <c r="H163" s="21" t="s">
        <v>152</v>
      </c>
      <c r="I163" s="17" t="s">
        <v>153</v>
      </c>
      <c r="J163" s="17" t="s">
        <v>154</v>
      </c>
      <c r="K163" s="17" t="s">
        <v>155</v>
      </c>
      <c r="L163" s="17" t="s">
        <v>156</v>
      </c>
      <c r="M163" s="17" t="s">
        <v>163</v>
      </c>
      <c r="N163" s="17" t="s">
        <v>164</v>
      </c>
      <c r="O163" s="17" t="s">
        <v>165</v>
      </c>
      <c r="P163" s="17" t="s">
        <v>166</v>
      </c>
      <c r="Q163" s="17" t="s">
        <v>167</v>
      </c>
      <c r="R163" s="17" t="s">
        <v>168</v>
      </c>
      <c r="S163" s="17" t="s">
        <v>169</v>
      </c>
      <c r="T163" s="17" t="s">
        <v>170</v>
      </c>
      <c r="U163" s="17" t="s">
        <v>171</v>
      </c>
      <c r="V163" s="56" t="s">
        <v>172</v>
      </c>
      <c r="W163" s="17" t="s">
        <v>173</v>
      </c>
      <c r="X163" s="71" t="s">
        <v>174</v>
      </c>
      <c r="Y163" s="72" t="s">
        <v>175</v>
      </c>
      <c r="Z163" s="72" t="s">
        <v>176</v>
      </c>
      <c r="AA163" s="72" t="s">
        <v>177</v>
      </c>
      <c r="AB163" s="72" t="s">
        <v>178</v>
      </c>
      <c r="AC163" s="72" t="s">
        <v>179</v>
      </c>
      <c r="AD163" s="72" t="s">
        <v>180</v>
      </c>
      <c r="AE163" s="72" t="s">
        <v>181</v>
      </c>
      <c r="AF163" s="72" t="s">
        <v>9</v>
      </c>
      <c r="AG163" s="72" t="s">
        <v>11</v>
      </c>
      <c r="AH163" s="72" t="s">
        <v>182</v>
      </c>
      <c r="AI163" s="195" t="s">
        <v>183</v>
      </c>
      <c r="AJ163" s="196" t="s">
        <v>184</v>
      </c>
      <c r="AK163" s="197" t="s">
        <v>185</v>
      </c>
      <c r="AL163" s="198" t="s">
        <v>186</v>
      </c>
      <c r="AM163" s="72" t="s">
        <v>187</v>
      </c>
      <c r="AN163" s="20" t="s">
        <v>188</v>
      </c>
      <c r="AO163" s="20" t="s">
        <v>189</v>
      </c>
      <c r="AP163" s="20" t="s">
        <v>190</v>
      </c>
      <c r="AQ163" s="20" t="s">
        <v>191</v>
      </c>
      <c r="AR163" s="20" t="s">
        <v>192</v>
      </c>
      <c r="AS163" s="20" t="s">
        <v>193</v>
      </c>
      <c r="AT163" s="216" t="s">
        <v>194</v>
      </c>
      <c r="AU163" s="20" t="s">
        <v>195</v>
      </c>
      <c r="AV163" s="217"/>
      <c r="AW163" s="236" t="s">
        <v>157</v>
      </c>
      <c r="AX163" s="237" t="s">
        <v>158</v>
      </c>
      <c r="AY163" s="238" t="s">
        <v>159</v>
      </c>
      <c r="AZ163" s="238" t="s">
        <v>160</v>
      </c>
      <c r="BA163" s="238" t="s">
        <v>161</v>
      </c>
      <c r="BB163" s="238" t="s">
        <v>162</v>
      </c>
      <c r="BC163" s="239" t="s">
        <v>196</v>
      </c>
      <c r="BD163" s="240" t="s">
        <v>197</v>
      </c>
      <c r="BE163" s="251"/>
      <c r="BG163" s="252"/>
      <c r="BJ163" s="271"/>
      <c r="BK163" s="270"/>
    </row>
    <row r="164" spans="1:63" s="14" customFormat="1" ht="16.5">
      <c r="A164" s="655"/>
      <c r="B164" s="189"/>
      <c r="C164" s="173"/>
      <c r="D164" s="174"/>
      <c r="E164" s="175"/>
      <c r="F164" s="174"/>
      <c r="G164" s="176"/>
      <c r="H164" s="176"/>
      <c r="I164" s="176"/>
      <c r="J164" s="174"/>
      <c r="K164" s="174"/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5"/>
      <c r="W164" s="174"/>
      <c r="X164" s="190"/>
      <c r="Y164" s="191"/>
      <c r="Z164" s="191"/>
      <c r="AA164" s="191"/>
      <c r="AB164" s="191"/>
      <c r="AC164" s="192"/>
      <c r="AD164" s="191"/>
      <c r="AE164" s="193"/>
      <c r="AF164" s="191"/>
      <c r="AG164" s="191"/>
      <c r="AH164" s="199"/>
      <c r="AI164" s="193"/>
      <c r="AJ164" s="200"/>
      <c r="AK164" s="201"/>
      <c r="AL164" s="202"/>
      <c r="AM164" s="203"/>
      <c r="AN164" s="204"/>
      <c r="AO164" s="218"/>
      <c r="AP164" s="218"/>
      <c r="AQ164" s="219"/>
      <c r="AR164" s="219"/>
      <c r="AS164" s="219"/>
      <c r="AT164" s="220"/>
      <c r="AU164" s="221"/>
      <c r="AV164" s="1"/>
      <c r="AW164" s="241"/>
      <c r="AX164" s="242"/>
      <c r="AY164" s="218"/>
      <c r="AZ164" s="218"/>
      <c r="BA164" s="218"/>
      <c r="BB164" s="218"/>
      <c r="BC164" s="243"/>
      <c r="BD164" s="244"/>
      <c r="BE164" s="257"/>
      <c r="BG164" s="252"/>
      <c r="BJ164" s="272"/>
      <c r="BK164" s="270"/>
    </row>
    <row r="165" spans="1:63" s="14" customFormat="1" ht="15.75">
      <c r="A165" s="655"/>
      <c r="B165" s="665"/>
      <c r="C165" s="666"/>
      <c r="D165" s="178"/>
      <c r="E165" s="179"/>
      <c r="F165" s="180"/>
      <c r="G165" s="178"/>
      <c r="H165" s="178"/>
      <c r="I165" s="178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74"/>
      <c r="U165" s="174"/>
      <c r="V165" s="175"/>
      <c r="W165" s="174"/>
      <c r="X165" s="190"/>
      <c r="Y165" s="182"/>
      <c r="Z165" s="182"/>
      <c r="AA165" s="182"/>
      <c r="AB165" s="182"/>
      <c r="AC165" s="194"/>
      <c r="AD165" s="191"/>
      <c r="AE165" s="182"/>
      <c r="AF165" s="182"/>
      <c r="AG165" s="191"/>
      <c r="AH165" s="199"/>
      <c r="AI165" s="194"/>
      <c r="AJ165" s="205"/>
      <c r="AK165" s="206"/>
      <c r="AL165" s="207"/>
      <c r="AM165" s="208"/>
      <c r="AN165" s="209"/>
      <c r="AO165" s="222"/>
      <c r="AP165" s="222"/>
      <c r="AQ165" s="223"/>
      <c r="AR165" s="223"/>
      <c r="AS165" s="223"/>
      <c r="AT165" s="224"/>
      <c r="AU165" s="225"/>
      <c r="AV165" s="1"/>
      <c r="AW165" s="245"/>
      <c r="AX165" s="246"/>
      <c r="AY165" s="222"/>
      <c r="AZ165" s="222"/>
      <c r="BA165" s="222"/>
      <c r="BB165" s="222"/>
      <c r="BC165" s="247"/>
      <c r="BD165" s="248"/>
      <c r="BE165" s="257"/>
      <c r="BG165" s="252"/>
      <c r="BJ165" s="272"/>
      <c r="BK165" s="270"/>
    </row>
    <row r="166" spans="1:63" s="14" customFormat="1" ht="15.75">
      <c r="A166" s="655"/>
      <c r="B166" s="667"/>
      <c r="C166" s="668"/>
      <c r="D166" s="178"/>
      <c r="E166" s="179"/>
      <c r="F166" s="180"/>
      <c r="G166" s="178"/>
      <c r="H166" s="178"/>
      <c r="I166" s="178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74"/>
      <c r="U166" s="174"/>
      <c r="V166" s="175"/>
      <c r="W166" s="174"/>
      <c r="X166" s="190"/>
      <c r="Y166" s="182"/>
      <c r="Z166" s="182"/>
      <c r="AA166" s="182"/>
      <c r="AB166" s="182"/>
      <c r="AC166" s="194"/>
      <c r="AD166" s="182"/>
      <c r="AE166" s="182"/>
      <c r="AF166" s="182"/>
      <c r="AG166" s="191"/>
      <c r="AH166" s="199"/>
      <c r="AI166" s="194"/>
      <c r="AJ166" s="205"/>
      <c r="AK166" s="206"/>
      <c r="AL166" s="207"/>
      <c r="AM166" s="208"/>
      <c r="AN166" s="209"/>
      <c r="AO166" s="222"/>
      <c r="AP166" s="222"/>
      <c r="AQ166" s="223"/>
      <c r="AR166" s="223"/>
      <c r="AS166" s="223"/>
      <c r="AT166" s="224"/>
      <c r="AU166" s="225"/>
      <c r="AV166" s="1"/>
      <c r="AW166" s="245"/>
      <c r="AX166" s="246"/>
      <c r="AY166" s="222"/>
      <c r="AZ166" s="222"/>
      <c r="BA166" s="222"/>
      <c r="BB166" s="222"/>
      <c r="BC166" s="247"/>
      <c r="BD166" s="248"/>
      <c r="BE166" s="257"/>
      <c r="BG166" s="252"/>
      <c r="BJ166" s="272"/>
      <c r="BK166" s="270"/>
    </row>
    <row r="167" spans="1:63" s="14" customFormat="1" ht="15" customHeight="1">
      <c r="A167" s="655"/>
      <c r="B167" s="667"/>
      <c r="C167" s="668"/>
      <c r="D167" s="178"/>
      <c r="E167" s="179"/>
      <c r="F167" s="180"/>
      <c r="G167" s="180"/>
      <c r="H167" s="180"/>
      <c r="I167" s="180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79"/>
      <c r="W167" s="180"/>
      <c r="X167" s="179"/>
      <c r="Y167" s="182"/>
      <c r="Z167" s="182"/>
      <c r="AA167" s="182"/>
      <c r="AB167" s="182"/>
      <c r="AC167" s="194"/>
      <c r="AD167" s="182"/>
      <c r="AE167" s="182"/>
      <c r="AF167" s="182"/>
      <c r="AG167" s="182"/>
      <c r="AH167" s="208"/>
      <c r="AI167" s="182"/>
      <c r="AJ167" s="205"/>
      <c r="AK167" s="206"/>
      <c r="AL167" s="207"/>
      <c r="AM167" s="208"/>
      <c r="AN167" s="209"/>
      <c r="AO167" s="222"/>
      <c r="AP167" s="222"/>
      <c r="AQ167" s="223"/>
      <c r="AR167" s="223"/>
      <c r="AS167" s="223"/>
      <c r="AT167" s="224"/>
      <c r="AU167" s="225"/>
      <c r="AV167" s="1"/>
      <c r="AW167" s="245"/>
      <c r="AX167" s="246"/>
      <c r="AY167" s="222"/>
      <c r="AZ167" s="222"/>
      <c r="BA167" s="222"/>
      <c r="BB167" s="222"/>
      <c r="BC167" s="247"/>
      <c r="BD167" s="248"/>
      <c r="BE167" s="257"/>
      <c r="BG167" s="252"/>
      <c r="BJ167" s="272"/>
      <c r="BK167" s="270"/>
    </row>
    <row r="168" spans="1:63" s="14" customFormat="1" ht="16.5">
      <c r="A168" s="655"/>
      <c r="B168" s="667"/>
      <c r="C168" s="668"/>
      <c r="D168" s="184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  <c r="X168" s="185"/>
      <c r="Y168" s="185"/>
      <c r="Z168" s="180"/>
      <c r="AA168" s="180"/>
      <c r="AB168" s="180"/>
      <c r="AC168" s="184"/>
      <c r="AD168" s="185"/>
      <c r="AE168" s="185"/>
      <c r="AF168" s="185"/>
      <c r="AG168" s="185"/>
      <c r="AH168" s="210"/>
      <c r="AI168" s="185"/>
      <c r="AJ168" s="185"/>
      <c r="AK168" s="210"/>
      <c r="AL168" s="210"/>
      <c r="AM168" s="185"/>
      <c r="AN168" s="185"/>
      <c r="AO168" s="185"/>
      <c r="AP168" s="185"/>
      <c r="AQ168" s="185"/>
      <c r="AR168" s="185"/>
      <c r="AS168" s="185"/>
      <c r="AT168" s="226"/>
      <c r="AU168" s="227"/>
      <c r="AV168" s="1"/>
      <c r="AW168" s="227"/>
      <c r="AX168" s="184"/>
      <c r="AY168" s="185"/>
      <c r="AZ168" s="185"/>
      <c r="BA168" s="185"/>
      <c r="BB168" s="185"/>
      <c r="BC168" s="226"/>
      <c r="BD168" s="249"/>
      <c r="BE168" s="257"/>
      <c r="BG168" s="252"/>
      <c r="BJ168" s="272"/>
      <c r="BK168" s="270"/>
    </row>
    <row r="169" spans="1:63" ht="16.5">
      <c r="A169" s="655"/>
      <c r="B169" s="667"/>
      <c r="C169" s="668"/>
      <c r="D169" s="186">
        <f>SUM(D164:D168)*250000</f>
        <v>0</v>
      </c>
      <c r="E169" s="187">
        <f>SUM(E164:E168)*350000</f>
        <v>0</v>
      </c>
      <c r="F169" s="187">
        <f>SUM(F164:F168)*250000</f>
        <v>0</v>
      </c>
      <c r="G169" s="187">
        <f>SUM(G164:G168)*350000</f>
        <v>0</v>
      </c>
      <c r="H169" s="187">
        <f>SUM(H164:H168)*250000</f>
        <v>0</v>
      </c>
      <c r="I169" s="187">
        <f>SUM(I164:I168)*350000</f>
        <v>0</v>
      </c>
      <c r="J169" s="187">
        <f>SUM(J164:J168)*250000</f>
        <v>0</v>
      </c>
      <c r="K169" s="187">
        <f>SUM(K164:K168)*350000</f>
        <v>0</v>
      </c>
      <c r="L169" s="187">
        <f>SUM(L164:L168)*75000</f>
        <v>0</v>
      </c>
      <c r="M169" s="187">
        <f>SUM(M164:M168)*120000</f>
        <v>0</v>
      </c>
      <c r="N169" s="187">
        <f>SUM(N164:N168)*25000</f>
        <v>0</v>
      </c>
      <c r="O169" s="187">
        <f>SUM(O164:O168)*35000</f>
        <v>0</v>
      </c>
      <c r="P169" s="187">
        <f>SUM(P164:P168)*200000</f>
        <v>0</v>
      </c>
      <c r="Q169" s="187">
        <f>SUM(Q164:Q168)*300000</f>
        <v>0</v>
      </c>
      <c r="R169" s="187">
        <f>SUM(R164:R168)*200000</f>
        <v>0</v>
      </c>
      <c r="S169" s="187">
        <f>SUM(S164:S168)*300000</f>
        <v>0</v>
      </c>
      <c r="T169" s="187">
        <f>SUM(T164:T168)*200000</f>
        <v>0</v>
      </c>
      <c r="U169" s="187">
        <f>SUM(U164:U168)*300000</f>
        <v>0</v>
      </c>
      <c r="V169" s="187">
        <f>SUM(V164:V168)*200000</f>
        <v>0</v>
      </c>
      <c r="W169" s="187">
        <f>SUM(W164:W168)*300000</f>
        <v>0</v>
      </c>
      <c r="X169" s="187">
        <f>SUM(X164:X168)*100000</f>
        <v>0</v>
      </c>
      <c r="Y169" s="187">
        <f>SUM(Y164:Y168)*100000</f>
        <v>0</v>
      </c>
      <c r="Z169" s="187">
        <f>SUM(Z164:Z168)*880000</f>
        <v>0</v>
      </c>
      <c r="AA169" s="187">
        <f t="shared" ref="AA169:AB169" si="99">SUM(AA164:AA168)*880000</f>
        <v>0</v>
      </c>
      <c r="AB169" s="187">
        <f t="shared" si="99"/>
        <v>0</v>
      </c>
      <c r="AC169" s="187">
        <f>SUM(AC164:AC168)*50000</f>
        <v>0</v>
      </c>
      <c r="AD169" s="187">
        <f>SUM(AD164:AD168)*100000</f>
        <v>0</v>
      </c>
      <c r="AE169" s="187">
        <f>SUM(AE164:AE168)*180000</f>
        <v>0</v>
      </c>
      <c r="AF169" s="187">
        <f>SUM(AF164:AF168)*10000</f>
        <v>0</v>
      </c>
      <c r="AG169" s="187">
        <f>SUM(AG164:AG168)*15000</f>
        <v>0</v>
      </c>
      <c r="AH169" s="187">
        <f>SUM(AH164:AH168)*30000</f>
        <v>0</v>
      </c>
      <c r="AI169" s="187">
        <f>SUM(AI164:AI168)*370000</f>
        <v>0</v>
      </c>
      <c r="AJ169" s="187">
        <f>SUM(AJ164:AJ168)*125000</f>
        <v>0</v>
      </c>
      <c r="AK169" s="211">
        <f>SUM(AK164:AK168)*AV169</f>
        <v>0</v>
      </c>
      <c r="AL169" s="212">
        <f>SUM(AL164:AL168)*30</f>
        <v>0</v>
      </c>
      <c r="AM169" s="187">
        <f>SUM(AM164:AM168)*1000000</f>
        <v>0</v>
      </c>
      <c r="AN169" s="187">
        <f>SUM(AN164:AN168)*330000</f>
        <v>0</v>
      </c>
      <c r="AO169" s="187">
        <f>SUM(AO164:AO168)*120000</f>
        <v>0</v>
      </c>
      <c r="AP169" s="187">
        <f>SUM(AP164:AP168)*550000</f>
        <v>0</v>
      </c>
      <c r="AQ169" s="187">
        <f>SUM(AQ164:AQ168)*275000</f>
        <v>0</v>
      </c>
      <c r="AR169" s="187">
        <f>SUM(AR164:AR168)*275000</f>
        <v>0</v>
      </c>
      <c r="AS169" s="187">
        <f>SUM(AS164:AS168)*275000</f>
        <v>0</v>
      </c>
      <c r="AT169" s="228">
        <f>SUM(AT164:AT168)*275000</f>
        <v>0</v>
      </c>
      <c r="AU169" s="187">
        <f>SUM(AU164:AU168)*275000</f>
        <v>0</v>
      </c>
      <c r="AV169" s="229">
        <v>0</v>
      </c>
      <c r="AW169" s="187">
        <f t="shared" ref="AW169:BD169" si="100">SUM(AW164:AW168)</f>
        <v>0</v>
      </c>
      <c r="AX169" s="186">
        <f t="shared" si="100"/>
        <v>0</v>
      </c>
      <c r="AY169" s="187">
        <f t="shared" si="100"/>
        <v>0</v>
      </c>
      <c r="AZ169" s="187">
        <f t="shared" si="100"/>
        <v>0</v>
      </c>
      <c r="BA169" s="187">
        <f t="shared" si="100"/>
        <v>0</v>
      </c>
      <c r="BB169" s="187">
        <f t="shared" si="100"/>
        <v>0</v>
      </c>
      <c r="BC169" s="228">
        <f t="shared" si="100"/>
        <v>0</v>
      </c>
      <c r="BD169" s="187">
        <f t="shared" si="100"/>
        <v>0</v>
      </c>
      <c r="BE169" s="257"/>
      <c r="BF169" s="259"/>
      <c r="BG169" s="252"/>
      <c r="BK169" s="270"/>
    </row>
    <row r="170" spans="1:63" ht="20.25" customHeight="1">
      <c r="A170" s="656"/>
      <c r="B170" s="669"/>
      <c r="C170" s="670"/>
      <c r="D170" s="188">
        <f>SUM(D164:D168)</f>
        <v>0</v>
      </c>
      <c r="E170" s="188">
        <f t="shared" ref="E170:Z170" si="101">SUM(E164:E168)</f>
        <v>0</v>
      </c>
      <c r="F170" s="188">
        <f t="shared" si="101"/>
        <v>0</v>
      </c>
      <c r="G170" s="188">
        <f t="shared" si="101"/>
        <v>0</v>
      </c>
      <c r="H170" s="188">
        <f t="shared" si="101"/>
        <v>0</v>
      </c>
      <c r="I170" s="188">
        <f t="shared" si="101"/>
        <v>0</v>
      </c>
      <c r="J170" s="188">
        <f t="shared" si="101"/>
        <v>0</v>
      </c>
      <c r="K170" s="188">
        <f t="shared" si="101"/>
        <v>0</v>
      </c>
      <c r="L170" s="188">
        <f t="shared" si="101"/>
        <v>0</v>
      </c>
      <c r="M170" s="188">
        <f t="shared" si="101"/>
        <v>0</v>
      </c>
      <c r="N170" s="188">
        <f t="shared" si="101"/>
        <v>0</v>
      </c>
      <c r="O170" s="188">
        <f t="shared" si="101"/>
        <v>0</v>
      </c>
      <c r="P170" s="188">
        <f t="shared" si="101"/>
        <v>0</v>
      </c>
      <c r="Q170" s="188">
        <f t="shared" si="101"/>
        <v>0</v>
      </c>
      <c r="R170" s="188">
        <f t="shared" si="101"/>
        <v>0</v>
      </c>
      <c r="S170" s="188">
        <f t="shared" si="101"/>
        <v>0</v>
      </c>
      <c r="T170" s="188">
        <f t="shared" si="101"/>
        <v>0</v>
      </c>
      <c r="U170" s="188">
        <f t="shared" si="101"/>
        <v>0</v>
      </c>
      <c r="V170" s="188">
        <f t="shared" si="101"/>
        <v>0</v>
      </c>
      <c r="W170" s="188">
        <f t="shared" si="101"/>
        <v>0</v>
      </c>
      <c r="X170" s="188">
        <f t="shared" si="101"/>
        <v>0</v>
      </c>
      <c r="Y170" s="188">
        <f t="shared" si="101"/>
        <v>0</v>
      </c>
      <c r="Z170" s="188">
        <f t="shared" si="101"/>
        <v>0</v>
      </c>
      <c r="AA170" s="188">
        <f t="shared" ref="AA170:AU170" si="102">SUM(AA164:AA168)</f>
        <v>0</v>
      </c>
      <c r="AB170" s="188">
        <f t="shared" si="102"/>
        <v>0</v>
      </c>
      <c r="AC170" s="188">
        <f t="shared" si="102"/>
        <v>0</v>
      </c>
      <c r="AD170" s="188">
        <f t="shared" si="102"/>
        <v>0</v>
      </c>
      <c r="AE170" s="188">
        <f t="shared" si="102"/>
        <v>0</v>
      </c>
      <c r="AF170" s="188">
        <f t="shared" si="102"/>
        <v>0</v>
      </c>
      <c r="AG170" s="188">
        <f t="shared" si="102"/>
        <v>0</v>
      </c>
      <c r="AH170" s="188">
        <f t="shared" si="102"/>
        <v>0</v>
      </c>
      <c r="AI170" s="188">
        <f t="shared" si="102"/>
        <v>0</v>
      </c>
      <c r="AJ170" s="188">
        <f t="shared" si="102"/>
        <v>0</v>
      </c>
      <c r="AK170" s="213">
        <f t="shared" si="102"/>
        <v>0</v>
      </c>
      <c r="AL170" s="213">
        <f t="shared" si="102"/>
        <v>0</v>
      </c>
      <c r="AM170" s="188">
        <f t="shared" si="102"/>
        <v>0</v>
      </c>
      <c r="AN170" s="188">
        <f t="shared" si="102"/>
        <v>0</v>
      </c>
      <c r="AO170" s="188">
        <f t="shared" si="102"/>
        <v>0</v>
      </c>
      <c r="AP170" s="188">
        <f t="shared" si="102"/>
        <v>0</v>
      </c>
      <c r="AQ170" s="188">
        <f t="shared" si="102"/>
        <v>0</v>
      </c>
      <c r="AR170" s="188">
        <f t="shared" si="102"/>
        <v>0</v>
      </c>
      <c r="AS170" s="188">
        <f t="shared" si="102"/>
        <v>0</v>
      </c>
      <c r="AT170" s="230">
        <f t="shared" si="102"/>
        <v>0</v>
      </c>
      <c r="AU170" s="231">
        <f t="shared" si="102"/>
        <v>0</v>
      </c>
      <c r="AV170" s="1" t="s">
        <v>203</v>
      </c>
      <c r="AW170" s="231">
        <f t="shared" ref="AW170:BD170" si="103">SUM(AW164:AW168)</f>
        <v>0</v>
      </c>
      <c r="AX170" s="188">
        <f t="shared" si="103"/>
        <v>0</v>
      </c>
      <c r="AY170" s="188">
        <f t="shared" si="103"/>
        <v>0</v>
      </c>
      <c r="AZ170" s="188">
        <f t="shared" si="103"/>
        <v>0</v>
      </c>
      <c r="BA170" s="188">
        <f t="shared" si="103"/>
        <v>0</v>
      </c>
      <c r="BB170" s="188">
        <f t="shared" si="103"/>
        <v>0</v>
      </c>
      <c r="BC170" s="230">
        <f t="shared" si="103"/>
        <v>0</v>
      </c>
      <c r="BD170" s="187">
        <f t="shared" si="103"/>
        <v>0</v>
      </c>
      <c r="BE170" s="260"/>
      <c r="BF170" s="259"/>
      <c r="BG170" s="252"/>
      <c r="BK170" s="270"/>
    </row>
    <row r="171" spans="1:63" s="1" customFormat="1" ht="16.5">
      <c r="A171" s="654"/>
      <c r="B171" s="19" t="s">
        <v>119</v>
      </c>
      <c r="C171" s="20" t="s">
        <v>120</v>
      </c>
      <c r="D171" s="21" t="s">
        <v>148</v>
      </c>
      <c r="E171" s="22" t="s">
        <v>149</v>
      </c>
      <c r="F171" s="17" t="s">
        <v>150</v>
      </c>
      <c r="G171" s="21" t="s">
        <v>151</v>
      </c>
      <c r="H171" s="21" t="s">
        <v>152</v>
      </c>
      <c r="I171" s="17" t="s">
        <v>153</v>
      </c>
      <c r="J171" s="17" t="s">
        <v>154</v>
      </c>
      <c r="K171" s="17" t="s">
        <v>155</v>
      </c>
      <c r="L171" s="17" t="s">
        <v>156</v>
      </c>
      <c r="M171" s="17" t="s">
        <v>163</v>
      </c>
      <c r="N171" s="17" t="s">
        <v>164</v>
      </c>
      <c r="O171" s="17" t="s">
        <v>165</v>
      </c>
      <c r="P171" s="17" t="s">
        <v>166</v>
      </c>
      <c r="Q171" s="17" t="s">
        <v>167</v>
      </c>
      <c r="R171" s="17" t="s">
        <v>168</v>
      </c>
      <c r="S171" s="17" t="s">
        <v>169</v>
      </c>
      <c r="T171" s="17" t="s">
        <v>170</v>
      </c>
      <c r="U171" s="17" t="s">
        <v>171</v>
      </c>
      <c r="V171" s="56" t="s">
        <v>172</v>
      </c>
      <c r="W171" s="17" t="s">
        <v>173</v>
      </c>
      <c r="X171" s="71" t="s">
        <v>174</v>
      </c>
      <c r="Y171" s="72" t="s">
        <v>175</v>
      </c>
      <c r="Z171" s="72" t="s">
        <v>176</v>
      </c>
      <c r="AA171" s="72" t="s">
        <v>177</v>
      </c>
      <c r="AB171" s="72" t="s">
        <v>178</v>
      </c>
      <c r="AC171" s="72" t="s">
        <v>179</v>
      </c>
      <c r="AD171" s="72" t="s">
        <v>180</v>
      </c>
      <c r="AE171" s="72" t="s">
        <v>181</v>
      </c>
      <c r="AF171" s="72" t="s">
        <v>9</v>
      </c>
      <c r="AG171" s="72" t="s">
        <v>11</v>
      </c>
      <c r="AH171" s="72" t="s">
        <v>182</v>
      </c>
      <c r="AI171" s="195" t="s">
        <v>183</v>
      </c>
      <c r="AJ171" s="196" t="s">
        <v>184</v>
      </c>
      <c r="AK171" s="197" t="s">
        <v>185</v>
      </c>
      <c r="AL171" s="198" t="s">
        <v>186</v>
      </c>
      <c r="AM171" s="72" t="s">
        <v>187</v>
      </c>
      <c r="AN171" s="20" t="s">
        <v>188</v>
      </c>
      <c r="AO171" s="20" t="s">
        <v>189</v>
      </c>
      <c r="AP171" s="20" t="s">
        <v>190</v>
      </c>
      <c r="AQ171" s="20" t="s">
        <v>191</v>
      </c>
      <c r="AR171" s="20" t="s">
        <v>192</v>
      </c>
      <c r="AS171" s="20" t="s">
        <v>193</v>
      </c>
      <c r="AT171" s="216" t="s">
        <v>194</v>
      </c>
      <c r="AU171" s="20" t="s">
        <v>195</v>
      </c>
      <c r="AV171" s="217"/>
      <c r="AW171" s="236" t="s">
        <v>157</v>
      </c>
      <c r="AX171" s="237" t="s">
        <v>158</v>
      </c>
      <c r="AY171" s="238" t="s">
        <v>159</v>
      </c>
      <c r="AZ171" s="238" t="s">
        <v>160</v>
      </c>
      <c r="BA171" s="238" t="s">
        <v>161</v>
      </c>
      <c r="BB171" s="238" t="s">
        <v>162</v>
      </c>
      <c r="BC171" s="239" t="s">
        <v>196</v>
      </c>
      <c r="BD171" s="240" t="s">
        <v>197</v>
      </c>
      <c r="BE171" s="251"/>
      <c r="BG171" s="252"/>
      <c r="BJ171" s="271"/>
      <c r="BK171" s="270"/>
    </row>
    <row r="172" spans="1:63" s="14" customFormat="1" ht="16.5">
      <c r="A172" s="655"/>
      <c r="B172" s="189"/>
      <c r="C172" s="173"/>
      <c r="D172" s="174"/>
      <c r="E172" s="175"/>
      <c r="F172" s="174"/>
      <c r="G172" s="176"/>
      <c r="H172" s="176"/>
      <c r="I172" s="176"/>
      <c r="J172" s="174"/>
      <c r="K172" s="174"/>
      <c r="L172" s="174"/>
      <c r="M172" s="174"/>
      <c r="N172" s="174"/>
      <c r="O172" s="174"/>
      <c r="P172" s="174"/>
      <c r="Q172" s="174"/>
      <c r="R172" s="174"/>
      <c r="S172" s="174"/>
      <c r="T172" s="174"/>
      <c r="U172" s="174"/>
      <c r="V172" s="175"/>
      <c r="W172" s="174"/>
      <c r="X172" s="190"/>
      <c r="Y172" s="191"/>
      <c r="Z172" s="191"/>
      <c r="AA172" s="191"/>
      <c r="AB172" s="191"/>
      <c r="AC172" s="192"/>
      <c r="AD172" s="191"/>
      <c r="AE172" s="193"/>
      <c r="AF172" s="191"/>
      <c r="AG172" s="191"/>
      <c r="AH172" s="199"/>
      <c r="AI172" s="193"/>
      <c r="AJ172" s="200"/>
      <c r="AK172" s="201"/>
      <c r="AL172" s="202"/>
      <c r="AM172" s="203"/>
      <c r="AN172" s="204"/>
      <c r="AO172" s="218"/>
      <c r="AP172" s="218"/>
      <c r="AQ172" s="219"/>
      <c r="AR172" s="219"/>
      <c r="AS172" s="219"/>
      <c r="AT172" s="220"/>
      <c r="AU172" s="221"/>
      <c r="AV172" s="1"/>
      <c r="AW172" s="241"/>
      <c r="AX172" s="242"/>
      <c r="AY172" s="218"/>
      <c r="AZ172" s="218"/>
      <c r="BA172" s="218"/>
      <c r="BB172" s="218"/>
      <c r="BC172" s="243"/>
      <c r="BD172" s="244"/>
      <c r="BE172" s="257"/>
      <c r="BG172" s="252"/>
      <c r="BJ172" s="272"/>
      <c r="BK172" s="270"/>
    </row>
    <row r="173" spans="1:63" s="14" customFormat="1" ht="15.75">
      <c r="A173" s="655"/>
      <c r="B173" s="665"/>
      <c r="C173" s="666"/>
      <c r="D173" s="178"/>
      <c r="E173" s="179"/>
      <c r="F173" s="180"/>
      <c r="G173" s="178"/>
      <c r="H173" s="178"/>
      <c r="I173" s="178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74"/>
      <c r="U173" s="174"/>
      <c r="V173" s="175"/>
      <c r="W173" s="174"/>
      <c r="X173" s="190"/>
      <c r="Y173" s="182"/>
      <c r="Z173" s="182"/>
      <c r="AA173" s="182"/>
      <c r="AB173" s="182"/>
      <c r="AC173" s="194"/>
      <c r="AD173" s="191"/>
      <c r="AE173" s="182"/>
      <c r="AF173" s="182"/>
      <c r="AG173" s="191"/>
      <c r="AH173" s="199"/>
      <c r="AI173" s="194"/>
      <c r="AJ173" s="205"/>
      <c r="AK173" s="206"/>
      <c r="AL173" s="207"/>
      <c r="AM173" s="208"/>
      <c r="AN173" s="209"/>
      <c r="AO173" s="222"/>
      <c r="AP173" s="222"/>
      <c r="AQ173" s="223"/>
      <c r="AR173" s="223"/>
      <c r="AS173" s="223"/>
      <c r="AT173" s="224"/>
      <c r="AU173" s="225"/>
      <c r="AV173" s="1"/>
      <c r="AW173" s="245"/>
      <c r="AX173" s="246"/>
      <c r="AY173" s="222"/>
      <c r="AZ173" s="222"/>
      <c r="BA173" s="222"/>
      <c r="BB173" s="222"/>
      <c r="BC173" s="247"/>
      <c r="BD173" s="248"/>
      <c r="BE173" s="257"/>
      <c r="BG173" s="252"/>
      <c r="BJ173" s="272"/>
      <c r="BK173" s="270"/>
    </row>
    <row r="174" spans="1:63" s="14" customFormat="1" ht="15.75">
      <c r="A174" s="655"/>
      <c r="B174" s="667"/>
      <c r="C174" s="668"/>
      <c r="D174" s="178"/>
      <c r="E174" s="179"/>
      <c r="F174" s="180"/>
      <c r="G174" s="178"/>
      <c r="H174" s="178"/>
      <c r="I174" s="178"/>
      <c r="J174" s="180"/>
      <c r="K174" s="180"/>
      <c r="L174" s="180"/>
      <c r="M174" s="180"/>
      <c r="N174" s="180"/>
      <c r="O174" s="180"/>
      <c r="P174" s="180"/>
      <c r="Q174" s="180"/>
      <c r="R174" s="180"/>
      <c r="S174" s="180"/>
      <c r="T174" s="174"/>
      <c r="U174" s="174"/>
      <c r="V174" s="175"/>
      <c r="W174" s="174"/>
      <c r="X174" s="190"/>
      <c r="Y174" s="182"/>
      <c r="Z174" s="182"/>
      <c r="AA174" s="182"/>
      <c r="AB174" s="182"/>
      <c r="AC174" s="194"/>
      <c r="AD174" s="182"/>
      <c r="AE174" s="182"/>
      <c r="AF174" s="182"/>
      <c r="AG174" s="191"/>
      <c r="AH174" s="199"/>
      <c r="AI174" s="194"/>
      <c r="AJ174" s="205"/>
      <c r="AK174" s="206"/>
      <c r="AL174" s="207"/>
      <c r="AM174" s="208"/>
      <c r="AN174" s="209"/>
      <c r="AO174" s="222"/>
      <c r="AP174" s="222"/>
      <c r="AQ174" s="223"/>
      <c r="AR174" s="223"/>
      <c r="AS174" s="223"/>
      <c r="AT174" s="224"/>
      <c r="AU174" s="225"/>
      <c r="AV174" s="1"/>
      <c r="AW174" s="245"/>
      <c r="AX174" s="246"/>
      <c r="AY174" s="222"/>
      <c r="AZ174" s="222"/>
      <c r="BA174" s="222"/>
      <c r="BB174" s="222"/>
      <c r="BC174" s="247"/>
      <c r="BD174" s="248"/>
      <c r="BE174" s="257"/>
      <c r="BG174" s="252"/>
      <c r="BJ174" s="272"/>
      <c r="BK174" s="270"/>
    </row>
    <row r="175" spans="1:63" s="14" customFormat="1" ht="15" customHeight="1">
      <c r="A175" s="655"/>
      <c r="B175" s="667"/>
      <c r="C175" s="668"/>
      <c r="D175" s="178"/>
      <c r="E175" s="179"/>
      <c r="F175" s="180"/>
      <c r="G175" s="180"/>
      <c r="H175" s="180"/>
      <c r="I175" s="180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79"/>
      <c r="W175" s="180"/>
      <c r="X175" s="179"/>
      <c r="Y175" s="182"/>
      <c r="Z175" s="182"/>
      <c r="AA175" s="182"/>
      <c r="AB175" s="182"/>
      <c r="AC175" s="194"/>
      <c r="AD175" s="182"/>
      <c r="AE175" s="182"/>
      <c r="AF175" s="182"/>
      <c r="AG175" s="182"/>
      <c r="AH175" s="208"/>
      <c r="AI175" s="182"/>
      <c r="AJ175" s="205"/>
      <c r="AK175" s="206"/>
      <c r="AL175" s="207"/>
      <c r="AM175" s="208"/>
      <c r="AN175" s="209"/>
      <c r="AO175" s="222"/>
      <c r="AP175" s="222"/>
      <c r="AQ175" s="223"/>
      <c r="AR175" s="223"/>
      <c r="AS175" s="223"/>
      <c r="AT175" s="224"/>
      <c r="AU175" s="225"/>
      <c r="AV175" s="1"/>
      <c r="AW175" s="245"/>
      <c r="AX175" s="246"/>
      <c r="AY175" s="222"/>
      <c r="AZ175" s="222"/>
      <c r="BA175" s="222"/>
      <c r="BB175" s="222"/>
      <c r="BC175" s="247"/>
      <c r="BD175" s="248"/>
      <c r="BE175" s="257"/>
      <c r="BG175" s="252"/>
      <c r="BJ175" s="272"/>
      <c r="BK175" s="270"/>
    </row>
    <row r="176" spans="1:63" s="14" customFormat="1" ht="16.5">
      <c r="A176" s="655"/>
      <c r="B176" s="667"/>
      <c r="C176" s="668"/>
      <c r="D176" s="184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  <c r="X176" s="185"/>
      <c r="Y176" s="185"/>
      <c r="Z176" s="180"/>
      <c r="AA176" s="180"/>
      <c r="AB176" s="180"/>
      <c r="AC176" s="184"/>
      <c r="AD176" s="185"/>
      <c r="AE176" s="185"/>
      <c r="AF176" s="185"/>
      <c r="AG176" s="185"/>
      <c r="AH176" s="210"/>
      <c r="AI176" s="185"/>
      <c r="AJ176" s="185"/>
      <c r="AK176" s="210"/>
      <c r="AL176" s="210"/>
      <c r="AM176" s="185"/>
      <c r="AN176" s="185"/>
      <c r="AO176" s="185"/>
      <c r="AP176" s="185"/>
      <c r="AQ176" s="185"/>
      <c r="AR176" s="185"/>
      <c r="AS176" s="185"/>
      <c r="AT176" s="226"/>
      <c r="AU176" s="227"/>
      <c r="AV176" s="1"/>
      <c r="AW176" s="227"/>
      <c r="AX176" s="184"/>
      <c r="AY176" s="185"/>
      <c r="AZ176" s="185"/>
      <c r="BA176" s="185"/>
      <c r="BB176" s="185"/>
      <c r="BC176" s="226"/>
      <c r="BD176" s="249"/>
      <c r="BE176" s="257"/>
      <c r="BG176" s="252"/>
      <c r="BJ176" s="272"/>
      <c r="BK176" s="270"/>
    </row>
    <row r="177" spans="1:63" ht="16.5">
      <c r="A177" s="655"/>
      <c r="B177" s="667"/>
      <c r="C177" s="668"/>
      <c r="D177" s="186">
        <f>SUM(D172:D176)*250000</f>
        <v>0</v>
      </c>
      <c r="E177" s="187">
        <f>SUM(E172:E176)*350000</f>
        <v>0</v>
      </c>
      <c r="F177" s="187">
        <f>SUM(F172:F176)*250000</f>
        <v>0</v>
      </c>
      <c r="G177" s="187">
        <f>SUM(G172:G176)*350000</f>
        <v>0</v>
      </c>
      <c r="H177" s="187">
        <f>SUM(H172:H176)*250000</f>
        <v>0</v>
      </c>
      <c r="I177" s="187">
        <f>SUM(I172:I176)*350000</f>
        <v>0</v>
      </c>
      <c r="J177" s="187">
        <f>SUM(J172:J176)*250000</f>
        <v>0</v>
      </c>
      <c r="K177" s="187">
        <f>SUM(K172:K176)*350000</f>
        <v>0</v>
      </c>
      <c r="L177" s="187">
        <f>SUM(L172:L176)*75000</f>
        <v>0</v>
      </c>
      <c r="M177" s="187">
        <f>SUM(M172:M176)*120000</f>
        <v>0</v>
      </c>
      <c r="N177" s="187">
        <f>SUM(N172:N176)*25000</f>
        <v>0</v>
      </c>
      <c r="O177" s="187">
        <f>SUM(O172:O176)*35000</f>
        <v>0</v>
      </c>
      <c r="P177" s="187">
        <f>SUM(P172:P176)*200000</f>
        <v>0</v>
      </c>
      <c r="Q177" s="187">
        <f>SUM(Q172:Q176)*300000</f>
        <v>0</v>
      </c>
      <c r="R177" s="187">
        <f>SUM(R172:R176)*200000</f>
        <v>0</v>
      </c>
      <c r="S177" s="187">
        <f>SUM(S172:S176)*300000</f>
        <v>0</v>
      </c>
      <c r="T177" s="187">
        <f>SUM(T172:T176)*200000</f>
        <v>0</v>
      </c>
      <c r="U177" s="187">
        <f>SUM(U172:U176)*300000</f>
        <v>0</v>
      </c>
      <c r="V177" s="187">
        <f>SUM(V172:V176)*200000</f>
        <v>0</v>
      </c>
      <c r="W177" s="187">
        <f>SUM(W172:W176)*300000</f>
        <v>0</v>
      </c>
      <c r="X177" s="187">
        <f>SUM(X172:X176)*100000</f>
        <v>0</v>
      </c>
      <c r="Y177" s="187">
        <f>SUM(Y172:Y176)*100000</f>
        <v>0</v>
      </c>
      <c r="Z177" s="187">
        <f>SUM(Z172:Z176)*880000</f>
        <v>0</v>
      </c>
      <c r="AA177" s="187">
        <f t="shared" ref="AA177:AB177" si="104">SUM(AA172:AA176)*880000</f>
        <v>0</v>
      </c>
      <c r="AB177" s="187">
        <f t="shared" si="104"/>
        <v>0</v>
      </c>
      <c r="AC177" s="187">
        <f>SUM(AC172:AC176)*50000</f>
        <v>0</v>
      </c>
      <c r="AD177" s="187">
        <f>SUM(AD172:AD176)*100000</f>
        <v>0</v>
      </c>
      <c r="AE177" s="187">
        <f>SUM(AE172:AE176)*180000</f>
        <v>0</v>
      </c>
      <c r="AF177" s="187">
        <f>SUM(AF172:AF176)*10000</f>
        <v>0</v>
      </c>
      <c r="AG177" s="187">
        <f>SUM(AG172:AG176)*15000</f>
        <v>0</v>
      </c>
      <c r="AH177" s="187">
        <f>SUM(AH172:AH176)*30000</f>
        <v>0</v>
      </c>
      <c r="AI177" s="187">
        <f>SUM(AI172:AI176)*370000</f>
        <v>0</v>
      </c>
      <c r="AJ177" s="187">
        <f>SUM(AJ172:AJ176)*125000</f>
        <v>0</v>
      </c>
      <c r="AK177" s="211">
        <f>SUM(AK172:AK176)*AV177</f>
        <v>0</v>
      </c>
      <c r="AL177" s="212">
        <f>SUM(AL172:AL176)*30</f>
        <v>0</v>
      </c>
      <c r="AM177" s="187">
        <f>SUM(AM172:AM176)*1000000</f>
        <v>0</v>
      </c>
      <c r="AN177" s="187">
        <f>SUM(AN172:AN176)*330000</f>
        <v>0</v>
      </c>
      <c r="AO177" s="187">
        <f>SUM(AO172:AO176)*120000</f>
        <v>0</v>
      </c>
      <c r="AP177" s="187">
        <f>SUM(AP172:AP176)*550000</f>
        <v>0</v>
      </c>
      <c r="AQ177" s="187">
        <f>SUM(AQ172:AQ176)*275000</f>
        <v>0</v>
      </c>
      <c r="AR177" s="187">
        <f>SUM(AR172:AR176)*275000</f>
        <v>0</v>
      </c>
      <c r="AS177" s="187">
        <f>SUM(AS172:AS176)*275000</f>
        <v>0</v>
      </c>
      <c r="AT177" s="228">
        <f>SUM(AT172:AT176)*275000</f>
        <v>0</v>
      </c>
      <c r="AU177" s="187">
        <f>SUM(AU172:AU176)*275000</f>
        <v>0</v>
      </c>
      <c r="AV177" s="229">
        <v>0</v>
      </c>
      <c r="AW177" s="187">
        <f t="shared" ref="AW177:BD177" si="105">SUM(AW172:AW176)</f>
        <v>0</v>
      </c>
      <c r="AX177" s="186">
        <f t="shared" si="105"/>
        <v>0</v>
      </c>
      <c r="AY177" s="187">
        <f t="shared" si="105"/>
        <v>0</v>
      </c>
      <c r="AZ177" s="187">
        <f t="shared" si="105"/>
        <v>0</v>
      </c>
      <c r="BA177" s="187">
        <f t="shared" si="105"/>
        <v>0</v>
      </c>
      <c r="BB177" s="187">
        <f t="shared" si="105"/>
        <v>0</v>
      </c>
      <c r="BC177" s="228">
        <f t="shared" si="105"/>
        <v>0</v>
      </c>
      <c r="BD177" s="187">
        <f t="shared" si="105"/>
        <v>0</v>
      </c>
      <c r="BE177" s="257"/>
      <c r="BF177" s="259"/>
      <c r="BG177" s="252"/>
      <c r="BK177" s="270"/>
    </row>
    <row r="178" spans="1:63" ht="20.25" customHeight="1">
      <c r="A178" s="656"/>
      <c r="B178" s="669"/>
      <c r="C178" s="670"/>
      <c r="D178" s="188">
        <f>SUM(D172:D176)</f>
        <v>0</v>
      </c>
      <c r="E178" s="188">
        <f t="shared" ref="E178:Z178" si="106">SUM(E172:E176)</f>
        <v>0</v>
      </c>
      <c r="F178" s="188">
        <f t="shared" si="106"/>
        <v>0</v>
      </c>
      <c r="G178" s="188">
        <f t="shared" si="106"/>
        <v>0</v>
      </c>
      <c r="H178" s="188">
        <f t="shared" si="106"/>
        <v>0</v>
      </c>
      <c r="I178" s="188">
        <f t="shared" si="106"/>
        <v>0</v>
      </c>
      <c r="J178" s="188">
        <f t="shared" si="106"/>
        <v>0</v>
      </c>
      <c r="K178" s="188">
        <f t="shared" si="106"/>
        <v>0</v>
      </c>
      <c r="L178" s="188">
        <f t="shared" si="106"/>
        <v>0</v>
      </c>
      <c r="M178" s="188">
        <f t="shared" si="106"/>
        <v>0</v>
      </c>
      <c r="N178" s="188">
        <f t="shared" si="106"/>
        <v>0</v>
      </c>
      <c r="O178" s="188">
        <f t="shared" si="106"/>
        <v>0</v>
      </c>
      <c r="P178" s="188">
        <f t="shared" si="106"/>
        <v>0</v>
      </c>
      <c r="Q178" s="188">
        <f t="shared" si="106"/>
        <v>0</v>
      </c>
      <c r="R178" s="188">
        <f t="shared" si="106"/>
        <v>0</v>
      </c>
      <c r="S178" s="188">
        <f t="shared" si="106"/>
        <v>0</v>
      </c>
      <c r="T178" s="188">
        <f t="shared" si="106"/>
        <v>0</v>
      </c>
      <c r="U178" s="188">
        <f t="shared" si="106"/>
        <v>0</v>
      </c>
      <c r="V178" s="188">
        <f t="shared" si="106"/>
        <v>0</v>
      </c>
      <c r="W178" s="188">
        <f t="shared" si="106"/>
        <v>0</v>
      </c>
      <c r="X178" s="188">
        <f t="shared" si="106"/>
        <v>0</v>
      </c>
      <c r="Y178" s="188">
        <f t="shared" si="106"/>
        <v>0</v>
      </c>
      <c r="Z178" s="188">
        <f t="shared" si="106"/>
        <v>0</v>
      </c>
      <c r="AA178" s="188">
        <f t="shared" ref="AA178:AU178" si="107">SUM(AA172:AA176)</f>
        <v>0</v>
      </c>
      <c r="AB178" s="188">
        <f t="shared" si="107"/>
        <v>0</v>
      </c>
      <c r="AC178" s="188">
        <f t="shared" si="107"/>
        <v>0</v>
      </c>
      <c r="AD178" s="188">
        <f t="shared" si="107"/>
        <v>0</v>
      </c>
      <c r="AE178" s="188">
        <f t="shared" si="107"/>
        <v>0</v>
      </c>
      <c r="AF178" s="188">
        <f t="shared" si="107"/>
        <v>0</v>
      </c>
      <c r="AG178" s="188">
        <f t="shared" si="107"/>
        <v>0</v>
      </c>
      <c r="AH178" s="188">
        <f t="shared" si="107"/>
        <v>0</v>
      </c>
      <c r="AI178" s="188">
        <f t="shared" si="107"/>
        <v>0</v>
      </c>
      <c r="AJ178" s="188">
        <f t="shared" si="107"/>
        <v>0</v>
      </c>
      <c r="AK178" s="213">
        <f t="shared" si="107"/>
        <v>0</v>
      </c>
      <c r="AL178" s="213">
        <f t="shared" si="107"/>
        <v>0</v>
      </c>
      <c r="AM178" s="188">
        <f t="shared" si="107"/>
        <v>0</v>
      </c>
      <c r="AN178" s="188">
        <f t="shared" si="107"/>
        <v>0</v>
      </c>
      <c r="AO178" s="188">
        <f t="shared" si="107"/>
        <v>0</v>
      </c>
      <c r="AP178" s="188">
        <f t="shared" si="107"/>
        <v>0</v>
      </c>
      <c r="AQ178" s="188">
        <f t="shared" si="107"/>
        <v>0</v>
      </c>
      <c r="AR178" s="188">
        <f t="shared" si="107"/>
        <v>0</v>
      </c>
      <c r="AS178" s="188">
        <f t="shared" si="107"/>
        <v>0</v>
      </c>
      <c r="AT178" s="230">
        <f t="shared" si="107"/>
        <v>0</v>
      </c>
      <c r="AU178" s="231">
        <f t="shared" si="107"/>
        <v>0</v>
      </c>
      <c r="AV178" s="1" t="s">
        <v>203</v>
      </c>
      <c r="AW178" s="231">
        <f t="shared" ref="AW178:BD178" si="108">SUM(AW172:AW176)</f>
        <v>0</v>
      </c>
      <c r="AX178" s="188">
        <f t="shared" si="108"/>
        <v>0</v>
      </c>
      <c r="AY178" s="188">
        <f t="shared" si="108"/>
        <v>0</v>
      </c>
      <c r="AZ178" s="188">
        <f t="shared" si="108"/>
        <v>0</v>
      </c>
      <c r="BA178" s="188">
        <f t="shared" si="108"/>
        <v>0</v>
      </c>
      <c r="BB178" s="188">
        <f t="shared" si="108"/>
        <v>0</v>
      </c>
      <c r="BC178" s="230">
        <f t="shared" si="108"/>
        <v>0</v>
      </c>
      <c r="BD178" s="187">
        <f t="shared" si="108"/>
        <v>0</v>
      </c>
      <c r="BE178" s="260"/>
      <c r="BF178" s="259"/>
      <c r="BG178" s="252"/>
      <c r="BK178" s="270"/>
    </row>
    <row r="179" spans="1:63" s="1" customFormat="1" ht="16.5">
      <c r="A179" s="654"/>
      <c r="B179" s="19" t="s">
        <v>119</v>
      </c>
      <c r="C179" s="20" t="s">
        <v>120</v>
      </c>
      <c r="D179" s="21" t="s">
        <v>148</v>
      </c>
      <c r="E179" s="22" t="s">
        <v>149</v>
      </c>
      <c r="F179" s="17" t="s">
        <v>150</v>
      </c>
      <c r="G179" s="21" t="s">
        <v>151</v>
      </c>
      <c r="H179" s="21" t="s">
        <v>152</v>
      </c>
      <c r="I179" s="17" t="s">
        <v>153</v>
      </c>
      <c r="J179" s="17" t="s">
        <v>154</v>
      </c>
      <c r="K179" s="17" t="s">
        <v>155</v>
      </c>
      <c r="L179" s="17" t="s">
        <v>156</v>
      </c>
      <c r="M179" s="17" t="s">
        <v>163</v>
      </c>
      <c r="N179" s="17" t="s">
        <v>164</v>
      </c>
      <c r="O179" s="17" t="s">
        <v>165</v>
      </c>
      <c r="P179" s="17" t="s">
        <v>166</v>
      </c>
      <c r="Q179" s="17" t="s">
        <v>167</v>
      </c>
      <c r="R179" s="17" t="s">
        <v>168</v>
      </c>
      <c r="S179" s="17" t="s">
        <v>169</v>
      </c>
      <c r="T179" s="17" t="s">
        <v>170</v>
      </c>
      <c r="U179" s="17" t="s">
        <v>171</v>
      </c>
      <c r="V179" s="56" t="s">
        <v>172</v>
      </c>
      <c r="W179" s="17" t="s">
        <v>173</v>
      </c>
      <c r="X179" s="71" t="s">
        <v>174</v>
      </c>
      <c r="Y179" s="72" t="s">
        <v>175</v>
      </c>
      <c r="Z179" s="72" t="s">
        <v>176</v>
      </c>
      <c r="AA179" s="72" t="s">
        <v>177</v>
      </c>
      <c r="AB179" s="72" t="s">
        <v>178</v>
      </c>
      <c r="AC179" s="72" t="s">
        <v>179</v>
      </c>
      <c r="AD179" s="72" t="s">
        <v>180</v>
      </c>
      <c r="AE179" s="72" t="s">
        <v>181</v>
      </c>
      <c r="AF179" s="72" t="s">
        <v>9</v>
      </c>
      <c r="AG179" s="72" t="s">
        <v>11</v>
      </c>
      <c r="AH179" s="72" t="s">
        <v>182</v>
      </c>
      <c r="AI179" s="195" t="s">
        <v>183</v>
      </c>
      <c r="AJ179" s="196" t="s">
        <v>184</v>
      </c>
      <c r="AK179" s="197" t="s">
        <v>185</v>
      </c>
      <c r="AL179" s="198" t="s">
        <v>186</v>
      </c>
      <c r="AM179" s="72" t="s">
        <v>187</v>
      </c>
      <c r="AN179" s="20" t="s">
        <v>188</v>
      </c>
      <c r="AO179" s="20" t="s">
        <v>189</v>
      </c>
      <c r="AP179" s="20" t="s">
        <v>190</v>
      </c>
      <c r="AQ179" s="20" t="s">
        <v>191</v>
      </c>
      <c r="AR179" s="20" t="s">
        <v>192</v>
      </c>
      <c r="AS179" s="20" t="s">
        <v>193</v>
      </c>
      <c r="AT179" s="216" t="s">
        <v>194</v>
      </c>
      <c r="AU179" s="20" t="s">
        <v>195</v>
      </c>
      <c r="AV179" s="217"/>
      <c r="AW179" s="236" t="s">
        <v>157</v>
      </c>
      <c r="AX179" s="237" t="s">
        <v>158</v>
      </c>
      <c r="AY179" s="238" t="s">
        <v>159</v>
      </c>
      <c r="AZ179" s="238" t="s">
        <v>160</v>
      </c>
      <c r="BA179" s="238" t="s">
        <v>161</v>
      </c>
      <c r="BB179" s="238" t="s">
        <v>162</v>
      </c>
      <c r="BC179" s="239" t="s">
        <v>196</v>
      </c>
      <c r="BD179" s="240" t="s">
        <v>197</v>
      </c>
      <c r="BE179" s="251"/>
      <c r="BG179" s="252"/>
      <c r="BJ179" s="271"/>
      <c r="BK179" s="270"/>
    </row>
    <row r="180" spans="1:63" s="14" customFormat="1" ht="16.5">
      <c r="A180" s="655"/>
      <c r="B180" s="189"/>
      <c r="C180" s="173"/>
      <c r="D180" s="174"/>
      <c r="E180" s="175"/>
      <c r="F180" s="174"/>
      <c r="G180" s="176"/>
      <c r="H180" s="176"/>
      <c r="I180" s="176"/>
      <c r="J180" s="174"/>
      <c r="K180" s="174"/>
      <c r="L180" s="174"/>
      <c r="M180" s="174"/>
      <c r="N180" s="174"/>
      <c r="O180" s="174"/>
      <c r="P180" s="174"/>
      <c r="Q180" s="174"/>
      <c r="R180" s="174"/>
      <c r="S180" s="174"/>
      <c r="T180" s="174"/>
      <c r="U180" s="174"/>
      <c r="V180" s="175"/>
      <c r="W180" s="174"/>
      <c r="X180" s="190"/>
      <c r="Y180" s="191"/>
      <c r="Z180" s="191"/>
      <c r="AA180" s="191"/>
      <c r="AB180" s="191"/>
      <c r="AC180" s="192"/>
      <c r="AD180" s="191"/>
      <c r="AE180" s="193"/>
      <c r="AF180" s="191"/>
      <c r="AG180" s="191"/>
      <c r="AH180" s="199"/>
      <c r="AI180" s="193"/>
      <c r="AJ180" s="200"/>
      <c r="AK180" s="201"/>
      <c r="AL180" s="202"/>
      <c r="AM180" s="203"/>
      <c r="AN180" s="204"/>
      <c r="AO180" s="218"/>
      <c r="AP180" s="218"/>
      <c r="AQ180" s="219"/>
      <c r="AR180" s="219"/>
      <c r="AS180" s="219"/>
      <c r="AT180" s="220"/>
      <c r="AU180" s="221"/>
      <c r="AV180" s="1"/>
      <c r="AW180" s="241"/>
      <c r="AX180" s="242"/>
      <c r="AY180" s="218"/>
      <c r="AZ180" s="218"/>
      <c r="BA180" s="218"/>
      <c r="BB180" s="218"/>
      <c r="BC180" s="243"/>
      <c r="BD180" s="244"/>
      <c r="BE180" s="257"/>
      <c r="BG180" s="252"/>
      <c r="BJ180" s="272"/>
      <c r="BK180" s="270"/>
    </row>
    <row r="181" spans="1:63" s="14" customFormat="1" ht="15.75">
      <c r="A181" s="655"/>
      <c r="B181" s="665"/>
      <c r="C181" s="666"/>
      <c r="D181" s="178"/>
      <c r="E181" s="179"/>
      <c r="F181" s="180"/>
      <c r="G181" s="178"/>
      <c r="H181" s="178"/>
      <c r="I181" s="178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74"/>
      <c r="U181" s="174"/>
      <c r="V181" s="175"/>
      <c r="W181" s="174"/>
      <c r="X181" s="190"/>
      <c r="Y181" s="182"/>
      <c r="Z181" s="182"/>
      <c r="AA181" s="182"/>
      <c r="AB181" s="182"/>
      <c r="AC181" s="194"/>
      <c r="AD181" s="191"/>
      <c r="AE181" s="182"/>
      <c r="AF181" s="182"/>
      <c r="AG181" s="191"/>
      <c r="AH181" s="199"/>
      <c r="AI181" s="194"/>
      <c r="AJ181" s="205"/>
      <c r="AK181" s="206"/>
      <c r="AL181" s="207"/>
      <c r="AM181" s="208"/>
      <c r="AN181" s="209"/>
      <c r="AO181" s="222"/>
      <c r="AP181" s="222"/>
      <c r="AQ181" s="223"/>
      <c r="AR181" s="223"/>
      <c r="AS181" s="223"/>
      <c r="AT181" s="224"/>
      <c r="AU181" s="225"/>
      <c r="AV181" s="1"/>
      <c r="AW181" s="245"/>
      <c r="AX181" s="246"/>
      <c r="AY181" s="222"/>
      <c r="AZ181" s="222"/>
      <c r="BA181" s="222"/>
      <c r="BB181" s="222"/>
      <c r="BC181" s="247"/>
      <c r="BD181" s="248"/>
      <c r="BE181" s="257"/>
      <c r="BG181" s="252"/>
      <c r="BJ181" s="272"/>
      <c r="BK181" s="270"/>
    </row>
    <row r="182" spans="1:63" s="14" customFormat="1" ht="15.75">
      <c r="A182" s="655"/>
      <c r="B182" s="667"/>
      <c r="C182" s="668"/>
      <c r="D182" s="178"/>
      <c r="E182" s="179"/>
      <c r="F182" s="180"/>
      <c r="G182" s="178"/>
      <c r="H182" s="178"/>
      <c r="I182" s="178"/>
      <c r="J182" s="180"/>
      <c r="K182" s="180"/>
      <c r="L182" s="180"/>
      <c r="M182" s="180"/>
      <c r="N182" s="180"/>
      <c r="O182" s="180"/>
      <c r="P182" s="180"/>
      <c r="Q182" s="180"/>
      <c r="R182" s="180"/>
      <c r="S182" s="180"/>
      <c r="T182" s="174"/>
      <c r="U182" s="174"/>
      <c r="V182" s="175"/>
      <c r="W182" s="174"/>
      <c r="X182" s="190"/>
      <c r="Y182" s="182"/>
      <c r="Z182" s="182"/>
      <c r="AA182" s="182"/>
      <c r="AB182" s="182"/>
      <c r="AC182" s="194"/>
      <c r="AD182" s="182"/>
      <c r="AE182" s="182"/>
      <c r="AF182" s="182"/>
      <c r="AG182" s="191"/>
      <c r="AH182" s="199"/>
      <c r="AI182" s="194"/>
      <c r="AJ182" s="205"/>
      <c r="AK182" s="206"/>
      <c r="AL182" s="207"/>
      <c r="AM182" s="208"/>
      <c r="AN182" s="209"/>
      <c r="AO182" s="222"/>
      <c r="AP182" s="222"/>
      <c r="AQ182" s="223"/>
      <c r="AR182" s="223"/>
      <c r="AS182" s="223"/>
      <c r="AT182" s="224"/>
      <c r="AU182" s="225"/>
      <c r="AV182" s="1"/>
      <c r="AW182" s="245"/>
      <c r="AX182" s="246"/>
      <c r="AY182" s="222"/>
      <c r="AZ182" s="222"/>
      <c r="BA182" s="222"/>
      <c r="BB182" s="222"/>
      <c r="BC182" s="247"/>
      <c r="BD182" s="248"/>
      <c r="BE182" s="257"/>
      <c r="BG182" s="252"/>
      <c r="BJ182" s="272"/>
      <c r="BK182" s="270"/>
    </row>
    <row r="183" spans="1:63" s="14" customFormat="1" ht="15" customHeight="1">
      <c r="A183" s="655"/>
      <c r="B183" s="667"/>
      <c r="C183" s="668"/>
      <c r="D183" s="178"/>
      <c r="E183" s="179"/>
      <c r="F183" s="180"/>
      <c r="G183" s="180"/>
      <c r="H183" s="180"/>
      <c r="I183" s="180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79"/>
      <c r="W183" s="180"/>
      <c r="X183" s="179"/>
      <c r="Y183" s="182"/>
      <c r="Z183" s="182"/>
      <c r="AA183" s="182"/>
      <c r="AB183" s="182"/>
      <c r="AC183" s="194"/>
      <c r="AD183" s="182"/>
      <c r="AE183" s="182"/>
      <c r="AF183" s="182"/>
      <c r="AG183" s="182"/>
      <c r="AH183" s="208"/>
      <c r="AI183" s="182"/>
      <c r="AJ183" s="205"/>
      <c r="AK183" s="206"/>
      <c r="AL183" s="207"/>
      <c r="AM183" s="208"/>
      <c r="AN183" s="209"/>
      <c r="AO183" s="222"/>
      <c r="AP183" s="222"/>
      <c r="AQ183" s="223"/>
      <c r="AR183" s="223"/>
      <c r="AS183" s="223"/>
      <c r="AT183" s="224"/>
      <c r="AU183" s="225"/>
      <c r="AV183" s="1"/>
      <c r="AW183" s="245"/>
      <c r="AX183" s="246"/>
      <c r="AY183" s="222"/>
      <c r="AZ183" s="222"/>
      <c r="BA183" s="222"/>
      <c r="BB183" s="222"/>
      <c r="BC183" s="247"/>
      <c r="BD183" s="248"/>
      <c r="BE183" s="257"/>
      <c r="BG183" s="252"/>
      <c r="BJ183" s="272"/>
      <c r="BK183" s="270"/>
    </row>
    <row r="184" spans="1:63" s="14" customFormat="1" ht="16.5">
      <c r="A184" s="655"/>
      <c r="B184" s="667"/>
      <c r="C184" s="668"/>
      <c r="D184" s="184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  <c r="X184" s="185"/>
      <c r="Y184" s="185"/>
      <c r="Z184" s="180"/>
      <c r="AA184" s="180"/>
      <c r="AB184" s="180"/>
      <c r="AC184" s="184"/>
      <c r="AD184" s="185"/>
      <c r="AE184" s="185"/>
      <c r="AF184" s="185"/>
      <c r="AG184" s="185"/>
      <c r="AH184" s="210"/>
      <c r="AI184" s="185"/>
      <c r="AJ184" s="185"/>
      <c r="AK184" s="210"/>
      <c r="AL184" s="210"/>
      <c r="AM184" s="185"/>
      <c r="AN184" s="185"/>
      <c r="AO184" s="185"/>
      <c r="AP184" s="185"/>
      <c r="AQ184" s="185"/>
      <c r="AR184" s="185"/>
      <c r="AS184" s="185"/>
      <c r="AT184" s="226"/>
      <c r="AU184" s="227"/>
      <c r="AV184" s="1"/>
      <c r="AW184" s="227"/>
      <c r="AX184" s="184"/>
      <c r="AY184" s="185"/>
      <c r="AZ184" s="185"/>
      <c r="BA184" s="185"/>
      <c r="BB184" s="185"/>
      <c r="BC184" s="226"/>
      <c r="BD184" s="249"/>
      <c r="BE184" s="257"/>
      <c r="BG184" s="252"/>
      <c r="BJ184" s="272"/>
      <c r="BK184" s="270"/>
    </row>
    <row r="185" spans="1:63" ht="16.5">
      <c r="A185" s="655"/>
      <c r="B185" s="667"/>
      <c r="C185" s="668"/>
      <c r="D185" s="186">
        <f>SUM(D180:D184)*250000</f>
        <v>0</v>
      </c>
      <c r="E185" s="187">
        <f>SUM(E180:E184)*350000</f>
        <v>0</v>
      </c>
      <c r="F185" s="187">
        <f>SUM(F180:F184)*250000</f>
        <v>0</v>
      </c>
      <c r="G185" s="187">
        <f>SUM(G180:G184)*350000</f>
        <v>0</v>
      </c>
      <c r="H185" s="187">
        <f>SUM(H180:H184)*250000</f>
        <v>0</v>
      </c>
      <c r="I185" s="187">
        <f>SUM(I180:I184)*350000</f>
        <v>0</v>
      </c>
      <c r="J185" s="187">
        <f>SUM(J180:J184)*250000</f>
        <v>0</v>
      </c>
      <c r="K185" s="187">
        <f>SUM(K180:K184)*350000</f>
        <v>0</v>
      </c>
      <c r="L185" s="187">
        <f>SUM(L180:L184)*75000</f>
        <v>0</v>
      </c>
      <c r="M185" s="187">
        <f>SUM(M180:M184)*120000</f>
        <v>0</v>
      </c>
      <c r="N185" s="187">
        <f>SUM(N180:N184)*25000</f>
        <v>0</v>
      </c>
      <c r="O185" s="187">
        <f>SUM(O180:O184)*35000</f>
        <v>0</v>
      </c>
      <c r="P185" s="187">
        <f>SUM(P180:P184)*200000</f>
        <v>0</v>
      </c>
      <c r="Q185" s="187">
        <f>SUM(Q180:Q184)*300000</f>
        <v>0</v>
      </c>
      <c r="R185" s="187">
        <f>SUM(R180:R184)*200000</f>
        <v>0</v>
      </c>
      <c r="S185" s="187">
        <f>SUM(S180:S184)*300000</f>
        <v>0</v>
      </c>
      <c r="T185" s="187">
        <f>SUM(T180:T184)*200000</f>
        <v>0</v>
      </c>
      <c r="U185" s="187">
        <f>SUM(U180:U184)*300000</f>
        <v>0</v>
      </c>
      <c r="V185" s="187">
        <f>SUM(V180:V184)*200000</f>
        <v>0</v>
      </c>
      <c r="W185" s="187">
        <f>SUM(W180:W184)*300000</f>
        <v>0</v>
      </c>
      <c r="X185" s="187">
        <f>SUM(X180:X184)*100000</f>
        <v>0</v>
      </c>
      <c r="Y185" s="187">
        <f>SUM(Y180:Y184)*100000</f>
        <v>0</v>
      </c>
      <c r="Z185" s="187">
        <f>SUM(Z180:Z184)*880000</f>
        <v>0</v>
      </c>
      <c r="AA185" s="187">
        <f t="shared" ref="AA185:AB185" si="109">SUM(AA180:AA184)*880000</f>
        <v>0</v>
      </c>
      <c r="AB185" s="187">
        <f t="shared" si="109"/>
        <v>0</v>
      </c>
      <c r="AC185" s="187">
        <f>SUM(AC180:AC184)*50000</f>
        <v>0</v>
      </c>
      <c r="AD185" s="187">
        <f>SUM(AD180:AD184)*100000</f>
        <v>0</v>
      </c>
      <c r="AE185" s="187">
        <f>SUM(AE180:AE184)*180000</f>
        <v>0</v>
      </c>
      <c r="AF185" s="187">
        <f>SUM(AF180:AF184)*10000</f>
        <v>0</v>
      </c>
      <c r="AG185" s="187">
        <f>SUM(AG180:AG184)*15000</f>
        <v>0</v>
      </c>
      <c r="AH185" s="187">
        <f>SUM(AH180:AH184)*30000</f>
        <v>0</v>
      </c>
      <c r="AI185" s="187">
        <f>SUM(AI180:AI184)*370000</f>
        <v>0</v>
      </c>
      <c r="AJ185" s="187">
        <f>SUM(AJ180:AJ184)*125000</f>
        <v>0</v>
      </c>
      <c r="AK185" s="211">
        <f>SUM(AK180:AK184)*AV185</f>
        <v>0</v>
      </c>
      <c r="AL185" s="212">
        <f>SUM(AL180:AL184)*30</f>
        <v>0</v>
      </c>
      <c r="AM185" s="187">
        <f>SUM(AM180:AM184)*1000000</f>
        <v>0</v>
      </c>
      <c r="AN185" s="187">
        <f>SUM(AN180:AN184)*330000</f>
        <v>0</v>
      </c>
      <c r="AO185" s="187">
        <f>SUM(AO180:AO184)*120000</f>
        <v>0</v>
      </c>
      <c r="AP185" s="187">
        <f>SUM(AP180:AP184)*550000</f>
        <v>0</v>
      </c>
      <c r="AQ185" s="187">
        <f>SUM(AQ180:AQ184)*275000</f>
        <v>0</v>
      </c>
      <c r="AR185" s="187">
        <f>SUM(AR180:AR184)*275000</f>
        <v>0</v>
      </c>
      <c r="AS185" s="187">
        <f>SUM(AS180:AS184)*275000</f>
        <v>0</v>
      </c>
      <c r="AT185" s="228">
        <f>SUM(AT180:AT184)*275000</f>
        <v>0</v>
      </c>
      <c r="AU185" s="187">
        <f>SUM(AU180:AU184)*275000</f>
        <v>0</v>
      </c>
      <c r="AV185" s="229">
        <v>0</v>
      </c>
      <c r="AW185" s="187">
        <f t="shared" ref="AW185:BD185" si="110">SUM(AW180:AW184)</f>
        <v>0</v>
      </c>
      <c r="AX185" s="186">
        <f t="shared" si="110"/>
        <v>0</v>
      </c>
      <c r="AY185" s="187">
        <f t="shared" si="110"/>
        <v>0</v>
      </c>
      <c r="AZ185" s="187">
        <f t="shared" si="110"/>
        <v>0</v>
      </c>
      <c r="BA185" s="187">
        <f t="shared" si="110"/>
        <v>0</v>
      </c>
      <c r="BB185" s="187">
        <f t="shared" si="110"/>
        <v>0</v>
      </c>
      <c r="BC185" s="228">
        <f t="shared" si="110"/>
        <v>0</v>
      </c>
      <c r="BD185" s="187">
        <f t="shared" si="110"/>
        <v>0</v>
      </c>
      <c r="BE185" s="257"/>
      <c r="BF185" s="259"/>
      <c r="BG185" s="252"/>
      <c r="BK185" s="270"/>
    </row>
    <row r="186" spans="1:63" ht="20.25" customHeight="1">
      <c r="A186" s="656"/>
      <c r="B186" s="669"/>
      <c r="C186" s="670"/>
      <c r="D186" s="188">
        <f>SUM(D180:D184)</f>
        <v>0</v>
      </c>
      <c r="E186" s="188">
        <f t="shared" ref="E186:Z186" si="111">SUM(E180:E184)</f>
        <v>0</v>
      </c>
      <c r="F186" s="188">
        <f t="shared" si="111"/>
        <v>0</v>
      </c>
      <c r="G186" s="188">
        <f t="shared" si="111"/>
        <v>0</v>
      </c>
      <c r="H186" s="188">
        <f t="shared" si="111"/>
        <v>0</v>
      </c>
      <c r="I186" s="188">
        <f t="shared" si="111"/>
        <v>0</v>
      </c>
      <c r="J186" s="188">
        <f t="shared" si="111"/>
        <v>0</v>
      </c>
      <c r="K186" s="188">
        <f t="shared" si="111"/>
        <v>0</v>
      </c>
      <c r="L186" s="188">
        <f t="shared" si="111"/>
        <v>0</v>
      </c>
      <c r="M186" s="188">
        <f t="shared" si="111"/>
        <v>0</v>
      </c>
      <c r="N186" s="188">
        <f t="shared" si="111"/>
        <v>0</v>
      </c>
      <c r="O186" s="188">
        <f t="shared" si="111"/>
        <v>0</v>
      </c>
      <c r="P186" s="188">
        <f t="shared" si="111"/>
        <v>0</v>
      </c>
      <c r="Q186" s="188">
        <f t="shared" si="111"/>
        <v>0</v>
      </c>
      <c r="R186" s="188">
        <f t="shared" si="111"/>
        <v>0</v>
      </c>
      <c r="S186" s="188">
        <f t="shared" si="111"/>
        <v>0</v>
      </c>
      <c r="T186" s="188">
        <f t="shared" si="111"/>
        <v>0</v>
      </c>
      <c r="U186" s="188">
        <f t="shared" si="111"/>
        <v>0</v>
      </c>
      <c r="V186" s="188">
        <f t="shared" si="111"/>
        <v>0</v>
      </c>
      <c r="W186" s="188">
        <f t="shared" si="111"/>
        <v>0</v>
      </c>
      <c r="X186" s="188">
        <f t="shared" si="111"/>
        <v>0</v>
      </c>
      <c r="Y186" s="188">
        <f t="shared" si="111"/>
        <v>0</v>
      </c>
      <c r="Z186" s="188">
        <f t="shared" si="111"/>
        <v>0</v>
      </c>
      <c r="AA186" s="188">
        <f t="shared" ref="AA186:AU186" si="112">SUM(AA180:AA184)</f>
        <v>0</v>
      </c>
      <c r="AB186" s="188">
        <f t="shared" si="112"/>
        <v>0</v>
      </c>
      <c r="AC186" s="188">
        <f t="shared" si="112"/>
        <v>0</v>
      </c>
      <c r="AD186" s="188">
        <f t="shared" si="112"/>
        <v>0</v>
      </c>
      <c r="AE186" s="188">
        <f t="shared" si="112"/>
        <v>0</v>
      </c>
      <c r="AF186" s="188">
        <f t="shared" si="112"/>
        <v>0</v>
      </c>
      <c r="AG186" s="188">
        <f t="shared" si="112"/>
        <v>0</v>
      </c>
      <c r="AH186" s="188">
        <f t="shared" si="112"/>
        <v>0</v>
      </c>
      <c r="AI186" s="188">
        <f t="shared" si="112"/>
        <v>0</v>
      </c>
      <c r="AJ186" s="188">
        <f t="shared" si="112"/>
        <v>0</v>
      </c>
      <c r="AK186" s="213">
        <f t="shared" si="112"/>
        <v>0</v>
      </c>
      <c r="AL186" s="213">
        <f t="shared" si="112"/>
        <v>0</v>
      </c>
      <c r="AM186" s="188">
        <f t="shared" si="112"/>
        <v>0</v>
      </c>
      <c r="AN186" s="188">
        <f t="shared" si="112"/>
        <v>0</v>
      </c>
      <c r="AO186" s="188">
        <f t="shared" si="112"/>
        <v>0</v>
      </c>
      <c r="AP186" s="188">
        <f t="shared" si="112"/>
        <v>0</v>
      </c>
      <c r="AQ186" s="188">
        <f t="shared" si="112"/>
        <v>0</v>
      </c>
      <c r="AR186" s="188">
        <f t="shared" si="112"/>
        <v>0</v>
      </c>
      <c r="AS186" s="188">
        <f t="shared" si="112"/>
        <v>0</v>
      </c>
      <c r="AT186" s="230">
        <f t="shared" si="112"/>
        <v>0</v>
      </c>
      <c r="AU186" s="231">
        <f t="shared" si="112"/>
        <v>0</v>
      </c>
      <c r="AV186" s="1" t="s">
        <v>203</v>
      </c>
      <c r="AW186" s="231">
        <f t="shared" ref="AW186:BD186" si="113">SUM(AW180:AW184)</f>
        <v>0</v>
      </c>
      <c r="AX186" s="188">
        <f t="shared" si="113"/>
        <v>0</v>
      </c>
      <c r="AY186" s="188">
        <f t="shared" si="113"/>
        <v>0</v>
      </c>
      <c r="AZ186" s="188">
        <f t="shared" si="113"/>
        <v>0</v>
      </c>
      <c r="BA186" s="188">
        <f t="shared" si="113"/>
        <v>0</v>
      </c>
      <c r="BB186" s="188">
        <f t="shared" si="113"/>
        <v>0</v>
      </c>
      <c r="BC186" s="230">
        <f t="shared" si="113"/>
        <v>0</v>
      </c>
      <c r="BD186" s="187">
        <f t="shared" si="113"/>
        <v>0</v>
      </c>
      <c r="BE186" s="260"/>
      <c r="BF186" s="259"/>
      <c r="BG186" s="252"/>
      <c r="BK186" s="270"/>
    </row>
    <row r="187" spans="1:63" s="1" customFormat="1" ht="16.5">
      <c r="A187" s="654"/>
      <c r="B187" s="19" t="s">
        <v>119</v>
      </c>
      <c r="C187" s="20" t="s">
        <v>120</v>
      </c>
      <c r="D187" s="21" t="s">
        <v>148</v>
      </c>
      <c r="E187" s="22" t="s">
        <v>149</v>
      </c>
      <c r="F187" s="17" t="s">
        <v>150</v>
      </c>
      <c r="G187" s="21" t="s">
        <v>151</v>
      </c>
      <c r="H187" s="21" t="s">
        <v>152</v>
      </c>
      <c r="I187" s="17" t="s">
        <v>153</v>
      </c>
      <c r="J187" s="17" t="s">
        <v>154</v>
      </c>
      <c r="K187" s="17" t="s">
        <v>155</v>
      </c>
      <c r="L187" s="17" t="s">
        <v>156</v>
      </c>
      <c r="M187" s="17" t="s">
        <v>163</v>
      </c>
      <c r="N187" s="17" t="s">
        <v>164</v>
      </c>
      <c r="O187" s="17" t="s">
        <v>165</v>
      </c>
      <c r="P187" s="17" t="s">
        <v>166</v>
      </c>
      <c r="Q187" s="17" t="s">
        <v>167</v>
      </c>
      <c r="R187" s="17" t="s">
        <v>168</v>
      </c>
      <c r="S187" s="17" t="s">
        <v>169</v>
      </c>
      <c r="T187" s="17" t="s">
        <v>170</v>
      </c>
      <c r="U187" s="17" t="s">
        <v>171</v>
      </c>
      <c r="V187" s="56" t="s">
        <v>172</v>
      </c>
      <c r="W187" s="17" t="s">
        <v>173</v>
      </c>
      <c r="X187" s="71" t="s">
        <v>174</v>
      </c>
      <c r="Y187" s="72" t="s">
        <v>175</v>
      </c>
      <c r="Z187" s="72" t="s">
        <v>176</v>
      </c>
      <c r="AA187" s="72" t="s">
        <v>177</v>
      </c>
      <c r="AB187" s="72" t="s">
        <v>178</v>
      </c>
      <c r="AC187" s="72" t="s">
        <v>179</v>
      </c>
      <c r="AD187" s="72" t="s">
        <v>180</v>
      </c>
      <c r="AE187" s="72" t="s">
        <v>181</v>
      </c>
      <c r="AF187" s="72" t="s">
        <v>9</v>
      </c>
      <c r="AG187" s="72" t="s">
        <v>11</v>
      </c>
      <c r="AH187" s="72" t="s">
        <v>182</v>
      </c>
      <c r="AI187" s="195" t="s">
        <v>183</v>
      </c>
      <c r="AJ187" s="196" t="s">
        <v>184</v>
      </c>
      <c r="AK187" s="197" t="s">
        <v>185</v>
      </c>
      <c r="AL187" s="198" t="s">
        <v>186</v>
      </c>
      <c r="AM187" s="72" t="s">
        <v>187</v>
      </c>
      <c r="AN187" s="20" t="s">
        <v>188</v>
      </c>
      <c r="AO187" s="20" t="s">
        <v>189</v>
      </c>
      <c r="AP187" s="20" t="s">
        <v>190</v>
      </c>
      <c r="AQ187" s="20" t="s">
        <v>191</v>
      </c>
      <c r="AR187" s="20" t="s">
        <v>192</v>
      </c>
      <c r="AS187" s="20" t="s">
        <v>193</v>
      </c>
      <c r="AT187" s="216" t="s">
        <v>194</v>
      </c>
      <c r="AU187" s="20" t="s">
        <v>195</v>
      </c>
      <c r="AV187" s="217"/>
      <c r="AW187" s="236" t="s">
        <v>157</v>
      </c>
      <c r="AX187" s="237" t="s">
        <v>158</v>
      </c>
      <c r="AY187" s="238" t="s">
        <v>159</v>
      </c>
      <c r="AZ187" s="238" t="s">
        <v>160</v>
      </c>
      <c r="BA187" s="238" t="s">
        <v>161</v>
      </c>
      <c r="BB187" s="238" t="s">
        <v>162</v>
      </c>
      <c r="BC187" s="239" t="s">
        <v>196</v>
      </c>
      <c r="BD187" s="240" t="s">
        <v>197</v>
      </c>
      <c r="BE187" s="251"/>
      <c r="BG187" s="252"/>
      <c r="BJ187" s="271"/>
      <c r="BK187" s="270"/>
    </row>
    <row r="188" spans="1:63" s="14" customFormat="1" ht="16.5">
      <c r="A188" s="655"/>
      <c r="B188" s="189"/>
      <c r="C188" s="173"/>
      <c r="D188" s="174"/>
      <c r="E188" s="175"/>
      <c r="F188" s="174"/>
      <c r="G188" s="176"/>
      <c r="H188" s="176"/>
      <c r="I188" s="176"/>
      <c r="J188" s="174"/>
      <c r="K188" s="174"/>
      <c r="L188" s="174"/>
      <c r="M188" s="174"/>
      <c r="N188" s="174"/>
      <c r="O188" s="174"/>
      <c r="P188" s="174"/>
      <c r="Q188" s="174"/>
      <c r="R188" s="174"/>
      <c r="S188" s="174"/>
      <c r="T188" s="174"/>
      <c r="U188" s="174"/>
      <c r="V188" s="175"/>
      <c r="W188" s="174"/>
      <c r="X188" s="190"/>
      <c r="Y188" s="191"/>
      <c r="Z188" s="191"/>
      <c r="AA188" s="191"/>
      <c r="AB188" s="191"/>
      <c r="AC188" s="192"/>
      <c r="AD188" s="191"/>
      <c r="AE188" s="193"/>
      <c r="AF188" s="191"/>
      <c r="AG188" s="191"/>
      <c r="AH188" s="199"/>
      <c r="AI188" s="193"/>
      <c r="AJ188" s="200"/>
      <c r="AK188" s="201"/>
      <c r="AL188" s="202"/>
      <c r="AM188" s="203"/>
      <c r="AN188" s="204"/>
      <c r="AO188" s="218"/>
      <c r="AP188" s="218"/>
      <c r="AQ188" s="219"/>
      <c r="AR188" s="219"/>
      <c r="AS188" s="219"/>
      <c r="AT188" s="220"/>
      <c r="AU188" s="221"/>
      <c r="AV188" s="1"/>
      <c r="AW188" s="241"/>
      <c r="AX188" s="242"/>
      <c r="AY188" s="218"/>
      <c r="AZ188" s="218"/>
      <c r="BA188" s="218"/>
      <c r="BB188" s="218"/>
      <c r="BC188" s="243"/>
      <c r="BD188" s="244"/>
      <c r="BE188" s="257"/>
      <c r="BG188" s="252"/>
      <c r="BJ188" s="272"/>
      <c r="BK188" s="270"/>
    </row>
    <row r="189" spans="1:63" s="14" customFormat="1" ht="15.75">
      <c r="A189" s="655"/>
      <c r="B189" s="665"/>
      <c r="C189" s="666"/>
      <c r="D189" s="178"/>
      <c r="E189" s="179"/>
      <c r="F189" s="180"/>
      <c r="G189" s="178"/>
      <c r="H189" s="178"/>
      <c r="I189" s="178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74"/>
      <c r="U189" s="174"/>
      <c r="V189" s="175"/>
      <c r="W189" s="174"/>
      <c r="X189" s="190"/>
      <c r="Y189" s="182"/>
      <c r="Z189" s="182"/>
      <c r="AA189" s="182"/>
      <c r="AB189" s="182"/>
      <c r="AC189" s="194"/>
      <c r="AD189" s="191"/>
      <c r="AE189" s="182"/>
      <c r="AF189" s="182"/>
      <c r="AG189" s="191"/>
      <c r="AH189" s="199"/>
      <c r="AI189" s="194"/>
      <c r="AJ189" s="205"/>
      <c r="AK189" s="206"/>
      <c r="AL189" s="207"/>
      <c r="AM189" s="208"/>
      <c r="AN189" s="209"/>
      <c r="AO189" s="222"/>
      <c r="AP189" s="222"/>
      <c r="AQ189" s="223"/>
      <c r="AR189" s="223"/>
      <c r="AS189" s="223"/>
      <c r="AT189" s="224"/>
      <c r="AU189" s="225"/>
      <c r="AV189" s="1"/>
      <c r="AW189" s="245"/>
      <c r="AX189" s="246"/>
      <c r="AY189" s="222"/>
      <c r="AZ189" s="222"/>
      <c r="BA189" s="222"/>
      <c r="BB189" s="222"/>
      <c r="BC189" s="247"/>
      <c r="BD189" s="248"/>
      <c r="BE189" s="257"/>
      <c r="BG189" s="252"/>
      <c r="BJ189" s="272"/>
      <c r="BK189" s="270"/>
    </row>
    <row r="190" spans="1:63" s="14" customFormat="1" ht="15.75">
      <c r="A190" s="655"/>
      <c r="B190" s="667"/>
      <c r="C190" s="668"/>
      <c r="D190" s="178"/>
      <c r="E190" s="179"/>
      <c r="F190" s="180"/>
      <c r="G190" s="178"/>
      <c r="H190" s="178"/>
      <c r="I190" s="178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74"/>
      <c r="U190" s="174"/>
      <c r="V190" s="175"/>
      <c r="W190" s="174"/>
      <c r="X190" s="190"/>
      <c r="Y190" s="182"/>
      <c r="Z190" s="182"/>
      <c r="AA190" s="182"/>
      <c r="AB190" s="182"/>
      <c r="AC190" s="194"/>
      <c r="AD190" s="182"/>
      <c r="AE190" s="182"/>
      <c r="AF190" s="182"/>
      <c r="AG190" s="191"/>
      <c r="AH190" s="199"/>
      <c r="AI190" s="194"/>
      <c r="AJ190" s="205"/>
      <c r="AK190" s="206"/>
      <c r="AL190" s="207"/>
      <c r="AM190" s="208"/>
      <c r="AN190" s="209"/>
      <c r="AO190" s="222"/>
      <c r="AP190" s="222"/>
      <c r="AQ190" s="223"/>
      <c r="AR190" s="223"/>
      <c r="AS190" s="223"/>
      <c r="AT190" s="224"/>
      <c r="AU190" s="225"/>
      <c r="AV190" s="1"/>
      <c r="AW190" s="245"/>
      <c r="AX190" s="246"/>
      <c r="AY190" s="222"/>
      <c r="AZ190" s="222"/>
      <c r="BA190" s="222"/>
      <c r="BB190" s="222"/>
      <c r="BC190" s="247"/>
      <c r="BD190" s="248"/>
      <c r="BE190" s="257"/>
      <c r="BG190" s="252"/>
      <c r="BJ190" s="272"/>
      <c r="BK190" s="270"/>
    </row>
    <row r="191" spans="1:63" s="14" customFormat="1" ht="15" customHeight="1">
      <c r="A191" s="655"/>
      <c r="B191" s="667"/>
      <c r="C191" s="668"/>
      <c r="D191" s="178"/>
      <c r="E191" s="179"/>
      <c r="F191" s="180"/>
      <c r="G191" s="180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V191" s="179"/>
      <c r="W191" s="180"/>
      <c r="X191" s="179"/>
      <c r="Y191" s="182"/>
      <c r="Z191" s="182"/>
      <c r="AA191" s="182"/>
      <c r="AB191" s="182"/>
      <c r="AC191" s="194"/>
      <c r="AD191" s="182"/>
      <c r="AE191" s="182"/>
      <c r="AF191" s="182"/>
      <c r="AG191" s="182"/>
      <c r="AH191" s="208"/>
      <c r="AI191" s="182"/>
      <c r="AJ191" s="205"/>
      <c r="AK191" s="206"/>
      <c r="AL191" s="207"/>
      <c r="AM191" s="208"/>
      <c r="AN191" s="209"/>
      <c r="AO191" s="222"/>
      <c r="AP191" s="222"/>
      <c r="AQ191" s="223"/>
      <c r="AR191" s="223"/>
      <c r="AS191" s="223"/>
      <c r="AT191" s="224"/>
      <c r="AU191" s="225"/>
      <c r="AV191" s="1"/>
      <c r="AW191" s="245"/>
      <c r="AX191" s="246"/>
      <c r="AY191" s="222"/>
      <c r="AZ191" s="222"/>
      <c r="BA191" s="222"/>
      <c r="BB191" s="222"/>
      <c r="BC191" s="247"/>
      <c r="BD191" s="248"/>
      <c r="BE191" s="257"/>
      <c r="BG191" s="252"/>
      <c r="BJ191" s="272"/>
      <c r="BK191" s="270"/>
    </row>
    <row r="192" spans="1:63" s="14" customFormat="1" ht="16.5">
      <c r="A192" s="655"/>
      <c r="B192" s="667"/>
      <c r="C192" s="668"/>
      <c r="D192" s="184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  <c r="X192" s="185"/>
      <c r="Y192" s="185"/>
      <c r="Z192" s="180"/>
      <c r="AA192" s="180"/>
      <c r="AB192" s="180"/>
      <c r="AC192" s="184"/>
      <c r="AD192" s="185"/>
      <c r="AE192" s="185"/>
      <c r="AF192" s="185"/>
      <c r="AG192" s="185"/>
      <c r="AH192" s="210"/>
      <c r="AI192" s="185"/>
      <c r="AJ192" s="185"/>
      <c r="AK192" s="210"/>
      <c r="AL192" s="210"/>
      <c r="AM192" s="185"/>
      <c r="AN192" s="185"/>
      <c r="AO192" s="185"/>
      <c r="AP192" s="185"/>
      <c r="AQ192" s="185"/>
      <c r="AR192" s="185"/>
      <c r="AS192" s="185"/>
      <c r="AT192" s="226"/>
      <c r="AU192" s="227"/>
      <c r="AV192" s="1"/>
      <c r="AW192" s="227"/>
      <c r="AX192" s="184"/>
      <c r="AY192" s="185"/>
      <c r="AZ192" s="185"/>
      <c r="BA192" s="185"/>
      <c r="BB192" s="185"/>
      <c r="BC192" s="226"/>
      <c r="BD192" s="249"/>
      <c r="BE192" s="257"/>
      <c r="BG192" s="252"/>
      <c r="BJ192" s="272"/>
      <c r="BK192" s="270"/>
    </row>
    <row r="193" spans="1:63" ht="16.5">
      <c r="A193" s="655"/>
      <c r="B193" s="667"/>
      <c r="C193" s="668"/>
      <c r="D193" s="186">
        <f>SUM(D188:D192)*250000</f>
        <v>0</v>
      </c>
      <c r="E193" s="187">
        <f>SUM(E188:E192)*350000</f>
        <v>0</v>
      </c>
      <c r="F193" s="187">
        <f>SUM(F188:F192)*250000</f>
        <v>0</v>
      </c>
      <c r="G193" s="187">
        <f>SUM(G188:G192)*350000</f>
        <v>0</v>
      </c>
      <c r="H193" s="187">
        <f>SUM(H188:H192)*250000</f>
        <v>0</v>
      </c>
      <c r="I193" s="187">
        <f>SUM(I188:I192)*350000</f>
        <v>0</v>
      </c>
      <c r="J193" s="187">
        <f>SUM(J188:J192)*250000</f>
        <v>0</v>
      </c>
      <c r="K193" s="187">
        <f>SUM(K188:K192)*350000</f>
        <v>0</v>
      </c>
      <c r="L193" s="187">
        <f>SUM(L188:L192)*75000</f>
        <v>0</v>
      </c>
      <c r="M193" s="187">
        <f>SUM(M188:M192)*120000</f>
        <v>0</v>
      </c>
      <c r="N193" s="187">
        <f>SUM(N188:N192)*25000</f>
        <v>0</v>
      </c>
      <c r="O193" s="187">
        <f>SUM(O188:O192)*35000</f>
        <v>0</v>
      </c>
      <c r="P193" s="187">
        <f>SUM(P188:P192)*200000</f>
        <v>0</v>
      </c>
      <c r="Q193" s="187">
        <f>SUM(Q188:Q192)*300000</f>
        <v>0</v>
      </c>
      <c r="R193" s="187">
        <f>SUM(R188:R192)*200000</f>
        <v>0</v>
      </c>
      <c r="S193" s="187">
        <f>SUM(S188:S192)*300000</f>
        <v>0</v>
      </c>
      <c r="T193" s="187">
        <f>SUM(T188:T192)*200000</f>
        <v>0</v>
      </c>
      <c r="U193" s="187">
        <f>SUM(U188:U192)*300000</f>
        <v>0</v>
      </c>
      <c r="V193" s="187">
        <f>SUM(V188:V192)*200000</f>
        <v>0</v>
      </c>
      <c r="W193" s="187">
        <f>SUM(W188:W192)*300000</f>
        <v>0</v>
      </c>
      <c r="X193" s="187">
        <f>SUM(X188:X192)*100000</f>
        <v>0</v>
      </c>
      <c r="Y193" s="187">
        <f>SUM(Y188:Y192)*100000</f>
        <v>0</v>
      </c>
      <c r="Z193" s="187">
        <f>SUM(Z188:Z192)*880000</f>
        <v>0</v>
      </c>
      <c r="AA193" s="187">
        <f t="shared" ref="AA193:AB193" si="114">SUM(AA188:AA192)*880000</f>
        <v>0</v>
      </c>
      <c r="AB193" s="187">
        <f t="shared" si="114"/>
        <v>0</v>
      </c>
      <c r="AC193" s="187">
        <f>SUM(AC188:AC192)*50000</f>
        <v>0</v>
      </c>
      <c r="AD193" s="187">
        <f>SUM(AD188:AD192)*100000</f>
        <v>0</v>
      </c>
      <c r="AE193" s="187">
        <f>SUM(AE188:AE192)*180000</f>
        <v>0</v>
      </c>
      <c r="AF193" s="187">
        <f>SUM(AF188:AF192)*10000</f>
        <v>0</v>
      </c>
      <c r="AG193" s="187">
        <f>SUM(AG188:AG192)*15000</f>
        <v>0</v>
      </c>
      <c r="AH193" s="187">
        <f>SUM(AH188:AH192)*30000</f>
        <v>0</v>
      </c>
      <c r="AI193" s="187">
        <f>SUM(AI188:AI192)*370000</f>
        <v>0</v>
      </c>
      <c r="AJ193" s="187">
        <f>SUM(AJ188:AJ192)*125000</f>
        <v>0</v>
      </c>
      <c r="AK193" s="211">
        <f>SUM(AK188:AK192)*AV193</f>
        <v>0</v>
      </c>
      <c r="AL193" s="212">
        <f>SUM(AL188:AL192)*30</f>
        <v>0</v>
      </c>
      <c r="AM193" s="187">
        <f>SUM(AM188:AM192)*1000000</f>
        <v>0</v>
      </c>
      <c r="AN193" s="187">
        <f>SUM(AN188:AN192)*330000</f>
        <v>0</v>
      </c>
      <c r="AO193" s="187">
        <f>SUM(AO188:AO192)*120000</f>
        <v>0</v>
      </c>
      <c r="AP193" s="187">
        <f>SUM(AP188:AP192)*550000</f>
        <v>0</v>
      </c>
      <c r="AQ193" s="187">
        <f>SUM(AQ188:AQ192)*275000</f>
        <v>0</v>
      </c>
      <c r="AR193" s="187">
        <f>SUM(AR188:AR192)*275000</f>
        <v>0</v>
      </c>
      <c r="AS193" s="187">
        <f>SUM(AS188:AS192)*275000</f>
        <v>0</v>
      </c>
      <c r="AT193" s="228">
        <f>SUM(AT188:AT192)*275000</f>
        <v>0</v>
      </c>
      <c r="AU193" s="187">
        <f>SUM(AU188:AU192)*275000</f>
        <v>0</v>
      </c>
      <c r="AV193" s="229">
        <v>0</v>
      </c>
      <c r="AW193" s="187">
        <f t="shared" ref="AW193:BD193" si="115">SUM(AW188:AW192)</f>
        <v>0</v>
      </c>
      <c r="AX193" s="186">
        <f t="shared" si="115"/>
        <v>0</v>
      </c>
      <c r="AY193" s="187">
        <f t="shared" si="115"/>
        <v>0</v>
      </c>
      <c r="AZ193" s="187">
        <f t="shared" si="115"/>
        <v>0</v>
      </c>
      <c r="BA193" s="187">
        <f t="shared" si="115"/>
        <v>0</v>
      </c>
      <c r="BB193" s="187">
        <f t="shared" si="115"/>
        <v>0</v>
      </c>
      <c r="BC193" s="228">
        <f t="shared" si="115"/>
        <v>0</v>
      </c>
      <c r="BD193" s="187">
        <f t="shared" si="115"/>
        <v>0</v>
      </c>
      <c r="BE193" s="257"/>
      <c r="BF193" s="259"/>
      <c r="BG193" s="252"/>
      <c r="BK193" s="270"/>
    </row>
    <row r="194" spans="1:63" ht="20.25" customHeight="1">
      <c r="A194" s="656"/>
      <c r="B194" s="669"/>
      <c r="C194" s="670"/>
      <c r="D194" s="188">
        <f>SUM(D188:D192)</f>
        <v>0</v>
      </c>
      <c r="E194" s="188">
        <f t="shared" ref="E194:Z194" si="116">SUM(E188:E192)</f>
        <v>0</v>
      </c>
      <c r="F194" s="188">
        <f t="shared" si="116"/>
        <v>0</v>
      </c>
      <c r="G194" s="188">
        <f t="shared" si="116"/>
        <v>0</v>
      </c>
      <c r="H194" s="188">
        <f t="shared" si="116"/>
        <v>0</v>
      </c>
      <c r="I194" s="188">
        <f t="shared" si="116"/>
        <v>0</v>
      </c>
      <c r="J194" s="188">
        <f t="shared" si="116"/>
        <v>0</v>
      </c>
      <c r="K194" s="188">
        <f t="shared" si="116"/>
        <v>0</v>
      </c>
      <c r="L194" s="188">
        <f t="shared" si="116"/>
        <v>0</v>
      </c>
      <c r="M194" s="188">
        <f t="shared" si="116"/>
        <v>0</v>
      </c>
      <c r="N194" s="188">
        <f t="shared" si="116"/>
        <v>0</v>
      </c>
      <c r="O194" s="188">
        <f t="shared" si="116"/>
        <v>0</v>
      </c>
      <c r="P194" s="188">
        <f t="shared" si="116"/>
        <v>0</v>
      </c>
      <c r="Q194" s="188">
        <f t="shared" si="116"/>
        <v>0</v>
      </c>
      <c r="R194" s="188">
        <f t="shared" si="116"/>
        <v>0</v>
      </c>
      <c r="S194" s="188">
        <f t="shared" si="116"/>
        <v>0</v>
      </c>
      <c r="T194" s="188">
        <f t="shared" si="116"/>
        <v>0</v>
      </c>
      <c r="U194" s="188">
        <f t="shared" si="116"/>
        <v>0</v>
      </c>
      <c r="V194" s="188">
        <f t="shared" si="116"/>
        <v>0</v>
      </c>
      <c r="W194" s="188">
        <f t="shared" si="116"/>
        <v>0</v>
      </c>
      <c r="X194" s="188">
        <f t="shared" si="116"/>
        <v>0</v>
      </c>
      <c r="Y194" s="188">
        <f t="shared" si="116"/>
        <v>0</v>
      </c>
      <c r="Z194" s="188">
        <f t="shared" si="116"/>
        <v>0</v>
      </c>
      <c r="AA194" s="188">
        <f t="shared" ref="AA194:AU194" si="117">SUM(AA188:AA192)</f>
        <v>0</v>
      </c>
      <c r="AB194" s="188">
        <f t="shared" si="117"/>
        <v>0</v>
      </c>
      <c r="AC194" s="188">
        <f t="shared" si="117"/>
        <v>0</v>
      </c>
      <c r="AD194" s="188">
        <f t="shared" si="117"/>
        <v>0</v>
      </c>
      <c r="AE194" s="188">
        <f t="shared" si="117"/>
        <v>0</v>
      </c>
      <c r="AF194" s="188">
        <f t="shared" si="117"/>
        <v>0</v>
      </c>
      <c r="AG194" s="188">
        <f t="shared" si="117"/>
        <v>0</v>
      </c>
      <c r="AH194" s="188">
        <f t="shared" si="117"/>
        <v>0</v>
      </c>
      <c r="AI194" s="188">
        <f t="shared" si="117"/>
        <v>0</v>
      </c>
      <c r="AJ194" s="188">
        <f t="shared" si="117"/>
        <v>0</v>
      </c>
      <c r="AK194" s="213">
        <f t="shared" si="117"/>
        <v>0</v>
      </c>
      <c r="AL194" s="213">
        <f t="shared" si="117"/>
        <v>0</v>
      </c>
      <c r="AM194" s="188">
        <f t="shared" si="117"/>
        <v>0</v>
      </c>
      <c r="AN194" s="188">
        <f t="shared" si="117"/>
        <v>0</v>
      </c>
      <c r="AO194" s="188">
        <f t="shared" si="117"/>
        <v>0</v>
      </c>
      <c r="AP194" s="188">
        <f t="shared" si="117"/>
        <v>0</v>
      </c>
      <c r="AQ194" s="188">
        <f t="shared" si="117"/>
        <v>0</v>
      </c>
      <c r="AR194" s="188">
        <f t="shared" si="117"/>
        <v>0</v>
      </c>
      <c r="AS194" s="188">
        <f t="shared" si="117"/>
        <v>0</v>
      </c>
      <c r="AT194" s="230">
        <f t="shared" si="117"/>
        <v>0</v>
      </c>
      <c r="AU194" s="231">
        <f t="shared" si="117"/>
        <v>0</v>
      </c>
      <c r="AV194" s="1" t="s">
        <v>203</v>
      </c>
      <c r="AW194" s="231">
        <f t="shared" ref="AW194:BD194" si="118">SUM(AW188:AW192)</f>
        <v>0</v>
      </c>
      <c r="AX194" s="188">
        <f t="shared" si="118"/>
        <v>0</v>
      </c>
      <c r="AY194" s="188">
        <f t="shared" si="118"/>
        <v>0</v>
      </c>
      <c r="AZ194" s="188">
        <f t="shared" si="118"/>
        <v>0</v>
      </c>
      <c r="BA194" s="188">
        <f t="shared" si="118"/>
        <v>0</v>
      </c>
      <c r="BB194" s="188">
        <f t="shared" si="118"/>
        <v>0</v>
      </c>
      <c r="BC194" s="230">
        <f t="shared" si="118"/>
        <v>0</v>
      </c>
      <c r="BD194" s="187">
        <f t="shared" si="118"/>
        <v>0</v>
      </c>
      <c r="BE194" s="260"/>
      <c r="BF194" s="259"/>
      <c r="BG194" s="252"/>
      <c r="BK194" s="270"/>
    </row>
    <row r="195" spans="1:63" s="1" customFormat="1" ht="16.5">
      <c r="A195" s="654"/>
      <c r="B195" s="19" t="s">
        <v>119</v>
      </c>
      <c r="C195" s="20" t="s">
        <v>120</v>
      </c>
      <c r="D195" s="21" t="s">
        <v>148</v>
      </c>
      <c r="E195" s="22" t="s">
        <v>149</v>
      </c>
      <c r="F195" s="17" t="s">
        <v>150</v>
      </c>
      <c r="G195" s="21" t="s">
        <v>151</v>
      </c>
      <c r="H195" s="21" t="s">
        <v>152</v>
      </c>
      <c r="I195" s="17" t="s">
        <v>153</v>
      </c>
      <c r="J195" s="17" t="s">
        <v>154</v>
      </c>
      <c r="K195" s="17" t="s">
        <v>155</v>
      </c>
      <c r="L195" s="17" t="s">
        <v>156</v>
      </c>
      <c r="M195" s="17" t="s">
        <v>163</v>
      </c>
      <c r="N195" s="17" t="s">
        <v>164</v>
      </c>
      <c r="O195" s="17" t="s">
        <v>165</v>
      </c>
      <c r="P195" s="17" t="s">
        <v>166</v>
      </c>
      <c r="Q195" s="17" t="s">
        <v>167</v>
      </c>
      <c r="R195" s="17" t="s">
        <v>168</v>
      </c>
      <c r="S195" s="17" t="s">
        <v>169</v>
      </c>
      <c r="T195" s="17" t="s">
        <v>170</v>
      </c>
      <c r="U195" s="17" t="s">
        <v>171</v>
      </c>
      <c r="V195" s="56" t="s">
        <v>172</v>
      </c>
      <c r="W195" s="17" t="s">
        <v>173</v>
      </c>
      <c r="X195" s="71" t="s">
        <v>174</v>
      </c>
      <c r="Y195" s="72" t="s">
        <v>175</v>
      </c>
      <c r="Z195" s="72" t="s">
        <v>176</v>
      </c>
      <c r="AA195" s="72" t="s">
        <v>177</v>
      </c>
      <c r="AB195" s="72" t="s">
        <v>178</v>
      </c>
      <c r="AC195" s="72" t="s">
        <v>179</v>
      </c>
      <c r="AD195" s="72" t="s">
        <v>180</v>
      </c>
      <c r="AE195" s="72" t="s">
        <v>181</v>
      </c>
      <c r="AF195" s="72" t="s">
        <v>9</v>
      </c>
      <c r="AG195" s="72" t="s">
        <v>11</v>
      </c>
      <c r="AH195" s="72" t="s">
        <v>182</v>
      </c>
      <c r="AI195" s="195" t="s">
        <v>183</v>
      </c>
      <c r="AJ195" s="196" t="s">
        <v>184</v>
      </c>
      <c r="AK195" s="197" t="s">
        <v>185</v>
      </c>
      <c r="AL195" s="198" t="s">
        <v>186</v>
      </c>
      <c r="AM195" s="72" t="s">
        <v>187</v>
      </c>
      <c r="AN195" s="20" t="s">
        <v>188</v>
      </c>
      <c r="AO195" s="20" t="s">
        <v>189</v>
      </c>
      <c r="AP195" s="20" t="s">
        <v>190</v>
      </c>
      <c r="AQ195" s="20" t="s">
        <v>191</v>
      </c>
      <c r="AR195" s="20" t="s">
        <v>192</v>
      </c>
      <c r="AS195" s="20" t="s">
        <v>193</v>
      </c>
      <c r="AT195" s="216" t="s">
        <v>194</v>
      </c>
      <c r="AU195" s="20" t="s">
        <v>195</v>
      </c>
      <c r="AV195" s="217"/>
      <c r="AW195" s="236" t="s">
        <v>157</v>
      </c>
      <c r="AX195" s="237" t="s">
        <v>158</v>
      </c>
      <c r="AY195" s="238" t="s">
        <v>159</v>
      </c>
      <c r="AZ195" s="238" t="s">
        <v>160</v>
      </c>
      <c r="BA195" s="238" t="s">
        <v>161</v>
      </c>
      <c r="BB195" s="238" t="s">
        <v>162</v>
      </c>
      <c r="BC195" s="239" t="s">
        <v>196</v>
      </c>
      <c r="BD195" s="240" t="s">
        <v>197</v>
      </c>
      <c r="BE195" s="251"/>
      <c r="BG195" s="252"/>
      <c r="BJ195" s="271"/>
      <c r="BK195" s="270"/>
    </row>
    <row r="196" spans="1:63" s="14" customFormat="1" ht="16.5">
      <c r="A196" s="655"/>
      <c r="B196" s="189"/>
      <c r="C196" s="173"/>
      <c r="D196" s="174"/>
      <c r="E196" s="175"/>
      <c r="F196" s="174"/>
      <c r="G196" s="176"/>
      <c r="H196" s="176"/>
      <c r="I196" s="176"/>
      <c r="J196" s="174"/>
      <c r="K196" s="174"/>
      <c r="L196" s="174"/>
      <c r="M196" s="174"/>
      <c r="N196" s="174"/>
      <c r="O196" s="174"/>
      <c r="P196" s="174"/>
      <c r="Q196" s="174"/>
      <c r="R196" s="174"/>
      <c r="S196" s="174"/>
      <c r="T196" s="174"/>
      <c r="U196" s="174"/>
      <c r="V196" s="175"/>
      <c r="W196" s="174"/>
      <c r="X196" s="190"/>
      <c r="Y196" s="191"/>
      <c r="Z196" s="191"/>
      <c r="AA196" s="191"/>
      <c r="AB196" s="191"/>
      <c r="AC196" s="192"/>
      <c r="AD196" s="191"/>
      <c r="AE196" s="193"/>
      <c r="AF196" s="191"/>
      <c r="AG196" s="191"/>
      <c r="AH196" s="199"/>
      <c r="AI196" s="193"/>
      <c r="AJ196" s="200"/>
      <c r="AK196" s="201"/>
      <c r="AL196" s="202"/>
      <c r="AM196" s="203"/>
      <c r="AN196" s="204"/>
      <c r="AO196" s="218"/>
      <c r="AP196" s="218"/>
      <c r="AQ196" s="219"/>
      <c r="AR196" s="219"/>
      <c r="AS196" s="219"/>
      <c r="AT196" s="220"/>
      <c r="AU196" s="221"/>
      <c r="AV196" s="1"/>
      <c r="AW196" s="241"/>
      <c r="AX196" s="242"/>
      <c r="AY196" s="218"/>
      <c r="AZ196" s="218"/>
      <c r="BA196" s="218"/>
      <c r="BB196" s="218"/>
      <c r="BC196" s="243"/>
      <c r="BD196" s="244"/>
      <c r="BE196" s="257"/>
      <c r="BG196" s="252"/>
      <c r="BJ196" s="272"/>
      <c r="BK196" s="270"/>
    </row>
    <row r="197" spans="1:63" s="14" customFormat="1" ht="15.75">
      <c r="A197" s="655"/>
      <c r="B197" s="665"/>
      <c r="C197" s="666"/>
      <c r="D197" s="178"/>
      <c r="E197" s="179"/>
      <c r="F197" s="180"/>
      <c r="G197" s="178"/>
      <c r="H197" s="178"/>
      <c r="I197" s="178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74"/>
      <c r="U197" s="174"/>
      <c r="V197" s="175"/>
      <c r="W197" s="174"/>
      <c r="X197" s="190"/>
      <c r="Y197" s="182"/>
      <c r="Z197" s="182"/>
      <c r="AA197" s="182"/>
      <c r="AB197" s="182"/>
      <c r="AC197" s="194"/>
      <c r="AD197" s="191"/>
      <c r="AE197" s="182"/>
      <c r="AF197" s="182"/>
      <c r="AG197" s="191"/>
      <c r="AH197" s="199"/>
      <c r="AI197" s="194"/>
      <c r="AJ197" s="205"/>
      <c r="AK197" s="206"/>
      <c r="AL197" s="207"/>
      <c r="AM197" s="208"/>
      <c r="AN197" s="209"/>
      <c r="AO197" s="222"/>
      <c r="AP197" s="222"/>
      <c r="AQ197" s="223"/>
      <c r="AR197" s="223"/>
      <c r="AS197" s="223"/>
      <c r="AT197" s="224"/>
      <c r="AU197" s="225"/>
      <c r="AV197" s="1"/>
      <c r="AW197" s="245"/>
      <c r="AX197" s="246"/>
      <c r="AY197" s="222"/>
      <c r="AZ197" s="222"/>
      <c r="BA197" s="222"/>
      <c r="BB197" s="222"/>
      <c r="BC197" s="247"/>
      <c r="BD197" s="248"/>
      <c r="BE197" s="257"/>
      <c r="BG197" s="252"/>
      <c r="BJ197" s="272"/>
      <c r="BK197" s="270"/>
    </row>
    <row r="198" spans="1:63" s="14" customFormat="1" ht="15.75">
      <c r="A198" s="655"/>
      <c r="B198" s="667"/>
      <c r="C198" s="668"/>
      <c r="D198" s="178"/>
      <c r="E198" s="179"/>
      <c r="F198" s="180"/>
      <c r="G198" s="178"/>
      <c r="H198" s="178"/>
      <c r="I198" s="178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74"/>
      <c r="U198" s="174"/>
      <c r="V198" s="175"/>
      <c r="W198" s="174"/>
      <c r="X198" s="190"/>
      <c r="Y198" s="182"/>
      <c r="Z198" s="182"/>
      <c r="AA198" s="182"/>
      <c r="AB198" s="182"/>
      <c r="AC198" s="194"/>
      <c r="AD198" s="182"/>
      <c r="AE198" s="182"/>
      <c r="AF198" s="182"/>
      <c r="AG198" s="191"/>
      <c r="AH198" s="199"/>
      <c r="AI198" s="194"/>
      <c r="AJ198" s="205"/>
      <c r="AK198" s="206"/>
      <c r="AL198" s="207"/>
      <c r="AM198" s="208"/>
      <c r="AN198" s="209"/>
      <c r="AO198" s="222"/>
      <c r="AP198" s="222"/>
      <c r="AQ198" s="223"/>
      <c r="AR198" s="223"/>
      <c r="AS198" s="223"/>
      <c r="AT198" s="224"/>
      <c r="AU198" s="225"/>
      <c r="AV198" s="1"/>
      <c r="AW198" s="245"/>
      <c r="AX198" s="246"/>
      <c r="AY198" s="222"/>
      <c r="AZ198" s="222"/>
      <c r="BA198" s="222"/>
      <c r="BB198" s="222"/>
      <c r="BC198" s="247"/>
      <c r="BD198" s="248"/>
      <c r="BE198" s="257"/>
      <c r="BG198" s="252"/>
      <c r="BJ198" s="272"/>
      <c r="BK198" s="270"/>
    </row>
    <row r="199" spans="1:63" s="14" customFormat="1" ht="15" customHeight="1">
      <c r="A199" s="655"/>
      <c r="B199" s="667"/>
      <c r="C199" s="668"/>
      <c r="D199" s="178"/>
      <c r="E199" s="179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79"/>
      <c r="W199" s="180"/>
      <c r="X199" s="179"/>
      <c r="Y199" s="182"/>
      <c r="Z199" s="182"/>
      <c r="AA199" s="182"/>
      <c r="AB199" s="182"/>
      <c r="AC199" s="194"/>
      <c r="AD199" s="182"/>
      <c r="AE199" s="182"/>
      <c r="AF199" s="182"/>
      <c r="AG199" s="182"/>
      <c r="AH199" s="208"/>
      <c r="AI199" s="182"/>
      <c r="AJ199" s="205"/>
      <c r="AK199" s="206"/>
      <c r="AL199" s="207"/>
      <c r="AM199" s="208"/>
      <c r="AN199" s="209"/>
      <c r="AO199" s="222"/>
      <c r="AP199" s="222"/>
      <c r="AQ199" s="223"/>
      <c r="AR199" s="223"/>
      <c r="AS199" s="223"/>
      <c r="AT199" s="224"/>
      <c r="AU199" s="225"/>
      <c r="AV199" s="1"/>
      <c r="AW199" s="245"/>
      <c r="AX199" s="246"/>
      <c r="AY199" s="222"/>
      <c r="AZ199" s="222"/>
      <c r="BA199" s="222"/>
      <c r="BB199" s="222"/>
      <c r="BC199" s="247"/>
      <c r="BD199" s="248"/>
      <c r="BE199" s="257"/>
      <c r="BG199" s="252"/>
      <c r="BJ199" s="272"/>
      <c r="BK199" s="270"/>
    </row>
    <row r="200" spans="1:63" s="14" customFormat="1" ht="16.5">
      <c r="A200" s="655"/>
      <c r="B200" s="667"/>
      <c r="C200" s="668"/>
      <c r="D200" s="184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  <c r="X200" s="185"/>
      <c r="Y200" s="185"/>
      <c r="Z200" s="180"/>
      <c r="AA200" s="180"/>
      <c r="AB200" s="180"/>
      <c r="AC200" s="184"/>
      <c r="AD200" s="185"/>
      <c r="AE200" s="185"/>
      <c r="AF200" s="185"/>
      <c r="AG200" s="185"/>
      <c r="AH200" s="210"/>
      <c r="AI200" s="185"/>
      <c r="AJ200" s="185"/>
      <c r="AK200" s="210"/>
      <c r="AL200" s="210"/>
      <c r="AM200" s="185"/>
      <c r="AN200" s="185"/>
      <c r="AO200" s="185"/>
      <c r="AP200" s="185"/>
      <c r="AQ200" s="185"/>
      <c r="AR200" s="185"/>
      <c r="AS200" s="185"/>
      <c r="AT200" s="226"/>
      <c r="AU200" s="227"/>
      <c r="AV200" s="1"/>
      <c r="AW200" s="227"/>
      <c r="AX200" s="184"/>
      <c r="AY200" s="185"/>
      <c r="AZ200" s="185"/>
      <c r="BA200" s="185"/>
      <c r="BB200" s="185"/>
      <c r="BC200" s="226"/>
      <c r="BD200" s="249"/>
      <c r="BE200" s="257"/>
      <c r="BG200" s="252"/>
      <c r="BJ200" s="272"/>
      <c r="BK200" s="270"/>
    </row>
    <row r="201" spans="1:63" ht="16.5">
      <c r="A201" s="655"/>
      <c r="B201" s="667"/>
      <c r="C201" s="668"/>
      <c r="D201" s="186">
        <f>SUM(D196:D200)*250000</f>
        <v>0</v>
      </c>
      <c r="E201" s="187">
        <f>SUM(E196:E200)*350000</f>
        <v>0</v>
      </c>
      <c r="F201" s="187">
        <f>SUM(F196:F200)*250000</f>
        <v>0</v>
      </c>
      <c r="G201" s="187">
        <f>SUM(G196:G200)*350000</f>
        <v>0</v>
      </c>
      <c r="H201" s="187">
        <f>SUM(H196:H200)*250000</f>
        <v>0</v>
      </c>
      <c r="I201" s="187">
        <f>SUM(I196:I200)*350000</f>
        <v>0</v>
      </c>
      <c r="J201" s="187">
        <f>SUM(J196:J200)*250000</f>
        <v>0</v>
      </c>
      <c r="K201" s="187">
        <f>SUM(K196:K200)*350000</f>
        <v>0</v>
      </c>
      <c r="L201" s="187">
        <f>SUM(L196:L200)*75000</f>
        <v>0</v>
      </c>
      <c r="M201" s="187">
        <f>SUM(M196:M200)*120000</f>
        <v>0</v>
      </c>
      <c r="N201" s="187">
        <f>SUM(N196:N200)*25000</f>
        <v>0</v>
      </c>
      <c r="O201" s="187">
        <f>SUM(O196:O200)*35000</f>
        <v>0</v>
      </c>
      <c r="P201" s="187">
        <f>SUM(P196:P200)*200000</f>
        <v>0</v>
      </c>
      <c r="Q201" s="187">
        <f>SUM(Q196:Q200)*300000</f>
        <v>0</v>
      </c>
      <c r="R201" s="187">
        <f>SUM(R196:R200)*200000</f>
        <v>0</v>
      </c>
      <c r="S201" s="187">
        <f>SUM(S196:S200)*300000</f>
        <v>0</v>
      </c>
      <c r="T201" s="187">
        <f>SUM(T196:T200)*200000</f>
        <v>0</v>
      </c>
      <c r="U201" s="187">
        <f>SUM(U196:U200)*300000</f>
        <v>0</v>
      </c>
      <c r="V201" s="187">
        <f>SUM(V196:V200)*200000</f>
        <v>0</v>
      </c>
      <c r="W201" s="187">
        <f>SUM(W196:W200)*300000</f>
        <v>0</v>
      </c>
      <c r="X201" s="187">
        <f>SUM(X196:X200)*100000</f>
        <v>0</v>
      </c>
      <c r="Y201" s="187">
        <f>SUM(Y196:Y200)*100000</f>
        <v>0</v>
      </c>
      <c r="Z201" s="187">
        <f>SUM(Z196:Z200)*880000</f>
        <v>0</v>
      </c>
      <c r="AA201" s="187">
        <f t="shared" ref="AA201:AB201" si="119">SUM(AA196:AA200)*880000</f>
        <v>0</v>
      </c>
      <c r="AB201" s="187">
        <f t="shared" si="119"/>
        <v>0</v>
      </c>
      <c r="AC201" s="187">
        <f>SUM(AC196:AC200)*50000</f>
        <v>0</v>
      </c>
      <c r="AD201" s="187">
        <f>SUM(AD196:AD200)*100000</f>
        <v>0</v>
      </c>
      <c r="AE201" s="187">
        <f>SUM(AE196:AE200)*180000</f>
        <v>0</v>
      </c>
      <c r="AF201" s="187">
        <f>SUM(AF196:AF200)*10000</f>
        <v>0</v>
      </c>
      <c r="AG201" s="187">
        <f>SUM(AG196:AG200)*15000</f>
        <v>0</v>
      </c>
      <c r="AH201" s="187">
        <f>SUM(AH196:AH200)*30000</f>
        <v>0</v>
      </c>
      <c r="AI201" s="187">
        <f>SUM(AI196:AI200)*370000</f>
        <v>0</v>
      </c>
      <c r="AJ201" s="187">
        <f>SUM(AJ196:AJ200)*125000</f>
        <v>0</v>
      </c>
      <c r="AK201" s="211">
        <f>SUM(AK196:AK200)*AV201</f>
        <v>0</v>
      </c>
      <c r="AL201" s="212">
        <f>SUM(AL196:AL200)*30</f>
        <v>0</v>
      </c>
      <c r="AM201" s="187">
        <f>SUM(AM196:AM200)*1000000</f>
        <v>0</v>
      </c>
      <c r="AN201" s="187">
        <f>SUM(AN196:AN200)*330000</f>
        <v>0</v>
      </c>
      <c r="AO201" s="187">
        <f>SUM(AO196:AO200)*120000</f>
        <v>0</v>
      </c>
      <c r="AP201" s="187">
        <f>SUM(AP196:AP200)*550000</f>
        <v>0</v>
      </c>
      <c r="AQ201" s="187">
        <f>SUM(AQ196:AQ200)*275000</f>
        <v>0</v>
      </c>
      <c r="AR201" s="187">
        <f>SUM(AR196:AR200)*275000</f>
        <v>0</v>
      </c>
      <c r="AS201" s="187">
        <f>SUM(AS196:AS200)*275000</f>
        <v>0</v>
      </c>
      <c r="AT201" s="228">
        <f>SUM(AT196:AT200)*275000</f>
        <v>0</v>
      </c>
      <c r="AU201" s="187">
        <f>SUM(AU196:AU200)*275000</f>
        <v>0</v>
      </c>
      <c r="AV201" s="229">
        <v>0</v>
      </c>
      <c r="AW201" s="187">
        <f t="shared" ref="AW201:BD201" si="120">SUM(AW196:AW200)</f>
        <v>0</v>
      </c>
      <c r="AX201" s="186">
        <f t="shared" si="120"/>
        <v>0</v>
      </c>
      <c r="AY201" s="187">
        <f t="shared" si="120"/>
        <v>0</v>
      </c>
      <c r="AZ201" s="187">
        <f t="shared" si="120"/>
        <v>0</v>
      </c>
      <c r="BA201" s="187">
        <f t="shared" si="120"/>
        <v>0</v>
      </c>
      <c r="BB201" s="187">
        <f t="shared" si="120"/>
        <v>0</v>
      </c>
      <c r="BC201" s="228">
        <f t="shared" si="120"/>
        <v>0</v>
      </c>
      <c r="BD201" s="187">
        <f t="shared" si="120"/>
        <v>0</v>
      </c>
      <c r="BE201" s="257"/>
      <c r="BF201" s="259"/>
      <c r="BG201" s="252"/>
      <c r="BK201" s="270"/>
    </row>
    <row r="202" spans="1:63" ht="20.25" customHeight="1">
      <c r="A202" s="656"/>
      <c r="B202" s="669"/>
      <c r="C202" s="670"/>
      <c r="D202" s="188">
        <f>SUM(D196:D200)</f>
        <v>0</v>
      </c>
      <c r="E202" s="188">
        <f t="shared" ref="E202:Z202" si="121">SUM(E196:E200)</f>
        <v>0</v>
      </c>
      <c r="F202" s="188">
        <f t="shared" si="121"/>
        <v>0</v>
      </c>
      <c r="G202" s="188">
        <f t="shared" si="121"/>
        <v>0</v>
      </c>
      <c r="H202" s="188">
        <f t="shared" si="121"/>
        <v>0</v>
      </c>
      <c r="I202" s="188">
        <f t="shared" si="121"/>
        <v>0</v>
      </c>
      <c r="J202" s="188">
        <f t="shared" si="121"/>
        <v>0</v>
      </c>
      <c r="K202" s="188">
        <f t="shared" si="121"/>
        <v>0</v>
      </c>
      <c r="L202" s="188">
        <f t="shared" si="121"/>
        <v>0</v>
      </c>
      <c r="M202" s="188">
        <f t="shared" si="121"/>
        <v>0</v>
      </c>
      <c r="N202" s="188">
        <f t="shared" si="121"/>
        <v>0</v>
      </c>
      <c r="O202" s="188">
        <f t="shared" si="121"/>
        <v>0</v>
      </c>
      <c r="P202" s="188">
        <f t="shared" si="121"/>
        <v>0</v>
      </c>
      <c r="Q202" s="188">
        <f t="shared" si="121"/>
        <v>0</v>
      </c>
      <c r="R202" s="188">
        <f t="shared" si="121"/>
        <v>0</v>
      </c>
      <c r="S202" s="188">
        <f t="shared" si="121"/>
        <v>0</v>
      </c>
      <c r="T202" s="188">
        <f t="shared" si="121"/>
        <v>0</v>
      </c>
      <c r="U202" s="188">
        <f t="shared" si="121"/>
        <v>0</v>
      </c>
      <c r="V202" s="188">
        <f t="shared" si="121"/>
        <v>0</v>
      </c>
      <c r="W202" s="188">
        <f t="shared" si="121"/>
        <v>0</v>
      </c>
      <c r="X202" s="188">
        <f t="shared" si="121"/>
        <v>0</v>
      </c>
      <c r="Y202" s="188">
        <f t="shared" si="121"/>
        <v>0</v>
      </c>
      <c r="Z202" s="188">
        <f t="shared" si="121"/>
        <v>0</v>
      </c>
      <c r="AA202" s="188">
        <f t="shared" ref="AA202:AU202" si="122">SUM(AA196:AA200)</f>
        <v>0</v>
      </c>
      <c r="AB202" s="188">
        <f t="shared" si="122"/>
        <v>0</v>
      </c>
      <c r="AC202" s="188">
        <f t="shared" si="122"/>
        <v>0</v>
      </c>
      <c r="AD202" s="188">
        <f t="shared" si="122"/>
        <v>0</v>
      </c>
      <c r="AE202" s="188">
        <f t="shared" si="122"/>
        <v>0</v>
      </c>
      <c r="AF202" s="188">
        <f t="shared" si="122"/>
        <v>0</v>
      </c>
      <c r="AG202" s="188">
        <f t="shared" si="122"/>
        <v>0</v>
      </c>
      <c r="AH202" s="188">
        <f t="shared" si="122"/>
        <v>0</v>
      </c>
      <c r="AI202" s="188">
        <f t="shared" si="122"/>
        <v>0</v>
      </c>
      <c r="AJ202" s="188">
        <f t="shared" si="122"/>
        <v>0</v>
      </c>
      <c r="AK202" s="213">
        <f t="shared" si="122"/>
        <v>0</v>
      </c>
      <c r="AL202" s="213">
        <f t="shared" si="122"/>
        <v>0</v>
      </c>
      <c r="AM202" s="188">
        <f t="shared" si="122"/>
        <v>0</v>
      </c>
      <c r="AN202" s="188">
        <f t="shared" si="122"/>
        <v>0</v>
      </c>
      <c r="AO202" s="188">
        <f t="shared" si="122"/>
        <v>0</v>
      </c>
      <c r="AP202" s="188">
        <f t="shared" si="122"/>
        <v>0</v>
      </c>
      <c r="AQ202" s="188">
        <f t="shared" si="122"/>
        <v>0</v>
      </c>
      <c r="AR202" s="188">
        <f t="shared" si="122"/>
        <v>0</v>
      </c>
      <c r="AS202" s="188">
        <f t="shared" si="122"/>
        <v>0</v>
      </c>
      <c r="AT202" s="230">
        <f t="shared" si="122"/>
        <v>0</v>
      </c>
      <c r="AU202" s="231">
        <f t="shared" si="122"/>
        <v>0</v>
      </c>
      <c r="AV202" s="1" t="s">
        <v>203</v>
      </c>
      <c r="AW202" s="231">
        <f t="shared" ref="AW202:BD202" si="123">SUM(AW196:AW200)</f>
        <v>0</v>
      </c>
      <c r="AX202" s="188">
        <f t="shared" si="123"/>
        <v>0</v>
      </c>
      <c r="AY202" s="188">
        <f t="shared" si="123"/>
        <v>0</v>
      </c>
      <c r="AZ202" s="188">
        <f t="shared" si="123"/>
        <v>0</v>
      </c>
      <c r="BA202" s="188">
        <f t="shared" si="123"/>
        <v>0</v>
      </c>
      <c r="BB202" s="188">
        <f t="shared" si="123"/>
        <v>0</v>
      </c>
      <c r="BC202" s="230">
        <f t="shared" si="123"/>
        <v>0</v>
      </c>
      <c r="BD202" s="187">
        <f t="shared" si="123"/>
        <v>0</v>
      </c>
      <c r="BE202" s="260"/>
      <c r="BF202" s="259"/>
      <c r="BG202" s="252"/>
      <c r="BK202" s="270"/>
    </row>
    <row r="203" spans="1:63" s="1" customFormat="1" ht="16.5">
      <c r="A203" s="654"/>
      <c r="B203" s="19" t="s">
        <v>119</v>
      </c>
      <c r="C203" s="20" t="s">
        <v>120</v>
      </c>
      <c r="D203" s="21" t="s">
        <v>148</v>
      </c>
      <c r="E203" s="22" t="s">
        <v>149</v>
      </c>
      <c r="F203" s="17" t="s">
        <v>150</v>
      </c>
      <c r="G203" s="21" t="s">
        <v>151</v>
      </c>
      <c r="H203" s="21" t="s">
        <v>152</v>
      </c>
      <c r="I203" s="17" t="s">
        <v>153</v>
      </c>
      <c r="J203" s="17" t="s">
        <v>154</v>
      </c>
      <c r="K203" s="17" t="s">
        <v>155</v>
      </c>
      <c r="L203" s="17" t="s">
        <v>156</v>
      </c>
      <c r="M203" s="17" t="s">
        <v>163</v>
      </c>
      <c r="N203" s="17" t="s">
        <v>164</v>
      </c>
      <c r="O203" s="17" t="s">
        <v>165</v>
      </c>
      <c r="P203" s="17" t="s">
        <v>166</v>
      </c>
      <c r="Q203" s="17" t="s">
        <v>167</v>
      </c>
      <c r="R203" s="17" t="s">
        <v>168</v>
      </c>
      <c r="S203" s="17" t="s">
        <v>169</v>
      </c>
      <c r="T203" s="17" t="s">
        <v>170</v>
      </c>
      <c r="U203" s="17" t="s">
        <v>171</v>
      </c>
      <c r="V203" s="56" t="s">
        <v>172</v>
      </c>
      <c r="W203" s="17" t="s">
        <v>173</v>
      </c>
      <c r="X203" s="71" t="s">
        <v>174</v>
      </c>
      <c r="Y203" s="72" t="s">
        <v>175</v>
      </c>
      <c r="Z203" s="72" t="s">
        <v>176</v>
      </c>
      <c r="AA203" s="72" t="s">
        <v>177</v>
      </c>
      <c r="AB203" s="72" t="s">
        <v>178</v>
      </c>
      <c r="AC203" s="72" t="s">
        <v>179</v>
      </c>
      <c r="AD203" s="72" t="s">
        <v>180</v>
      </c>
      <c r="AE203" s="72" t="s">
        <v>181</v>
      </c>
      <c r="AF203" s="72" t="s">
        <v>9</v>
      </c>
      <c r="AG203" s="72" t="s">
        <v>11</v>
      </c>
      <c r="AH203" s="72" t="s">
        <v>182</v>
      </c>
      <c r="AI203" s="195" t="s">
        <v>183</v>
      </c>
      <c r="AJ203" s="196" t="s">
        <v>184</v>
      </c>
      <c r="AK203" s="197" t="s">
        <v>185</v>
      </c>
      <c r="AL203" s="198" t="s">
        <v>186</v>
      </c>
      <c r="AM203" s="72" t="s">
        <v>187</v>
      </c>
      <c r="AN203" s="20" t="s">
        <v>188</v>
      </c>
      <c r="AO203" s="20" t="s">
        <v>189</v>
      </c>
      <c r="AP203" s="20" t="s">
        <v>190</v>
      </c>
      <c r="AQ203" s="20" t="s">
        <v>191</v>
      </c>
      <c r="AR203" s="20" t="s">
        <v>192</v>
      </c>
      <c r="AS203" s="20" t="s">
        <v>193</v>
      </c>
      <c r="AT203" s="216" t="s">
        <v>194</v>
      </c>
      <c r="AU203" s="20" t="s">
        <v>195</v>
      </c>
      <c r="AV203" s="217"/>
      <c r="AW203" s="236" t="s">
        <v>157</v>
      </c>
      <c r="AX203" s="237" t="s">
        <v>158</v>
      </c>
      <c r="AY203" s="238" t="s">
        <v>159</v>
      </c>
      <c r="AZ203" s="238" t="s">
        <v>160</v>
      </c>
      <c r="BA203" s="238" t="s">
        <v>161</v>
      </c>
      <c r="BB203" s="238" t="s">
        <v>162</v>
      </c>
      <c r="BC203" s="239" t="s">
        <v>196</v>
      </c>
      <c r="BD203" s="240" t="s">
        <v>197</v>
      </c>
      <c r="BE203" s="251"/>
      <c r="BG203" s="252"/>
      <c r="BJ203" s="271"/>
      <c r="BK203" s="270"/>
    </row>
    <row r="204" spans="1:63" s="14" customFormat="1" ht="16.5">
      <c r="A204" s="655"/>
      <c r="B204" s="189"/>
      <c r="C204" s="173"/>
      <c r="D204" s="174"/>
      <c r="E204" s="175"/>
      <c r="F204" s="174"/>
      <c r="G204" s="176"/>
      <c r="H204" s="176"/>
      <c r="I204" s="176"/>
      <c r="J204" s="174"/>
      <c r="K204" s="174"/>
      <c r="L204" s="174"/>
      <c r="M204" s="174"/>
      <c r="N204" s="174"/>
      <c r="O204" s="174"/>
      <c r="P204" s="174"/>
      <c r="Q204" s="174"/>
      <c r="R204" s="174"/>
      <c r="S204" s="174"/>
      <c r="T204" s="174"/>
      <c r="U204" s="174"/>
      <c r="V204" s="175"/>
      <c r="W204" s="174"/>
      <c r="X204" s="190"/>
      <c r="Y204" s="191"/>
      <c r="Z204" s="191"/>
      <c r="AA204" s="191"/>
      <c r="AB204" s="191"/>
      <c r="AC204" s="192"/>
      <c r="AD204" s="191"/>
      <c r="AE204" s="193"/>
      <c r="AF204" s="191"/>
      <c r="AG204" s="191"/>
      <c r="AH204" s="199"/>
      <c r="AI204" s="193"/>
      <c r="AJ204" s="200"/>
      <c r="AK204" s="201"/>
      <c r="AL204" s="202"/>
      <c r="AM204" s="203"/>
      <c r="AN204" s="204"/>
      <c r="AO204" s="218"/>
      <c r="AP204" s="218"/>
      <c r="AQ204" s="219"/>
      <c r="AR204" s="219"/>
      <c r="AS204" s="219"/>
      <c r="AT204" s="220"/>
      <c r="AU204" s="221"/>
      <c r="AV204" s="1"/>
      <c r="AW204" s="241"/>
      <c r="AX204" s="242"/>
      <c r="AY204" s="218"/>
      <c r="AZ204" s="218"/>
      <c r="BA204" s="218"/>
      <c r="BB204" s="218"/>
      <c r="BC204" s="243"/>
      <c r="BD204" s="244"/>
      <c r="BE204" s="257"/>
      <c r="BG204" s="252"/>
      <c r="BJ204" s="272"/>
      <c r="BK204" s="270"/>
    </row>
    <row r="205" spans="1:63" s="14" customFormat="1" ht="15.75">
      <c r="A205" s="655"/>
      <c r="B205" s="665"/>
      <c r="C205" s="666"/>
      <c r="D205" s="178"/>
      <c r="E205" s="179"/>
      <c r="F205" s="180"/>
      <c r="G205" s="178"/>
      <c r="H205" s="178"/>
      <c r="I205" s="178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74"/>
      <c r="U205" s="174"/>
      <c r="V205" s="175"/>
      <c r="W205" s="174"/>
      <c r="X205" s="190"/>
      <c r="Y205" s="182"/>
      <c r="Z205" s="182"/>
      <c r="AA205" s="182"/>
      <c r="AB205" s="182"/>
      <c r="AC205" s="194"/>
      <c r="AD205" s="191"/>
      <c r="AE205" s="182"/>
      <c r="AF205" s="182"/>
      <c r="AG205" s="191"/>
      <c r="AH205" s="199"/>
      <c r="AI205" s="194"/>
      <c r="AJ205" s="205"/>
      <c r="AK205" s="206"/>
      <c r="AL205" s="207"/>
      <c r="AM205" s="208"/>
      <c r="AN205" s="209"/>
      <c r="AO205" s="222"/>
      <c r="AP205" s="222"/>
      <c r="AQ205" s="223"/>
      <c r="AR205" s="223"/>
      <c r="AS205" s="223"/>
      <c r="AT205" s="224"/>
      <c r="AU205" s="225"/>
      <c r="AV205" s="1"/>
      <c r="AW205" s="245"/>
      <c r="AX205" s="246"/>
      <c r="AY205" s="222"/>
      <c r="AZ205" s="222"/>
      <c r="BA205" s="222"/>
      <c r="BB205" s="222"/>
      <c r="BC205" s="247"/>
      <c r="BD205" s="248"/>
      <c r="BE205" s="257"/>
      <c r="BG205" s="252"/>
      <c r="BJ205" s="272"/>
      <c r="BK205" s="270"/>
    </row>
    <row r="206" spans="1:63" s="14" customFormat="1" ht="15.75">
      <c r="A206" s="655"/>
      <c r="B206" s="667"/>
      <c r="C206" s="668"/>
      <c r="D206" s="178"/>
      <c r="E206" s="179"/>
      <c r="F206" s="180"/>
      <c r="G206" s="178"/>
      <c r="H206" s="178"/>
      <c r="I206" s="178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74"/>
      <c r="U206" s="174"/>
      <c r="V206" s="175"/>
      <c r="W206" s="174"/>
      <c r="X206" s="190"/>
      <c r="Y206" s="182"/>
      <c r="Z206" s="182"/>
      <c r="AA206" s="182"/>
      <c r="AB206" s="182"/>
      <c r="AC206" s="194"/>
      <c r="AD206" s="182"/>
      <c r="AE206" s="182"/>
      <c r="AF206" s="182"/>
      <c r="AG206" s="191"/>
      <c r="AH206" s="199"/>
      <c r="AI206" s="194"/>
      <c r="AJ206" s="205"/>
      <c r="AK206" s="206"/>
      <c r="AL206" s="207"/>
      <c r="AM206" s="208"/>
      <c r="AN206" s="209"/>
      <c r="AO206" s="222"/>
      <c r="AP206" s="222"/>
      <c r="AQ206" s="223"/>
      <c r="AR206" s="223"/>
      <c r="AS206" s="223"/>
      <c r="AT206" s="224"/>
      <c r="AU206" s="225"/>
      <c r="AV206" s="1"/>
      <c r="AW206" s="245"/>
      <c r="AX206" s="246"/>
      <c r="AY206" s="222"/>
      <c r="AZ206" s="222"/>
      <c r="BA206" s="222"/>
      <c r="BB206" s="222"/>
      <c r="BC206" s="247"/>
      <c r="BD206" s="248"/>
      <c r="BE206" s="257"/>
      <c r="BG206" s="252"/>
      <c r="BJ206" s="272"/>
      <c r="BK206" s="270"/>
    </row>
    <row r="207" spans="1:63" s="14" customFormat="1" ht="15" customHeight="1">
      <c r="A207" s="655"/>
      <c r="B207" s="667"/>
      <c r="C207" s="668"/>
      <c r="D207" s="178"/>
      <c r="E207" s="179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79"/>
      <c r="W207" s="180"/>
      <c r="X207" s="179"/>
      <c r="Y207" s="182"/>
      <c r="Z207" s="182"/>
      <c r="AA207" s="182"/>
      <c r="AB207" s="182"/>
      <c r="AC207" s="194"/>
      <c r="AD207" s="182"/>
      <c r="AE207" s="182"/>
      <c r="AF207" s="182"/>
      <c r="AG207" s="182"/>
      <c r="AH207" s="208"/>
      <c r="AI207" s="182"/>
      <c r="AJ207" s="205"/>
      <c r="AK207" s="206"/>
      <c r="AL207" s="207"/>
      <c r="AM207" s="208"/>
      <c r="AN207" s="209"/>
      <c r="AO207" s="222"/>
      <c r="AP207" s="222"/>
      <c r="AQ207" s="223"/>
      <c r="AR207" s="223"/>
      <c r="AS207" s="223"/>
      <c r="AT207" s="224"/>
      <c r="AU207" s="225"/>
      <c r="AV207" s="1"/>
      <c r="AW207" s="245"/>
      <c r="AX207" s="246"/>
      <c r="AY207" s="222"/>
      <c r="AZ207" s="222"/>
      <c r="BA207" s="222"/>
      <c r="BB207" s="222"/>
      <c r="BC207" s="247"/>
      <c r="BD207" s="248"/>
      <c r="BE207" s="257"/>
      <c r="BG207" s="252"/>
      <c r="BJ207" s="272"/>
      <c r="BK207" s="270"/>
    </row>
    <row r="208" spans="1:63" s="14" customFormat="1" ht="16.5">
      <c r="A208" s="655"/>
      <c r="B208" s="667"/>
      <c r="C208" s="668"/>
      <c r="D208" s="184"/>
      <c r="E208" s="185"/>
      <c r="F208" s="185"/>
      <c r="G208" s="185"/>
      <c r="H208" s="185"/>
      <c r="I208" s="185"/>
      <c r="J208" s="185"/>
      <c r="K208" s="185"/>
      <c r="L208" s="185"/>
      <c r="M208" s="185"/>
      <c r="N208" s="185"/>
      <c r="O208" s="185"/>
      <c r="P208" s="185"/>
      <c r="Q208" s="185"/>
      <c r="R208" s="185"/>
      <c r="S208" s="185"/>
      <c r="T208" s="185"/>
      <c r="U208" s="185"/>
      <c r="V208" s="185"/>
      <c r="W208" s="185"/>
      <c r="X208" s="185"/>
      <c r="Y208" s="185"/>
      <c r="Z208" s="180"/>
      <c r="AA208" s="180"/>
      <c r="AB208" s="180"/>
      <c r="AC208" s="184"/>
      <c r="AD208" s="185"/>
      <c r="AE208" s="185"/>
      <c r="AF208" s="185"/>
      <c r="AG208" s="185"/>
      <c r="AH208" s="210"/>
      <c r="AI208" s="185"/>
      <c r="AJ208" s="185"/>
      <c r="AK208" s="210"/>
      <c r="AL208" s="210"/>
      <c r="AM208" s="185"/>
      <c r="AN208" s="185"/>
      <c r="AO208" s="185"/>
      <c r="AP208" s="185"/>
      <c r="AQ208" s="185"/>
      <c r="AR208" s="185"/>
      <c r="AS208" s="185"/>
      <c r="AT208" s="226"/>
      <c r="AU208" s="227"/>
      <c r="AV208" s="1"/>
      <c r="AW208" s="227"/>
      <c r="AX208" s="184"/>
      <c r="AY208" s="185"/>
      <c r="AZ208" s="185"/>
      <c r="BA208" s="185"/>
      <c r="BB208" s="185"/>
      <c r="BC208" s="226"/>
      <c r="BD208" s="249"/>
      <c r="BE208" s="257"/>
      <c r="BG208" s="252"/>
      <c r="BJ208" s="272"/>
      <c r="BK208" s="270"/>
    </row>
    <row r="209" spans="1:63" ht="16.5">
      <c r="A209" s="655"/>
      <c r="B209" s="667"/>
      <c r="C209" s="668"/>
      <c r="D209" s="186">
        <f>SUM(D204:D208)*250000</f>
        <v>0</v>
      </c>
      <c r="E209" s="187">
        <f>SUM(E204:E208)*350000</f>
        <v>0</v>
      </c>
      <c r="F209" s="187">
        <f>SUM(F204:F208)*250000</f>
        <v>0</v>
      </c>
      <c r="G209" s="187">
        <f>SUM(G204:G208)*350000</f>
        <v>0</v>
      </c>
      <c r="H209" s="187">
        <f>SUM(H204:H208)*250000</f>
        <v>0</v>
      </c>
      <c r="I209" s="187">
        <f>SUM(I204:I208)*350000</f>
        <v>0</v>
      </c>
      <c r="J209" s="187">
        <f>SUM(J204:J208)*250000</f>
        <v>0</v>
      </c>
      <c r="K209" s="187">
        <f>SUM(K204:K208)*350000</f>
        <v>0</v>
      </c>
      <c r="L209" s="187">
        <f>SUM(L204:L208)*75000</f>
        <v>0</v>
      </c>
      <c r="M209" s="187">
        <f>SUM(M204:M208)*120000</f>
        <v>0</v>
      </c>
      <c r="N209" s="187">
        <f>SUM(N204:N208)*25000</f>
        <v>0</v>
      </c>
      <c r="O209" s="187">
        <f>SUM(O204:O208)*35000</f>
        <v>0</v>
      </c>
      <c r="P209" s="187">
        <f>SUM(P204:P208)*200000</f>
        <v>0</v>
      </c>
      <c r="Q209" s="187">
        <f>SUM(Q204:Q208)*300000</f>
        <v>0</v>
      </c>
      <c r="R209" s="187">
        <f>SUM(R204:R208)*200000</f>
        <v>0</v>
      </c>
      <c r="S209" s="187">
        <f>SUM(S204:S208)*300000</f>
        <v>0</v>
      </c>
      <c r="T209" s="187">
        <f>SUM(T204:T208)*200000</f>
        <v>0</v>
      </c>
      <c r="U209" s="187">
        <f>SUM(U204:U208)*300000</f>
        <v>0</v>
      </c>
      <c r="V209" s="187">
        <f>SUM(V204:V208)*200000</f>
        <v>0</v>
      </c>
      <c r="W209" s="187">
        <f>SUM(W204:W208)*300000</f>
        <v>0</v>
      </c>
      <c r="X209" s="187">
        <f>SUM(X204:X208)*100000</f>
        <v>0</v>
      </c>
      <c r="Y209" s="187">
        <f>SUM(Y204:Y208)*100000</f>
        <v>0</v>
      </c>
      <c r="Z209" s="187">
        <f>SUM(Z204:Z208)*880000</f>
        <v>0</v>
      </c>
      <c r="AA209" s="187">
        <f t="shared" ref="AA209:AB209" si="124">SUM(AA204:AA208)*880000</f>
        <v>0</v>
      </c>
      <c r="AB209" s="187">
        <f t="shared" si="124"/>
        <v>0</v>
      </c>
      <c r="AC209" s="187">
        <f>SUM(AC204:AC208)*50000</f>
        <v>0</v>
      </c>
      <c r="AD209" s="187">
        <f>SUM(AD204:AD208)*100000</f>
        <v>0</v>
      </c>
      <c r="AE209" s="187">
        <f>SUM(AE204:AE208)*180000</f>
        <v>0</v>
      </c>
      <c r="AF209" s="187">
        <f>SUM(AF204:AF208)*10000</f>
        <v>0</v>
      </c>
      <c r="AG209" s="187">
        <f>SUM(AG204:AG208)*15000</f>
        <v>0</v>
      </c>
      <c r="AH209" s="187">
        <f>SUM(AH204:AH208)*30000</f>
        <v>0</v>
      </c>
      <c r="AI209" s="187">
        <f>SUM(AI204:AI208)*370000</f>
        <v>0</v>
      </c>
      <c r="AJ209" s="187">
        <f>SUM(AJ204:AJ208)*125000</f>
        <v>0</v>
      </c>
      <c r="AK209" s="211">
        <f>SUM(AK204:AK208)*AV209</f>
        <v>0</v>
      </c>
      <c r="AL209" s="212">
        <f>SUM(AL204:AL208)*30</f>
        <v>0</v>
      </c>
      <c r="AM209" s="187">
        <f>SUM(AM204:AM208)*1000000</f>
        <v>0</v>
      </c>
      <c r="AN209" s="187">
        <f>SUM(AN204:AN208)*330000</f>
        <v>0</v>
      </c>
      <c r="AO209" s="187">
        <f>SUM(AO204:AO208)*120000</f>
        <v>0</v>
      </c>
      <c r="AP209" s="187">
        <f>SUM(AP204:AP208)*550000</f>
        <v>0</v>
      </c>
      <c r="AQ209" s="187">
        <f>SUM(AQ204:AQ208)*275000</f>
        <v>0</v>
      </c>
      <c r="AR209" s="187">
        <f>SUM(AR204:AR208)*275000</f>
        <v>0</v>
      </c>
      <c r="AS209" s="187">
        <f>SUM(AS204:AS208)*275000</f>
        <v>0</v>
      </c>
      <c r="AT209" s="228">
        <f>SUM(AT204:AT208)*275000</f>
        <v>0</v>
      </c>
      <c r="AU209" s="187">
        <f>SUM(AU204:AU208)*275000</f>
        <v>0</v>
      </c>
      <c r="AV209" s="229">
        <v>0</v>
      </c>
      <c r="AW209" s="187">
        <f t="shared" ref="AW209:BD209" si="125">SUM(AW204:AW208)</f>
        <v>0</v>
      </c>
      <c r="AX209" s="186">
        <f t="shared" si="125"/>
        <v>0</v>
      </c>
      <c r="AY209" s="187">
        <f t="shared" si="125"/>
        <v>0</v>
      </c>
      <c r="AZ209" s="187">
        <f t="shared" si="125"/>
        <v>0</v>
      </c>
      <c r="BA209" s="187">
        <f t="shared" si="125"/>
        <v>0</v>
      </c>
      <c r="BB209" s="187">
        <f t="shared" si="125"/>
        <v>0</v>
      </c>
      <c r="BC209" s="228">
        <f t="shared" si="125"/>
        <v>0</v>
      </c>
      <c r="BD209" s="187">
        <f t="shared" si="125"/>
        <v>0</v>
      </c>
      <c r="BE209" s="257"/>
      <c r="BF209" s="259"/>
      <c r="BG209" s="252"/>
      <c r="BK209" s="270"/>
    </row>
    <row r="210" spans="1:63" ht="20.25" customHeight="1">
      <c r="A210" s="656"/>
      <c r="B210" s="669"/>
      <c r="C210" s="670"/>
      <c r="D210" s="188">
        <f>SUM(D204:D208)</f>
        <v>0</v>
      </c>
      <c r="E210" s="188">
        <f t="shared" ref="E210:Z210" si="126">SUM(E204:E208)</f>
        <v>0</v>
      </c>
      <c r="F210" s="188">
        <f t="shared" si="126"/>
        <v>0</v>
      </c>
      <c r="G210" s="188">
        <f t="shared" si="126"/>
        <v>0</v>
      </c>
      <c r="H210" s="188">
        <f t="shared" si="126"/>
        <v>0</v>
      </c>
      <c r="I210" s="188">
        <f t="shared" si="126"/>
        <v>0</v>
      </c>
      <c r="J210" s="188">
        <f t="shared" si="126"/>
        <v>0</v>
      </c>
      <c r="K210" s="188">
        <f t="shared" si="126"/>
        <v>0</v>
      </c>
      <c r="L210" s="188">
        <f t="shared" si="126"/>
        <v>0</v>
      </c>
      <c r="M210" s="188">
        <f t="shared" si="126"/>
        <v>0</v>
      </c>
      <c r="N210" s="188">
        <f t="shared" si="126"/>
        <v>0</v>
      </c>
      <c r="O210" s="188">
        <f t="shared" si="126"/>
        <v>0</v>
      </c>
      <c r="P210" s="188">
        <f t="shared" si="126"/>
        <v>0</v>
      </c>
      <c r="Q210" s="188">
        <f t="shared" si="126"/>
        <v>0</v>
      </c>
      <c r="R210" s="188">
        <f t="shared" si="126"/>
        <v>0</v>
      </c>
      <c r="S210" s="188">
        <f t="shared" si="126"/>
        <v>0</v>
      </c>
      <c r="T210" s="188">
        <f t="shared" si="126"/>
        <v>0</v>
      </c>
      <c r="U210" s="188">
        <f t="shared" si="126"/>
        <v>0</v>
      </c>
      <c r="V210" s="188">
        <f t="shared" si="126"/>
        <v>0</v>
      </c>
      <c r="W210" s="188">
        <f t="shared" si="126"/>
        <v>0</v>
      </c>
      <c r="X210" s="188">
        <f t="shared" si="126"/>
        <v>0</v>
      </c>
      <c r="Y210" s="188">
        <f t="shared" si="126"/>
        <v>0</v>
      </c>
      <c r="Z210" s="188">
        <f t="shared" si="126"/>
        <v>0</v>
      </c>
      <c r="AA210" s="188">
        <f t="shared" ref="AA210:AU210" si="127">SUM(AA204:AA208)</f>
        <v>0</v>
      </c>
      <c r="AB210" s="188">
        <f t="shared" si="127"/>
        <v>0</v>
      </c>
      <c r="AC210" s="188">
        <f t="shared" si="127"/>
        <v>0</v>
      </c>
      <c r="AD210" s="188">
        <f t="shared" si="127"/>
        <v>0</v>
      </c>
      <c r="AE210" s="188">
        <f t="shared" si="127"/>
        <v>0</v>
      </c>
      <c r="AF210" s="188">
        <f t="shared" si="127"/>
        <v>0</v>
      </c>
      <c r="AG210" s="188">
        <f t="shared" si="127"/>
        <v>0</v>
      </c>
      <c r="AH210" s="188">
        <f t="shared" si="127"/>
        <v>0</v>
      </c>
      <c r="AI210" s="188">
        <f t="shared" si="127"/>
        <v>0</v>
      </c>
      <c r="AJ210" s="188">
        <f t="shared" si="127"/>
        <v>0</v>
      </c>
      <c r="AK210" s="213">
        <f t="shared" si="127"/>
        <v>0</v>
      </c>
      <c r="AL210" s="213">
        <f t="shared" si="127"/>
        <v>0</v>
      </c>
      <c r="AM210" s="188">
        <f t="shared" si="127"/>
        <v>0</v>
      </c>
      <c r="AN210" s="188">
        <f t="shared" si="127"/>
        <v>0</v>
      </c>
      <c r="AO210" s="188">
        <f t="shared" si="127"/>
        <v>0</v>
      </c>
      <c r="AP210" s="188">
        <f t="shared" si="127"/>
        <v>0</v>
      </c>
      <c r="AQ210" s="188">
        <f t="shared" si="127"/>
        <v>0</v>
      </c>
      <c r="AR210" s="188">
        <f t="shared" si="127"/>
        <v>0</v>
      </c>
      <c r="AS210" s="188">
        <f t="shared" si="127"/>
        <v>0</v>
      </c>
      <c r="AT210" s="230">
        <f t="shared" si="127"/>
        <v>0</v>
      </c>
      <c r="AU210" s="231">
        <f t="shared" si="127"/>
        <v>0</v>
      </c>
      <c r="AV210" s="1" t="s">
        <v>203</v>
      </c>
      <c r="AW210" s="231">
        <f t="shared" ref="AW210:BD210" si="128">SUM(AW204:AW208)</f>
        <v>0</v>
      </c>
      <c r="AX210" s="188">
        <f t="shared" si="128"/>
        <v>0</v>
      </c>
      <c r="AY210" s="188">
        <f t="shared" si="128"/>
        <v>0</v>
      </c>
      <c r="AZ210" s="188">
        <f t="shared" si="128"/>
        <v>0</v>
      </c>
      <c r="BA210" s="188">
        <f t="shared" si="128"/>
        <v>0</v>
      </c>
      <c r="BB210" s="188">
        <f t="shared" si="128"/>
        <v>0</v>
      </c>
      <c r="BC210" s="230">
        <f t="shared" si="128"/>
        <v>0</v>
      </c>
      <c r="BD210" s="187">
        <f t="shared" si="128"/>
        <v>0</v>
      </c>
      <c r="BE210" s="260"/>
      <c r="BF210" s="259"/>
      <c r="BG210" s="252"/>
      <c r="BK210" s="270"/>
    </row>
    <row r="211" spans="1:63" s="1" customFormat="1" ht="16.5">
      <c r="A211" s="654"/>
      <c r="B211" s="19" t="s">
        <v>119</v>
      </c>
      <c r="C211" s="20" t="s">
        <v>120</v>
      </c>
      <c r="D211" s="21" t="s">
        <v>148</v>
      </c>
      <c r="E211" s="22" t="s">
        <v>149</v>
      </c>
      <c r="F211" s="17" t="s">
        <v>150</v>
      </c>
      <c r="G211" s="21" t="s">
        <v>151</v>
      </c>
      <c r="H211" s="21" t="s">
        <v>152</v>
      </c>
      <c r="I211" s="17" t="s">
        <v>153</v>
      </c>
      <c r="J211" s="17" t="s">
        <v>154</v>
      </c>
      <c r="K211" s="17" t="s">
        <v>155</v>
      </c>
      <c r="L211" s="17" t="s">
        <v>156</v>
      </c>
      <c r="M211" s="17" t="s">
        <v>163</v>
      </c>
      <c r="N211" s="17" t="s">
        <v>164</v>
      </c>
      <c r="O211" s="17" t="s">
        <v>165</v>
      </c>
      <c r="P211" s="17" t="s">
        <v>166</v>
      </c>
      <c r="Q211" s="17" t="s">
        <v>167</v>
      </c>
      <c r="R211" s="17" t="s">
        <v>168</v>
      </c>
      <c r="S211" s="17" t="s">
        <v>169</v>
      </c>
      <c r="T211" s="17" t="s">
        <v>170</v>
      </c>
      <c r="U211" s="17" t="s">
        <v>171</v>
      </c>
      <c r="V211" s="56" t="s">
        <v>172</v>
      </c>
      <c r="W211" s="17" t="s">
        <v>173</v>
      </c>
      <c r="X211" s="71" t="s">
        <v>174</v>
      </c>
      <c r="Y211" s="72" t="s">
        <v>175</v>
      </c>
      <c r="Z211" s="72" t="s">
        <v>176</v>
      </c>
      <c r="AA211" s="72" t="s">
        <v>177</v>
      </c>
      <c r="AB211" s="72" t="s">
        <v>178</v>
      </c>
      <c r="AC211" s="72" t="s">
        <v>179</v>
      </c>
      <c r="AD211" s="72" t="s">
        <v>180</v>
      </c>
      <c r="AE211" s="72" t="s">
        <v>181</v>
      </c>
      <c r="AF211" s="72" t="s">
        <v>9</v>
      </c>
      <c r="AG211" s="72" t="s">
        <v>11</v>
      </c>
      <c r="AH211" s="72" t="s">
        <v>182</v>
      </c>
      <c r="AI211" s="195" t="s">
        <v>183</v>
      </c>
      <c r="AJ211" s="196" t="s">
        <v>184</v>
      </c>
      <c r="AK211" s="197" t="s">
        <v>185</v>
      </c>
      <c r="AL211" s="198" t="s">
        <v>186</v>
      </c>
      <c r="AM211" s="72" t="s">
        <v>187</v>
      </c>
      <c r="AN211" s="20" t="s">
        <v>188</v>
      </c>
      <c r="AO211" s="20" t="s">
        <v>189</v>
      </c>
      <c r="AP211" s="20" t="s">
        <v>190</v>
      </c>
      <c r="AQ211" s="20" t="s">
        <v>191</v>
      </c>
      <c r="AR211" s="20" t="s">
        <v>192</v>
      </c>
      <c r="AS211" s="20" t="s">
        <v>193</v>
      </c>
      <c r="AT211" s="216" t="s">
        <v>194</v>
      </c>
      <c r="AU211" s="20" t="s">
        <v>195</v>
      </c>
      <c r="AV211" s="217"/>
      <c r="AW211" s="236" t="s">
        <v>157</v>
      </c>
      <c r="AX211" s="237" t="s">
        <v>158</v>
      </c>
      <c r="AY211" s="238" t="s">
        <v>159</v>
      </c>
      <c r="AZ211" s="238" t="s">
        <v>160</v>
      </c>
      <c r="BA211" s="238" t="s">
        <v>161</v>
      </c>
      <c r="BB211" s="238" t="s">
        <v>162</v>
      </c>
      <c r="BC211" s="239" t="s">
        <v>196</v>
      </c>
      <c r="BD211" s="240" t="s">
        <v>197</v>
      </c>
      <c r="BE211" s="251"/>
      <c r="BG211" s="252"/>
      <c r="BJ211" s="271"/>
      <c r="BK211" s="270"/>
    </row>
    <row r="212" spans="1:63" s="14" customFormat="1" ht="16.5">
      <c r="A212" s="655"/>
      <c r="B212" s="189"/>
      <c r="C212" s="173"/>
      <c r="D212" s="174"/>
      <c r="E212" s="175"/>
      <c r="F212" s="174"/>
      <c r="G212" s="176"/>
      <c r="H212" s="176"/>
      <c r="I212" s="176"/>
      <c r="J212" s="174"/>
      <c r="K212" s="174"/>
      <c r="L212" s="174"/>
      <c r="M212" s="174"/>
      <c r="N212" s="174"/>
      <c r="O212" s="174"/>
      <c r="P212" s="174"/>
      <c r="Q212" s="174"/>
      <c r="R212" s="174"/>
      <c r="S212" s="174"/>
      <c r="T212" s="174"/>
      <c r="U212" s="174"/>
      <c r="V212" s="175"/>
      <c r="W212" s="174"/>
      <c r="X212" s="190"/>
      <c r="Y212" s="191"/>
      <c r="Z212" s="191"/>
      <c r="AA212" s="191"/>
      <c r="AB212" s="191"/>
      <c r="AC212" s="192"/>
      <c r="AD212" s="191"/>
      <c r="AE212" s="193"/>
      <c r="AF212" s="191"/>
      <c r="AG212" s="191"/>
      <c r="AH212" s="199"/>
      <c r="AI212" s="193"/>
      <c r="AJ212" s="200"/>
      <c r="AK212" s="201"/>
      <c r="AL212" s="202"/>
      <c r="AM212" s="203"/>
      <c r="AN212" s="204"/>
      <c r="AO212" s="218"/>
      <c r="AP212" s="218"/>
      <c r="AQ212" s="219"/>
      <c r="AR212" s="219"/>
      <c r="AS212" s="219"/>
      <c r="AT212" s="220"/>
      <c r="AU212" s="221"/>
      <c r="AV212" s="1"/>
      <c r="AW212" s="241"/>
      <c r="AX212" s="242"/>
      <c r="AY212" s="218"/>
      <c r="AZ212" s="218"/>
      <c r="BA212" s="218"/>
      <c r="BB212" s="218"/>
      <c r="BC212" s="243"/>
      <c r="BD212" s="244"/>
      <c r="BE212" s="257"/>
      <c r="BG212" s="252"/>
      <c r="BJ212" s="272"/>
      <c r="BK212" s="270"/>
    </row>
    <row r="213" spans="1:63" s="14" customFormat="1" ht="15.75">
      <c r="A213" s="655"/>
      <c r="B213" s="665"/>
      <c r="C213" s="666"/>
      <c r="D213" s="178"/>
      <c r="E213" s="179"/>
      <c r="F213" s="180"/>
      <c r="G213" s="178"/>
      <c r="H213" s="178"/>
      <c r="I213" s="178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74"/>
      <c r="U213" s="174"/>
      <c r="V213" s="175"/>
      <c r="W213" s="174"/>
      <c r="X213" s="190"/>
      <c r="Y213" s="182"/>
      <c r="Z213" s="182"/>
      <c r="AA213" s="182"/>
      <c r="AB213" s="182"/>
      <c r="AC213" s="194"/>
      <c r="AD213" s="191"/>
      <c r="AE213" s="182"/>
      <c r="AF213" s="182"/>
      <c r="AG213" s="191"/>
      <c r="AH213" s="199"/>
      <c r="AI213" s="194"/>
      <c r="AJ213" s="205"/>
      <c r="AK213" s="206"/>
      <c r="AL213" s="207"/>
      <c r="AM213" s="208"/>
      <c r="AN213" s="209"/>
      <c r="AO213" s="222"/>
      <c r="AP213" s="222"/>
      <c r="AQ213" s="223"/>
      <c r="AR213" s="223"/>
      <c r="AS213" s="223"/>
      <c r="AT213" s="224"/>
      <c r="AU213" s="225"/>
      <c r="AV213" s="1"/>
      <c r="AW213" s="245"/>
      <c r="AX213" s="246"/>
      <c r="AY213" s="222"/>
      <c r="AZ213" s="222"/>
      <c r="BA213" s="222"/>
      <c r="BB213" s="222"/>
      <c r="BC213" s="247"/>
      <c r="BD213" s="248"/>
      <c r="BE213" s="257"/>
      <c r="BG213" s="252"/>
      <c r="BJ213" s="272"/>
      <c r="BK213" s="270"/>
    </row>
    <row r="214" spans="1:63" s="14" customFormat="1" ht="15.75">
      <c r="A214" s="655"/>
      <c r="B214" s="667"/>
      <c r="C214" s="668"/>
      <c r="D214" s="178"/>
      <c r="E214" s="179"/>
      <c r="F214" s="180"/>
      <c r="G214" s="178"/>
      <c r="H214" s="178"/>
      <c r="I214" s="178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74"/>
      <c r="U214" s="174"/>
      <c r="V214" s="175"/>
      <c r="W214" s="174"/>
      <c r="X214" s="190"/>
      <c r="Y214" s="182"/>
      <c r="Z214" s="182"/>
      <c r="AA214" s="182"/>
      <c r="AB214" s="182"/>
      <c r="AC214" s="194"/>
      <c r="AD214" s="182"/>
      <c r="AE214" s="182"/>
      <c r="AF214" s="182"/>
      <c r="AG214" s="191"/>
      <c r="AH214" s="199"/>
      <c r="AI214" s="194"/>
      <c r="AJ214" s="205"/>
      <c r="AK214" s="206"/>
      <c r="AL214" s="207"/>
      <c r="AM214" s="208"/>
      <c r="AN214" s="209"/>
      <c r="AO214" s="222"/>
      <c r="AP214" s="222"/>
      <c r="AQ214" s="223"/>
      <c r="AR214" s="223"/>
      <c r="AS214" s="223"/>
      <c r="AT214" s="224"/>
      <c r="AU214" s="225"/>
      <c r="AV214" s="1"/>
      <c r="AW214" s="245"/>
      <c r="AX214" s="246"/>
      <c r="AY214" s="222"/>
      <c r="AZ214" s="222"/>
      <c r="BA214" s="222"/>
      <c r="BB214" s="222"/>
      <c r="BC214" s="247"/>
      <c r="BD214" s="248"/>
      <c r="BE214" s="257"/>
      <c r="BG214" s="252"/>
      <c r="BJ214" s="272"/>
      <c r="BK214" s="270"/>
    </row>
    <row r="215" spans="1:63" s="14" customFormat="1" ht="15" customHeight="1">
      <c r="A215" s="655"/>
      <c r="B215" s="667"/>
      <c r="C215" s="668"/>
      <c r="D215" s="178"/>
      <c r="E215" s="179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79"/>
      <c r="W215" s="180"/>
      <c r="X215" s="179"/>
      <c r="Y215" s="182"/>
      <c r="Z215" s="182"/>
      <c r="AA215" s="182"/>
      <c r="AB215" s="182"/>
      <c r="AC215" s="194"/>
      <c r="AD215" s="182"/>
      <c r="AE215" s="182"/>
      <c r="AF215" s="182"/>
      <c r="AG215" s="182"/>
      <c r="AH215" s="208"/>
      <c r="AI215" s="182"/>
      <c r="AJ215" s="205"/>
      <c r="AK215" s="206"/>
      <c r="AL215" s="207"/>
      <c r="AM215" s="208"/>
      <c r="AN215" s="209"/>
      <c r="AO215" s="222"/>
      <c r="AP215" s="222"/>
      <c r="AQ215" s="223"/>
      <c r="AR215" s="223"/>
      <c r="AS215" s="223"/>
      <c r="AT215" s="224"/>
      <c r="AU215" s="225"/>
      <c r="AV215" s="1"/>
      <c r="AW215" s="245"/>
      <c r="AX215" s="246"/>
      <c r="AY215" s="222"/>
      <c r="AZ215" s="222"/>
      <c r="BA215" s="222"/>
      <c r="BB215" s="222"/>
      <c r="BC215" s="247"/>
      <c r="BD215" s="248"/>
      <c r="BE215" s="257"/>
      <c r="BG215" s="252"/>
      <c r="BJ215" s="272"/>
      <c r="BK215" s="270"/>
    </row>
    <row r="216" spans="1:63" s="14" customFormat="1" ht="16.5">
      <c r="A216" s="655"/>
      <c r="B216" s="667"/>
      <c r="C216" s="668"/>
      <c r="D216" s="184"/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5"/>
      <c r="X216" s="185"/>
      <c r="Y216" s="185"/>
      <c r="Z216" s="180"/>
      <c r="AA216" s="180"/>
      <c r="AB216" s="180"/>
      <c r="AC216" s="184"/>
      <c r="AD216" s="185"/>
      <c r="AE216" s="185"/>
      <c r="AF216" s="185"/>
      <c r="AG216" s="185"/>
      <c r="AH216" s="210"/>
      <c r="AI216" s="185"/>
      <c r="AJ216" s="185"/>
      <c r="AK216" s="210"/>
      <c r="AL216" s="210"/>
      <c r="AM216" s="185"/>
      <c r="AN216" s="185"/>
      <c r="AO216" s="185"/>
      <c r="AP216" s="185"/>
      <c r="AQ216" s="185"/>
      <c r="AR216" s="185"/>
      <c r="AS216" s="185"/>
      <c r="AT216" s="226"/>
      <c r="AU216" s="227"/>
      <c r="AV216" s="1"/>
      <c r="AW216" s="227"/>
      <c r="AX216" s="184"/>
      <c r="AY216" s="185"/>
      <c r="AZ216" s="185"/>
      <c r="BA216" s="185"/>
      <c r="BB216" s="185"/>
      <c r="BC216" s="226"/>
      <c r="BD216" s="249"/>
      <c r="BE216" s="257"/>
      <c r="BG216" s="252"/>
      <c r="BJ216" s="272"/>
      <c r="BK216" s="270"/>
    </row>
    <row r="217" spans="1:63" ht="16.5">
      <c r="A217" s="655"/>
      <c r="B217" s="667"/>
      <c r="C217" s="668"/>
      <c r="D217" s="186">
        <f>SUM(D212:D216)*250000</f>
        <v>0</v>
      </c>
      <c r="E217" s="187">
        <f>SUM(E212:E216)*350000</f>
        <v>0</v>
      </c>
      <c r="F217" s="187">
        <f>SUM(F212:F216)*250000</f>
        <v>0</v>
      </c>
      <c r="G217" s="187">
        <f>SUM(G212:G216)*350000</f>
        <v>0</v>
      </c>
      <c r="H217" s="187">
        <f>SUM(H212:H216)*250000</f>
        <v>0</v>
      </c>
      <c r="I217" s="187">
        <f>SUM(I212:I216)*350000</f>
        <v>0</v>
      </c>
      <c r="J217" s="187">
        <f>SUM(J212:J216)*250000</f>
        <v>0</v>
      </c>
      <c r="K217" s="187">
        <f>SUM(K212:K216)*350000</f>
        <v>0</v>
      </c>
      <c r="L217" s="187">
        <f>SUM(L212:L216)*75000</f>
        <v>0</v>
      </c>
      <c r="M217" s="187">
        <f>SUM(M212:M216)*120000</f>
        <v>0</v>
      </c>
      <c r="N217" s="187">
        <f>SUM(N212:N216)*25000</f>
        <v>0</v>
      </c>
      <c r="O217" s="187">
        <f>SUM(O212:O216)*35000</f>
        <v>0</v>
      </c>
      <c r="P217" s="187">
        <f>SUM(P212:P216)*200000</f>
        <v>0</v>
      </c>
      <c r="Q217" s="187">
        <f>SUM(Q212:Q216)*300000</f>
        <v>0</v>
      </c>
      <c r="R217" s="187">
        <f>SUM(R212:R216)*200000</f>
        <v>0</v>
      </c>
      <c r="S217" s="187">
        <f>SUM(S212:S216)*300000</f>
        <v>0</v>
      </c>
      <c r="T217" s="187">
        <f>SUM(T212:T216)*200000</f>
        <v>0</v>
      </c>
      <c r="U217" s="187">
        <f>SUM(U212:U216)*300000</f>
        <v>0</v>
      </c>
      <c r="V217" s="187">
        <f>SUM(V212:V216)*200000</f>
        <v>0</v>
      </c>
      <c r="W217" s="187">
        <f>SUM(W212:W216)*300000</f>
        <v>0</v>
      </c>
      <c r="X217" s="187">
        <f>SUM(X212:X216)*100000</f>
        <v>0</v>
      </c>
      <c r="Y217" s="187">
        <f>SUM(Y212:Y216)*100000</f>
        <v>0</v>
      </c>
      <c r="Z217" s="187">
        <f>SUM(Z212:Z216)*880000</f>
        <v>0</v>
      </c>
      <c r="AA217" s="187">
        <f t="shared" ref="AA217:AB217" si="129">SUM(AA212:AA216)*880000</f>
        <v>0</v>
      </c>
      <c r="AB217" s="187">
        <f t="shared" si="129"/>
        <v>0</v>
      </c>
      <c r="AC217" s="187">
        <f>SUM(AC212:AC216)*50000</f>
        <v>0</v>
      </c>
      <c r="AD217" s="187">
        <f>SUM(AD212:AD216)*100000</f>
        <v>0</v>
      </c>
      <c r="AE217" s="187">
        <f>SUM(AE212:AE216)*180000</f>
        <v>0</v>
      </c>
      <c r="AF217" s="187">
        <f>SUM(AF212:AF216)*10000</f>
        <v>0</v>
      </c>
      <c r="AG217" s="187">
        <f>SUM(AG212:AG216)*15000</f>
        <v>0</v>
      </c>
      <c r="AH217" s="187">
        <f>SUM(AH212:AH216)*30000</f>
        <v>0</v>
      </c>
      <c r="AI217" s="187">
        <f>SUM(AI212:AI216)*370000</f>
        <v>0</v>
      </c>
      <c r="AJ217" s="187">
        <f>SUM(AJ212:AJ216)*125000</f>
        <v>0</v>
      </c>
      <c r="AK217" s="211">
        <f>SUM(AK212:AK216)*AV217</f>
        <v>0</v>
      </c>
      <c r="AL217" s="212">
        <f>SUM(AL212:AL216)*30</f>
        <v>0</v>
      </c>
      <c r="AM217" s="187">
        <f>SUM(AM212:AM216)*1000000</f>
        <v>0</v>
      </c>
      <c r="AN217" s="187">
        <f>SUM(AN212:AN216)*330000</f>
        <v>0</v>
      </c>
      <c r="AO217" s="187">
        <f>SUM(AO212:AO216)*120000</f>
        <v>0</v>
      </c>
      <c r="AP217" s="187">
        <f>SUM(AP212:AP216)*550000</f>
        <v>0</v>
      </c>
      <c r="AQ217" s="187">
        <f>SUM(AQ212:AQ216)*275000</f>
        <v>0</v>
      </c>
      <c r="AR217" s="187">
        <f>SUM(AR212:AR216)*275000</f>
        <v>0</v>
      </c>
      <c r="AS217" s="187">
        <f>SUM(AS212:AS216)*275000</f>
        <v>0</v>
      </c>
      <c r="AT217" s="228">
        <f>SUM(AT212:AT216)*275000</f>
        <v>0</v>
      </c>
      <c r="AU217" s="187">
        <f>SUM(AU212:AU216)*275000</f>
        <v>0</v>
      </c>
      <c r="AV217" s="229">
        <v>0</v>
      </c>
      <c r="AW217" s="187">
        <f t="shared" ref="AW217:BD217" si="130">SUM(AW212:AW216)</f>
        <v>0</v>
      </c>
      <c r="AX217" s="186">
        <f t="shared" si="130"/>
        <v>0</v>
      </c>
      <c r="AY217" s="187">
        <f t="shared" si="130"/>
        <v>0</v>
      </c>
      <c r="AZ217" s="187">
        <f t="shared" si="130"/>
        <v>0</v>
      </c>
      <c r="BA217" s="187">
        <f t="shared" si="130"/>
        <v>0</v>
      </c>
      <c r="BB217" s="187">
        <f t="shared" si="130"/>
        <v>0</v>
      </c>
      <c r="BC217" s="228">
        <f t="shared" si="130"/>
        <v>0</v>
      </c>
      <c r="BD217" s="187">
        <f t="shared" si="130"/>
        <v>0</v>
      </c>
      <c r="BE217" s="257"/>
      <c r="BF217" s="259"/>
      <c r="BG217" s="252"/>
      <c r="BK217" s="270"/>
    </row>
    <row r="218" spans="1:63" ht="20.25" customHeight="1">
      <c r="A218" s="656"/>
      <c r="B218" s="669"/>
      <c r="C218" s="670"/>
      <c r="D218" s="188">
        <f>SUM(D212:D216)</f>
        <v>0</v>
      </c>
      <c r="E218" s="188">
        <f t="shared" ref="E218:Z218" si="131">SUM(E212:E216)</f>
        <v>0</v>
      </c>
      <c r="F218" s="188">
        <f t="shared" si="131"/>
        <v>0</v>
      </c>
      <c r="G218" s="188">
        <f t="shared" si="131"/>
        <v>0</v>
      </c>
      <c r="H218" s="188">
        <f t="shared" si="131"/>
        <v>0</v>
      </c>
      <c r="I218" s="188">
        <f t="shared" si="131"/>
        <v>0</v>
      </c>
      <c r="J218" s="188">
        <f t="shared" si="131"/>
        <v>0</v>
      </c>
      <c r="K218" s="188">
        <f t="shared" si="131"/>
        <v>0</v>
      </c>
      <c r="L218" s="188">
        <f t="shared" si="131"/>
        <v>0</v>
      </c>
      <c r="M218" s="188">
        <f t="shared" si="131"/>
        <v>0</v>
      </c>
      <c r="N218" s="188">
        <f t="shared" si="131"/>
        <v>0</v>
      </c>
      <c r="O218" s="188">
        <f t="shared" si="131"/>
        <v>0</v>
      </c>
      <c r="P218" s="188">
        <f t="shared" si="131"/>
        <v>0</v>
      </c>
      <c r="Q218" s="188">
        <f t="shared" si="131"/>
        <v>0</v>
      </c>
      <c r="R218" s="188">
        <f t="shared" si="131"/>
        <v>0</v>
      </c>
      <c r="S218" s="188">
        <f t="shared" si="131"/>
        <v>0</v>
      </c>
      <c r="T218" s="188">
        <f t="shared" si="131"/>
        <v>0</v>
      </c>
      <c r="U218" s="188">
        <f t="shared" si="131"/>
        <v>0</v>
      </c>
      <c r="V218" s="188">
        <f t="shared" si="131"/>
        <v>0</v>
      </c>
      <c r="W218" s="188">
        <f t="shared" si="131"/>
        <v>0</v>
      </c>
      <c r="X218" s="188">
        <f t="shared" si="131"/>
        <v>0</v>
      </c>
      <c r="Y218" s="188">
        <f t="shared" si="131"/>
        <v>0</v>
      </c>
      <c r="Z218" s="188">
        <f t="shared" si="131"/>
        <v>0</v>
      </c>
      <c r="AA218" s="188">
        <f t="shared" ref="AA218:AU218" si="132">SUM(AA212:AA216)</f>
        <v>0</v>
      </c>
      <c r="AB218" s="188">
        <f t="shared" si="132"/>
        <v>0</v>
      </c>
      <c r="AC218" s="188">
        <f t="shared" si="132"/>
        <v>0</v>
      </c>
      <c r="AD218" s="188">
        <f t="shared" si="132"/>
        <v>0</v>
      </c>
      <c r="AE218" s="188">
        <f t="shared" si="132"/>
        <v>0</v>
      </c>
      <c r="AF218" s="188">
        <f t="shared" si="132"/>
        <v>0</v>
      </c>
      <c r="AG218" s="188">
        <f t="shared" si="132"/>
        <v>0</v>
      </c>
      <c r="AH218" s="188">
        <f t="shared" si="132"/>
        <v>0</v>
      </c>
      <c r="AI218" s="188">
        <f t="shared" si="132"/>
        <v>0</v>
      </c>
      <c r="AJ218" s="188">
        <f t="shared" si="132"/>
        <v>0</v>
      </c>
      <c r="AK218" s="213">
        <f t="shared" si="132"/>
        <v>0</v>
      </c>
      <c r="AL218" s="213">
        <f t="shared" si="132"/>
        <v>0</v>
      </c>
      <c r="AM218" s="188">
        <f t="shared" si="132"/>
        <v>0</v>
      </c>
      <c r="AN218" s="188">
        <f t="shared" si="132"/>
        <v>0</v>
      </c>
      <c r="AO218" s="188">
        <f t="shared" si="132"/>
        <v>0</v>
      </c>
      <c r="AP218" s="188">
        <f t="shared" si="132"/>
        <v>0</v>
      </c>
      <c r="AQ218" s="188">
        <f t="shared" si="132"/>
        <v>0</v>
      </c>
      <c r="AR218" s="188">
        <f t="shared" si="132"/>
        <v>0</v>
      </c>
      <c r="AS218" s="188">
        <f t="shared" si="132"/>
        <v>0</v>
      </c>
      <c r="AT218" s="230">
        <f t="shared" si="132"/>
        <v>0</v>
      </c>
      <c r="AU218" s="231">
        <f t="shared" si="132"/>
        <v>0</v>
      </c>
      <c r="AV218" s="1" t="s">
        <v>203</v>
      </c>
      <c r="AW218" s="231">
        <f t="shared" ref="AW218:BD218" si="133">SUM(AW212:AW216)</f>
        <v>0</v>
      </c>
      <c r="AX218" s="188">
        <f t="shared" si="133"/>
        <v>0</v>
      </c>
      <c r="AY218" s="188">
        <f t="shared" si="133"/>
        <v>0</v>
      </c>
      <c r="AZ218" s="188">
        <f t="shared" si="133"/>
        <v>0</v>
      </c>
      <c r="BA218" s="188">
        <f t="shared" si="133"/>
        <v>0</v>
      </c>
      <c r="BB218" s="188">
        <f t="shared" si="133"/>
        <v>0</v>
      </c>
      <c r="BC218" s="230">
        <f t="shared" si="133"/>
        <v>0</v>
      </c>
      <c r="BD218" s="187">
        <f t="shared" si="133"/>
        <v>0</v>
      </c>
      <c r="BE218" s="260"/>
      <c r="BF218" s="259"/>
      <c r="BG218" s="252"/>
      <c r="BK218" s="270"/>
    </row>
    <row r="219" spans="1:63" s="1" customFormat="1" ht="16.5">
      <c r="A219" s="654"/>
      <c r="B219" s="273" t="s">
        <v>119</v>
      </c>
      <c r="C219" s="20" t="s">
        <v>120</v>
      </c>
      <c r="D219" s="274" t="s">
        <v>148</v>
      </c>
      <c r="E219" s="22" t="s">
        <v>149</v>
      </c>
      <c r="F219" s="17" t="s">
        <v>150</v>
      </c>
      <c r="G219" s="21" t="s">
        <v>151</v>
      </c>
      <c r="H219" s="21" t="s">
        <v>152</v>
      </c>
      <c r="I219" s="17" t="s">
        <v>153</v>
      </c>
      <c r="J219" s="17" t="s">
        <v>154</v>
      </c>
      <c r="K219" s="17" t="s">
        <v>155</v>
      </c>
      <c r="L219" s="17" t="s">
        <v>156</v>
      </c>
      <c r="M219" s="17" t="s">
        <v>163</v>
      </c>
      <c r="N219" s="17" t="s">
        <v>164</v>
      </c>
      <c r="O219" s="17" t="s">
        <v>165</v>
      </c>
      <c r="P219" s="17" t="s">
        <v>166</v>
      </c>
      <c r="Q219" s="17" t="s">
        <v>167</v>
      </c>
      <c r="R219" s="17" t="s">
        <v>168</v>
      </c>
      <c r="S219" s="17" t="s">
        <v>169</v>
      </c>
      <c r="T219" s="17" t="s">
        <v>170</v>
      </c>
      <c r="U219" s="17" t="s">
        <v>171</v>
      </c>
      <c r="V219" s="56" t="s">
        <v>172</v>
      </c>
      <c r="W219" s="17" t="s">
        <v>173</v>
      </c>
      <c r="X219" s="71" t="s">
        <v>174</v>
      </c>
      <c r="Y219" s="72" t="s">
        <v>175</v>
      </c>
      <c r="Z219" s="72" t="s">
        <v>176</v>
      </c>
      <c r="AA219" s="72" t="s">
        <v>177</v>
      </c>
      <c r="AB219" s="72" t="s">
        <v>178</v>
      </c>
      <c r="AC219" s="72" t="s">
        <v>179</v>
      </c>
      <c r="AD219" s="72" t="s">
        <v>180</v>
      </c>
      <c r="AE219" s="72" t="s">
        <v>181</v>
      </c>
      <c r="AF219" s="72" t="s">
        <v>9</v>
      </c>
      <c r="AG219" s="72" t="s">
        <v>11</v>
      </c>
      <c r="AH219" s="72" t="s">
        <v>182</v>
      </c>
      <c r="AI219" s="195" t="s">
        <v>183</v>
      </c>
      <c r="AJ219" s="196" t="s">
        <v>184</v>
      </c>
      <c r="AK219" s="197" t="s">
        <v>185</v>
      </c>
      <c r="AL219" s="198" t="s">
        <v>186</v>
      </c>
      <c r="AM219" s="72" t="s">
        <v>187</v>
      </c>
      <c r="AN219" s="20" t="s">
        <v>188</v>
      </c>
      <c r="AO219" s="20" t="s">
        <v>189</v>
      </c>
      <c r="AP219" s="20" t="s">
        <v>190</v>
      </c>
      <c r="AQ219" s="20" t="s">
        <v>191</v>
      </c>
      <c r="AR219" s="20" t="s">
        <v>192</v>
      </c>
      <c r="AS219" s="20" t="s">
        <v>193</v>
      </c>
      <c r="AT219" s="216" t="s">
        <v>194</v>
      </c>
      <c r="AU219" s="20" t="s">
        <v>195</v>
      </c>
      <c r="AV219" s="217"/>
      <c r="AW219" s="236" t="s">
        <v>157</v>
      </c>
      <c r="AX219" s="237" t="s">
        <v>158</v>
      </c>
      <c r="AY219" s="238" t="s">
        <v>159</v>
      </c>
      <c r="AZ219" s="238" t="s">
        <v>160</v>
      </c>
      <c r="BA219" s="238" t="s">
        <v>161</v>
      </c>
      <c r="BB219" s="238" t="s">
        <v>162</v>
      </c>
      <c r="BC219" s="239" t="s">
        <v>196</v>
      </c>
      <c r="BD219" s="240" t="s">
        <v>197</v>
      </c>
      <c r="BE219" s="251"/>
      <c r="BG219" s="252"/>
      <c r="BJ219" s="271"/>
      <c r="BK219" s="270"/>
    </row>
    <row r="220" spans="1:63" s="14" customFormat="1" ht="16.5">
      <c r="A220" s="655"/>
      <c r="B220" s="275"/>
      <c r="C220" s="276"/>
      <c r="D220" s="176"/>
      <c r="E220" s="175"/>
      <c r="F220" s="174"/>
      <c r="G220" s="176"/>
      <c r="H220" s="176"/>
      <c r="I220" s="176"/>
      <c r="J220" s="174"/>
      <c r="K220" s="174"/>
      <c r="L220" s="174"/>
      <c r="M220" s="174"/>
      <c r="N220" s="174"/>
      <c r="O220" s="174"/>
      <c r="P220" s="174"/>
      <c r="Q220" s="174"/>
      <c r="R220" s="174"/>
      <c r="S220" s="174"/>
      <c r="T220" s="174"/>
      <c r="U220" s="174"/>
      <c r="V220" s="175"/>
      <c r="W220" s="174"/>
      <c r="X220" s="190"/>
      <c r="Y220" s="191"/>
      <c r="Z220" s="191"/>
      <c r="AA220" s="191"/>
      <c r="AB220" s="191"/>
      <c r="AC220" s="192"/>
      <c r="AD220" s="191"/>
      <c r="AE220" s="193"/>
      <c r="AF220" s="191"/>
      <c r="AG220" s="191"/>
      <c r="AH220" s="199"/>
      <c r="AI220" s="193"/>
      <c r="AJ220" s="200"/>
      <c r="AK220" s="201"/>
      <c r="AL220" s="202"/>
      <c r="AM220" s="203"/>
      <c r="AN220" s="204"/>
      <c r="AO220" s="218"/>
      <c r="AP220" s="218"/>
      <c r="AQ220" s="219"/>
      <c r="AR220" s="219"/>
      <c r="AS220" s="219"/>
      <c r="AT220" s="220"/>
      <c r="AU220" s="221"/>
      <c r="AV220" s="1"/>
      <c r="AW220" s="241"/>
      <c r="AX220" s="242"/>
      <c r="AY220" s="218"/>
      <c r="AZ220" s="218"/>
      <c r="BA220" s="218"/>
      <c r="BB220" s="218"/>
      <c r="BC220" s="243"/>
      <c r="BD220" s="244"/>
      <c r="BE220" s="257"/>
      <c r="BG220" s="252"/>
      <c r="BJ220" s="272"/>
      <c r="BK220" s="270"/>
    </row>
    <row r="221" spans="1:63" s="14" customFormat="1" ht="15.75">
      <c r="A221" s="655"/>
      <c r="B221" s="665"/>
      <c r="C221" s="666"/>
      <c r="D221" s="178"/>
      <c r="E221" s="179"/>
      <c r="F221" s="180"/>
      <c r="G221" s="178"/>
      <c r="H221" s="178"/>
      <c r="I221" s="178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74"/>
      <c r="U221" s="174"/>
      <c r="V221" s="175"/>
      <c r="W221" s="174"/>
      <c r="X221" s="190"/>
      <c r="Y221" s="182"/>
      <c r="Z221" s="182"/>
      <c r="AA221" s="182"/>
      <c r="AB221" s="182"/>
      <c r="AC221" s="194"/>
      <c r="AD221" s="191"/>
      <c r="AE221" s="182"/>
      <c r="AF221" s="182"/>
      <c r="AG221" s="191"/>
      <c r="AH221" s="199"/>
      <c r="AI221" s="194"/>
      <c r="AJ221" s="205"/>
      <c r="AK221" s="206"/>
      <c r="AL221" s="207"/>
      <c r="AM221" s="208"/>
      <c r="AN221" s="209"/>
      <c r="AO221" s="222"/>
      <c r="AP221" s="222"/>
      <c r="AQ221" s="223"/>
      <c r="AR221" s="223"/>
      <c r="AS221" s="223"/>
      <c r="AT221" s="224"/>
      <c r="AU221" s="225"/>
      <c r="AV221" s="1"/>
      <c r="AW221" s="245"/>
      <c r="AX221" s="246"/>
      <c r="AY221" s="222"/>
      <c r="AZ221" s="222"/>
      <c r="BA221" s="222"/>
      <c r="BB221" s="222"/>
      <c r="BC221" s="247"/>
      <c r="BD221" s="248"/>
      <c r="BE221" s="257"/>
      <c r="BG221" s="252"/>
      <c r="BJ221" s="272"/>
      <c r="BK221" s="270"/>
    </row>
    <row r="222" spans="1:63" s="14" customFormat="1" ht="15.75">
      <c r="A222" s="655"/>
      <c r="B222" s="667"/>
      <c r="C222" s="668"/>
      <c r="D222" s="178"/>
      <c r="E222" s="179"/>
      <c r="F222" s="180"/>
      <c r="G222" s="178"/>
      <c r="H222" s="178"/>
      <c r="I222" s="178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74"/>
      <c r="U222" s="174"/>
      <c r="V222" s="175"/>
      <c r="W222" s="174"/>
      <c r="X222" s="190"/>
      <c r="Y222" s="182"/>
      <c r="Z222" s="182"/>
      <c r="AA222" s="182"/>
      <c r="AB222" s="182"/>
      <c r="AC222" s="194"/>
      <c r="AD222" s="182"/>
      <c r="AE222" s="182"/>
      <c r="AF222" s="182"/>
      <c r="AG222" s="191"/>
      <c r="AH222" s="199"/>
      <c r="AI222" s="194"/>
      <c r="AJ222" s="205"/>
      <c r="AK222" s="206"/>
      <c r="AL222" s="207"/>
      <c r="AM222" s="208"/>
      <c r="AN222" s="209"/>
      <c r="AO222" s="222"/>
      <c r="AP222" s="222"/>
      <c r="AQ222" s="223"/>
      <c r="AR222" s="223"/>
      <c r="AS222" s="223"/>
      <c r="AT222" s="224"/>
      <c r="AU222" s="225"/>
      <c r="AV222" s="1"/>
      <c r="AW222" s="245"/>
      <c r="AX222" s="246"/>
      <c r="AY222" s="222"/>
      <c r="AZ222" s="222"/>
      <c r="BA222" s="222"/>
      <c r="BB222" s="222"/>
      <c r="BC222" s="247"/>
      <c r="BD222" s="248"/>
      <c r="BE222" s="257"/>
      <c r="BG222" s="252"/>
      <c r="BJ222" s="272"/>
      <c r="BK222" s="270"/>
    </row>
    <row r="223" spans="1:63" s="14" customFormat="1" ht="15" customHeight="1">
      <c r="A223" s="655"/>
      <c r="B223" s="667"/>
      <c r="C223" s="668"/>
      <c r="D223" s="178"/>
      <c r="E223" s="179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79"/>
      <c r="W223" s="180"/>
      <c r="X223" s="179"/>
      <c r="Y223" s="182"/>
      <c r="Z223" s="182"/>
      <c r="AA223" s="182"/>
      <c r="AB223" s="182"/>
      <c r="AC223" s="194"/>
      <c r="AD223" s="182"/>
      <c r="AE223" s="182"/>
      <c r="AF223" s="182"/>
      <c r="AG223" s="182"/>
      <c r="AH223" s="208"/>
      <c r="AI223" s="182"/>
      <c r="AJ223" s="205"/>
      <c r="AK223" s="206"/>
      <c r="AL223" s="207"/>
      <c r="AM223" s="208"/>
      <c r="AN223" s="209"/>
      <c r="AO223" s="222"/>
      <c r="AP223" s="222"/>
      <c r="AQ223" s="223"/>
      <c r="AR223" s="223"/>
      <c r="AS223" s="223"/>
      <c r="AT223" s="224"/>
      <c r="AU223" s="225"/>
      <c r="AV223" s="1"/>
      <c r="AW223" s="245"/>
      <c r="AX223" s="246"/>
      <c r="AY223" s="222"/>
      <c r="AZ223" s="222"/>
      <c r="BA223" s="222"/>
      <c r="BB223" s="222"/>
      <c r="BC223" s="247"/>
      <c r="BD223" s="248"/>
      <c r="BE223" s="257"/>
      <c r="BG223" s="252"/>
      <c r="BJ223" s="272"/>
      <c r="BK223" s="270"/>
    </row>
    <row r="224" spans="1:63" s="14" customFormat="1" ht="16.5">
      <c r="A224" s="655"/>
      <c r="B224" s="667"/>
      <c r="C224" s="668"/>
      <c r="D224" s="184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0"/>
      <c r="AA224" s="180"/>
      <c r="AB224" s="180"/>
      <c r="AC224" s="184"/>
      <c r="AD224" s="185"/>
      <c r="AE224" s="185"/>
      <c r="AF224" s="185"/>
      <c r="AG224" s="185"/>
      <c r="AH224" s="210"/>
      <c r="AI224" s="185"/>
      <c r="AJ224" s="185"/>
      <c r="AK224" s="210"/>
      <c r="AL224" s="210"/>
      <c r="AM224" s="185"/>
      <c r="AN224" s="185"/>
      <c r="AO224" s="185"/>
      <c r="AP224" s="185"/>
      <c r="AQ224" s="185"/>
      <c r="AR224" s="185"/>
      <c r="AS224" s="185"/>
      <c r="AT224" s="226"/>
      <c r="AU224" s="227"/>
      <c r="AV224" s="1"/>
      <c r="AW224" s="227"/>
      <c r="AX224" s="184"/>
      <c r="AY224" s="185"/>
      <c r="AZ224" s="185"/>
      <c r="BA224" s="185"/>
      <c r="BB224" s="185"/>
      <c r="BC224" s="226"/>
      <c r="BD224" s="249"/>
      <c r="BE224" s="257"/>
      <c r="BG224" s="252"/>
      <c r="BJ224" s="272"/>
      <c r="BK224" s="270"/>
    </row>
    <row r="225" spans="1:63" ht="16.5">
      <c r="A225" s="655"/>
      <c r="B225" s="667"/>
      <c r="C225" s="668"/>
      <c r="D225" s="186">
        <f>SUM(D220:D224)*250000</f>
        <v>0</v>
      </c>
      <c r="E225" s="187">
        <f>SUM(E220:E224)*350000</f>
        <v>0</v>
      </c>
      <c r="F225" s="187">
        <f>SUM(F220:F224)*250000</f>
        <v>0</v>
      </c>
      <c r="G225" s="187">
        <f>SUM(G220:G224)*350000</f>
        <v>0</v>
      </c>
      <c r="H225" s="187">
        <f>SUM(H220:H224)*250000</f>
        <v>0</v>
      </c>
      <c r="I225" s="187">
        <f>SUM(I220:I224)*350000</f>
        <v>0</v>
      </c>
      <c r="J225" s="187">
        <f>SUM(J220:J224)*250000</f>
        <v>0</v>
      </c>
      <c r="K225" s="187">
        <f>SUM(K220:K224)*350000</f>
        <v>0</v>
      </c>
      <c r="L225" s="187">
        <f>SUM(L220:L224)*75000</f>
        <v>0</v>
      </c>
      <c r="M225" s="187">
        <f>SUM(M220:M224)*120000</f>
        <v>0</v>
      </c>
      <c r="N225" s="187">
        <f>SUM(N220:N224)*25000</f>
        <v>0</v>
      </c>
      <c r="O225" s="187">
        <f>SUM(O220:O224)*35000</f>
        <v>0</v>
      </c>
      <c r="P225" s="187">
        <f>SUM(P220:P224)*200000</f>
        <v>0</v>
      </c>
      <c r="Q225" s="187">
        <f>SUM(Q220:Q224)*300000</f>
        <v>0</v>
      </c>
      <c r="R225" s="187">
        <f>SUM(R220:R224)*200000</f>
        <v>0</v>
      </c>
      <c r="S225" s="187">
        <f>SUM(S220:S224)*300000</f>
        <v>0</v>
      </c>
      <c r="T225" s="187">
        <f>SUM(T220:T224)*200000</f>
        <v>0</v>
      </c>
      <c r="U225" s="187">
        <f>SUM(U220:U224)*300000</f>
        <v>0</v>
      </c>
      <c r="V225" s="187">
        <f>SUM(V220:V224)*200000</f>
        <v>0</v>
      </c>
      <c r="W225" s="187">
        <f>SUM(W220:W224)*300000</f>
        <v>0</v>
      </c>
      <c r="X225" s="187">
        <f>SUM(X220:X224)*100000</f>
        <v>0</v>
      </c>
      <c r="Y225" s="187">
        <f>SUM(Y220:Y224)*100000</f>
        <v>0</v>
      </c>
      <c r="Z225" s="187">
        <f>SUM(Z220:Z224)*880000</f>
        <v>0</v>
      </c>
      <c r="AA225" s="187">
        <f t="shared" ref="AA225:AB225" si="134">SUM(AA220:AA224)*880000</f>
        <v>0</v>
      </c>
      <c r="AB225" s="187">
        <f t="shared" si="134"/>
        <v>0</v>
      </c>
      <c r="AC225" s="187">
        <f>SUM(AC220:AC224)*50000</f>
        <v>0</v>
      </c>
      <c r="AD225" s="187">
        <f>SUM(AD220:AD224)*100000</f>
        <v>0</v>
      </c>
      <c r="AE225" s="187">
        <f>SUM(AE220:AE224)*180000</f>
        <v>0</v>
      </c>
      <c r="AF225" s="187">
        <f>SUM(AF220:AF224)*10000</f>
        <v>0</v>
      </c>
      <c r="AG225" s="187">
        <f>SUM(AG220:AG224)*15000</f>
        <v>0</v>
      </c>
      <c r="AH225" s="187">
        <f>SUM(AH220:AH224)*30000</f>
        <v>0</v>
      </c>
      <c r="AI225" s="187">
        <f>SUM(AI220:AI224)*370000</f>
        <v>0</v>
      </c>
      <c r="AJ225" s="187">
        <f>SUM(AJ220:AJ224)*125000</f>
        <v>0</v>
      </c>
      <c r="AK225" s="211">
        <f>SUM(AK220:AK224)*AV225</f>
        <v>0</v>
      </c>
      <c r="AL225" s="212">
        <f>SUM(AL220:AL224)*30</f>
        <v>0</v>
      </c>
      <c r="AM225" s="187">
        <f>SUM(AM220:AM224)*1000000</f>
        <v>0</v>
      </c>
      <c r="AN225" s="187">
        <f>SUM(AN220:AN224)*330000</f>
        <v>0</v>
      </c>
      <c r="AO225" s="187">
        <f>SUM(AO220:AO224)*120000</f>
        <v>0</v>
      </c>
      <c r="AP225" s="187">
        <f>SUM(AP220:AP224)*550000</f>
        <v>0</v>
      </c>
      <c r="AQ225" s="187">
        <f>SUM(AQ220:AQ224)*275000</f>
        <v>0</v>
      </c>
      <c r="AR225" s="187">
        <f>SUM(AR220:AR224)*275000</f>
        <v>0</v>
      </c>
      <c r="AS225" s="187">
        <f>SUM(AS220:AS224)*275000</f>
        <v>0</v>
      </c>
      <c r="AT225" s="228">
        <f>SUM(AT220:AT224)*275000</f>
        <v>0</v>
      </c>
      <c r="AU225" s="187">
        <f>SUM(AU220:AU224)*275000</f>
        <v>0</v>
      </c>
      <c r="AV225" s="229">
        <v>0</v>
      </c>
      <c r="AW225" s="187">
        <f t="shared" ref="AW225:BD225" si="135">SUM(AW220:AW224)</f>
        <v>0</v>
      </c>
      <c r="AX225" s="186">
        <f t="shared" si="135"/>
        <v>0</v>
      </c>
      <c r="AY225" s="187">
        <f t="shared" si="135"/>
        <v>0</v>
      </c>
      <c r="AZ225" s="187">
        <f t="shared" si="135"/>
        <v>0</v>
      </c>
      <c r="BA225" s="187">
        <f t="shared" si="135"/>
        <v>0</v>
      </c>
      <c r="BB225" s="187">
        <f t="shared" si="135"/>
        <v>0</v>
      </c>
      <c r="BC225" s="228">
        <f t="shared" si="135"/>
        <v>0</v>
      </c>
      <c r="BD225" s="187">
        <f t="shared" si="135"/>
        <v>0</v>
      </c>
      <c r="BE225" s="257"/>
      <c r="BF225" s="259"/>
      <c r="BG225" s="252"/>
      <c r="BK225" s="270"/>
    </row>
    <row r="226" spans="1:63" ht="20.25" customHeight="1">
      <c r="A226" s="656"/>
      <c r="B226" s="669"/>
      <c r="C226" s="670"/>
      <c r="D226" s="188">
        <f>SUM(D220:D224)</f>
        <v>0</v>
      </c>
      <c r="E226" s="188">
        <f t="shared" ref="E226:Z226" si="136">SUM(E220:E224)</f>
        <v>0</v>
      </c>
      <c r="F226" s="188">
        <f t="shared" si="136"/>
        <v>0</v>
      </c>
      <c r="G226" s="188">
        <f t="shared" si="136"/>
        <v>0</v>
      </c>
      <c r="H226" s="188">
        <f t="shared" si="136"/>
        <v>0</v>
      </c>
      <c r="I226" s="188">
        <f t="shared" si="136"/>
        <v>0</v>
      </c>
      <c r="J226" s="188">
        <f t="shared" si="136"/>
        <v>0</v>
      </c>
      <c r="K226" s="188">
        <f t="shared" si="136"/>
        <v>0</v>
      </c>
      <c r="L226" s="188">
        <f t="shared" si="136"/>
        <v>0</v>
      </c>
      <c r="M226" s="188">
        <f t="shared" si="136"/>
        <v>0</v>
      </c>
      <c r="N226" s="188">
        <f t="shared" si="136"/>
        <v>0</v>
      </c>
      <c r="O226" s="188">
        <f t="shared" si="136"/>
        <v>0</v>
      </c>
      <c r="P226" s="188">
        <f t="shared" si="136"/>
        <v>0</v>
      </c>
      <c r="Q226" s="188">
        <f t="shared" si="136"/>
        <v>0</v>
      </c>
      <c r="R226" s="188">
        <f t="shared" si="136"/>
        <v>0</v>
      </c>
      <c r="S226" s="188">
        <f t="shared" si="136"/>
        <v>0</v>
      </c>
      <c r="T226" s="188">
        <f t="shared" si="136"/>
        <v>0</v>
      </c>
      <c r="U226" s="188">
        <f t="shared" si="136"/>
        <v>0</v>
      </c>
      <c r="V226" s="188">
        <f t="shared" si="136"/>
        <v>0</v>
      </c>
      <c r="W226" s="188">
        <f t="shared" si="136"/>
        <v>0</v>
      </c>
      <c r="X226" s="188">
        <f t="shared" si="136"/>
        <v>0</v>
      </c>
      <c r="Y226" s="188">
        <f t="shared" si="136"/>
        <v>0</v>
      </c>
      <c r="Z226" s="188">
        <f t="shared" si="136"/>
        <v>0</v>
      </c>
      <c r="AA226" s="188">
        <f t="shared" ref="AA226:AU226" si="137">SUM(AA220:AA224)</f>
        <v>0</v>
      </c>
      <c r="AB226" s="188">
        <f t="shared" si="137"/>
        <v>0</v>
      </c>
      <c r="AC226" s="188">
        <f t="shared" si="137"/>
        <v>0</v>
      </c>
      <c r="AD226" s="188">
        <f t="shared" si="137"/>
        <v>0</v>
      </c>
      <c r="AE226" s="188">
        <f t="shared" si="137"/>
        <v>0</v>
      </c>
      <c r="AF226" s="188">
        <f t="shared" si="137"/>
        <v>0</v>
      </c>
      <c r="AG226" s="188">
        <f t="shared" si="137"/>
        <v>0</v>
      </c>
      <c r="AH226" s="188">
        <f t="shared" si="137"/>
        <v>0</v>
      </c>
      <c r="AI226" s="188">
        <f t="shared" si="137"/>
        <v>0</v>
      </c>
      <c r="AJ226" s="188">
        <f t="shared" si="137"/>
        <v>0</v>
      </c>
      <c r="AK226" s="213">
        <f t="shared" si="137"/>
        <v>0</v>
      </c>
      <c r="AL226" s="213">
        <f t="shared" si="137"/>
        <v>0</v>
      </c>
      <c r="AM226" s="188">
        <f t="shared" si="137"/>
        <v>0</v>
      </c>
      <c r="AN226" s="188">
        <f t="shared" si="137"/>
        <v>0</v>
      </c>
      <c r="AO226" s="188">
        <f t="shared" si="137"/>
        <v>0</v>
      </c>
      <c r="AP226" s="188">
        <f t="shared" si="137"/>
        <v>0</v>
      </c>
      <c r="AQ226" s="188">
        <f t="shared" si="137"/>
        <v>0</v>
      </c>
      <c r="AR226" s="188">
        <f t="shared" si="137"/>
        <v>0</v>
      </c>
      <c r="AS226" s="188">
        <f t="shared" si="137"/>
        <v>0</v>
      </c>
      <c r="AT226" s="230">
        <f t="shared" si="137"/>
        <v>0</v>
      </c>
      <c r="AU226" s="231">
        <f t="shared" si="137"/>
        <v>0</v>
      </c>
      <c r="AV226" s="1" t="s">
        <v>203</v>
      </c>
      <c r="AW226" s="231">
        <f t="shared" ref="AW226:BD226" si="138">SUM(AW220:AW224)</f>
        <v>0</v>
      </c>
      <c r="AX226" s="188">
        <f t="shared" si="138"/>
        <v>0</v>
      </c>
      <c r="AY226" s="188">
        <f t="shared" si="138"/>
        <v>0</v>
      </c>
      <c r="AZ226" s="188">
        <f t="shared" si="138"/>
        <v>0</v>
      </c>
      <c r="BA226" s="188">
        <f t="shared" si="138"/>
        <v>0</v>
      </c>
      <c r="BB226" s="188">
        <f t="shared" si="138"/>
        <v>0</v>
      </c>
      <c r="BC226" s="230">
        <f t="shared" si="138"/>
        <v>0</v>
      </c>
      <c r="BD226" s="187">
        <f t="shared" si="138"/>
        <v>0</v>
      </c>
      <c r="BE226" s="260"/>
      <c r="BF226" s="259"/>
      <c r="BG226" s="252"/>
      <c r="BK226" s="270"/>
    </row>
    <row r="227" spans="1:63" s="1" customFormat="1" ht="16.5">
      <c r="A227" s="654"/>
      <c r="B227" s="273" t="s">
        <v>119</v>
      </c>
      <c r="C227" s="20" t="s">
        <v>120</v>
      </c>
      <c r="D227" s="274" t="s">
        <v>148</v>
      </c>
      <c r="E227" s="22" t="s">
        <v>149</v>
      </c>
      <c r="F227" s="17" t="s">
        <v>150</v>
      </c>
      <c r="G227" s="21" t="s">
        <v>151</v>
      </c>
      <c r="H227" s="21" t="s">
        <v>152</v>
      </c>
      <c r="I227" s="17" t="s">
        <v>153</v>
      </c>
      <c r="J227" s="17" t="s">
        <v>154</v>
      </c>
      <c r="K227" s="17" t="s">
        <v>155</v>
      </c>
      <c r="L227" s="17" t="s">
        <v>156</v>
      </c>
      <c r="M227" s="17" t="s">
        <v>163</v>
      </c>
      <c r="N227" s="17" t="s">
        <v>164</v>
      </c>
      <c r="O227" s="17" t="s">
        <v>165</v>
      </c>
      <c r="P227" s="17" t="s">
        <v>166</v>
      </c>
      <c r="Q227" s="17" t="s">
        <v>167</v>
      </c>
      <c r="R227" s="17" t="s">
        <v>168</v>
      </c>
      <c r="S227" s="17" t="s">
        <v>169</v>
      </c>
      <c r="T227" s="17" t="s">
        <v>170</v>
      </c>
      <c r="U227" s="17" t="s">
        <v>171</v>
      </c>
      <c r="V227" s="56" t="s">
        <v>172</v>
      </c>
      <c r="W227" s="17" t="s">
        <v>173</v>
      </c>
      <c r="X227" s="71" t="s">
        <v>174</v>
      </c>
      <c r="Y227" s="72" t="s">
        <v>175</v>
      </c>
      <c r="Z227" s="72" t="s">
        <v>176</v>
      </c>
      <c r="AA227" s="72" t="s">
        <v>177</v>
      </c>
      <c r="AB227" s="72" t="s">
        <v>178</v>
      </c>
      <c r="AC227" s="72" t="s">
        <v>179</v>
      </c>
      <c r="AD227" s="72" t="s">
        <v>180</v>
      </c>
      <c r="AE227" s="72" t="s">
        <v>181</v>
      </c>
      <c r="AF227" s="72" t="s">
        <v>9</v>
      </c>
      <c r="AG227" s="72" t="s">
        <v>11</v>
      </c>
      <c r="AH227" s="72" t="s">
        <v>182</v>
      </c>
      <c r="AI227" s="195" t="s">
        <v>183</v>
      </c>
      <c r="AJ227" s="196" t="s">
        <v>184</v>
      </c>
      <c r="AK227" s="197" t="s">
        <v>185</v>
      </c>
      <c r="AL227" s="198" t="s">
        <v>186</v>
      </c>
      <c r="AM227" s="72" t="s">
        <v>187</v>
      </c>
      <c r="AN227" s="20" t="s">
        <v>188</v>
      </c>
      <c r="AO227" s="20" t="s">
        <v>189</v>
      </c>
      <c r="AP227" s="20" t="s">
        <v>190</v>
      </c>
      <c r="AQ227" s="20" t="s">
        <v>191</v>
      </c>
      <c r="AR227" s="20" t="s">
        <v>192</v>
      </c>
      <c r="AS227" s="20" t="s">
        <v>193</v>
      </c>
      <c r="AT227" s="216" t="s">
        <v>194</v>
      </c>
      <c r="AU227" s="20" t="s">
        <v>195</v>
      </c>
      <c r="AV227" s="217"/>
      <c r="AW227" s="236" t="s">
        <v>157</v>
      </c>
      <c r="AX227" s="237" t="s">
        <v>158</v>
      </c>
      <c r="AY227" s="238" t="s">
        <v>159</v>
      </c>
      <c r="AZ227" s="238" t="s">
        <v>160</v>
      </c>
      <c r="BA227" s="238" t="s">
        <v>161</v>
      </c>
      <c r="BB227" s="238" t="s">
        <v>162</v>
      </c>
      <c r="BC227" s="239" t="s">
        <v>196</v>
      </c>
      <c r="BD227" s="240" t="s">
        <v>197</v>
      </c>
      <c r="BE227" s="251"/>
      <c r="BG227" s="252"/>
      <c r="BJ227" s="271"/>
      <c r="BK227" s="270"/>
    </row>
    <row r="228" spans="1:63" s="14" customFormat="1" ht="16.5">
      <c r="A228" s="655"/>
      <c r="B228" s="275"/>
      <c r="C228" s="276"/>
      <c r="D228" s="176"/>
      <c r="E228" s="175"/>
      <c r="F228" s="174"/>
      <c r="G228" s="176"/>
      <c r="H228" s="176"/>
      <c r="I228" s="176"/>
      <c r="J228" s="174"/>
      <c r="K228" s="174"/>
      <c r="L228" s="174"/>
      <c r="M228" s="174"/>
      <c r="N228" s="174"/>
      <c r="O228" s="174"/>
      <c r="P228" s="174"/>
      <c r="Q228" s="174"/>
      <c r="R228" s="174"/>
      <c r="S228" s="174"/>
      <c r="T228" s="174"/>
      <c r="U228" s="174"/>
      <c r="V228" s="175"/>
      <c r="W228" s="174"/>
      <c r="X228" s="190"/>
      <c r="Y228" s="191"/>
      <c r="Z228" s="191"/>
      <c r="AA228" s="191"/>
      <c r="AB228" s="191"/>
      <c r="AC228" s="192"/>
      <c r="AD228" s="191"/>
      <c r="AE228" s="193"/>
      <c r="AF228" s="191"/>
      <c r="AG228" s="191"/>
      <c r="AH228" s="199"/>
      <c r="AI228" s="193"/>
      <c r="AJ228" s="200"/>
      <c r="AK228" s="201"/>
      <c r="AL228" s="202"/>
      <c r="AM228" s="203"/>
      <c r="AN228" s="204"/>
      <c r="AO228" s="218"/>
      <c r="AP228" s="218"/>
      <c r="AQ228" s="219"/>
      <c r="AR228" s="219"/>
      <c r="AS228" s="219"/>
      <c r="AT228" s="220"/>
      <c r="AU228" s="221"/>
      <c r="AV228" s="1"/>
      <c r="AW228" s="241"/>
      <c r="AX228" s="242"/>
      <c r="AY228" s="218"/>
      <c r="AZ228" s="218"/>
      <c r="BA228" s="218"/>
      <c r="BB228" s="218"/>
      <c r="BC228" s="243"/>
      <c r="BD228" s="244"/>
      <c r="BE228" s="257"/>
      <c r="BG228" s="252"/>
      <c r="BJ228" s="272"/>
      <c r="BK228" s="270"/>
    </row>
    <row r="229" spans="1:63" s="14" customFormat="1" ht="15.75">
      <c r="A229" s="655"/>
      <c r="B229" s="665"/>
      <c r="C229" s="666"/>
      <c r="D229" s="178"/>
      <c r="E229" s="179"/>
      <c r="F229" s="180"/>
      <c r="G229" s="178"/>
      <c r="H229" s="178"/>
      <c r="I229" s="178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74"/>
      <c r="U229" s="174"/>
      <c r="V229" s="175"/>
      <c r="W229" s="174"/>
      <c r="X229" s="190"/>
      <c r="Y229" s="182"/>
      <c r="Z229" s="182"/>
      <c r="AA229" s="182"/>
      <c r="AB229" s="182"/>
      <c r="AC229" s="194"/>
      <c r="AD229" s="191"/>
      <c r="AE229" s="182"/>
      <c r="AF229" s="182"/>
      <c r="AG229" s="191"/>
      <c r="AH229" s="199"/>
      <c r="AI229" s="194"/>
      <c r="AJ229" s="205"/>
      <c r="AK229" s="206"/>
      <c r="AL229" s="207"/>
      <c r="AM229" s="208"/>
      <c r="AN229" s="209"/>
      <c r="AO229" s="222"/>
      <c r="AP229" s="222"/>
      <c r="AQ229" s="223"/>
      <c r="AR229" s="223"/>
      <c r="AS229" s="223"/>
      <c r="AT229" s="224"/>
      <c r="AU229" s="225"/>
      <c r="AV229" s="1"/>
      <c r="AW229" s="245"/>
      <c r="AX229" s="246"/>
      <c r="AY229" s="222"/>
      <c r="AZ229" s="222"/>
      <c r="BA229" s="222"/>
      <c r="BB229" s="222"/>
      <c r="BC229" s="247"/>
      <c r="BD229" s="248"/>
      <c r="BE229" s="257"/>
      <c r="BG229" s="252"/>
      <c r="BJ229" s="272"/>
      <c r="BK229" s="270"/>
    </row>
    <row r="230" spans="1:63" s="14" customFormat="1" ht="15.75">
      <c r="A230" s="655"/>
      <c r="B230" s="667"/>
      <c r="C230" s="668"/>
      <c r="D230" s="178"/>
      <c r="E230" s="179"/>
      <c r="F230" s="180"/>
      <c r="G230" s="178"/>
      <c r="H230" s="178"/>
      <c r="I230" s="178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74"/>
      <c r="U230" s="174"/>
      <c r="V230" s="175"/>
      <c r="W230" s="174"/>
      <c r="X230" s="190"/>
      <c r="Y230" s="182"/>
      <c r="Z230" s="182"/>
      <c r="AA230" s="182"/>
      <c r="AB230" s="182"/>
      <c r="AC230" s="194"/>
      <c r="AD230" s="182"/>
      <c r="AE230" s="182"/>
      <c r="AF230" s="182"/>
      <c r="AG230" s="191"/>
      <c r="AH230" s="199"/>
      <c r="AI230" s="194"/>
      <c r="AJ230" s="205"/>
      <c r="AK230" s="206"/>
      <c r="AL230" s="207"/>
      <c r="AM230" s="208"/>
      <c r="AN230" s="209"/>
      <c r="AO230" s="222"/>
      <c r="AP230" s="222"/>
      <c r="AQ230" s="223"/>
      <c r="AR230" s="223"/>
      <c r="AS230" s="223"/>
      <c r="AT230" s="224"/>
      <c r="AU230" s="225"/>
      <c r="AV230" s="1"/>
      <c r="AW230" s="245"/>
      <c r="AX230" s="246"/>
      <c r="AY230" s="222"/>
      <c r="AZ230" s="222"/>
      <c r="BA230" s="222"/>
      <c r="BB230" s="222"/>
      <c r="BC230" s="247"/>
      <c r="BD230" s="248"/>
      <c r="BE230" s="257"/>
      <c r="BG230" s="252"/>
      <c r="BJ230" s="272"/>
      <c r="BK230" s="270"/>
    </row>
    <row r="231" spans="1:63" s="14" customFormat="1" ht="15" customHeight="1">
      <c r="A231" s="655"/>
      <c r="B231" s="667"/>
      <c r="C231" s="668"/>
      <c r="D231" s="178"/>
      <c r="E231" s="179"/>
      <c r="F231" s="180"/>
      <c r="G231" s="180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79"/>
      <c r="W231" s="180"/>
      <c r="X231" s="179"/>
      <c r="Y231" s="182"/>
      <c r="Z231" s="182"/>
      <c r="AA231" s="182"/>
      <c r="AB231" s="182"/>
      <c r="AC231" s="194"/>
      <c r="AD231" s="182"/>
      <c r="AE231" s="182"/>
      <c r="AF231" s="182"/>
      <c r="AG231" s="182"/>
      <c r="AH231" s="208"/>
      <c r="AI231" s="182"/>
      <c r="AJ231" s="205"/>
      <c r="AK231" s="206"/>
      <c r="AL231" s="207"/>
      <c r="AM231" s="208"/>
      <c r="AN231" s="209"/>
      <c r="AO231" s="222"/>
      <c r="AP231" s="222"/>
      <c r="AQ231" s="223"/>
      <c r="AR231" s="223"/>
      <c r="AS231" s="223"/>
      <c r="AT231" s="224"/>
      <c r="AU231" s="225"/>
      <c r="AV231" s="1"/>
      <c r="AW231" s="245"/>
      <c r="AX231" s="246"/>
      <c r="AY231" s="222"/>
      <c r="AZ231" s="222"/>
      <c r="BA231" s="222"/>
      <c r="BB231" s="222"/>
      <c r="BC231" s="247"/>
      <c r="BD231" s="248"/>
      <c r="BE231" s="257"/>
      <c r="BG231" s="252"/>
      <c r="BJ231" s="272"/>
      <c r="BK231" s="270"/>
    </row>
    <row r="232" spans="1:63" s="14" customFormat="1" ht="16.5">
      <c r="A232" s="655"/>
      <c r="B232" s="667"/>
      <c r="C232" s="668"/>
      <c r="D232" s="184"/>
      <c r="E232" s="185"/>
      <c r="F232" s="185"/>
      <c r="G232" s="185"/>
      <c r="H232" s="185"/>
      <c r="I232" s="185"/>
      <c r="J232" s="185"/>
      <c r="K232" s="185"/>
      <c r="L232" s="185"/>
      <c r="M232" s="185"/>
      <c r="N232" s="185"/>
      <c r="O232" s="185"/>
      <c r="P232" s="185"/>
      <c r="Q232" s="185"/>
      <c r="R232" s="185"/>
      <c r="S232" s="185"/>
      <c r="T232" s="185"/>
      <c r="U232" s="185"/>
      <c r="V232" s="185"/>
      <c r="W232" s="185"/>
      <c r="X232" s="185"/>
      <c r="Y232" s="185"/>
      <c r="Z232" s="180"/>
      <c r="AA232" s="180"/>
      <c r="AB232" s="180"/>
      <c r="AC232" s="184"/>
      <c r="AD232" s="185"/>
      <c r="AE232" s="185"/>
      <c r="AF232" s="185"/>
      <c r="AG232" s="185"/>
      <c r="AH232" s="210"/>
      <c r="AI232" s="185"/>
      <c r="AJ232" s="185"/>
      <c r="AK232" s="210"/>
      <c r="AL232" s="210"/>
      <c r="AM232" s="185"/>
      <c r="AN232" s="185"/>
      <c r="AO232" s="185"/>
      <c r="AP232" s="185"/>
      <c r="AQ232" s="185"/>
      <c r="AR232" s="185"/>
      <c r="AS232" s="185"/>
      <c r="AT232" s="226"/>
      <c r="AU232" s="227"/>
      <c r="AV232" s="1"/>
      <c r="AW232" s="227"/>
      <c r="AX232" s="184"/>
      <c r="AY232" s="185"/>
      <c r="AZ232" s="185"/>
      <c r="BA232" s="185"/>
      <c r="BB232" s="185"/>
      <c r="BC232" s="226"/>
      <c r="BD232" s="249"/>
      <c r="BE232" s="257"/>
      <c r="BG232" s="252"/>
      <c r="BJ232" s="272"/>
      <c r="BK232" s="270"/>
    </row>
    <row r="233" spans="1:63" ht="16.5">
      <c r="A233" s="655"/>
      <c r="B233" s="667"/>
      <c r="C233" s="668"/>
      <c r="D233" s="186">
        <f>SUM(D228:D232)*250000</f>
        <v>0</v>
      </c>
      <c r="E233" s="187">
        <f>SUM(E228:E232)*350000</f>
        <v>0</v>
      </c>
      <c r="F233" s="187">
        <f>SUM(F228:F232)*250000</f>
        <v>0</v>
      </c>
      <c r="G233" s="187">
        <f>SUM(G228:G232)*350000</f>
        <v>0</v>
      </c>
      <c r="H233" s="187">
        <f>SUM(H228:H232)*250000</f>
        <v>0</v>
      </c>
      <c r="I233" s="187">
        <f>SUM(I228:I232)*350000</f>
        <v>0</v>
      </c>
      <c r="J233" s="187">
        <f>SUM(J228:J232)*250000</f>
        <v>0</v>
      </c>
      <c r="K233" s="187">
        <f>SUM(K228:K232)*350000</f>
        <v>0</v>
      </c>
      <c r="L233" s="187">
        <f>SUM(L228:L232)*75000</f>
        <v>0</v>
      </c>
      <c r="M233" s="187">
        <f>SUM(M228:M232)*120000</f>
        <v>0</v>
      </c>
      <c r="N233" s="187">
        <f>SUM(N228:N232)*25000</f>
        <v>0</v>
      </c>
      <c r="O233" s="187">
        <f>SUM(O228:O232)*35000</f>
        <v>0</v>
      </c>
      <c r="P233" s="187">
        <f>SUM(P228:P232)*200000</f>
        <v>0</v>
      </c>
      <c r="Q233" s="187">
        <f>SUM(Q228:Q232)*300000</f>
        <v>0</v>
      </c>
      <c r="R233" s="187">
        <f>SUM(R228:R232)*200000</f>
        <v>0</v>
      </c>
      <c r="S233" s="187">
        <f>SUM(S228:S232)*300000</f>
        <v>0</v>
      </c>
      <c r="T233" s="187">
        <f>SUM(T228:T232)*200000</f>
        <v>0</v>
      </c>
      <c r="U233" s="187">
        <f>SUM(U228:U232)*300000</f>
        <v>0</v>
      </c>
      <c r="V233" s="187">
        <f>SUM(V228:V232)*200000</f>
        <v>0</v>
      </c>
      <c r="W233" s="187">
        <f>SUM(W228:W232)*300000</f>
        <v>0</v>
      </c>
      <c r="X233" s="187">
        <f>SUM(X228:X232)*100000</f>
        <v>0</v>
      </c>
      <c r="Y233" s="187">
        <f>SUM(Y228:Y232)*100000</f>
        <v>0</v>
      </c>
      <c r="Z233" s="187">
        <f>SUM(Z228:Z232)*880000</f>
        <v>0</v>
      </c>
      <c r="AA233" s="187">
        <f t="shared" ref="AA233:AB233" si="139">SUM(AA228:AA232)*880000</f>
        <v>0</v>
      </c>
      <c r="AB233" s="187">
        <f t="shared" si="139"/>
        <v>0</v>
      </c>
      <c r="AC233" s="187">
        <f>SUM(AC228:AC232)*50000</f>
        <v>0</v>
      </c>
      <c r="AD233" s="187">
        <f>SUM(AD228:AD232)*100000</f>
        <v>0</v>
      </c>
      <c r="AE233" s="187">
        <f>SUM(AE228:AE232)*180000</f>
        <v>0</v>
      </c>
      <c r="AF233" s="187">
        <f>SUM(AF228:AF232)*10000</f>
        <v>0</v>
      </c>
      <c r="AG233" s="187">
        <f>SUM(AG228:AG232)*15000</f>
        <v>0</v>
      </c>
      <c r="AH233" s="187">
        <f>SUM(AH228:AH232)*30000</f>
        <v>0</v>
      </c>
      <c r="AI233" s="187">
        <f>SUM(AI228:AI232)*370000</f>
        <v>0</v>
      </c>
      <c r="AJ233" s="187">
        <f>SUM(AJ228:AJ232)*125000</f>
        <v>0</v>
      </c>
      <c r="AK233" s="211">
        <f>SUM(AK228:AK232)*AV233</f>
        <v>0</v>
      </c>
      <c r="AL233" s="212">
        <f>SUM(AL228:AL232)*30</f>
        <v>0</v>
      </c>
      <c r="AM233" s="187">
        <f>SUM(AM228:AM232)*1000000</f>
        <v>0</v>
      </c>
      <c r="AN233" s="187">
        <f>SUM(AN228:AN232)*330000</f>
        <v>0</v>
      </c>
      <c r="AO233" s="187">
        <f>SUM(AO228:AO232)*120000</f>
        <v>0</v>
      </c>
      <c r="AP233" s="187">
        <f>SUM(AP228:AP232)*550000</f>
        <v>0</v>
      </c>
      <c r="AQ233" s="187">
        <f>SUM(AQ228:AQ232)*275000</f>
        <v>0</v>
      </c>
      <c r="AR233" s="187">
        <f>SUM(AR228:AR232)*275000</f>
        <v>0</v>
      </c>
      <c r="AS233" s="187">
        <f>SUM(AS228:AS232)*275000</f>
        <v>0</v>
      </c>
      <c r="AT233" s="228">
        <f>SUM(AT228:AT232)*275000</f>
        <v>0</v>
      </c>
      <c r="AU233" s="187">
        <f>SUM(AU228:AU232)*275000</f>
        <v>0</v>
      </c>
      <c r="AV233" s="229">
        <v>0</v>
      </c>
      <c r="AW233" s="187">
        <f t="shared" ref="AW233:BD233" si="140">SUM(AW228:AW232)</f>
        <v>0</v>
      </c>
      <c r="AX233" s="186">
        <f t="shared" si="140"/>
        <v>0</v>
      </c>
      <c r="AY233" s="187">
        <f t="shared" si="140"/>
        <v>0</v>
      </c>
      <c r="AZ233" s="187">
        <f t="shared" si="140"/>
        <v>0</v>
      </c>
      <c r="BA233" s="187">
        <f t="shared" si="140"/>
        <v>0</v>
      </c>
      <c r="BB233" s="187">
        <f t="shared" si="140"/>
        <v>0</v>
      </c>
      <c r="BC233" s="228">
        <f t="shared" si="140"/>
        <v>0</v>
      </c>
      <c r="BD233" s="187">
        <f t="shared" si="140"/>
        <v>0</v>
      </c>
      <c r="BE233" s="257"/>
      <c r="BF233" s="259"/>
      <c r="BG233" s="252"/>
      <c r="BK233" s="270"/>
    </row>
    <row r="234" spans="1:63" ht="20.25" customHeight="1">
      <c r="A234" s="656"/>
      <c r="B234" s="669"/>
      <c r="C234" s="670"/>
      <c r="D234" s="188">
        <f>SUM(D228:D232)</f>
        <v>0</v>
      </c>
      <c r="E234" s="188">
        <f t="shared" ref="E234:Z234" si="141">SUM(E228:E232)</f>
        <v>0</v>
      </c>
      <c r="F234" s="188">
        <f t="shared" si="141"/>
        <v>0</v>
      </c>
      <c r="G234" s="188">
        <f t="shared" si="141"/>
        <v>0</v>
      </c>
      <c r="H234" s="188">
        <f t="shared" si="141"/>
        <v>0</v>
      </c>
      <c r="I234" s="188">
        <f t="shared" si="141"/>
        <v>0</v>
      </c>
      <c r="J234" s="188">
        <f t="shared" si="141"/>
        <v>0</v>
      </c>
      <c r="K234" s="188">
        <f t="shared" si="141"/>
        <v>0</v>
      </c>
      <c r="L234" s="188">
        <f t="shared" si="141"/>
        <v>0</v>
      </c>
      <c r="M234" s="188">
        <f t="shared" si="141"/>
        <v>0</v>
      </c>
      <c r="N234" s="188">
        <f t="shared" si="141"/>
        <v>0</v>
      </c>
      <c r="O234" s="188">
        <f t="shared" si="141"/>
        <v>0</v>
      </c>
      <c r="P234" s="188">
        <f t="shared" si="141"/>
        <v>0</v>
      </c>
      <c r="Q234" s="188">
        <f t="shared" si="141"/>
        <v>0</v>
      </c>
      <c r="R234" s="188">
        <f t="shared" si="141"/>
        <v>0</v>
      </c>
      <c r="S234" s="188">
        <f t="shared" si="141"/>
        <v>0</v>
      </c>
      <c r="T234" s="188">
        <f t="shared" si="141"/>
        <v>0</v>
      </c>
      <c r="U234" s="188">
        <f t="shared" si="141"/>
        <v>0</v>
      </c>
      <c r="V234" s="188">
        <f t="shared" si="141"/>
        <v>0</v>
      </c>
      <c r="W234" s="188">
        <f t="shared" si="141"/>
        <v>0</v>
      </c>
      <c r="X234" s="188">
        <f t="shared" si="141"/>
        <v>0</v>
      </c>
      <c r="Y234" s="188">
        <f t="shared" si="141"/>
        <v>0</v>
      </c>
      <c r="Z234" s="188">
        <f t="shared" si="141"/>
        <v>0</v>
      </c>
      <c r="AA234" s="188">
        <f t="shared" ref="AA234:AU234" si="142">SUM(AA228:AA232)</f>
        <v>0</v>
      </c>
      <c r="AB234" s="188">
        <f t="shared" si="142"/>
        <v>0</v>
      </c>
      <c r="AC234" s="188">
        <f t="shared" si="142"/>
        <v>0</v>
      </c>
      <c r="AD234" s="188">
        <f t="shared" si="142"/>
        <v>0</v>
      </c>
      <c r="AE234" s="188">
        <f t="shared" si="142"/>
        <v>0</v>
      </c>
      <c r="AF234" s="188">
        <f t="shared" si="142"/>
        <v>0</v>
      </c>
      <c r="AG234" s="188">
        <f t="shared" si="142"/>
        <v>0</v>
      </c>
      <c r="AH234" s="188">
        <f t="shared" si="142"/>
        <v>0</v>
      </c>
      <c r="AI234" s="188">
        <f t="shared" si="142"/>
        <v>0</v>
      </c>
      <c r="AJ234" s="188">
        <f t="shared" si="142"/>
        <v>0</v>
      </c>
      <c r="AK234" s="213">
        <f t="shared" si="142"/>
        <v>0</v>
      </c>
      <c r="AL234" s="213">
        <f t="shared" si="142"/>
        <v>0</v>
      </c>
      <c r="AM234" s="188">
        <f t="shared" si="142"/>
        <v>0</v>
      </c>
      <c r="AN234" s="188">
        <f t="shared" si="142"/>
        <v>0</v>
      </c>
      <c r="AO234" s="188">
        <f t="shared" si="142"/>
        <v>0</v>
      </c>
      <c r="AP234" s="188">
        <f t="shared" si="142"/>
        <v>0</v>
      </c>
      <c r="AQ234" s="188">
        <f t="shared" si="142"/>
        <v>0</v>
      </c>
      <c r="AR234" s="188">
        <f t="shared" si="142"/>
        <v>0</v>
      </c>
      <c r="AS234" s="188">
        <f t="shared" si="142"/>
        <v>0</v>
      </c>
      <c r="AT234" s="230">
        <f t="shared" si="142"/>
        <v>0</v>
      </c>
      <c r="AU234" s="231">
        <f t="shared" si="142"/>
        <v>0</v>
      </c>
      <c r="AV234" s="1" t="s">
        <v>203</v>
      </c>
      <c r="AW234" s="231">
        <f t="shared" ref="AW234:BD234" si="143">SUM(AW228:AW232)</f>
        <v>0</v>
      </c>
      <c r="AX234" s="188">
        <f t="shared" si="143"/>
        <v>0</v>
      </c>
      <c r="AY234" s="188">
        <f t="shared" si="143"/>
        <v>0</v>
      </c>
      <c r="AZ234" s="188">
        <f t="shared" si="143"/>
        <v>0</v>
      </c>
      <c r="BA234" s="188">
        <f t="shared" si="143"/>
        <v>0</v>
      </c>
      <c r="BB234" s="188">
        <f t="shared" si="143"/>
        <v>0</v>
      </c>
      <c r="BC234" s="230">
        <f t="shared" si="143"/>
        <v>0</v>
      </c>
      <c r="BD234" s="187">
        <f t="shared" si="143"/>
        <v>0</v>
      </c>
      <c r="BE234" s="260"/>
      <c r="BF234" s="259"/>
      <c r="BG234" s="252"/>
      <c r="BK234" s="270"/>
    </row>
    <row r="235" spans="1:63" s="1" customFormat="1" ht="16.5">
      <c r="A235" s="654"/>
      <c r="B235" s="273" t="s">
        <v>119</v>
      </c>
      <c r="C235" s="20" t="s">
        <v>120</v>
      </c>
      <c r="D235" s="274" t="s">
        <v>148</v>
      </c>
      <c r="E235" s="22" t="s">
        <v>149</v>
      </c>
      <c r="F235" s="17" t="s">
        <v>150</v>
      </c>
      <c r="G235" s="21" t="s">
        <v>151</v>
      </c>
      <c r="H235" s="21" t="s">
        <v>152</v>
      </c>
      <c r="I235" s="17" t="s">
        <v>153</v>
      </c>
      <c r="J235" s="17" t="s">
        <v>154</v>
      </c>
      <c r="K235" s="17" t="s">
        <v>155</v>
      </c>
      <c r="L235" s="17" t="s">
        <v>156</v>
      </c>
      <c r="M235" s="17" t="s">
        <v>163</v>
      </c>
      <c r="N235" s="17" t="s">
        <v>164</v>
      </c>
      <c r="O235" s="17" t="s">
        <v>165</v>
      </c>
      <c r="P235" s="17" t="s">
        <v>166</v>
      </c>
      <c r="Q235" s="17" t="s">
        <v>167</v>
      </c>
      <c r="R235" s="17" t="s">
        <v>168</v>
      </c>
      <c r="S235" s="17" t="s">
        <v>169</v>
      </c>
      <c r="T235" s="17" t="s">
        <v>170</v>
      </c>
      <c r="U235" s="17" t="s">
        <v>171</v>
      </c>
      <c r="V235" s="56" t="s">
        <v>172</v>
      </c>
      <c r="W235" s="17" t="s">
        <v>173</v>
      </c>
      <c r="X235" s="71" t="s">
        <v>174</v>
      </c>
      <c r="Y235" s="72" t="s">
        <v>175</v>
      </c>
      <c r="Z235" s="72" t="s">
        <v>176</v>
      </c>
      <c r="AA235" s="72" t="s">
        <v>177</v>
      </c>
      <c r="AB235" s="72" t="s">
        <v>178</v>
      </c>
      <c r="AC235" s="72" t="s">
        <v>179</v>
      </c>
      <c r="AD235" s="72" t="s">
        <v>180</v>
      </c>
      <c r="AE235" s="72" t="s">
        <v>181</v>
      </c>
      <c r="AF235" s="72" t="s">
        <v>9</v>
      </c>
      <c r="AG235" s="72" t="s">
        <v>11</v>
      </c>
      <c r="AH235" s="72" t="s">
        <v>182</v>
      </c>
      <c r="AI235" s="195" t="s">
        <v>183</v>
      </c>
      <c r="AJ235" s="196" t="s">
        <v>184</v>
      </c>
      <c r="AK235" s="197" t="s">
        <v>185</v>
      </c>
      <c r="AL235" s="198" t="s">
        <v>186</v>
      </c>
      <c r="AM235" s="72" t="s">
        <v>187</v>
      </c>
      <c r="AN235" s="20" t="s">
        <v>188</v>
      </c>
      <c r="AO235" s="20" t="s">
        <v>189</v>
      </c>
      <c r="AP235" s="20" t="s">
        <v>190</v>
      </c>
      <c r="AQ235" s="20" t="s">
        <v>191</v>
      </c>
      <c r="AR235" s="20" t="s">
        <v>192</v>
      </c>
      <c r="AS235" s="20" t="s">
        <v>193</v>
      </c>
      <c r="AT235" s="216" t="s">
        <v>194</v>
      </c>
      <c r="AU235" s="20" t="s">
        <v>195</v>
      </c>
      <c r="AV235" s="217"/>
      <c r="AW235" s="236" t="s">
        <v>157</v>
      </c>
      <c r="AX235" s="237" t="s">
        <v>158</v>
      </c>
      <c r="AY235" s="238" t="s">
        <v>159</v>
      </c>
      <c r="AZ235" s="238" t="s">
        <v>160</v>
      </c>
      <c r="BA235" s="238" t="s">
        <v>161</v>
      </c>
      <c r="BB235" s="238" t="s">
        <v>162</v>
      </c>
      <c r="BC235" s="239" t="s">
        <v>196</v>
      </c>
      <c r="BD235" s="240" t="s">
        <v>197</v>
      </c>
      <c r="BE235" s="251"/>
      <c r="BG235" s="252"/>
      <c r="BJ235" s="271"/>
      <c r="BK235" s="270"/>
    </row>
    <row r="236" spans="1:63" s="14" customFormat="1" ht="16.5">
      <c r="A236" s="655"/>
      <c r="B236" s="275"/>
      <c r="C236" s="276"/>
      <c r="D236" s="176"/>
      <c r="E236" s="175"/>
      <c r="F236" s="174"/>
      <c r="G236" s="176"/>
      <c r="H236" s="176"/>
      <c r="I236" s="176"/>
      <c r="J236" s="174"/>
      <c r="K236" s="174"/>
      <c r="L236" s="174"/>
      <c r="M236" s="174"/>
      <c r="N236" s="174"/>
      <c r="O236" s="174"/>
      <c r="P236" s="174"/>
      <c r="Q236" s="174"/>
      <c r="R236" s="174"/>
      <c r="S236" s="174"/>
      <c r="T236" s="174"/>
      <c r="U236" s="174"/>
      <c r="V236" s="175"/>
      <c r="W236" s="174"/>
      <c r="X236" s="190"/>
      <c r="Y236" s="191"/>
      <c r="Z236" s="191"/>
      <c r="AA236" s="191"/>
      <c r="AB236" s="191"/>
      <c r="AC236" s="192"/>
      <c r="AD236" s="191"/>
      <c r="AE236" s="193"/>
      <c r="AF236" s="191"/>
      <c r="AG236" s="191"/>
      <c r="AH236" s="199"/>
      <c r="AI236" s="193"/>
      <c r="AJ236" s="200"/>
      <c r="AK236" s="201"/>
      <c r="AL236" s="202"/>
      <c r="AM236" s="203"/>
      <c r="AN236" s="204"/>
      <c r="AO236" s="218"/>
      <c r="AP236" s="218"/>
      <c r="AQ236" s="219"/>
      <c r="AR236" s="219"/>
      <c r="AS236" s="219"/>
      <c r="AT236" s="220"/>
      <c r="AU236" s="221"/>
      <c r="AV236" s="1"/>
      <c r="AW236" s="241"/>
      <c r="AX236" s="242"/>
      <c r="AY236" s="218"/>
      <c r="AZ236" s="218"/>
      <c r="BA236" s="218"/>
      <c r="BB236" s="218"/>
      <c r="BC236" s="243"/>
      <c r="BD236" s="244"/>
      <c r="BE236" s="257"/>
      <c r="BG236" s="252"/>
      <c r="BJ236" s="272"/>
      <c r="BK236" s="270"/>
    </row>
    <row r="237" spans="1:63" s="14" customFormat="1" ht="15.75">
      <c r="A237" s="655"/>
      <c r="B237" s="665"/>
      <c r="C237" s="666"/>
      <c r="D237" s="178"/>
      <c r="E237" s="179"/>
      <c r="F237" s="180"/>
      <c r="G237" s="178"/>
      <c r="H237" s="178"/>
      <c r="I237" s="178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74"/>
      <c r="U237" s="174"/>
      <c r="V237" s="175"/>
      <c r="W237" s="174"/>
      <c r="X237" s="190"/>
      <c r="Y237" s="182"/>
      <c r="Z237" s="182"/>
      <c r="AA237" s="182"/>
      <c r="AB237" s="182"/>
      <c r="AC237" s="194"/>
      <c r="AD237" s="191"/>
      <c r="AE237" s="182"/>
      <c r="AF237" s="182"/>
      <c r="AG237" s="191"/>
      <c r="AH237" s="199"/>
      <c r="AI237" s="194"/>
      <c r="AJ237" s="205"/>
      <c r="AK237" s="206"/>
      <c r="AL237" s="207"/>
      <c r="AM237" s="208"/>
      <c r="AN237" s="209"/>
      <c r="AO237" s="222"/>
      <c r="AP237" s="222"/>
      <c r="AQ237" s="223"/>
      <c r="AR237" s="223"/>
      <c r="AS237" s="223"/>
      <c r="AT237" s="224"/>
      <c r="AU237" s="225"/>
      <c r="AV237" s="1"/>
      <c r="AW237" s="245"/>
      <c r="AX237" s="246"/>
      <c r="AY237" s="222"/>
      <c r="AZ237" s="222"/>
      <c r="BA237" s="222"/>
      <c r="BB237" s="222"/>
      <c r="BC237" s="247"/>
      <c r="BD237" s="248"/>
      <c r="BE237" s="257"/>
      <c r="BG237" s="252"/>
      <c r="BJ237" s="272"/>
      <c r="BK237" s="270"/>
    </row>
    <row r="238" spans="1:63" s="14" customFormat="1" ht="15.75">
      <c r="A238" s="655"/>
      <c r="B238" s="667"/>
      <c r="C238" s="668"/>
      <c r="D238" s="178"/>
      <c r="E238" s="179"/>
      <c r="F238" s="180"/>
      <c r="G238" s="178"/>
      <c r="H238" s="178"/>
      <c r="I238" s="178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74"/>
      <c r="U238" s="174"/>
      <c r="V238" s="175"/>
      <c r="W238" s="174"/>
      <c r="X238" s="190"/>
      <c r="Y238" s="182"/>
      <c r="Z238" s="182"/>
      <c r="AA238" s="182"/>
      <c r="AB238" s="182"/>
      <c r="AC238" s="194"/>
      <c r="AD238" s="182"/>
      <c r="AE238" s="182"/>
      <c r="AF238" s="182"/>
      <c r="AG238" s="191"/>
      <c r="AH238" s="199"/>
      <c r="AI238" s="194"/>
      <c r="AJ238" s="205"/>
      <c r="AK238" s="206"/>
      <c r="AL238" s="207"/>
      <c r="AM238" s="208"/>
      <c r="AN238" s="209"/>
      <c r="AO238" s="222"/>
      <c r="AP238" s="222"/>
      <c r="AQ238" s="223"/>
      <c r="AR238" s="223"/>
      <c r="AS238" s="223"/>
      <c r="AT238" s="224"/>
      <c r="AU238" s="225"/>
      <c r="AV238" s="1"/>
      <c r="AW238" s="245"/>
      <c r="AX238" s="246"/>
      <c r="AY238" s="222"/>
      <c r="AZ238" s="222"/>
      <c r="BA238" s="222"/>
      <c r="BB238" s="222"/>
      <c r="BC238" s="247"/>
      <c r="BD238" s="248"/>
      <c r="BE238" s="257"/>
      <c r="BG238" s="252"/>
      <c r="BJ238" s="272"/>
      <c r="BK238" s="270"/>
    </row>
    <row r="239" spans="1:63" s="14" customFormat="1" ht="15" customHeight="1">
      <c r="A239" s="655"/>
      <c r="B239" s="667"/>
      <c r="C239" s="668"/>
      <c r="D239" s="178"/>
      <c r="E239" s="179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79"/>
      <c r="W239" s="180"/>
      <c r="X239" s="179"/>
      <c r="Y239" s="182"/>
      <c r="Z239" s="182"/>
      <c r="AA239" s="182"/>
      <c r="AB239" s="182"/>
      <c r="AC239" s="194"/>
      <c r="AD239" s="182"/>
      <c r="AE239" s="182"/>
      <c r="AF239" s="182"/>
      <c r="AG239" s="182"/>
      <c r="AH239" s="208"/>
      <c r="AI239" s="182"/>
      <c r="AJ239" s="205"/>
      <c r="AK239" s="206"/>
      <c r="AL239" s="207"/>
      <c r="AM239" s="208"/>
      <c r="AN239" s="209"/>
      <c r="AO239" s="222"/>
      <c r="AP239" s="222"/>
      <c r="AQ239" s="223"/>
      <c r="AR239" s="223"/>
      <c r="AS239" s="223"/>
      <c r="AT239" s="224"/>
      <c r="AU239" s="225"/>
      <c r="AV239" s="1"/>
      <c r="AW239" s="245"/>
      <c r="AX239" s="246"/>
      <c r="AY239" s="222"/>
      <c r="AZ239" s="222"/>
      <c r="BA239" s="222"/>
      <c r="BB239" s="222"/>
      <c r="BC239" s="247"/>
      <c r="BD239" s="248"/>
      <c r="BE239" s="257"/>
      <c r="BG239" s="252"/>
      <c r="BJ239" s="272"/>
      <c r="BK239" s="270"/>
    </row>
    <row r="240" spans="1:63" s="14" customFormat="1" ht="16.5">
      <c r="A240" s="655"/>
      <c r="B240" s="667"/>
      <c r="C240" s="668"/>
      <c r="D240" s="184"/>
      <c r="E240" s="185"/>
      <c r="F240" s="185"/>
      <c r="G240" s="185"/>
      <c r="H240" s="185"/>
      <c r="I240" s="185"/>
      <c r="J240" s="185"/>
      <c r="K240" s="185"/>
      <c r="L240" s="185"/>
      <c r="M240" s="185"/>
      <c r="N240" s="185"/>
      <c r="O240" s="185"/>
      <c r="P240" s="185"/>
      <c r="Q240" s="185"/>
      <c r="R240" s="185"/>
      <c r="S240" s="185"/>
      <c r="T240" s="185"/>
      <c r="U240" s="185"/>
      <c r="V240" s="185"/>
      <c r="W240" s="185"/>
      <c r="X240" s="185"/>
      <c r="Y240" s="185"/>
      <c r="Z240" s="180"/>
      <c r="AA240" s="180"/>
      <c r="AB240" s="180"/>
      <c r="AC240" s="184"/>
      <c r="AD240" s="185"/>
      <c r="AE240" s="185"/>
      <c r="AF240" s="185"/>
      <c r="AG240" s="185"/>
      <c r="AH240" s="210"/>
      <c r="AI240" s="185"/>
      <c r="AJ240" s="185"/>
      <c r="AK240" s="210"/>
      <c r="AL240" s="210"/>
      <c r="AM240" s="185"/>
      <c r="AN240" s="185"/>
      <c r="AO240" s="185"/>
      <c r="AP240" s="185"/>
      <c r="AQ240" s="185"/>
      <c r="AR240" s="185"/>
      <c r="AS240" s="185"/>
      <c r="AT240" s="226"/>
      <c r="AU240" s="227"/>
      <c r="AV240" s="1"/>
      <c r="AW240" s="227"/>
      <c r="AX240" s="184"/>
      <c r="AY240" s="185"/>
      <c r="AZ240" s="185"/>
      <c r="BA240" s="185"/>
      <c r="BB240" s="185"/>
      <c r="BC240" s="226"/>
      <c r="BD240" s="249"/>
      <c r="BE240" s="257"/>
      <c r="BG240" s="252"/>
      <c r="BJ240" s="272"/>
      <c r="BK240" s="270"/>
    </row>
    <row r="241" spans="1:63" ht="16.5">
      <c r="A241" s="655"/>
      <c r="B241" s="667"/>
      <c r="C241" s="668"/>
      <c r="D241" s="186">
        <f>SUM(D236:D240)*250000</f>
        <v>0</v>
      </c>
      <c r="E241" s="187">
        <f>SUM(E236:E240)*350000</f>
        <v>0</v>
      </c>
      <c r="F241" s="187">
        <f>SUM(F236:F240)*250000</f>
        <v>0</v>
      </c>
      <c r="G241" s="187">
        <f>SUM(G236:G240)*350000</f>
        <v>0</v>
      </c>
      <c r="H241" s="187">
        <f>SUM(H236:H240)*250000</f>
        <v>0</v>
      </c>
      <c r="I241" s="187">
        <f>SUM(I236:I240)*350000</f>
        <v>0</v>
      </c>
      <c r="J241" s="187">
        <f>SUM(J236:J240)*250000</f>
        <v>0</v>
      </c>
      <c r="K241" s="187">
        <f>SUM(K236:K240)*350000</f>
        <v>0</v>
      </c>
      <c r="L241" s="187">
        <f>SUM(L236:L240)*75000</f>
        <v>0</v>
      </c>
      <c r="M241" s="187">
        <f>SUM(M236:M240)*120000</f>
        <v>0</v>
      </c>
      <c r="N241" s="187">
        <f>SUM(N236:N240)*25000</f>
        <v>0</v>
      </c>
      <c r="O241" s="187">
        <f>SUM(O236:O240)*35000</f>
        <v>0</v>
      </c>
      <c r="P241" s="187">
        <f>SUM(P236:P240)*200000</f>
        <v>0</v>
      </c>
      <c r="Q241" s="187">
        <f>SUM(Q236:Q240)*300000</f>
        <v>0</v>
      </c>
      <c r="R241" s="187">
        <f>SUM(R236:R240)*200000</f>
        <v>0</v>
      </c>
      <c r="S241" s="187">
        <f>SUM(S236:S240)*300000</f>
        <v>0</v>
      </c>
      <c r="T241" s="187">
        <f>SUM(T236:T240)*200000</f>
        <v>0</v>
      </c>
      <c r="U241" s="187">
        <f>SUM(U236:U240)*300000</f>
        <v>0</v>
      </c>
      <c r="V241" s="187">
        <f>SUM(V236:V240)*200000</f>
        <v>0</v>
      </c>
      <c r="W241" s="187">
        <f>SUM(W236:W240)*300000</f>
        <v>0</v>
      </c>
      <c r="X241" s="187">
        <f>SUM(X236:X240)*100000</f>
        <v>0</v>
      </c>
      <c r="Y241" s="187">
        <f>SUM(Y236:Y240)*100000</f>
        <v>0</v>
      </c>
      <c r="Z241" s="187">
        <f>SUM(Z236:Z240)*880000</f>
        <v>0</v>
      </c>
      <c r="AA241" s="187">
        <f t="shared" ref="AA241:AB241" si="144">SUM(AA236:AA240)*880000</f>
        <v>0</v>
      </c>
      <c r="AB241" s="187">
        <f t="shared" si="144"/>
        <v>0</v>
      </c>
      <c r="AC241" s="187">
        <f>SUM(AC236:AC240)*50000</f>
        <v>0</v>
      </c>
      <c r="AD241" s="187">
        <f>SUM(AD236:AD240)*100000</f>
        <v>0</v>
      </c>
      <c r="AE241" s="187">
        <f>SUM(AE236:AE240)*180000</f>
        <v>0</v>
      </c>
      <c r="AF241" s="187">
        <f>SUM(AF236:AF240)*10000</f>
        <v>0</v>
      </c>
      <c r="AG241" s="187">
        <f>SUM(AG236:AG240)*15000</f>
        <v>0</v>
      </c>
      <c r="AH241" s="187">
        <f>SUM(AH236:AH240)*30000</f>
        <v>0</v>
      </c>
      <c r="AI241" s="187">
        <f>SUM(AI236:AI240)*370000</f>
        <v>0</v>
      </c>
      <c r="AJ241" s="187">
        <f>SUM(AJ236:AJ240)*125000</f>
        <v>0</v>
      </c>
      <c r="AK241" s="211">
        <f>SUM(AK236:AK240)*AV241</f>
        <v>0</v>
      </c>
      <c r="AL241" s="212">
        <f>SUM(AL236:AL240)*30</f>
        <v>0</v>
      </c>
      <c r="AM241" s="187">
        <f>SUM(AM236:AM240)*1000000</f>
        <v>0</v>
      </c>
      <c r="AN241" s="187">
        <f>SUM(AN236:AN240)*330000</f>
        <v>0</v>
      </c>
      <c r="AO241" s="187">
        <f>SUM(AO236:AO240)*120000</f>
        <v>0</v>
      </c>
      <c r="AP241" s="187">
        <f>SUM(AP236:AP240)*550000</f>
        <v>0</v>
      </c>
      <c r="AQ241" s="187">
        <f>SUM(AQ236:AQ240)*275000</f>
        <v>0</v>
      </c>
      <c r="AR241" s="187">
        <f>SUM(AR236:AR240)*275000</f>
        <v>0</v>
      </c>
      <c r="AS241" s="187">
        <f>SUM(AS236:AS240)*275000</f>
        <v>0</v>
      </c>
      <c r="AT241" s="228">
        <f>SUM(AT236:AT240)*275000</f>
        <v>0</v>
      </c>
      <c r="AU241" s="187">
        <f>SUM(AU236:AU240)*275000</f>
        <v>0</v>
      </c>
      <c r="AV241" s="229">
        <v>0</v>
      </c>
      <c r="AW241" s="187">
        <f t="shared" ref="AW241:BD241" si="145">SUM(AW236:AW240)</f>
        <v>0</v>
      </c>
      <c r="AX241" s="186">
        <f t="shared" si="145"/>
        <v>0</v>
      </c>
      <c r="AY241" s="187">
        <f t="shared" si="145"/>
        <v>0</v>
      </c>
      <c r="AZ241" s="187">
        <f t="shared" si="145"/>
        <v>0</v>
      </c>
      <c r="BA241" s="187">
        <f t="shared" si="145"/>
        <v>0</v>
      </c>
      <c r="BB241" s="187">
        <f t="shared" si="145"/>
        <v>0</v>
      </c>
      <c r="BC241" s="228">
        <f t="shared" si="145"/>
        <v>0</v>
      </c>
      <c r="BD241" s="187">
        <f t="shared" si="145"/>
        <v>0</v>
      </c>
      <c r="BE241" s="257"/>
      <c r="BF241" s="259"/>
      <c r="BG241" s="252"/>
      <c r="BK241" s="270"/>
    </row>
    <row r="242" spans="1:63" ht="20.25" customHeight="1">
      <c r="A242" s="656"/>
      <c r="B242" s="669"/>
      <c r="C242" s="670"/>
      <c r="D242" s="188">
        <f>SUM(D236:D240)</f>
        <v>0</v>
      </c>
      <c r="E242" s="188">
        <f t="shared" ref="E242:Z242" si="146">SUM(E236:E240)</f>
        <v>0</v>
      </c>
      <c r="F242" s="188">
        <f t="shared" si="146"/>
        <v>0</v>
      </c>
      <c r="G242" s="188">
        <f t="shared" si="146"/>
        <v>0</v>
      </c>
      <c r="H242" s="188">
        <f t="shared" si="146"/>
        <v>0</v>
      </c>
      <c r="I242" s="188">
        <f t="shared" si="146"/>
        <v>0</v>
      </c>
      <c r="J242" s="188">
        <f t="shared" si="146"/>
        <v>0</v>
      </c>
      <c r="K242" s="188">
        <f t="shared" si="146"/>
        <v>0</v>
      </c>
      <c r="L242" s="188">
        <f t="shared" si="146"/>
        <v>0</v>
      </c>
      <c r="M242" s="188">
        <f t="shared" si="146"/>
        <v>0</v>
      </c>
      <c r="N242" s="188">
        <f t="shared" si="146"/>
        <v>0</v>
      </c>
      <c r="O242" s="188">
        <f t="shared" si="146"/>
        <v>0</v>
      </c>
      <c r="P242" s="188">
        <f t="shared" si="146"/>
        <v>0</v>
      </c>
      <c r="Q242" s="188">
        <f t="shared" si="146"/>
        <v>0</v>
      </c>
      <c r="R242" s="188">
        <f t="shared" si="146"/>
        <v>0</v>
      </c>
      <c r="S242" s="188">
        <f t="shared" si="146"/>
        <v>0</v>
      </c>
      <c r="T242" s="188">
        <f t="shared" si="146"/>
        <v>0</v>
      </c>
      <c r="U242" s="188">
        <f t="shared" si="146"/>
        <v>0</v>
      </c>
      <c r="V242" s="188">
        <f t="shared" si="146"/>
        <v>0</v>
      </c>
      <c r="W242" s="188">
        <f t="shared" si="146"/>
        <v>0</v>
      </c>
      <c r="X242" s="188">
        <f t="shared" si="146"/>
        <v>0</v>
      </c>
      <c r="Y242" s="188">
        <f t="shared" si="146"/>
        <v>0</v>
      </c>
      <c r="Z242" s="188">
        <f t="shared" si="146"/>
        <v>0</v>
      </c>
      <c r="AA242" s="188">
        <f t="shared" ref="AA242:AU242" si="147">SUM(AA236:AA240)</f>
        <v>0</v>
      </c>
      <c r="AB242" s="188">
        <f t="shared" si="147"/>
        <v>0</v>
      </c>
      <c r="AC242" s="188">
        <f t="shared" si="147"/>
        <v>0</v>
      </c>
      <c r="AD242" s="188">
        <f t="shared" si="147"/>
        <v>0</v>
      </c>
      <c r="AE242" s="188">
        <f t="shared" si="147"/>
        <v>0</v>
      </c>
      <c r="AF242" s="188">
        <f t="shared" si="147"/>
        <v>0</v>
      </c>
      <c r="AG242" s="188">
        <f t="shared" si="147"/>
        <v>0</v>
      </c>
      <c r="AH242" s="188">
        <f t="shared" si="147"/>
        <v>0</v>
      </c>
      <c r="AI242" s="188">
        <f t="shared" si="147"/>
        <v>0</v>
      </c>
      <c r="AJ242" s="188">
        <f t="shared" si="147"/>
        <v>0</v>
      </c>
      <c r="AK242" s="213">
        <f t="shared" si="147"/>
        <v>0</v>
      </c>
      <c r="AL242" s="213">
        <f t="shared" si="147"/>
        <v>0</v>
      </c>
      <c r="AM242" s="188">
        <f t="shared" si="147"/>
        <v>0</v>
      </c>
      <c r="AN242" s="188">
        <f t="shared" si="147"/>
        <v>0</v>
      </c>
      <c r="AO242" s="188">
        <f t="shared" si="147"/>
        <v>0</v>
      </c>
      <c r="AP242" s="188">
        <f t="shared" si="147"/>
        <v>0</v>
      </c>
      <c r="AQ242" s="188">
        <f t="shared" si="147"/>
        <v>0</v>
      </c>
      <c r="AR242" s="188">
        <f t="shared" si="147"/>
        <v>0</v>
      </c>
      <c r="AS242" s="188">
        <f t="shared" si="147"/>
        <v>0</v>
      </c>
      <c r="AT242" s="230">
        <f t="shared" si="147"/>
        <v>0</v>
      </c>
      <c r="AU242" s="231">
        <f t="shared" si="147"/>
        <v>0</v>
      </c>
      <c r="AV242" s="1" t="s">
        <v>203</v>
      </c>
      <c r="AW242" s="231">
        <f t="shared" ref="AW242:BD242" si="148">SUM(AW236:AW240)</f>
        <v>0</v>
      </c>
      <c r="AX242" s="188">
        <f t="shared" si="148"/>
        <v>0</v>
      </c>
      <c r="AY242" s="188">
        <f t="shared" si="148"/>
        <v>0</v>
      </c>
      <c r="AZ242" s="188">
        <f t="shared" si="148"/>
        <v>0</v>
      </c>
      <c r="BA242" s="188">
        <f t="shared" si="148"/>
        <v>0</v>
      </c>
      <c r="BB242" s="188">
        <f t="shared" si="148"/>
        <v>0</v>
      </c>
      <c r="BC242" s="230">
        <f t="shared" si="148"/>
        <v>0</v>
      </c>
      <c r="BD242" s="187">
        <f t="shared" si="148"/>
        <v>0</v>
      </c>
      <c r="BE242" s="260"/>
      <c r="BF242" s="259"/>
      <c r="BG242" s="252"/>
      <c r="BK242" s="270"/>
    </row>
    <row r="243" spans="1:63" s="1" customFormat="1" ht="16.5">
      <c r="A243" s="654"/>
      <c r="B243" s="273" t="s">
        <v>119</v>
      </c>
      <c r="C243" s="20" t="s">
        <v>120</v>
      </c>
      <c r="D243" s="274" t="s">
        <v>148</v>
      </c>
      <c r="E243" s="22" t="s">
        <v>149</v>
      </c>
      <c r="F243" s="17" t="s">
        <v>150</v>
      </c>
      <c r="G243" s="21" t="s">
        <v>151</v>
      </c>
      <c r="H243" s="21" t="s">
        <v>152</v>
      </c>
      <c r="I243" s="17" t="s">
        <v>153</v>
      </c>
      <c r="J243" s="17" t="s">
        <v>154</v>
      </c>
      <c r="K243" s="17" t="s">
        <v>155</v>
      </c>
      <c r="L243" s="17" t="s">
        <v>156</v>
      </c>
      <c r="M243" s="17" t="s">
        <v>163</v>
      </c>
      <c r="N243" s="17" t="s">
        <v>164</v>
      </c>
      <c r="O243" s="17" t="s">
        <v>165</v>
      </c>
      <c r="P243" s="17" t="s">
        <v>166</v>
      </c>
      <c r="Q243" s="17" t="s">
        <v>167</v>
      </c>
      <c r="R243" s="17" t="s">
        <v>168</v>
      </c>
      <c r="S243" s="17" t="s">
        <v>169</v>
      </c>
      <c r="T243" s="17" t="s">
        <v>170</v>
      </c>
      <c r="U243" s="17" t="s">
        <v>171</v>
      </c>
      <c r="V243" s="56" t="s">
        <v>172</v>
      </c>
      <c r="W243" s="17" t="s">
        <v>173</v>
      </c>
      <c r="X243" s="71" t="s">
        <v>174</v>
      </c>
      <c r="Y243" s="72" t="s">
        <v>175</v>
      </c>
      <c r="Z243" s="72" t="s">
        <v>176</v>
      </c>
      <c r="AA243" s="72" t="s">
        <v>177</v>
      </c>
      <c r="AB243" s="72" t="s">
        <v>178</v>
      </c>
      <c r="AC243" s="72" t="s">
        <v>179</v>
      </c>
      <c r="AD243" s="72" t="s">
        <v>180</v>
      </c>
      <c r="AE243" s="72" t="s">
        <v>181</v>
      </c>
      <c r="AF243" s="72" t="s">
        <v>9</v>
      </c>
      <c r="AG243" s="72" t="s">
        <v>11</v>
      </c>
      <c r="AH243" s="72" t="s">
        <v>182</v>
      </c>
      <c r="AI243" s="195" t="s">
        <v>183</v>
      </c>
      <c r="AJ243" s="196" t="s">
        <v>184</v>
      </c>
      <c r="AK243" s="197" t="s">
        <v>185</v>
      </c>
      <c r="AL243" s="198" t="s">
        <v>186</v>
      </c>
      <c r="AM243" s="72" t="s">
        <v>187</v>
      </c>
      <c r="AN243" s="20" t="s">
        <v>188</v>
      </c>
      <c r="AO243" s="20" t="s">
        <v>189</v>
      </c>
      <c r="AP243" s="20" t="s">
        <v>190</v>
      </c>
      <c r="AQ243" s="20" t="s">
        <v>191</v>
      </c>
      <c r="AR243" s="20" t="s">
        <v>192</v>
      </c>
      <c r="AS243" s="20" t="s">
        <v>193</v>
      </c>
      <c r="AT243" s="216" t="s">
        <v>194</v>
      </c>
      <c r="AU243" s="20" t="s">
        <v>195</v>
      </c>
      <c r="AV243" s="217"/>
      <c r="AW243" s="236" t="s">
        <v>157</v>
      </c>
      <c r="AX243" s="237" t="s">
        <v>158</v>
      </c>
      <c r="AY243" s="238" t="s">
        <v>159</v>
      </c>
      <c r="AZ243" s="238" t="s">
        <v>160</v>
      </c>
      <c r="BA243" s="238" t="s">
        <v>161</v>
      </c>
      <c r="BB243" s="238" t="s">
        <v>162</v>
      </c>
      <c r="BC243" s="239" t="s">
        <v>196</v>
      </c>
      <c r="BD243" s="240" t="s">
        <v>197</v>
      </c>
      <c r="BE243" s="257"/>
      <c r="BG243" s="252"/>
      <c r="BJ243" s="271"/>
      <c r="BK243" s="270"/>
    </row>
    <row r="244" spans="1:63" s="14" customFormat="1" ht="16.5">
      <c r="A244" s="655"/>
      <c r="B244" s="275"/>
      <c r="C244" s="276"/>
      <c r="D244" s="176"/>
      <c r="E244" s="175"/>
      <c r="F244" s="174"/>
      <c r="G244" s="176"/>
      <c r="H244" s="176"/>
      <c r="I244" s="176"/>
      <c r="J244" s="174"/>
      <c r="K244" s="174"/>
      <c r="L244" s="174"/>
      <c r="M244" s="174"/>
      <c r="N244" s="174"/>
      <c r="O244" s="174"/>
      <c r="P244" s="174"/>
      <c r="Q244" s="174"/>
      <c r="R244" s="174"/>
      <c r="S244" s="174"/>
      <c r="T244" s="174"/>
      <c r="U244" s="174"/>
      <c r="V244" s="175"/>
      <c r="W244" s="174"/>
      <c r="X244" s="190"/>
      <c r="Y244" s="191"/>
      <c r="Z244" s="191"/>
      <c r="AA244" s="191"/>
      <c r="AB244" s="191"/>
      <c r="AC244" s="192"/>
      <c r="AD244" s="191"/>
      <c r="AE244" s="193"/>
      <c r="AF244" s="191"/>
      <c r="AG244" s="191"/>
      <c r="AH244" s="199"/>
      <c r="AI244" s="193"/>
      <c r="AJ244" s="200"/>
      <c r="AK244" s="201"/>
      <c r="AL244" s="202"/>
      <c r="AM244" s="203"/>
      <c r="AN244" s="204"/>
      <c r="AO244" s="218"/>
      <c r="AP244" s="218"/>
      <c r="AQ244" s="219"/>
      <c r="AR244" s="219"/>
      <c r="AS244" s="219"/>
      <c r="AT244" s="220"/>
      <c r="AU244" s="221"/>
      <c r="AV244" s="1"/>
      <c r="AW244" s="241"/>
      <c r="AX244" s="242"/>
      <c r="AY244" s="218"/>
      <c r="AZ244" s="218"/>
      <c r="BA244" s="218"/>
      <c r="BB244" s="218"/>
      <c r="BC244" s="243"/>
      <c r="BD244" s="244"/>
      <c r="BE244" s="257"/>
      <c r="BG244" s="252"/>
      <c r="BJ244" s="272"/>
      <c r="BK244" s="270"/>
    </row>
    <row r="245" spans="1:63" s="14" customFormat="1" ht="15.75">
      <c r="A245" s="655"/>
      <c r="B245" s="665"/>
      <c r="C245" s="666"/>
      <c r="D245" s="178"/>
      <c r="E245" s="179"/>
      <c r="F245" s="180"/>
      <c r="G245" s="178"/>
      <c r="H245" s="178"/>
      <c r="I245" s="178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74"/>
      <c r="U245" s="174"/>
      <c r="V245" s="175"/>
      <c r="W245" s="174"/>
      <c r="X245" s="190"/>
      <c r="Y245" s="182"/>
      <c r="Z245" s="182"/>
      <c r="AA245" s="182"/>
      <c r="AB245" s="182"/>
      <c r="AC245" s="194"/>
      <c r="AD245" s="191"/>
      <c r="AE245" s="182"/>
      <c r="AF245" s="182"/>
      <c r="AG245" s="191"/>
      <c r="AH245" s="199"/>
      <c r="AI245" s="194"/>
      <c r="AJ245" s="205"/>
      <c r="AK245" s="206"/>
      <c r="AL245" s="207"/>
      <c r="AM245" s="208"/>
      <c r="AN245" s="209"/>
      <c r="AO245" s="222"/>
      <c r="AP245" s="222"/>
      <c r="AQ245" s="223"/>
      <c r="AR245" s="223"/>
      <c r="AS245" s="223"/>
      <c r="AT245" s="224"/>
      <c r="AU245" s="225"/>
      <c r="AV245" s="1"/>
      <c r="AW245" s="245"/>
      <c r="AX245" s="246"/>
      <c r="AY245" s="222"/>
      <c r="AZ245" s="222"/>
      <c r="BA245" s="222"/>
      <c r="BB245" s="222"/>
      <c r="BC245" s="247"/>
      <c r="BD245" s="248"/>
      <c r="BE245" s="257"/>
      <c r="BG245" s="252"/>
      <c r="BJ245" s="272"/>
      <c r="BK245" s="270"/>
    </row>
    <row r="246" spans="1:63" s="14" customFormat="1" ht="15.75">
      <c r="A246" s="655"/>
      <c r="B246" s="667"/>
      <c r="C246" s="668"/>
      <c r="D246" s="178"/>
      <c r="E246" s="179"/>
      <c r="F246" s="180"/>
      <c r="G246" s="178"/>
      <c r="H246" s="178"/>
      <c r="I246" s="178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74"/>
      <c r="U246" s="174"/>
      <c r="V246" s="175"/>
      <c r="W246" s="174"/>
      <c r="X246" s="190"/>
      <c r="Y246" s="182"/>
      <c r="Z246" s="182"/>
      <c r="AA246" s="182"/>
      <c r="AB246" s="182"/>
      <c r="AC246" s="194"/>
      <c r="AD246" s="182"/>
      <c r="AE246" s="182"/>
      <c r="AF246" s="182"/>
      <c r="AG246" s="191"/>
      <c r="AH246" s="199"/>
      <c r="AI246" s="194"/>
      <c r="AJ246" s="205"/>
      <c r="AK246" s="206"/>
      <c r="AL246" s="207"/>
      <c r="AM246" s="208"/>
      <c r="AN246" s="209"/>
      <c r="AO246" s="222"/>
      <c r="AP246" s="222"/>
      <c r="AQ246" s="223"/>
      <c r="AR246" s="223"/>
      <c r="AS246" s="223"/>
      <c r="AT246" s="224"/>
      <c r="AU246" s="225"/>
      <c r="AV246" s="1"/>
      <c r="AW246" s="245"/>
      <c r="AX246" s="246"/>
      <c r="AY246" s="222"/>
      <c r="AZ246" s="222"/>
      <c r="BA246" s="222"/>
      <c r="BB246" s="222"/>
      <c r="BC246" s="247"/>
      <c r="BD246" s="248"/>
      <c r="BE246" s="257"/>
      <c r="BG246" s="252"/>
      <c r="BJ246" s="272"/>
      <c r="BK246" s="270"/>
    </row>
    <row r="247" spans="1:63" s="14" customFormat="1" ht="15" customHeight="1">
      <c r="A247" s="655"/>
      <c r="B247" s="667"/>
      <c r="C247" s="668"/>
      <c r="D247" s="178"/>
      <c r="E247" s="179"/>
      <c r="F247" s="180"/>
      <c r="G247" s="180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79"/>
      <c r="W247" s="180"/>
      <c r="X247" s="179"/>
      <c r="Y247" s="182"/>
      <c r="Z247" s="182"/>
      <c r="AA247" s="182"/>
      <c r="AB247" s="182"/>
      <c r="AC247" s="194"/>
      <c r="AD247" s="182"/>
      <c r="AE247" s="182"/>
      <c r="AF247" s="182"/>
      <c r="AG247" s="182"/>
      <c r="AH247" s="208"/>
      <c r="AI247" s="182"/>
      <c r="AJ247" s="205"/>
      <c r="AK247" s="206"/>
      <c r="AL247" s="207"/>
      <c r="AM247" s="208"/>
      <c r="AN247" s="209"/>
      <c r="AO247" s="222"/>
      <c r="AP247" s="222"/>
      <c r="AQ247" s="223"/>
      <c r="AR247" s="223"/>
      <c r="AS247" s="223"/>
      <c r="AT247" s="224"/>
      <c r="AU247" s="225"/>
      <c r="AV247" s="1"/>
      <c r="AW247" s="245"/>
      <c r="AX247" s="246"/>
      <c r="AY247" s="222"/>
      <c r="AZ247" s="222"/>
      <c r="BA247" s="222"/>
      <c r="BB247" s="222"/>
      <c r="BC247" s="247"/>
      <c r="BD247" s="248"/>
      <c r="BE247" s="257"/>
      <c r="BG247" s="252"/>
      <c r="BJ247" s="272"/>
      <c r="BK247" s="270"/>
    </row>
    <row r="248" spans="1:63" s="14" customFormat="1" ht="16.5">
      <c r="A248" s="655"/>
      <c r="B248" s="667"/>
      <c r="C248" s="668"/>
      <c r="D248" s="184"/>
      <c r="E248" s="185"/>
      <c r="F248" s="185"/>
      <c r="G248" s="185"/>
      <c r="H248" s="185"/>
      <c r="I248" s="185"/>
      <c r="J248" s="185"/>
      <c r="K248" s="185"/>
      <c r="L248" s="185"/>
      <c r="M248" s="185"/>
      <c r="N248" s="185"/>
      <c r="O248" s="185"/>
      <c r="P248" s="185"/>
      <c r="Q248" s="185"/>
      <c r="R248" s="185"/>
      <c r="S248" s="185"/>
      <c r="T248" s="185"/>
      <c r="U248" s="185"/>
      <c r="V248" s="185"/>
      <c r="W248" s="185"/>
      <c r="X248" s="185"/>
      <c r="Y248" s="185"/>
      <c r="Z248" s="180"/>
      <c r="AA248" s="180"/>
      <c r="AB248" s="180"/>
      <c r="AC248" s="184"/>
      <c r="AD248" s="185"/>
      <c r="AE248" s="185"/>
      <c r="AF248" s="185"/>
      <c r="AG248" s="185"/>
      <c r="AH248" s="210"/>
      <c r="AI248" s="185"/>
      <c r="AJ248" s="185"/>
      <c r="AK248" s="210"/>
      <c r="AL248" s="210"/>
      <c r="AM248" s="185"/>
      <c r="AN248" s="185"/>
      <c r="AO248" s="185"/>
      <c r="AP248" s="185"/>
      <c r="AQ248" s="185"/>
      <c r="AR248" s="185"/>
      <c r="AS248" s="185"/>
      <c r="AT248" s="226"/>
      <c r="AU248" s="227"/>
      <c r="AV248" s="1"/>
      <c r="AW248" s="227"/>
      <c r="AX248" s="184"/>
      <c r="AY248" s="185"/>
      <c r="AZ248" s="185"/>
      <c r="BA248" s="185"/>
      <c r="BB248" s="185"/>
      <c r="BC248" s="226"/>
      <c r="BD248" s="249"/>
      <c r="BE248" s="257"/>
      <c r="BG248" s="252"/>
      <c r="BJ248" s="272"/>
      <c r="BK248" s="270"/>
    </row>
    <row r="249" spans="1:63" ht="16.5">
      <c r="A249" s="655"/>
      <c r="B249" s="667"/>
      <c r="C249" s="668"/>
      <c r="D249" s="186">
        <f>SUM(D244:D248)*250000</f>
        <v>0</v>
      </c>
      <c r="E249" s="187">
        <f>SUM(E244:E248)*350000</f>
        <v>0</v>
      </c>
      <c r="F249" s="187">
        <f>SUM(F244:F248)*250000</f>
        <v>0</v>
      </c>
      <c r="G249" s="187">
        <f>SUM(G244:G248)*350000</f>
        <v>0</v>
      </c>
      <c r="H249" s="187">
        <f>SUM(H244:H248)*250000</f>
        <v>0</v>
      </c>
      <c r="I249" s="187">
        <f>SUM(I244:I248)*350000</f>
        <v>0</v>
      </c>
      <c r="J249" s="187">
        <f>SUM(J244:J248)*250000</f>
        <v>0</v>
      </c>
      <c r="K249" s="187">
        <f>SUM(K244:K248)*350000</f>
        <v>0</v>
      </c>
      <c r="L249" s="187">
        <f>SUM(L244:L248)*75000</f>
        <v>0</v>
      </c>
      <c r="M249" s="187">
        <f>SUM(M244:M248)*120000</f>
        <v>0</v>
      </c>
      <c r="N249" s="187">
        <f>SUM(N244:N248)*25000</f>
        <v>0</v>
      </c>
      <c r="O249" s="187">
        <f>SUM(O244:O248)*35000</f>
        <v>0</v>
      </c>
      <c r="P249" s="187">
        <f>SUM(P244:P248)*200000</f>
        <v>0</v>
      </c>
      <c r="Q249" s="187">
        <f>SUM(Q244:Q248)*300000</f>
        <v>0</v>
      </c>
      <c r="R249" s="187">
        <f>SUM(R244:R248)*200000</f>
        <v>0</v>
      </c>
      <c r="S249" s="187">
        <f>SUM(S244:S248)*300000</f>
        <v>0</v>
      </c>
      <c r="T249" s="187">
        <f>SUM(T244:T248)*200000</f>
        <v>0</v>
      </c>
      <c r="U249" s="187">
        <f>SUM(U244:U248)*300000</f>
        <v>0</v>
      </c>
      <c r="V249" s="187">
        <f>SUM(V244:V248)*200000</f>
        <v>0</v>
      </c>
      <c r="W249" s="187">
        <f>SUM(W244:W248)*300000</f>
        <v>0</v>
      </c>
      <c r="X249" s="187">
        <f>SUM(X244:X248)*100000</f>
        <v>0</v>
      </c>
      <c r="Y249" s="187">
        <f>SUM(Y244:Y248)*100000</f>
        <v>0</v>
      </c>
      <c r="Z249" s="187">
        <f>SUM(Z244:Z248)*880000</f>
        <v>0</v>
      </c>
      <c r="AA249" s="187">
        <f t="shared" ref="AA249:AB249" si="149">SUM(AA244:AA248)*880000</f>
        <v>0</v>
      </c>
      <c r="AB249" s="187">
        <f t="shared" si="149"/>
        <v>0</v>
      </c>
      <c r="AC249" s="187">
        <f>SUM(AC244:AC248)*50000</f>
        <v>0</v>
      </c>
      <c r="AD249" s="187">
        <f>SUM(AD244:AD248)*100000</f>
        <v>0</v>
      </c>
      <c r="AE249" s="187">
        <f>SUM(AE244:AE248)*180000</f>
        <v>0</v>
      </c>
      <c r="AF249" s="187">
        <f>SUM(AF244:AF248)*10000</f>
        <v>0</v>
      </c>
      <c r="AG249" s="187">
        <f>SUM(AG244:AG248)*15000</f>
        <v>0</v>
      </c>
      <c r="AH249" s="187">
        <f>SUM(AH244:AH248)*30000</f>
        <v>0</v>
      </c>
      <c r="AI249" s="187">
        <f>SUM(AI244:AI248)*370000</f>
        <v>0</v>
      </c>
      <c r="AJ249" s="187">
        <f>SUM(AJ244:AJ248)*125000</f>
        <v>0</v>
      </c>
      <c r="AK249" s="211">
        <f>SUM(AK244:AK248)*AV248</f>
        <v>0</v>
      </c>
      <c r="AL249" s="212">
        <f>SUM(AL244:AL248)*30</f>
        <v>0</v>
      </c>
      <c r="AM249" s="187">
        <f>SUM(AM244:AM248)*1000000</f>
        <v>0</v>
      </c>
      <c r="AN249" s="187">
        <f>SUM(AN244:AN248)*330000</f>
        <v>0</v>
      </c>
      <c r="AO249" s="187">
        <f>SUM(AO244:AO248)*120000</f>
        <v>0</v>
      </c>
      <c r="AP249" s="187">
        <f>SUM(AP244:AP248)*550000</f>
        <v>0</v>
      </c>
      <c r="AQ249" s="187">
        <f>SUM(AQ244:AQ248)*275000</f>
        <v>0</v>
      </c>
      <c r="AR249" s="187">
        <f>SUM(AR244:AR248)*275000</f>
        <v>0</v>
      </c>
      <c r="AS249" s="187">
        <f>SUM(AS244:AS248)*275000</f>
        <v>0</v>
      </c>
      <c r="AT249" s="228">
        <f>SUM(AT244:AT248)*275000</f>
        <v>0</v>
      </c>
      <c r="AU249" s="187">
        <f>SUM(AU244:AU248)*275000</f>
        <v>0</v>
      </c>
      <c r="AV249" s="229">
        <v>0</v>
      </c>
      <c r="AW249" s="187">
        <f t="shared" ref="AW249:BD249" si="150">SUM(AW244:AW248)</f>
        <v>0</v>
      </c>
      <c r="AX249" s="186">
        <f t="shared" si="150"/>
        <v>0</v>
      </c>
      <c r="AY249" s="187">
        <f t="shared" si="150"/>
        <v>0</v>
      </c>
      <c r="AZ249" s="187">
        <f t="shared" si="150"/>
        <v>0</v>
      </c>
      <c r="BA249" s="187">
        <f t="shared" si="150"/>
        <v>0</v>
      </c>
      <c r="BB249" s="187">
        <f t="shared" si="150"/>
        <v>0</v>
      </c>
      <c r="BC249" s="228">
        <f t="shared" si="150"/>
        <v>0</v>
      </c>
      <c r="BD249" s="187">
        <f t="shared" si="150"/>
        <v>0</v>
      </c>
      <c r="BE249" s="257"/>
      <c r="BF249" s="259"/>
      <c r="BG249" s="252"/>
      <c r="BK249" s="270"/>
    </row>
    <row r="250" spans="1:63" ht="20.25" customHeight="1">
      <c r="A250" s="656"/>
      <c r="B250" s="669"/>
      <c r="C250" s="670"/>
      <c r="D250" s="177">
        <f>SUM(D244:D248)</f>
        <v>0</v>
      </c>
      <c r="E250" s="177">
        <f t="shared" ref="E250:Z250" si="151">SUM(E244:E248)</f>
        <v>0</v>
      </c>
      <c r="F250" s="177">
        <f t="shared" si="151"/>
        <v>0</v>
      </c>
      <c r="G250" s="177">
        <f t="shared" si="151"/>
        <v>0</v>
      </c>
      <c r="H250" s="177">
        <f t="shared" si="151"/>
        <v>0</v>
      </c>
      <c r="I250" s="177">
        <f t="shared" si="151"/>
        <v>0</v>
      </c>
      <c r="J250" s="177">
        <f t="shared" si="151"/>
        <v>0</v>
      </c>
      <c r="K250" s="177">
        <f t="shared" si="151"/>
        <v>0</v>
      </c>
      <c r="L250" s="177">
        <f t="shared" si="151"/>
        <v>0</v>
      </c>
      <c r="M250" s="177">
        <f t="shared" si="151"/>
        <v>0</v>
      </c>
      <c r="N250" s="177">
        <f t="shared" si="151"/>
        <v>0</v>
      </c>
      <c r="O250" s="177">
        <f t="shared" si="151"/>
        <v>0</v>
      </c>
      <c r="P250" s="177">
        <f t="shared" si="151"/>
        <v>0</v>
      </c>
      <c r="Q250" s="177">
        <f t="shared" si="151"/>
        <v>0</v>
      </c>
      <c r="R250" s="177">
        <f t="shared" si="151"/>
        <v>0</v>
      </c>
      <c r="S250" s="177">
        <f t="shared" si="151"/>
        <v>0</v>
      </c>
      <c r="T250" s="177">
        <f t="shared" si="151"/>
        <v>0</v>
      </c>
      <c r="U250" s="177">
        <f t="shared" si="151"/>
        <v>0</v>
      </c>
      <c r="V250" s="177">
        <f t="shared" si="151"/>
        <v>0</v>
      </c>
      <c r="W250" s="177">
        <f t="shared" si="151"/>
        <v>0</v>
      </c>
      <c r="X250" s="177">
        <f t="shared" si="151"/>
        <v>0</v>
      </c>
      <c r="Y250" s="177">
        <f t="shared" si="151"/>
        <v>0</v>
      </c>
      <c r="Z250" s="177">
        <f t="shared" si="151"/>
        <v>0</v>
      </c>
      <c r="AA250" s="177">
        <f t="shared" ref="AA250:AU250" si="152">SUM(AA244:AA248)</f>
        <v>0</v>
      </c>
      <c r="AB250" s="177">
        <f t="shared" si="152"/>
        <v>0</v>
      </c>
      <c r="AC250" s="177">
        <f t="shared" si="152"/>
        <v>0</v>
      </c>
      <c r="AD250" s="177">
        <f t="shared" si="152"/>
        <v>0</v>
      </c>
      <c r="AE250" s="177">
        <f t="shared" si="152"/>
        <v>0</v>
      </c>
      <c r="AF250" s="177">
        <f t="shared" si="152"/>
        <v>0</v>
      </c>
      <c r="AG250" s="177">
        <f t="shared" si="152"/>
        <v>0</v>
      </c>
      <c r="AH250" s="177">
        <f t="shared" si="152"/>
        <v>0</v>
      </c>
      <c r="AI250" s="177">
        <f t="shared" si="152"/>
        <v>0</v>
      </c>
      <c r="AJ250" s="177">
        <f t="shared" si="152"/>
        <v>0</v>
      </c>
      <c r="AK250" s="292">
        <f t="shared" si="152"/>
        <v>0</v>
      </c>
      <c r="AL250" s="292">
        <f t="shared" si="152"/>
        <v>0</v>
      </c>
      <c r="AM250" s="177">
        <f t="shared" si="152"/>
        <v>0</v>
      </c>
      <c r="AN250" s="177">
        <f t="shared" si="152"/>
        <v>0</v>
      </c>
      <c r="AO250" s="177">
        <f t="shared" si="152"/>
        <v>0</v>
      </c>
      <c r="AP250" s="177">
        <f t="shared" si="152"/>
        <v>0</v>
      </c>
      <c r="AQ250" s="177">
        <f t="shared" si="152"/>
        <v>0</v>
      </c>
      <c r="AR250" s="177">
        <f t="shared" si="152"/>
        <v>0</v>
      </c>
      <c r="AS250" s="177">
        <f t="shared" si="152"/>
        <v>0</v>
      </c>
      <c r="AT250" s="295">
        <f t="shared" si="152"/>
        <v>0</v>
      </c>
      <c r="AU250" s="296">
        <f t="shared" si="152"/>
        <v>0</v>
      </c>
      <c r="AV250" s="1" t="s">
        <v>203</v>
      </c>
      <c r="AW250" s="296">
        <f t="shared" ref="AW250:BD250" si="153">SUM(AW244:AW248)</f>
        <v>0</v>
      </c>
      <c r="AX250" s="177">
        <f t="shared" si="153"/>
        <v>0</v>
      </c>
      <c r="AY250" s="177">
        <f t="shared" si="153"/>
        <v>0</v>
      </c>
      <c r="AZ250" s="177">
        <f t="shared" si="153"/>
        <v>0</v>
      </c>
      <c r="BA250" s="177">
        <f t="shared" si="153"/>
        <v>0</v>
      </c>
      <c r="BB250" s="177">
        <f t="shared" si="153"/>
        <v>0</v>
      </c>
      <c r="BC250" s="295">
        <f t="shared" si="153"/>
        <v>0</v>
      </c>
      <c r="BD250" s="299">
        <f t="shared" si="153"/>
        <v>0</v>
      </c>
      <c r="BE250" s="260"/>
      <c r="BF250" s="259"/>
      <c r="BG250" s="252"/>
      <c r="BK250" s="270"/>
    </row>
    <row r="251" spans="1:63" ht="30.75" customHeight="1">
      <c r="A251" s="659"/>
      <c r="B251" s="660"/>
      <c r="C251" s="661"/>
      <c r="D251" s="277">
        <f>SUM(D9,D17,D25,D33,D41,D49,D57,D65,D73,D81,D89,D97,D105,D113,D121,D129,D137,D145,D153,D161,D169,D177,D185,D193,D201,D209,D217,D225,D233,D241,D249)</f>
        <v>0</v>
      </c>
      <c r="E251" s="278">
        <f t="shared" ref="E251:BD252" si="154">SUM(E9,E17,E25,E33,E41,E49,E57,E65,E73,E81,E89,E97,E105,E113,E121,E129,E137,E145,E153,E161,E169,E177,E185,E193,E201,E209,E217,E225,E233,E241,E249)</f>
        <v>0</v>
      </c>
      <c r="F251" s="278">
        <f t="shared" si="154"/>
        <v>0</v>
      </c>
      <c r="G251" s="278">
        <f t="shared" si="154"/>
        <v>0</v>
      </c>
      <c r="H251" s="278">
        <f t="shared" si="154"/>
        <v>0</v>
      </c>
      <c r="I251" s="278">
        <f t="shared" si="154"/>
        <v>0</v>
      </c>
      <c r="J251" s="278">
        <f t="shared" si="154"/>
        <v>0</v>
      </c>
      <c r="K251" s="278">
        <f t="shared" si="154"/>
        <v>0</v>
      </c>
      <c r="L251" s="278">
        <f t="shared" si="154"/>
        <v>0</v>
      </c>
      <c r="M251" s="278">
        <f t="shared" si="154"/>
        <v>0</v>
      </c>
      <c r="N251" s="278">
        <f t="shared" si="154"/>
        <v>0</v>
      </c>
      <c r="O251" s="278">
        <f t="shared" si="154"/>
        <v>0</v>
      </c>
      <c r="P251" s="278">
        <f t="shared" si="154"/>
        <v>0</v>
      </c>
      <c r="Q251" s="278">
        <f t="shared" si="154"/>
        <v>0</v>
      </c>
      <c r="R251" s="278">
        <f t="shared" si="154"/>
        <v>0</v>
      </c>
      <c r="S251" s="278">
        <f t="shared" si="154"/>
        <v>0</v>
      </c>
      <c r="T251" s="278">
        <f t="shared" si="154"/>
        <v>0</v>
      </c>
      <c r="U251" s="278">
        <f t="shared" si="154"/>
        <v>0</v>
      </c>
      <c r="V251" s="278">
        <f t="shared" si="154"/>
        <v>0</v>
      </c>
      <c r="W251" s="278">
        <f t="shared" si="154"/>
        <v>0</v>
      </c>
      <c r="X251" s="278">
        <f t="shared" si="154"/>
        <v>0</v>
      </c>
      <c r="Y251" s="278">
        <f t="shared" si="154"/>
        <v>0</v>
      </c>
      <c r="Z251" s="289">
        <f t="shared" si="154"/>
        <v>0</v>
      </c>
      <c r="AA251" s="289">
        <f t="shared" si="154"/>
        <v>0</v>
      </c>
      <c r="AB251" s="289">
        <f t="shared" si="154"/>
        <v>0</v>
      </c>
      <c r="AC251" s="289">
        <f t="shared" si="154"/>
        <v>0</v>
      </c>
      <c r="AD251" s="289">
        <f t="shared" si="154"/>
        <v>0</v>
      </c>
      <c r="AE251" s="289">
        <f t="shared" si="154"/>
        <v>0</v>
      </c>
      <c r="AF251" s="289">
        <f t="shared" si="154"/>
        <v>0</v>
      </c>
      <c r="AG251" s="289">
        <f t="shared" si="154"/>
        <v>0</v>
      </c>
      <c r="AH251" s="289">
        <f t="shared" si="154"/>
        <v>0</v>
      </c>
      <c r="AI251" s="289">
        <f t="shared" si="154"/>
        <v>0</v>
      </c>
      <c r="AJ251" s="289">
        <f t="shared" si="154"/>
        <v>0</v>
      </c>
      <c r="AK251" s="289">
        <f t="shared" si="154"/>
        <v>0</v>
      </c>
      <c r="AL251" s="289">
        <f t="shared" si="154"/>
        <v>0</v>
      </c>
      <c r="AM251" s="289">
        <f t="shared" si="154"/>
        <v>0</v>
      </c>
      <c r="AN251" s="289">
        <f t="shared" si="154"/>
        <v>0</v>
      </c>
      <c r="AO251" s="289">
        <f t="shared" si="154"/>
        <v>0</v>
      </c>
      <c r="AP251" s="278">
        <f t="shared" si="154"/>
        <v>0</v>
      </c>
      <c r="AQ251" s="278">
        <f t="shared" si="154"/>
        <v>0</v>
      </c>
      <c r="AR251" s="278">
        <f t="shared" si="154"/>
        <v>0</v>
      </c>
      <c r="AS251" s="278">
        <f t="shared" si="154"/>
        <v>0</v>
      </c>
      <c r="AT251" s="278">
        <f t="shared" si="154"/>
        <v>0</v>
      </c>
      <c r="AU251" s="297">
        <f t="shared" si="154"/>
        <v>0</v>
      </c>
      <c r="AV251" s="679"/>
      <c r="AW251" s="277">
        <f t="shared" si="154"/>
        <v>0</v>
      </c>
      <c r="AX251" s="278">
        <f t="shared" si="154"/>
        <v>0</v>
      </c>
      <c r="AY251" s="278">
        <f t="shared" si="154"/>
        <v>0</v>
      </c>
      <c r="AZ251" s="278">
        <f t="shared" si="154"/>
        <v>0</v>
      </c>
      <c r="BA251" s="278">
        <f t="shared" si="154"/>
        <v>0</v>
      </c>
      <c r="BB251" s="278">
        <f t="shared" si="154"/>
        <v>0</v>
      </c>
      <c r="BC251" s="278">
        <f t="shared" si="154"/>
        <v>0</v>
      </c>
      <c r="BD251" s="300">
        <f t="shared" si="154"/>
        <v>0</v>
      </c>
      <c r="BE251" s="302"/>
    </row>
    <row r="252" spans="1:63" ht="30.75" customHeight="1">
      <c r="A252" s="662"/>
      <c r="B252" s="663"/>
      <c r="C252" s="664"/>
      <c r="D252" s="279">
        <f>SUM(D10,D18,D26,D34,D42,D50,D58,D66,D74,D82,D90,D98,D106,D114,D122,D130,D138,D146,D154,D162,D170,D178,D186,D194,D202,D210,D218,D226,D234,D242,D250)</f>
        <v>0</v>
      </c>
      <c r="E252" s="280">
        <f>SUM(E10,E18,E26,E34,E42,E50,E58,E66,E74,E82,E90,E98,E106,E114,E122,E130,E138,E146,E154,E162,E170,E178,E186,E194,E202,E210,E218,E226,E234,E242,E250)</f>
        <v>0</v>
      </c>
      <c r="F252" s="280">
        <f t="shared" si="154"/>
        <v>0</v>
      </c>
      <c r="G252" s="280">
        <f t="shared" si="154"/>
        <v>0</v>
      </c>
      <c r="H252" s="280">
        <f t="shared" si="154"/>
        <v>0</v>
      </c>
      <c r="I252" s="280">
        <f t="shared" si="154"/>
        <v>0</v>
      </c>
      <c r="J252" s="280">
        <f t="shared" si="154"/>
        <v>0</v>
      </c>
      <c r="K252" s="280">
        <f t="shared" si="154"/>
        <v>0</v>
      </c>
      <c r="L252" s="280">
        <f t="shared" si="154"/>
        <v>0</v>
      </c>
      <c r="M252" s="280">
        <f t="shared" si="154"/>
        <v>0</v>
      </c>
      <c r="N252" s="280">
        <f t="shared" si="154"/>
        <v>0</v>
      </c>
      <c r="O252" s="280">
        <f t="shared" si="154"/>
        <v>0</v>
      </c>
      <c r="P252" s="280">
        <f t="shared" si="154"/>
        <v>0</v>
      </c>
      <c r="Q252" s="280">
        <f t="shared" si="154"/>
        <v>0</v>
      </c>
      <c r="R252" s="280">
        <f t="shared" si="154"/>
        <v>0</v>
      </c>
      <c r="S252" s="280">
        <f t="shared" si="154"/>
        <v>0</v>
      </c>
      <c r="T252" s="280">
        <f t="shared" si="154"/>
        <v>0</v>
      </c>
      <c r="U252" s="280">
        <f t="shared" si="154"/>
        <v>0</v>
      </c>
      <c r="V252" s="280">
        <f t="shared" si="154"/>
        <v>0</v>
      </c>
      <c r="W252" s="280">
        <f t="shared" si="154"/>
        <v>0</v>
      </c>
      <c r="X252" s="280">
        <f t="shared" si="154"/>
        <v>0</v>
      </c>
      <c r="Y252" s="280">
        <f t="shared" si="154"/>
        <v>0</v>
      </c>
      <c r="Z252" s="290">
        <f t="shared" si="154"/>
        <v>0</v>
      </c>
      <c r="AA252" s="290">
        <f t="shared" si="154"/>
        <v>0</v>
      </c>
      <c r="AB252" s="290">
        <f t="shared" si="154"/>
        <v>0</v>
      </c>
      <c r="AC252" s="290">
        <f t="shared" si="154"/>
        <v>0</v>
      </c>
      <c r="AD252" s="290">
        <f t="shared" si="154"/>
        <v>0</v>
      </c>
      <c r="AE252" s="290">
        <f t="shared" si="154"/>
        <v>0</v>
      </c>
      <c r="AF252" s="290">
        <f t="shared" si="154"/>
        <v>0</v>
      </c>
      <c r="AG252" s="290">
        <f t="shared" si="154"/>
        <v>0</v>
      </c>
      <c r="AH252" s="290">
        <f t="shared" si="154"/>
        <v>0</v>
      </c>
      <c r="AI252" s="290">
        <f t="shared" si="154"/>
        <v>0</v>
      </c>
      <c r="AJ252" s="290">
        <f t="shared" si="154"/>
        <v>0</v>
      </c>
      <c r="AK252" s="293">
        <f t="shared" si="154"/>
        <v>0</v>
      </c>
      <c r="AL252" s="293">
        <f t="shared" si="154"/>
        <v>0</v>
      </c>
      <c r="AM252" s="290">
        <f t="shared" si="154"/>
        <v>0</v>
      </c>
      <c r="AN252" s="290">
        <f t="shared" si="154"/>
        <v>0</v>
      </c>
      <c r="AO252" s="290">
        <f t="shared" si="154"/>
        <v>0</v>
      </c>
      <c r="AP252" s="280">
        <f t="shared" si="154"/>
        <v>0</v>
      </c>
      <c r="AQ252" s="280">
        <f t="shared" si="154"/>
        <v>0</v>
      </c>
      <c r="AR252" s="280">
        <f t="shared" si="154"/>
        <v>0</v>
      </c>
      <c r="AS252" s="280">
        <f t="shared" si="154"/>
        <v>0</v>
      </c>
      <c r="AT252" s="280">
        <f t="shared" si="154"/>
        <v>0</v>
      </c>
      <c r="AU252" s="298">
        <f t="shared" si="154"/>
        <v>0</v>
      </c>
      <c r="AV252" s="680"/>
      <c r="AW252" s="279">
        <f t="shared" si="154"/>
        <v>0</v>
      </c>
      <c r="AX252" s="280">
        <f t="shared" si="154"/>
        <v>0</v>
      </c>
      <c r="AY252" s="280">
        <f t="shared" si="154"/>
        <v>0</v>
      </c>
      <c r="AZ252" s="280">
        <f t="shared" si="154"/>
        <v>0</v>
      </c>
      <c r="BA252" s="280">
        <f t="shared" si="154"/>
        <v>0</v>
      </c>
      <c r="BB252" s="280">
        <f t="shared" si="154"/>
        <v>0</v>
      </c>
      <c r="BC252" s="280">
        <f t="shared" si="154"/>
        <v>0</v>
      </c>
      <c r="BD252" s="301">
        <f t="shared" si="154"/>
        <v>0</v>
      </c>
    </row>
    <row r="253" spans="1:63">
      <c r="A253" s="168"/>
      <c r="B253" s="281"/>
      <c r="C253" s="281"/>
      <c r="D253" s="282"/>
      <c r="E253" s="282"/>
      <c r="F253" s="282"/>
      <c r="G253" s="282"/>
      <c r="H253" s="282"/>
      <c r="I253" s="285"/>
      <c r="J253" s="285"/>
      <c r="K253" s="285"/>
      <c r="L253" s="285"/>
      <c r="M253" s="285"/>
      <c r="N253" s="285"/>
      <c r="O253" s="285"/>
      <c r="P253" s="285"/>
      <c r="Q253" s="285"/>
      <c r="R253" s="285"/>
      <c r="S253" s="285"/>
      <c r="T253" s="285"/>
      <c r="U253" s="285"/>
      <c r="V253" s="285"/>
      <c r="W253" s="285"/>
      <c r="X253" s="286"/>
      <c r="Y253" s="286"/>
      <c r="Z253" s="286"/>
      <c r="AA253" s="286"/>
      <c r="AB253" s="286"/>
      <c r="AC253" s="285"/>
      <c r="AD253" s="285"/>
      <c r="AE253" s="285"/>
      <c r="AF253" s="285"/>
      <c r="AG253" s="285"/>
      <c r="AH253" s="285"/>
      <c r="AI253" s="294"/>
      <c r="AN253"/>
      <c r="AO253"/>
      <c r="AP253"/>
      <c r="AQ253"/>
      <c r="AR253"/>
      <c r="AS253"/>
      <c r="AT253"/>
      <c r="AU253"/>
    </row>
    <row r="254" spans="1:63">
      <c r="E254" s="283"/>
      <c r="V254" s="287"/>
      <c r="X254" s="287"/>
      <c r="AC254" s="291"/>
      <c r="AG254" s="291"/>
      <c r="AH254" s="291"/>
    </row>
    <row r="255" spans="1:63">
      <c r="E255" s="284"/>
      <c r="V255" s="288"/>
      <c r="X255" s="288"/>
      <c r="AG255" s="291"/>
      <c r="AH255" s="291"/>
    </row>
    <row r="256" spans="1:63">
      <c r="E256" s="284"/>
      <c r="V256" s="288"/>
      <c r="X256" s="288"/>
    </row>
    <row r="257" spans="5:63">
      <c r="E257" s="284"/>
      <c r="V257" s="288"/>
      <c r="X257" s="288"/>
      <c r="AG257" s="291"/>
      <c r="AH257" s="291"/>
    </row>
    <row r="258" spans="5:63" s="168" customFormat="1" ht="15.75" customHeight="1">
      <c r="AK258" s="305"/>
      <c r="AL258" s="305"/>
      <c r="BD258" s="5"/>
      <c r="BJ258" s="5"/>
      <c r="BK258" s="308"/>
    </row>
    <row r="259" spans="5:63" s="168" customFormat="1" ht="20.25" customHeight="1">
      <c r="AK259" s="305"/>
      <c r="AL259" s="305"/>
      <c r="BD259" s="5"/>
      <c r="BJ259" s="5"/>
      <c r="BK259" s="308"/>
    </row>
    <row r="260" spans="5:63" s="168" customFormat="1">
      <c r="AK260" s="305"/>
      <c r="AL260" s="305"/>
      <c r="BD260" s="5"/>
      <c r="BJ260" s="5"/>
      <c r="BK260" s="308"/>
    </row>
    <row r="261" spans="5:63" s="168" customFormat="1" ht="15.75" customHeight="1">
      <c r="AK261" s="305"/>
      <c r="AL261" s="305"/>
      <c r="BD261" s="5"/>
      <c r="BJ261" s="5"/>
      <c r="BK261" s="308"/>
    </row>
    <row r="262" spans="5:63" s="168" customFormat="1" ht="15.75" customHeight="1">
      <c r="AK262" s="305"/>
      <c r="AL262" s="305"/>
      <c r="BD262" s="5"/>
      <c r="BJ262" s="5"/>
      <c r="BK262" s="308"/>
    </row>
    <row r="263" spans="5:63" s="168" customFormat="1" ht="15.75" customHeight="1">
      <c r="AK263" s="305"/>
      <c r="AL263" s="305"/>
      <c r="BD263" s="5"/>
      <c r="BJ263" s="5"/>
      <c r="BK263" s="308"/>
    </row>
    <row r="264" spans="5:63" s="168" customFormat="1" ht="15.75" customHeight="1">
      <c r="AK264" s="305"/>
      <c r="AL264" s="305"/>
      <c r="BD264" s="5"/>
      <c r="BJ264" s="5"/>
      <c r="BK264" s="308"/>
    </row>
    <row r="265" spans="5:63" s="168" customFormat="1" ht="15" customHeight="1">
      <c r="AK265" s="305"/>
      <c r="AL265" s="305"/>
      <c r="BD265" s="5"/>
      <c r="BJ265" s="5"/>
      <c r="BK265" s="308"/>
    </row>
    <row r="266" spans="5:63" s="168" customFormat="1" ht="15.75" customHeight="1">
      <c r="AK266" s="305"/>
      <c r="AL266" s="305"/>
      <c r="BD266" s="5"/>
      <c r="BJ266" s="5"/>
      <c r="BK266" s="308"/>
    </row>
    <row r="267" spans="5:63" s="168" customFormat="1" ht="15.75" customHeight="1">
      <c r="AK267" s="305"/>
      <c r="AL267" s="305"/>
      <c r="BD267" s="5"/>
      <c r="BJ267" s="5"/>
      <c r="BK267" s="308"/>
    </row>
    <row r="268" spans="5:63" s="168" customFormat="1" ht="20.25" customHeight="1">
      <c r="AK268" s="305"/>
      <c r="AL268" s="305"/>
      <c r="BD268" s="5"/>
      <c r="BJ268" s="5"/>
      <c r="BK268" s="308"/>
    </row>
    <row r="269" spans="5:63" s="168" customFormat="1">
      <c r="AK269" s="305"/>
      <c r="AL269" s="305"/>
      <c r="BD269" s="5"/>
      <c r="BJ269" s="5"/>
      <c r="BK269" s="308"/>
    </row>
    <row r="270" spans="5:63" s="168" customFormat="1">
      <c r="AK270" s="305"/>
      <c r="AL270" s="305"/>
      <c r="BD270" s="5"/>
      <c r="BJ270" s="5"/>
      <c r="BK270" s="308"/>
    </row>
    <row r="286" spans="32:34">
      <c r="AF286" s="303" t="s">
        <v>212</v>
      </c>
      <c r="AG286" s="306">
        <f>AG254-AG257</f>
        <v>0</v>
      </c>
      <c r="AH286" s="291"/>
    </row>
    <row r="287" spans="32:34" ht="15.75">
      <c r="AF287" s="304" t="s">
        <v>213</v>
      </c>
      <c r="AG287" s="307">
        <f>AG286*0.11</f>
        <v>0</v>
      </c>
      <c r="AH287" s="291"/>
    </row>
  </sheetData>
  <mergeCells count="71"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  <mergeCell ref="A83:A90"/>
    <mergeCell ref="A91:A98"/>
    <mergeCell ref="A99:A106"/>
    <mergeCell ref="A107:A114"/>
    <mergeCell ref="A115:A122"/>
    <mergeCell ref="A123:A130"/>
    <mergeCell ref="A131:A138"/>
    <mergeCell ref="A139:A146"/>
    <mergeCell ref="A147:A154"/>
    <mergeCell ref="A155:A162"/>
    <mergeCell ref="AV251:AV252"/>
    <mergeCell ref="B21:C26"/>
    <mergeCell ref="D1:Y2"/>
    <mergeCell ref="Z1:AB2"/>
    <mergeCell ref="AC1:AH2"/>
    <mergeCell ref="B29:C34"/>
    <mergeCell ref="B37:C42"/>
    <mergeCell ref="B45:C50"/>
    <mergeCell ref="B53:C58"/>
    <mergeCell ref="B61:C66"/>
    <mergeCell ref="B69:C74"/>
    <mergeCell ref="B77:C82"/>
    <mergeCell ref="B85:C90"/>
    <mergeCell ref="B93:C98"/>
    <mergeCell ref="B101:C106"/>
    <mergeCell ref="B109:C114"/>
    <mergeCell ref="BH1:BK2"/>
    <mergeCell ref="B5:C10"/>
    <mergeCell ref="B13:C18"/>
    <mergeCell ref="AI1:AJ2"/>
    <mergeCell ref="AK1:AO2"/>
    <mergeCell ref="AP1:AU2"/>
    <mergeCell ref="B117:C122"/>
    <mergeCell ref="B125:C130"/>
    <mergeCell ref="B133:C138"/>
    <mergeCell ref="B141:C146"/>
    <mergeCell ref="B149:C154"/>
    <mergeCell ref="A251:C252"/>
    <mergeCell ref="B221:C226"/>
    <mergeCell ref="B229:C234"/>
    <mergeCell ref="B237:C242"/>
    <mergeCell ref="B189:C194"/>
    <mergeCell ref="B197:C202"/>
    <mergeCell ref="B205:C210"/>
    <mergeCell ref="B213:C218"/>
    <mergeCell ref="B245:C250"/>
    <mergeCell ref="A243:A250"/>
    <mergeCell ref="A203:A210"/>
    <mergeCell ref="A211:A218"/>
    <mergeCell ref="A187:A194"/>
    <mergeCell ref="A195:A202"/>
    <mergeCell ref="A219:A226"/>
    <mergeCell ref="A227:A234"/>
    <mergeCell ref="A235:A242"/>
    <mergeCell ref="B157:C162"/>
    <mergeCell ref="B165:C170"/>
    <mergeCell ref="B173:C178"/>
    <mergeCell ref="B181:C186"/>
    <mergeCell ref="A163:A170"/>
    <mergeCell ref="A171:A178"/>
    <mergeCell ref="A179:A1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V305"/>
  <sheetViews>
    <sheetView tabSelected="1" topLeftCell="O1" zoomScale="93" zoomScaleNormal="93" workbookViewId="0">
      <selection activeCell="Q5" sqref="Q5"/>
    </sheetView>
  </sheetViews>
  <sheetFormatPr defaultColWidth="8.875" defaultRowHeight="15"/>
  <cols>
    <col min="1" max="1" width="19.125" style="5" customWidth="1"/>
    <col min="2" max="3" width="15.5" style="6" customWidth="1"/>
    <col min="4" max="4" width="17.875" style="7" customWidth="1"/>
    <col min="5" max="5" width="10.625" style="8" customWidth="1"/>
    <col min="6" max="6" width="18.125" style="9" customWidth="1"/>
    <col min="7" max="8" width="18.125" style="7" customWidth="1"/>
    <col min="9" max="9" width="17" style="9" customWidth="1"/>
    <col min="10" max="10" width="15.5" style="9" customWidth="1"/>
    <col min="11" max="11" width="17.125" style="9" customWidth="1"/>
    <col min="12" max="12" width="19.875" style="9" customWidth="1"/>
    <col min="13" max="13" width="23" style="9" customWidth="1"/>
    <col min="14" max="14" width="17.5" style="9" customWidth="1"/>
    <col min="15" max="15" width="22.375" style="9" customWidth="1"/>
    <col min="16" max="16" width="18.625" style="9" customWidth="1"/>
    <col min="17" max="18" width="17.875" style="9" customWidth="1"/>
    <col min="19" max="19" width="20.625" style="9" customWidth="1"/>
    <col min="20" max="20" width="22.375" style="9" customWidth="1"/>
    <col min="21" max="21" width="23.625" style="9" customWidth="1"/>
    <col min="22" max="22" width="16.5" style="9" customWidth="1"/>
    <col min="23" max="23" width="19.625" style="10" customWidth="1"/>
    <col min="24" max="24" width="18.5" style="9" customWidth="1"/>
    <col min="25" max="25" width="16.625" style="10" customWidth="1"/>
    <col min="26" max="30" width="19.125" style="5" customWidth="1"/>
    <col min="31" max="31" width="23.875" style="11" customWidth="1"/>
    <col min="32" max="32" width="16" style="12" customWidth="1"/>
    <col min="33" max="33" width="15" customWidth="1"/>
    <col min="34" max="34" width="8.625" customWidth="1"/>
    <col min="35" max="35" width="17.375" customWidth="1"/>
    <col min="36" max="36" width="11.5" style="13" customWidth="1"/>
    <col min="37" max="37" width="17.5" style="13" customWidth="1"/>
    <col min="38" max="38" width="5.125" style="14" customWidth="1"/>
    <col min="39" max="39" width="18.625" style="13" customWidth="1"/>
    <col min="40" max="40" width="4.875" style="14" customWidth="1"/>
    <col min="41" max="41" width="15.375" style="13" customWidth="1"/>
    <col min="42" max="42" width="5.5" style="14" customWidth="1"/>
    <col min="43" max="43" width="15.375" style="13" customWidth="1"/>
    <col min="44" max="44" width="5.375" style="14" customWidth="1"/>
    <col min="45" max="45" width="16.375" customWidth="1"/>
  </cols>
  <sheetData>
    <row r="1" spans="1:48" ht="15.75">
      <c r="B1" s="15" t="s">
        <v>117</v>
      </c>
      <c r="C1" s="16"/>
      <c r="AJ1" s="96" t="s">
        <v>214</v>
      </c>
      <c r="AK1" s="702">
        <v>89500</v>
      </c>
      <c r="AL1" s="703"/>
      <c r="AM1" s="694">
        <v>89500</v>
      </c>
      <c r="AN1" s="695"/>
      <c r="AO1" s="694">
        <v>89400</v>
      </c>
      <c r="AP1" s="695"/>
      <c r="AQ1" s="694">
        <v>89600</v>
      </c>
      <c r="AR1" s="696"/>
      <c r="AT1" s="20" t="s">
        <v>215</v>
      </c>
    </row>
    <row r="2" spans="1:48" ht="16.5">
      <c r="A2" s="17" t="s">
        <v>118</v>
      </c>
      <c r="AG2" s="97" t="s">
        <v>216</v>
      </c>
      <c r="AH2" s="98" t="s">
        <v>217</v>
      </c>
      <c r="AI2" s="99" t="s">
        <v>218</v>
      </c>
      <c r="AJ2" s="100" t="s">
        <v>219</v>
      </c>
      <c r="AK2" s="101" t="s">
        <v>220</v>
      </c>
      <c r="AL2" s="102" t="s">
        <v>221</v>
      </c>
      <c r="AM2" s="103" t="s">
        <v>222</v>
      </c>
      <c r="AN2" s="102" t="s">
        <v>221</v>
      </c>
      <c r="AO2" s="103" t="s">
        <v>223</v>
      </c>
      <c r="AP2" s="127" t="s">
        <v>221</v>
      </c>
      <c r="AQ2" s="103" t="s">
        <v>224</v>
      </c>
      <c r="AR2" s="128" t="s">
        <v>221</v>
      </c>
      <c r="AS2" s="129" t="s">
        <v>54</v>
      </c>
      <c r="AT2" s="3"/>
    </row>
    <row r="3" spans="1:48" s="1" customFormat="1" ht="16.5">
      <c r="A3" s="18"/>
      <c r="B3" s="19" t="s">
        <v>119</v>
      </c>
      <c r="C3" s="20" t="s">
        <v>120</v>
      </c>
      <c r="D3" s="21" t="s">
        <v>225</v>
      </c>
      <c r="E3" s="22" t="s">
        <v>226</v>
      </c>
      <c r="F3" s="17" t="s">
        <v>227</v>
      </c>
      <c r="G3" s="21" t="s">
        <v>228</v>
      </c>
      <c r="H3" s="21" t="s">
        <v>229</v>
      </c>
      <c r="I3" s="17" t="s">
        <v>230</v>
      </c>
      <c r="J3" s="17" t="s">
        <v>231</v>
      </c>
      <c r="K3" s="17" t="s">
        <v>232</v>
      </c>
      <c r="L3" s="17" t="s">
        <v>233</v>
      </c>
      <c r="M3" s="17" t="s">
        <v>234</v>
      </c>
      <c r="N3" s="17" t="s">
        <v>235</v>
      </c>
      <c r="O3" s="17" t="s">
        <v>236</v>
      </c>
      <c r="P3" s="17" t="s">
        <v>237</v>
      </c>
      <c r="Q3" s="539" t="s">
        <v>238</v>
      </c>
      <c r="R3" s="17" t="s">
        <v>239</v>
      </c>
      <c r="S3" s="17" t="s">
        <v>240</v>
      </c>
      <c r="T3" s="17" t="s">
        <v>241</v>
      </c>
      <c r="U3" s="17" t="s">
        <v>242</v>
      </c>
      <c r="V3" s="17" t="s">
        <v>243</v>
      </c>
      <c r="W3" s="56" t="s">
        <v>244</v>
      </c>
      <c r="X3" s="17" t="s">
        <v>245</v>
      </c>
      <c r="Y3" s="71" t="s">
        <v>246</v>
      </c>
      <c r="Z3" s="72" t="s">
        <v>247</v>
      </c>
      <c r="AA3" s="73" t="s">
        <v>248</v>
      </c>
      <c r="AB3" s="74" t="s">
        <v>249</v>
      </c>
      <c r="AC3" s="74" t="s">
        <v>250</v>
      </c>
      <c r="AD3" s="75" t="s">
        <v>251</v>
      </c>
      <c r="AE3" s="76" t="s">
        <v>252</v>
      </c>
      <c r="AF3" s="77" t="s">
        <v>253</v>
      </c>
      <c r="AG3" s="104" t="s">
        <v>254</v>
      </c>
      <c r="AH3" s="105">
        <v>700</v>
      </c>
      <c r="AI3" s="106">
        <f>AH3*C1</f>
        <v>0</v>
      </c>
      <c r="AJ3" s="107"/>
      <c r="AK3" s="108">
        <f>(AL3*AT3)</f>
        <v>0</v>
      </c>
      <c r="AL3" s="109"/>
      <c r="AM3" s="110">
        <f>(AN3*AT3)</f>
        <v>0</v>
      </c>
      <c r="AN3" s="109"/>
      <c r="AO3" s="110">
        <f>(AP3*AT3)</f>
        <v>0</v>
      </c>
      <c r="AP3" s="130"/>
      <c r="AQ3" s="110">
        <f>(AR3*AT3)</f>
        <v>0</v>
      </c>
      <c r="AR3" s="131"/>
      <c r="AS3" s="132">
        <f t="shared" ref="AS3:AS13" si="0">SUM(AK3+AM3+AO3+AQ3)*AT3</f>
        <v>0</v>
      </c>
      <c r="AT3" s="133">
        <v>0</v>
      </c>
    </row>
    <row r="4" spans="1:48" ht="14.25">
      <c r="A4" s="23">
        <f>'[1]01-10-2025'!$B$2</f>
        <v>0</v>
      </c>
      <c r="B4" s="551" cm="1">
        <f t="array" aca="1" ref="B4" ca="1">INDIRECT("'[Rawad.xlsx]"&amp;TEXT(DATE(2025,10,1)+INT((ROW()-4)/7),"dd-mm-yyyy")&amp;"'!$B$4")</f>
        <v>0</v>
      </c>
      <c r="C4" s="25" cm="1">
        <f t="array" aca="1" ref="C4" ca="1">INDIRECT("'[Rawad.xlsx]"&amp;TEXT(DATE(2025,10,1)+INT((ROW()-4)/7),"dd-mm-yyyy")&amp;"'!$B$3")</f>
        <v>0</v>
      </c>
      <c r="D4" s="26" cm="1">
        <f t="array" aca="1" ref="D4" ca="1">INDIRECT("'[Rawad.xlsx]"&amp;TEXT(DATE(2025,10,1)+INT((ROW()-4)/7),"dd-mm-yyyy")&amp;"'!$I$2")</f>
        <v>0</v>
      </c>
      <c r="E4" s="27" cm="1">
        <f t="array" aca="1" ref="E4" ca="1">INDIRECT("'[Rawad.xlsx]"&amp;TEXT(DATE(2025,10,1)+INT((ROW()-4)/7),"dd-mm-yyyy")&amp;"'!$I$9")</f>
        <v>0</v>
      </c>
      <c r="F4" s="28" cm="1">
        <f t="array" aca="1" ref="F4" ca="1">INDIRECT("'[Rawad.xlsx]"&amp;TEXT(DATE(2025,10,1)+INT((ROW()-4)/7),"dd-mm-yyyy")&amp;"'!$F$9")</f>
        <v>0</v>
      </c>
      <c r="G4" s="29" cm="1">
        <f t="array" aca="1" ref="G4" ca="1">INDIRECT("'[Rawad.xlsx]"&amp;TEXT(DATE(2025,10,1)+INT((ROW()-4)/7),"dd-mm-yyyy")&amp;"'!$B$22")</f>
        <v>0</v>
      </c>
      <c r="H4" s="29" cm="1">
        <f t="array" aca="1" ref="H4" ca="1">INDIRECT("'[Rawad.xlsx]"&amp;TEXT(DATE(2025,10,1)+INT((ROW()-4)/7),"dd-mm-yyyy")&amp;"'!$B$20")</f>
        <v>0</v>
      </c>
      <c r="I4" s="41" cm="1">
        <f t="array" aca="1" ref="I4" ca="1">INDIRECT("'[Rawad.xlsx]"&amp;TEXT(DATE(2025,10,1)+INT((ROW()-4)/7),"dd-mm-yyyy")&amp;"'!$B$18")</f>
        <v>0</v>
      </c>
      <c r="J4" s="28" cm="1">
        <f t="array" aca="1" ref="J4" ca="1">INDIRECT("'[Rawad.xlsx]"&amp;TEXT(DATE(2025,10,1)+INT((ROW()-4)/7),"dd-mm-yyyy")&amp;"'!$G$27")</f>
        <v>0</v>
      </c>
      <c r="K4" s="28" cm="1">
        <f t="array" aca="1" ref="K4" ca="1">INDIRECT("'[Rawad.xlsx]"&amp;TEXT(DATE(2025,10,1)+INT((ROW()-4)/7),"dd-mm-yyyy")&amp;"'!$C$67")</f>
        <v>0</v>
      </c>
      <c r="L4" s="28" cm="1">
        <f t="array" aca="1" ref="L4" ca="1">INDIRECT("'[Rawad.xlsx]"&amp;TEXT(DATE(2025,10,1)+INT((ROW()-4)/7),"dd-mm-yyyy")&amp;"'!$G$25")</f>
        <v>0</v>
      </c>
      <c r="M4" s="28" cm="1">
        <f t="array" aca="1" ref="M4" ca="1">INDIRECT("'[Rawad.xlsx]"&amp;TEXT(DATE(2025,10,1)+INT((ROW()-4)/7),"dd-mm-yyyy")&amp;"'!$H$25")</f>
        <v>0</v>
      </c>
      <c r="N4" s="28" cm="1">
        <f t="array" aca="1" ref="N4" ca="1">INDIRECT("'[Rawad.xlsx]"&amp;TEXT(DATE(2025,10,1)+INT((ROW()-4)/7),"dd-mm-yyyy")&amp;"'!$F$25")</f>
        <v>0</v>
      </c>
      <c r="O4" s="28" cm="1">
        <f t="array" aca="1" ref="O4" ca="1">INDIRECT("'[Rawad.xlsx]"&amp;TEXT(DATE(2025,10,1)+INT((ROW()-4)/7),"dd-mm-yyyy")&amp;"'!$D$25")</f>
        <v>0</v>
      </c>
      <c r="P4" s="28" cm="1">
        <f t="array" aca="1" ref="P4" ca="1">INDIRECT("'[Rawad.xlsx]"&amp;TEXT(DATE(2025,10,1)+INT((ROW()-4)/7),"dd-mm-yyyy")&amp;"'!$I$25")</f>
        <v>0</v>
      </c>
      <c r="Q4" s="540">
        <f ca="1">SUM(F4:P4)+(E4*D4)+Z4+AA4+AB4</f>
        <v>0</v>
      </c>
      <c r="R4" s="28" cm="1">
        <f t="array" aca="1" ref="R4" ca="1">INDIRECT("'[Rawad.xlsx]"&amp;TEXT(DATE(2025,10,1)+INT((ROW()-4)/7),"dd-mm-yyyy")&amp;"'!$M$6")</f>
        <v>11115000</v>
      </c>
      <c r="S4" s="28" cm="1">
        <f t="array" aca="1" ref="S4" ca="1">INDIRECT("'[Rawad.xlsx]"&amp;TEXT(DATE(2025,10,1)+INT((ROW()-4)/7),"dd-mm-yyyy")&amp;"'!M$5")</f>
        <v>0</v>
      </c>
      <c r="T4" s="28" cm="1">
        <f t="array" aca="1" ref="T4" ca="1">INDIRECT("'[Rawad.xlsx]"&amp;TEXT(DATE(2025,10,1)+INT((ROW()-4)/7),"dd-mm-yyyy")&amp;"'!$M$4")</f>
        <v>2850000</v>
      </c>
      <c r="U4" s="28">
        <f ca="1">Q4-(S4+R4+T4)</f>
        <v>-13965000</v>
      </c>
      <c r="V4" s="28">
        <f ca="1">R4-(R4*11%)</f>
        <v>9892350</v>
      </c>
      <c r="W4" s="57">
        <f ca="1">(S4*0.06)</f>
        <v>0</v>
      </c>
      <c r="X4" s="28">
        <f ca="1">((F4+(E4*D4))-(V4+W4+T4))</f>
        <v>-12742350</v>
      </c>
      <c r="Y4" s="78" t="e">
        <f ca="1">(((R4*11%)+(S4*6%)+(U4*20%)+(T4-K4))-(J4+L4+M4+P4))/C1</f>
        <v>#DIV/0!</v>
      </c>
      <c r="Z4" s="541" cm="1">
        <f t="array" aca="1" ref="Z4" ca="1">INDIRECT("'[Rawad.xlsx]"&amp;TEXT(DATE(2025,10,1)+INT((ROW()-4)/7),"dd-mm-yyyy")&amp;"'!$B$17")</f>
        <v>0</v>
      </c>
      <c r="AA4" s="79" cm="1">
        <f t="array" aca="1" ref="AA4" ca="1">INDIRECT("'[Rawad.xlsx]"&amp;TEXT(DATE(2025,10,1)+INT((ROW()-4)/7),"dd-mm-yyyy")&amp;"'!G$72")</f>
        <v>0</v>
      </c>
      <c r="AB4" s="80"/>
      <c r="AC4" s="80">
        <f>'[1]01-10-2025'!$M$7</f>
        <v>50000</v>
      </c>
      <c r="AD4" s="80">
        <f ca="1">AC4-((AA4*0.7)+AB4)</f>
        <v>50000</v>
      </c>
      <c r="AE4" s="76"/>
      <c r="AF4" s="77"/>
      <c r="AG4" s="111" t="s">
        <v>255</v>
      </c>
      <c r="AH4" s="112">
        <v>250</v>
      </c>
      <c r="AI4" s="106">
        <f>AH4*C1</f>
        <v>0</v>
      </c>
      <c r="AJ4" s="107"/>
      <c r="AK4" s="108">
        <f t="shared" ref="AK4:AK13" si="1">(AL4*AT4)</f>
        <v>0</v>
      </c>
      <c r="AL4" s="109"/>
      <c r="AM4" s="110">
        <f t="shared" ref="AM4:AM13" si="2">(AN4*AT4)</f>
        <v>0</v>
      </c>
      <c r="AN4" s="109"/>
      <c r="AO4" s="110">
        <f t="shared" ref="AO4:AO13" si="3">(AP4*AT4)</f>
        <v>0</v>
      </c>
      <c r="AP4" s="130"/>
      <c r="AQ4" s="110">
        <f t="shared" ref="AQ4:AQ13" si="4">(AR4*AT4)</f>
        <v>0</v>
      </c>
      <c r="AR4" s="131"/>
      <c r="AS4" s="132">
        <f t="shared" si="0"/>
        <v>0</v>
      </c>
      <c r="AT4" s="134">
        <v>0</v>
      </c>
      <c r="AV4" t="str">
        <f>TEXT(DATE(2025,10,1)+INT((ROW()-4)/7),"dd-mm-yyyy")</f>
        <v>01-10-2025</v>
      </c>
    </row>
    <row r="5" spans="1:48" ht="15.75">
      <c r="A5" s="23">
        <f>'[2]01-10-2025'!$B$2</f>
        <v>0</v>
      </c>
      <c r="B5" s="30" cm="1">
        <f t="array" aca="1" ref="B5" ca="1">INDIRECT("'[Hani.xlsx]"&amp;TEXT(DATE(2025,10,1)+INT((ROW()-4)/7),"dd-mm-yyyy")&amp;"'!$B$4")</f>
        <v>0</v>
      </c>
      <c r="C5" s="31" cm="1">
        <f t="array" aca="1" ref="C5" ca="1">INDIRECT("'[Hani.xlsx]"&amp;TEXT(DATE(2025,10,1)+INT((ROW()-4)/7),"dd-mm-yyyy")&amp;"'!$B$3")</f>
        <v>0</v>
      </c>
      <c r="D5" s="32" cm="1">
        <f t="array" aca="1" ref="D5" ca="1">INDIRECT("'[Hani.xlsx]"&amp;TEXT(DATE(2025,10,1)+INT((ROW()-4)/7),"dd-mm-yyyy")&amp;"'!$I$2")</f>
        <v>0</v>
      </c>
      <c r="E5" s="27" cm="1">
        <f t="array" aca="1" ref="E5" ca="1">INDIRECT("'[Hani.xlsx]"&amp;TEXT(DATE(2025,10,1)+INT((ROW()-5)/7),"dd-mm-yyyy")&amp;"'!$I$9")</f>
        <v>0</v>
      </c>
      <c r="F5" s="28" cm="1">
        <f t="array" aca="1" ref="F5" ca="1">INDIRECT("'[Hani.xlsx]"&amp;TEXT(DATE(2025,10,1)+INT((ROW()-5)/7),"dd-mm-yyyy")&amp;"'!$F$9")</f>
        <v>0</v>
      </c>
      <c r="G5" s="29" cm="1">
        <f t="array" aca="1" ref="G5" ca="1">INDIRECT("'[Hani.xlsx]"&amp;TEXT(DATE(2025,10,1)+INT((ROW()-5)/7),"dd-mm-yyyy")&amp;"'!$B$22")</f>
        <v>0</v>
      </c>
      <c r="H5" s="29" cm="1">
        <f t="array" aca="1" ref="H5" ca="1">INDIRECT("'[Hani.xlsx]"&amp;TEXT(DATE(2025,10,1)+INT((ROW()-5)/7),"dd-mm-yyyy")&amp;"'!$B$20")</f>
        <v>0</v>
      </c>
      <c r="I5" s="41" cm="1">
        <f t="array" aca="1" ref="I5" ca="1">INDIRECT("'[Hani.xlsx]"&amp;TEXT(DATE(2025,10,1)+INT((ROW()-5)/7),"dd-mm-yyyy")&amp;"'!$B$18")</f>
        <v>0</v>
      </c>
      <c r="J5" s="28" cm="1">
        <f t="array" aca="1" ref="J5" ca="1">INDIRECT("'[Hani.xlsx]"&amp;TEXT(DATE(2025,10,1)+INT((ROW()-5)/7),"dd-mm-yyyy")&amp;"'!$G$27")</f>
        <v>0</v>
      </c>
      <c r="K5" s="28" cm="1">
        <f t="array" aca="1" ref="K5" ca="1">INDIRECT("'[Hani.xlsx]"&amp;TEXT(DATE(2025,10,1)+INT((ROW()-5)/7),"dd-mm-yyyy")&amp;"'!$C$67")</f>
        <v>0</v>
      </c>
      <c r="L5" s="28" cm="1">
        <f t="array" aca="1" ref="L5" ca="1">INDIRECT("'[Hani.xlsx]"&amp;TEXT(DATE(2025,10,1)+INT((ROW()-5)/7),"dd-mm-yyyy")&amp;"'!$G$25")</f>
        <v>0</v>
      </c>
      <c r="M5" s="28" cm="1">
        <f t="array" aca="1" ref="M5" ca="1">INDIRECT("'[Hani.xlsx]"&amp;TEXT(DATE(2025,10,1)+INT((ROW()-5)/7),"dd-mm-yyyy")&amp;"'!$H$25")</f>
        <v>0</v>
      </c>
      <c r="N5" s="28" cm="1">
        <f t="array" aca="1" ref="N5" ca="1">INDIRECT("'[Hani.xlsx]"&amp;TEXT(DATE(2025,10,1)+INT((ROW()-5)/7),"dd-mm-yyyy")&amp;"'!$F$25")</f>
        <v>0</v>
      </c>
      <c r="O5" s="28" cm="1">
        <f t="array" aca="1" ref="O5" ca="1">INDIRECT("'[Hani.xlsx]"&amp;TEXT(DATE(2025,10,1)+INT((ROW()-5)/7),"dd-mm-yyyy")&amp;"'!$D$25")</f>
        <v>0</v>
      </c>
      <c r="P5" s="28" cm="1">
        <f t="array" aca="1" ref="P5" ca="1">INDIRECT("'[Hani.xlsx]"&amp;TEXT(DATE(2025,10,1)+INT((ROW()-5)/7),"dd-mm-yyyy")&amp;"'!$I$25")</f>
        <v>0</v>
      </c>
      <c r="Q5" s="540">
        <f ca="1">SUM(F4:P4)+(E4*D4)+Z4+AA4+AB4</f>
        <v>0</v>
      </c>
      <c r="R5" s="28" cm="1">
        <f t="array" aca="1" ref="R5" ca="1">INDIRECT("'[Hani.xlsx]"&amp;TEXT(DATE(2025,10,1)+INT((ROW()-5)/7),"dd-mm-yyyy")&amp;"'!$M$6")</f>
        <v>0</v>
      </c>
      <c r="S5" s="28" cm="1">
        <f t="array" aca="1" ref="S5" ca="1">INDIRECT("'[Hani.xlsx]"&amp;TEXT(DATE(2025,10,1)+INT((ROW()-5)/7),"dd-mm-yyyy")&amp;"'!M$5")</f>
        <v>0</v>
      </c>
      <c r="T5" s="28" cm="1">
        <f t="array" aca="1" ref="T5" ca="1">INDIRECT("'[Hani.xlsx]"&amp;TEXT(DATE(2025,10,1)+INT((ROW()-5)/7),"dd-mm-yyyy")&amp;"'!$M$4")</f>
        <v>0</v>
      </c>
      <c r="U5" s="28">
        <f t="shared" ref="U5:U7" ca="1" si="5">Q5-(S5+R5+T5)</f>
        <v>0</v>
      </c>
      <c r="V5" s="28">
        <f t="shared" ref="V5:V7" ca="1" si="6">R5-(R5*11%)</f>
        <v>0</v>
      </c>
      <c r="W5" s="57">
        <f t="shared" ref="W5:W7" ca="1" si="7">(S5*0.06)</f>
        <v>0</v>
      </c>
      <c r="X5" s="28">
        <f ca="1">((F5+(E5*D5))-(V5+W5+T5))</f>
        <v>0</v>
      </c>
      <c r="Y5" s="78" t="e">
        <f ca="1">(((R5*11%)+(S5*6%)+(U5*20%)+(T5-K5))-(J5+L5+M5+P5))/C1</f>
        <v>#DIV/0!</v>
      </c>
      <c r="Z5" s="541" cm="1">
        <f t="array" aca="1" ref="Z5" ca="1">INDIRECT("'[Hani.xlsx]"&amp;TEXT(DATE(2025,10,1)+INT((ROW()-5)/7),"dd-mm-yyyy")&amp;"'!$B$17")</f>
        <v>0</v>
      </c>
      <c r="AA5" s="79" cm="1">
        <f t="array" aca="1" ref="AA5" ca="1">INDIRECT("'[Hani.xlsx]"&amp;TEXT(DATE(2025,10,1)+INT((ROW()-5)/7),"dd-mm-yyyy")&amp;"'!G$72")</f>
        <v>0</v>
      </c>
      <c r="AB5" s="81"/>
      <c r="AC5" s="80">
        <f>'[2]01-10-2025'!$M$7</f>
        <v>0</v>
      </c>
      <c r="AD5" s="80">
        <f t="shared" ref="AD5:AD7" ca="1" si="8">AC5-((AA5*0.7)+AB5)</f>
        <v>0</v>
      </c>
      <c r="AE5" s="76"/>
      <c r="AF5" s="77"/>
      <c r="AG5" s="111" t="s">
        <v>256</v>
      </c>
      <c r="AH5" s="112">
        <v>750</v>
      </c>
      <c r="AI5" s="106">
        <f>AH5*C1</f>
        <v>0</v>
      </c>
      <c r="AJ5" s="107" t="s">
        <v>257</v>
      </c>
      <c r="AK5" s="108">
        <v>75</v>
      </c>
      <c r="AL5" s="109"/>
      <c r="AM5" s="110">
        <v>93</v>
      </c>
      <c r="AN5" s="109"/>
      <c r="AO5" s="110">
        <v>86</v>
      </c>
      <c r="AP5" s="130"/>
      <c r="AQ5" s="110">
        <v>92</v>
      </c>
      <c r="AR5" s="131"/>
      <c r="AS5" s="132">
        <f t="shared" si="0"/>
        <v>968.8</v>
      </c>
      <c r="AT5" s="134">
        <v>2.8</v>
      </c>
    </row>
    <row r="6" spans="1:48" ht="15.75">
      <c r="A6" s="23">
        <f>'[3]01-10-2025'!$B$2</f>
        <v>0</v>
      </c>
      <c r="B6" s="30" cm="1">
        <f t="array" aca="1" ref="B6" ca="1">INDIRECT("'[Rayan.xlsx]"&amp;TEXT(DATE(2025,10,1)+INT((ROW()-4)/7),"dd-mm-yyyy")&amp;"'!$B$4")</f>
        <v>0</v>
      </c>
      <c r="C6" s="31" cm="1">
        <f t="array" aca="1" ref="C6" ca="1">INDIRECT("'[Rayan.xlsx]"&amp;TEXT(DATE(2025,10,1)+INT((ROW()-4)/7),"dd-mm-yyyy")&amp;"'!$B$3")</f>
        <v>0</v>
      </c>
      <c r="D6" s="32" cm="1">
        <f t="array" aca="1" ref="D6" ca="1">INDIRECT("'[Rayan.xlsx]"&amp;TEXT(DATE(2025,10,1)+INT((ROW()-4)/7),"dd-mm-yyyy")&amp;"'!$I$2")</f>
        <v>0</v>
      </c>
      <c r="E6" s="27" cm="1">
        <f t="array" aca="1" ref="E6" ca="1">INDIRECT("'[Rayan.xlsx]"&amp;TEXT(DATE(2025,10,1)+INT((ROW()-6)/7),"dd-mm-yyyy")&amp;"'!$I$9")</f>
        <v>0</v>
      </c>
      <c r="F6" s="28" cm="1">
        <f t="array" aca="1" ref="F6" ca="1">INDIRECT("'[Rayan.xlsx]"&amp;TEXT(DATE(2025,10,1)+INT((ROW()-6)/7),"dd-mm-yyyy")&amp;"'!$F$9")</f>
        <v>0</v>
      </c>
      <c r="G6" s="29" cm="1">
        <f t="array" aca="1" ref="G6" ca="1">INDIRECT("'[Rayan.xlsx]"&amp;TEXT(DATE(2025,10,1)+INT((ROW()-6)/7),"dd-mm-yyyy")&amp;"'!$B$22")</f>
        <v>0</v>
      </c>
      <c r="H6" s="29" cm="1">
        <f t="array" aca="1" ref="H6" ca="1">INDIRECT("'[Rayan.xlsx]"&amp;TEXT(DATE(2025,10,1)+INT((ROW()-6)/7),"dd-mm-yyyy")&amp;"'!$B$20")</f>
        <v>0</v>
      </c>
      <c r="I6" s="41" cm="1">
        <f t="array" aca="1" ref="I6" ca="1">INDIRECT("'[Rayan.xlsx]"&amp;TEXT(DATE(2025,10,1)+INT((ROW()-6)/7),"dd-mm-yyyy")&amp;"'!$B$18")</f>
        <v>0</v>
      </c>
      <c r="J6" s="28" cm="1">
        <f t="array" aca="1" ref="J6" ca="1">INDIRECT("'[Rayan.xlsx]"&amp;TEXT(DATE(2025,10,1)+INT((ROW()-6)/7),"dd-mm-yyyy")&amp;"'!$G$27")</f>
        <v>0</v>
      </c>
      <c r="K6" s="28" cm="1">
        <f t="array" aca="1" ref="K6" ca="1">INDIRECT("'[Rayan.xlsx]"&amp;TEXT(DATE(2025,10,1)+INT((ROW()-6)/7),"dd-mm-yyyy")&amp;"'!$C$67")</f>
        <v>0</v>
      </c>
      <c r="L6" s="28" cm="1">
        <f t="array" aca="1" ref="L6" ca="1">INDIRECT("'[Rayan.xlsx]"&amp;TEXT(DATE(2025,10,1)+INT((ROW()-6)/7),"dd-mm-yyyy")&amp;"'!$G$25")</f>
        <v>0</v>
      </c>
      <c r="M6" s="28" cm="1">
        <f t="array" aca="1" ref="M6" ca="1">INDIRECT("'[Rayan.xlsx]"&amp;TEXT(DATE(2025,10,1)+INT((ROW()-6)/7),"dd-mm-yyyy")&amp;"'!$H$25")</f>
        <v>0</v>
      </c>
      <c r="N6" s="28" cm="1">
        <f t="array" aca="1" ref="N6" ca="1">INDIRECT("'[Rayan.xlsx]"&amp;TEXT(DATE(2025,10,1)+INT((ROW()-6)/7),"dd-mm-yyyy")&amp;"'!$F$25")</f>
        <v>0</v>
      </c>
      <c r="O6" s="28" cm="1">
        <f t="array" aca="1" ref="O6" ca="1">INDIRECT("'[Rayan.xlsx]"&amp;TEXT(DATE(2025,10,1)+INT((ROW()-6)/7),"dd-mm-yyyy")&amp;"'!$D$25")</f>
        <v>0</v>
      </c>
      <c r="P6" s="28" cm="1">
        <f t="array" aca="1" ref="P6" ca="1">INDIRECT("'[Rayan.xlsx]"&amp;TEXT(DATE(2025,10,1)+INT((ROW()-6)/7),"dd-mm-yyyy")&amp;"'!$I$25")</f>
        <v>0</v>
      </c>
      <c r="Q6" s="540">
        <f ca="1">SUM(F4:P4)+(E4*D4)+Z4+AA4+AB4</f>
        <v>0</v>
      </c>
      <c r="R6" s="28" cm="1">
        <f t="array" aca="1" ref="R6" ca="1">INDIRECT("'[Rayan.xlsx]"&amp;TEXT(DATE(2025,10,1)+INT((ROW()-6)/7),"dd-mm-yyyy")&amp;"'!$M$6")</f>
        <v>0</v>
      </c>
      <c r="S6" s="28" cm="1">
        <f t="array" aca="1" ref="S6" ca="1">INDIRECT("'[Rayan.xlsx]"&amp;TEXT(DATE(2025,10,1)+INT((ROW()-6)/7),"dd-mm-yyyy")&amp;"'!M$5")</f>
        <v>0</v>
      </c>
      <c r="T6" s="28" cm="1">
        <f t="array" aca="1" ref="T6" ca="1">INDIRECT("'[Rayan.xlsx]"&amp;TEXT(DATE(2025,10,1)+INT((ROW()-6)/7),"dd-mm-yyyy")&amp;"'!$M$4")</f>
        <v>0</v>
      </c>
      <c r="U6" s="28">
        <f t="shared" ca="1" si="5"/>
        <v>0</v>
      </c>
      <c r="V6" s="28">
        <f t="shared" ca="1" si="6"/>
        <v>0</v>
      </c>
      <c r="W6" s="57">
        <f t="shared" ca="1" si="7"/>
        <v>0</v>
      </c>
      <c r="X6" s="28">
        <f ca="1">((F6+(E6*D6))-(V6+W6+T6))</f>
        <v>0</v>
      </c>
      <c r="Y6" s="78" t="e">
        <f ca="1">(((R6*11%)+(S6*6%)+(U6*20%)+(T6-K6))-(J6+L6+M6+P6))/C1</f>
        <v>#DIV/0!</v>
      </c>
      <c r="Z6" s="541" cm="1">
        <f t="array" aca="1" ref="Z6" ca="1">INDIRECT("'[Rayan.xlsx]"&amp;TEXT(DATE(2025,10,1)+INT((ROW()-6)/7),"dd-mm-yyyy")&amp;"'!$B$17")</f>
        <v>0</v>
      </c>
      <c r="AA6" s="79" cm="1">
        <f t="array" aca="1" ref="AA6" ca="1">INDIRECT("'[Rayan.xlsx]"&amp;TEXT(DATE(2025,10,1)+INT((ROW()-6)/7),"dd-mm-yyyy")&amp;"'!G$72")</f>
        <v>0</v>
      </c>
      <c r="AB6" s="81"/>
      <c r="AC6" s="80">
        <f>'[3]01-10-2025'!$M$7</f>
        <v>0</v>
      </c>
      <c r="AD6" s="80">
        <f t="shared" ca="1" si="8"/>
        <v>0</v>
      </c>
      <c r="AE6" s="76"/>
      <c r="AF6" s="77"/>
      <c r="AG6" s="111"/>
      <c r="AH6" s="112">
        <f t="shared" ref="AH6:AH11" si="9">AS3</f>
        <v>0</v>
      </c>
      <c r="AI6" s="106">
        <f>AH6*C1</f>
        <v>0</v>
      </c>
      <c r="AJ6" s="107" t="s">
        <v>258</v>
      </c>
      <c r="AK6" s="108">
        <v>77</v>
      </c>
      <c r="AL6" s="109"/>
      <c r="AM6" s="110">
        <v>77</v>
      </c>
      <c r="AN6" s="109"/>
      <c r="AO6" s="110">
        <v>77</v>
      </c>
      <c r="AP6" s="130"/>
      <c r="AQ6" s="110">
        <v>80</v>
      </c>
      <c r="AR6" s="131"/>
      <c r="AS6" s="132">
        <f t="shared" si="0"/>
        <v>513.15</v>
      </c>
      <c r="AT6" s="134">
        <v>1.65</v>
      </c>
    </row>
    <row r="7" spans="1:48" ht="16.5">
      <c r="A7" s="23">
        <f>'[4]01-10-2025'!$B$2</f>
        <v>0</v>
      </c>
      <c r="B7" s="30" cm="1">
        <f t="array" aca="1" ref="B7" ca="1">INDIRECT("'[Ahmad.xlsx]"&amp;TEXT(DATE(2025,10,1)+INT((ROW()-4)/7),"dd-mm-yyyy")&amp;"'!$B$4")</f>
        <v>0</v>
      </c>
      <c r="C7" s="31" cm="1">
        <f t="array" aca="1" ref="C7" ca="1">INDIRECT("'[Ahmad.xlsx]"&amp;TEXT(DATE(2025,10,1)+INT((ROW()-4)/7),"dd-mm-yyyy")&amp;"'!$B$3")</f>
        <v>0</v>
      </c>
      <c r="D7" s="32" cm="1">
        <f t="array" aca="1" ref="D7" ca="1">INDIRECT("'[Ahmad.xlsx]"&amp;TEXT(DATE(2025,10,1)+INT((ROW()-4)/7),"dd-mm-yyyy")&amp;"'!$I$2")</f>
        <v>0</v>
      </c>
      <c r="E7" s="27" cm="1">
        <f t="array" aca="1" ref="E7" ca="1">INDIRECT("'[Ahmad.xlsx]"&amp;TEXT(DATE(2025,10,1)+INT((ROW()-7)/7),"dd-mm-yyyy")&amp;"'!$I$9")</f>
        <v>0</v>
      </c>
      <c r="F7" s="28" cm="1">
        <f t="array" aca="1" ref="F7" ca="1">INDIRECT("'[Ahmad.xlsx]"&amp;TEXT(DATE(2025,10,1)+INT((ROW()-7)/7),"dd-mm-yyyy")&amp;"'!$F$9")</f>
        <v>0</v>
      </c>
      <c r="G7" s="29" cm="1">
        <f t="array" aca="1" ref="G7" ca="1">INDIRECT("'[Ahmad.xlsx]"&amp;TEXT(DATE(2025,10,1)+INT((ROW()-7)/7),"dd-mm-yyyy")&amp;"'!$B$22")</f>
        <v>0</v>
      </c>
      <c r="H7" s="29" cm="1">
        <f t="array" aca="1" ref="H7" ca="1">INDIRECT("'[Ahmad.xlsx]"&amp;TEXT(DATE(2025,10,1)+INT((ROW()-7)/7),"dd-mm-yyyy")&amp;"'!$B$20")</f>
        <v>0</v>
      </c>
      <c r="I7" s="41" cm="1">
        <f t="array" aca="1" ref="I7" ca="1">INDIRECT("'[Ahmad.xlsx]"&amp;TEXT(DATE(2025,10,1)+INT((ROW()-7)/7),"dd-mm-yyyy")&amp;"'!$B$18")</f>
        <v>0</v>
      </c>
      <c r="J7" s="28" cm="1">
        <f t="array" aca="1" ref="J7" ca="1">INDIRECT("'[Ahmad.xlsx]"&amp;TEXT(DATE(2025,10,1)+INT((ROW()-7)/7),"dd-mm-yyyy")&amp;"'!$G$27")</f>
        <v>0</v>
      </c>
      <c r="K7" s="28" cm="1">
        <f t="array" aca="1" ref="K7" ca="1">INDIRECT("'[Ahmad.xlsx]"&amp;TEXT(DATE(2025,10,1)+INT((ROW()-7)/7),"dd-mm-yyyy")&amp;"'!$C$67")</f>
        <v>0</v>
      </c>
      <c r="L7" s="28" cm="1">
        <f t="array" aca="1" ref="L7" ca="1">INDIRECT("'[Ahmad.xlsx]"&amp;TEXT(DATE(2025,10,1)+INT((ROW()-7)/7),"dd-mm-yyyy")&amp;"'!$G$25")</f>
        <v>0</v>
      </c>
      <c r="M7" s="28" cm="1">
        <f t="array" aca="1" ref="M7" ca="1">INDIRECT("'[Ahmad.xlsx]"&amp;TEXT(DATE(2025,10,1)+INT((ROW()-7)/7),"dd-mm-yyyy")&amp;"'!$H$25")</f>
        <v>0</v>
      </c>
      <c r="N7" s="28" cm="1">
        <f t="array" aca="1" ref="N7" ca="1">INDIRECT("'[Ahmad.xlsx]"&amp;TEXT(DATE(2025,10,1)+INT((ROW()-7)/7),"dd-mm-yyyy")&amp;"'!$F$25")</f>
        <v>0</v>
      </c>
      <c r="O7" s="28" cm="1">
        <f t="array" aca="1" ref="O7" ca="1">INDIRECT("'[Ahmad.xlsx]"&amp;TEXT(DATE(2025,10,1)+INT((ROW()-7)/7),"dd-mm-yyyy")&amp;"'!$D$25")</f>
        <v>0</v>
      </c>
      <c r="P7" s="28" cm="1">
        <f t="array" aca="1" ref="P7" ca="1">INDIRECT("'[Ahmad.xlsx]"&amp;TEXT(DATE(2025,10,1)+INT((ROW()-7)/7),"dd-mm-yyyy")&amp;"'!$I$25")</f>
        <v>0</v>
      </c>
      <c r="Q7" s="540">
        <f ca="1">SUM(F4:P4)+(E4*D4)+Z4+AA4+AB4</f>
        <v>0</v>
      </c>
      <c r="R7" s="28" cm="1">
        <f t="array" aca="1" ref="R7" ca="1">INDIRECT("'[Ahmad.xlsx]"&amp;TEXT(DATE(2025,10,1)+INT((ROW()-7)/7),"dd-mm-yyyy")&amp;"'!$M$6")</f>
        <v>0</v>
      </c>
      <c r="S7" s="28" cm="1">
        <f t="array" aca="1" ref="S7" ca="1">INDIRECT("'[Ahmad.xlsx]"&amp;TEXT(DATE(2025,10,1)+INT((ROW()-7)/7),"dd-mm-yyyy")&amp;"'!M$5")</f>
        <v>0</v>
      </c>
      <c r="T7" s="28" cm="1">
        <f t="array" aca="1" ref="T7" ca="1">INDIRECT("'[Ahmad.xlsx]"&amp;TEXT(DATE(2025,10,1)+INT((ROW()-7)/7),"dd-mm-yyyy")&amp;"'!$M$4")</f>
        <v>0</v>
      </c>
      <c r="U7" s="58">
        <f t="shared" ca="1" si="5"/>
        <v>0</v>
      </c>
      <c r="V7" s="58">
        <f t="shared" ca="1" si="6"/>
        <v>0</v>
      </c>
      <c r="W7" s="59">
        <f t="shared" ca="1" si="7"/>
        <v>0</v>
      </c>
      <c r="X7" s="58">
        <f ca="1">((F7+(E7*D7))-(V7+W7+T7))</f>
        <v>0</v>
      </c>
      <c r="Y7" s="82" t="e">
        <f ca="1">(((R7*11%)+(S7*6%)+(U7*20%)+(T7-K7))-(J7+L7+M7+P7))/C1</f>
        <v>#DIV/0!</v>
      </c>
      <c r="Z7" s="541" cm="1">
        <f t="array" aca="1" ref="Z7" ca="1">INDIRECT("'[Ahmad.xlsx]"&amp;TEXT(DATE(2025,10,1)+INT((ROW()-7)/7),"dd-mm-yyyy")&amp;"'!$B$17")</f>
        <v>0</v>
      </c>
      <c r="AA7" s="79" cm="1">
        <f t="array" aca="1" ref="AA7" ca="1">INDIRECT("'[Ahmad.xlsx]"&amp;TEXT(DATE(2025,10,1)+INT((ROW()-7)/7),"dd-mm-yyyy")&amp;"'!G$72")</f>
        <v>0</v>
      </c>
      <c r="AB7" s="83"/>
      <c r="AC7" s="80">
        <f>'[4]01-10-2025'!$M$7</f>
        <v>0</v>
      </c>
      <c r="AD7" s="80">
        <f t="shared" ca="1" si="8"/>
        <v>0</v>
      </c>
      <c r="AE7" s="76"/>
      <c r="AF7" s="77"/>
      <c r="AG7" s="111"/>
      <c r="AH7" s="112">
        <f t="shared" si="9"/>
        <v>0</v>
      </c>
      <c r="AI7" s="106">
        <f>AH7*C1</f>
        <v>0</v>
      </c>
      <c r="AJ7" s="107" t="s">
        <v>259</v>
      </c>
      <c r="AK7" s="108">
        <v>0</v>
      </c>
      <c r="AL7" s="109"/>
      <c r="AM7" s="110">
        <v>26</v>
      </c>
      <c r="AN7" s="109"/>
      <c r="AO7" s="110">
        <v>60.5</v>
      </c>
      <c r="AP7" s="130"/>
      <c r="AQ7" s="110">
        <v>52</v>
      </c>
      <c r="AR7" s="131"/>
      <c r="AS7" s="132">
        <f t="shared" si="0"/>
        <v>207.75</v>
      </c>
      <c r="AT7" s="134">
        <v>1.5</v>
      </c>
    </row>
    <row r="8" spans="1:48" s="2" customFormat="1" ht="16.5">
      <c r="A8" s="23"/>
      <c r="B8" s="33"/>
      <c r="C8" s="33"/>
      <c r="D8" s="34"/>
      <c r="E8" s="35"/>
      <c r="F8" s="36"/>
      <c r="G8" s="34"/>
      <c r="H8" s="34"/>
      <c r="I8" s="36"/>
      <c r="J8" s="36"/>
      <c r="K8" s="36"/>
      <c r="L8" s="36"/>
      <c r="M8" s="36"/>
      <c r="N8" s="36"/>
      <c r="O8" s="36"/>
      <c r="P8" s="36"/>
      <c r="Q8" s="542"/>
      <c r="R8" s="60"/>
      <c r="S8" s="60"/>
      <c r="T8" s="61"/>
      <c r="U8" s="36"/>
      <c r="V8" s="36"/>
      <c r="W8" s="62"/>
      <c r="X8" s="36"/>
      <c r="Y8" s="84"/>
      <c r="Z8" s="84"/>
      <c r="AA8" s="84"/>
      <c r="AB8" s="84"/>
      <c r="AC8" s="84"/>
      <c r="AD8" s="85"/>
      <c r="AE8" s="76"/>
      <c r="AF8" s="77"/>
      <c r="AG8" s="111" t="s">
        <v>260</v>
      </c>
      <c r="AH8" s="112">
        <f t="shared" si="9"/>
        <v>968.8</v>
      </c>
      <c r="AI8" s="106">
        <f>AH8*C1</f>
        <v>0</v>
      </c>
      <c r="AJ8" s="107" t="s">
        <v>261</v>
      </c>
      <c r="AK8" s="108">
        <v>49</v>
      </c>
      <c r="AL8" s="113"/>
      <c r="AM8" s="110">
        <v>49</v>
      </c>
      <c r="AN8" s="113"/>
      <c r="AO8" s="110">
        <v>49</v>
      </c>
      <c r="AP8" s="135"/>
      <c r="AQ8" s="110">
        <v>21</v>
      </c>
      <c r="AR8" s="136"/>
      <c r="AS8" s="132">
        <f t="shared" si="0"/>
        <v>336</v>
      </c>
      <c r="AT8" s="134">
        <v>2</v>
      </c>
      <c r="AU8"/>
    </row>
    <row r="9" spans="1:48" s="3" customFormat="1" ht="16.5">
      <c r="A9" s="23"/>
      <c r="B9" s="37"/>
      <c r="C9" s="38"/>
      <c r="D9" s="39">
        <f ca="1">SUM(D4:D7)</f>
        <v>0</v>
      </c>
      <c r="E9" s="40">
        <f ca="1">SUM(E4:E7)</f>
        <v>0</v>
      </c>
      <c r="F9" s="39">
        <f ca="1">SUM(F4:F7)</f>
        <v>0</v>
      </c>
      <c r="G9" s="39">
        <f t="shared" ref="G9:I9" ca="1" si="10">SUM(G4:G7)</f>
        <v>0</v>
      </c>
      <c r="H9" s="39">
        <f t="shared" ca="1" si="10"/>
        <v>0</v>
      </c>
      <c r="I9" s="39">
        <f t="shared" ca="1" si="10"/>
        <v>0</v>
      </c>
      <c r="J9" s="39">
        <f ca="1">SUM(J4:J7)*0.7</f>
        <v>0</v>
      </c>
      <c r="K9" s="39">
        <f ca="1">SUM(K4:K7)*0.7</f>
        <v>0</v>
      </c>
      <c r="L9" s="39">
        <f ca="1">SUM(L4:L7)</f>
        <v>0</v>
      </c>
      <c r="M9" s="39">
        <f t="shared" ref="M9:X9" ca="1" si="11">SUM(M4:M7)</f>
        <v>0</v>
      </c>
      <c r="N9" s="39">
        <f t="shared" ca="1" si="11"/>
        <v>0</v>
      </c>
      <c r="O9" s="39">
        <f t="shared" ca="1" si="11"/>
        <v>0</v>
      </c>
      <c r="P9" s="39">
        <f t="shared" ca="1" si="11"/>
        <v>0</v>
      </c>
      <c r="Q9" s="543">
        <f t="shared" ca="1" si="11"/>
        <v>0</v>
      </c>
      <c r="R9" s="63">
        <f t="shared" ca="1" si="11"/>
        <v>11115000</v>
      </c>
      <c r="S9" s="63">
        <f t="shared" ca="1" si="11"/>
        <v>0</v>
      </c>
      <c r="T9" s="63">
        <f t="shared" ca="1" si="11"/>
        <v>2850000</v>
      </c>
      <c r="U9" s="63">
        <f t="shared" ca="1" si="11"/>
        <v>-13965000</v>
      </c>
      <c r="V9" s="63">
        <f t="shared" ca="1" si="11"/>
        <v>9892350</v>
      </c>
      <c r="W9" s="64">
        <f t="shared" ca="1" si="11"/>
        <v>0</v>
      </c>
      <c r="X9" s="63">
        <f t="shared" ca="1" si="11"/>
        <v>-12742350</v>
      </c>
      <c r="Y9" s="86" t="e">
        <f ca="1">(((R9*11%)+(S9*6%)+(U9*20%)+(T9-K9))-(J9+L9+M9+P9))/C1</f>
        <v>#DIV/0!</v>
      </c>
      <c r="Z9" s="87">
        <f ca="1">SUM(Z4:Z7)</f>
        <v>0</v>
      </c>
      <c r="AA9" s="87">
        <f ca="1">SUM(AA4:AA7)</f>
        <v>0</v>
      </c>
      <c r="AB9" s="63">
        <f t="shared" ref="AB9:AC9" si="12">SUM(AB4:AB7)</f>
        <v>0</v>
      </c>
      <c r="AC9" s="63">
        <f t="shared" si="12"/>
        <v>50000</v>
      </c>
      <c r="AD9" s="88">
        <f ca="1">AC9-((AA9*0.7)+AB9)</f>
        <v>50000</v>
      </c>
      <c r="AE9" s="76">
        <f>(AH18/30)</f>
        <v>172.04</v>
      </c>
      <c r="AF9" s="77" t="e">
        <f ca="1">Y9-AE9</f>
        <v>#DIV/0!</v>
      </c>
      <c r="AG9" s="111" t="s">
        <v>258</v>
      </c>
      <c r="AH9" s="112">
        <f t="shared" si="9"/>
        <v>513.15</v>
      </c>
      <c r="AI9" s="106">
        <f>AH9*C1</f>
        <v>0</v>
      </c>
      <c r="AJ9" s="107" t="s">
        <v>262</v>
      </c>
      <c r="AK9" s="108">
        <v>49</v>
      </c>
      <c r="AL9" s="113"/>
      <c r="AM9" s="110">
        <v>44</v>
      </c>
      <c r="AN9" s="113"/>
      <c r="AO9" s="110">
        <v>53</v>
      </c>
      <c r="AP9" s="135"/>
      <c r="AQ9" s="110">
        <v>43</v>
      </c>
      <c r="AR9" s="136"/>
      <c r="AS9" s="132">
        <f t="shared" si="0"/>
        <v>378</v>
      </c>
      <c r="AT9" s="134">
        <v>2</v>
      </c>
      <c r="AU9"/>
    </row>
    <row r="10" spans="1:48" s="1" customFormat="1" ht="16.5">
      <c r="A10" s="23"/>
      <c r="B10" s="19" t="s">
        <v>119</v>
      </c>
      <c r="C10" s="20" t="s">
        <v>120</v>
      </c>
      <c r="D10" s="21" t="s">
        <v>225</v>
      </c>
      <c r="E10" s="22" t="s">
        <v>226</v>
      </c>
      <c r="F10" s="17" t="s">
        <v>227</v>
      </c>
      <c r="G10" s="21" t="s">
        <v>228</v>
      </c>
      <c r="H10" s="21" t="s">
        <v>229</v>
      </c>
      <c r="I10" s="17" t="s">
        <v>230</v>
      </c>
      <c r="J10" s="17" t="s">
        <v>231</v>
      </c>
      <c r="K10" s="17" t="s">
        <v>232</v>
      </c>
      <c r="L10" s="17" t="s">
        <v>233</v>
      </c>
      <c r="M10" s="17" t="s">
        <v>234</v>
      </c>
      <c r="N10" s="17" t="s">
        <v>235</v>
      </c>
      <c r="O10" s="17" t="s">
        <v>236</v>
      </c>
      <c r="P10" s="17" t="s">
        <v>237</v>
      </c>
      <c r="Q10" s="539" t="s">
        <v>238</v>
      </c>
      <c r="R10" s="17" t="s">
        <v>239</v>
      </c>
      <c r="S10" s="17" t="s">
        <v>240</v>
      </c>
      <c r="T10" s="17" t="s">
        <v>241</v>
      </c>
      <c r="U10" s="17" t="s">
        <v>242</v>
      </c>
      <c r="V10" s="17" t="s">
        <v>243</v>
      </c>
      <c r="W10" s="56" t="s">
        <v>244</v>
      </c>
      <c r="X10" s="17" t="s">
        <v>245</v>
      </c>
      <c r="Y10" s="71" t="s">
        <v>246</v>
      </c>
      <c r="Z10" s="544" t="s">
        <v>247</v>
      </c>
      <c r="AA10" s="73" t="s">
        <v>248</v>
      </c>
      <c r="AB10" s="74" t="s">
        <v>249</v>
      </c>
      <c r="AC10" s="74" t="s">
        <v>250</v>
      </c>
      <c r="AD10" s="75" t="s">
        <v>251</v>
      </c>
      <c r="AE10" s="76"/>
      <c r="AF10" s="77"/>
      <c r="AG10" s="111" t="s">
        <v>263</v>
      </c>
      <c r="AH10" s="112">
        <f t="shared" si="9"/>
        <v>207.75</v>
      </c>
      <c r="AI10" s="106">
        <f>AH10*C1</f>
        <v>0</v>
      </c>
      <c r="AJ10" s="107" t="s">
        <v>264</v>
      </c>
      <c r="AK10" s="108">
        <v>60</v>
      </c>
      <c r="AL10" s="113"/>
      <c r="AM10" s="110">
        <v>60</v>
      </c>
      <c r="AN10" s="113"/>
      <c r="AO10" s="110">
        <v>60</v>
      </c>
      <c r="AP10" s="135"/>
      <c r="AQ10" s="110">
        <v>60</v>
      </c>
      <c r="AR10" s="136"/>
      <c r="AS10" s="132">
        <f t="shared" si="0"/>
        <v>672</v>
      </c>
      <c r="AT10" s="134">
        <v>2.8</v>
      </c>
    </row>
    <row r="11" spans="1:48" ht="15.75">
      <c r="A11" s="23">
        <f>'[1]02-10-2025'!$B$2</f>
        <v>0</v>
      </c>
      <c r="B11" s="24" cm="1">
        <f t="array" aca="1" ref="B11" ca="1">INDIRECT("'[Rawad.xlsx]"&amp;TEXT(DATE(2025,10,1)+INT((ROW()-4)/7),"dd-mm-yyyy")&amp;"'!$B$4")</f>
        <v>0</v>
      </c>
      <c r="C11" s="25" cm="1">
        <f t="array" aca="1" ref="C11" ca="1">INDIRECT("'[Rawad.xlsx]"&amp;TEXT(DATE(2025,10,1)+INT((ROW()-4)/7),"dd-mm-yyyy")&amp;"'!$B$3")</f>
        <v>0</v>
      </c>
      <c r="D11" s="26" cm="1">
        <f t="array" aca="1" ref="D11" ca="1">INDIRECT("'[Rawad.xlsx]"&amp;TEXT(DATE(2025,10,1)+INT((ROW()-4)/7),"dd-mm-yyyy")&amp;"'!$I$2")</f>
        <v>0</v>
      </c>
      <c r="E11" s="27" cm="1">
        <f t="array" aca="1" ref="E11" ca="1">INDIRECT("'[Rawad.xlsx]"&amp;TEXT(DATE(2025,10,1)+INT((ROW()-4)/7),"dd-mm-yyyy")&amp;"'!$I$9")</f>
        <v>0</v>
      </c>
      <c r="F11" s="41" cm="1">
        <f t="array" aca="1" ref="F11" ca="1">INDIRECT("'[Rawad.xlsx]"&amp;TEXT(DATE(2025,10,1)+INT((ROW()-4)/7),"dd-mm-yyyy")&amp;"'!$F$9")</f>
        <v>0</v>
      </c>
      <c r="G11" s="29" cm="1">
        <f t="array" aca="1" ref="G11" ca="1">INDIRECT("'[Rawad.xlsx]"&amp;TEXT(DATE(2025,10,1)+INT((ROW()-4)/7),"dd-mm-yyyy")&amp;"'!$B$22")</f>
        <v>0</v>
      </c>
      <c r="H11" s="29" cm="1">
        <f t="array" aca="1" ref="H11" ca="1">INDIRECT("'[Rawad.xlsx]"&amp;TEXT(DATE(2025,10,1)+INT((ROW()-4)/7),"dd-mm-yyyy")&amp;"'!$B$20")</f>
        <v>0</v>
      </c>
      <c r="I11" s="53" cm="1">
        <f t="array" aca="1" ref="I11" ca="1">INDIRECT("'[Rawad.xlsx]"&amp;TEXT(DATE(2025,10,1)+INT((ROW()-4)/7),"dd-mm-yyyy")&amp;"'!$B$18")</f>
        <v>0</v>
      </c>
      <c r="J11" s="28" cm="1">
        <f t="array" aca="1" ref="J11" ca="1">INDIRECT("'[Rawad.xlsx]"&amp;TEXT(DATE(2025,10,1)+INT((ROW()-4)/7),"dd-mm-yyyy")&amp;"'!$G$27")</f>
        <v>0</v>
      </c>
      <c r="K11" s="28" cm="1">
        <f t="array" aca="1" ref="K11" ca="1">INDIRECT("'[Rawad.xlsx]"&amp;TEXT(DATE(2025,10,1)+INT((ROW()-4)/7),"dd-mm-yyyy")&amp;"'!$C$67")</f>
        <v>0</v>
      </c>
      <c r="L11" s="53" cm="1">
        <f t="array" aca="1" ref="L11" ca="1">INDIRECT("'[Rawad.xlsx]"&amp;TEXT(DATE(2025,10,1)+INT((ROW()-4)/7),"dd-mm-yyyy")&amp;"'!$G$25")</f>
        <v>0</v>
      </c>
      <c r="M11" s="28" cm="1">
        <f t="array" aca="1" ref="M11" ca="1">INDIRECT("'[Rawad.xlsx]"&amp;TEXT(DATE(2025,10,1)+INT((ROW()-4)/7),"dd-mm-yyyy")&amp;"'!$H$25")</f>
        <v>0</v>
      </c>
      <c r="N11" s="28" cm="1">
        <f t="array" aca="1" ref="N11" ca="1">INDIRECT("'[Rawad.xlsx]"&amp;TEXT(DATE(2025,10,1)+INT((ROW()-4)/7),"dd-mm-yyyy")&amp;"'!$F$25")</f>
        <v>0</v>
      </c>
      <c r="O11" s="28" cm="1">
        <f t="array" aca="1" ref="O11" ca="1">INDIRECT("'[Rawad.xlsx]"&amp;TEXT(DATE(2025,10,1)+INT((ROW()-4)/7),"dd-mm-yyyy")&amp;"'!$D$25")</f>
        <v>0</v>
      </c>
      <c r="P11" s="53" cm="1">
        <f t="array" aca="1" ref="P11" ca="1">INDIRECT("'[Rawad.xlsx]"&amp;TEXT(DATE(2025,10,1)+INT((ROW()-4)/7),"dd-mm-yyyy")&amp;"'!$I$25")</f>
        <v>0</v>
      </c>
      <c r="Q11" s="540">
        <f ca="1">SUM(F4:P4)+(E4*D4)+Z4+AA4+AB4</f>
        <v>0</v>
      </c>
      <c r="R11" s="28" cm="1">
        <f t="array" aca="1" ref="R11" ca="1">INDIRECT("'[Rawad.xlsx]"&amp;TEXT(DATE(2025,10,1)+INT((ROW()-4)/7),"dd-mm-yyyy")&amp;"'!$M$6")</f>
        <v>0</v>
      </c>
      <c r="S11" s="28" cm="1">
        <f t="array" aca="1" ref="S11" ca="1">INDIRECT("'[Rawad.xlsx]"&amp;TEXT(DATE(2025,10,1)+INT((ROW()-4)/7),"dd-mm-yyyy")&amp;"'!M$5")</f>
        <v>0</v>
      </c>
      <c r="T11" s="28" cm="1">
        <f t="array" aca="1" ref="T11" ca="1">INDIRECT("'[Rawad.xlsx]"&amp;TEXT(DATE(2025,10,1)+INT((ROW()-4)/7),"dd-mm-yyyy")&amp;"'!$M$4")</f>
        <v>0</v>
      </c>
      <c r="U11" s="28">
        <f t="shared" ref="U11:U14" ca="1" si="13">Q11-(S11+R11+T11)</f>
        <v>0</v>
      </c>
      <c r="V11" s="28">
        <f t="shared" ref="V11:V14" ca="1" si="14">R11-(R11*11%)</f>
        <v>0</v>
      </c>
      <c r="W11" s="57">
        <f t="shared" ref="W11:W14" ca="1" si="15">(S11*0.06)</f>
        <v>0</v>
      </c>
      <c r="X11" s="28">
        <f ca="1">((F11+(E11*D11))-(V11+W11+T11))</f>
        <v>0</v>
      </c>
      <c r="Y11" s="78" t="e">
        <f ca="1">(((R11*11%)+(S11*6%)+(U11*20%)+(T11-K11))-(J11+L11+M11+P11))/C1</f>
        <v>#DIV/0!</v>
      </c>
      <c r="Z11" s="541" cm="1">
        <f t="array" aca="1" ref="Z11" ca="1">INDIRECT("'[Rawad.xlsx]"&amp;TEXT(DATE(2025,10,1)+INT((ROW()-4)/7),"dd-mm-yyyy")&amp;"'!$B$17")</f>
        <v>0</v>
      </c>
      <c r="AA11" s="89" cm="1">
        <f t="array" aca="1" ref="AA11" ca="1">INDIRECT("'[Rawad.xlsx]"&amp;TEXT(DATE(2025,10,1)+INT((ROW()-4)/7),"dd-mm-yyyy")&amp;"'!G$72")</f>
        <v>0</v>
      </c>
      <c r="AB11" s="81"/>
      <c r="AC11" s="81">
        <f>'[1]02-10-2025'!$M$7</f>
        <v>0</v>
      </c>
      <c r="AD11" s="80">
        <f ca="1">AC11-((AA11*0.7)+AB11)</f>
        <v>0</v>
      </c>
      <c r="AE11" s="76"/>
      <c r="AF11" s="77"/>
      <c r="AG11" s="111" t="s">
        <v>261</v>
      </c>
      <c r="AH11" s="112">
        <f t="shared" si="9"/>
        <v>336</v>
      </c>
      <c r="AI11" s="106">
        <f>AH11*C1</f>
        <v>0</v>
      </c>
      <c r="AJ11" s="107" t="s">
        <v>265</v>
      </c>
      <c r="AK11" s="108">
        <v>50</v>
      </c>
      <c r="AL11" s="113"/>
      <c r="AM11" s="110">
        <v>49</v>
      </c>
      <c r="AN11" s="113"/>
      <c r="AO11" s="110">
        <v>49</v>
      </c>
      <c r="AP11" s="135"/>
      <c r="AQ11" s="110">
        <v>69</v>
      </c>
      <c r="AR11" s="136"/>
      <c r="AS11" s="132">
        <f t="shared" si="0"/>
        <v>325.5</v>
      </c>
      <c r="AT11" s="134">
        <v>1.5</v>
      </c>
    </row>
    <row r="12" spans="1:48" ht="15.75">
      <c r="A12" s="23">
        <f>'[2]02-10-2025'!$B$2</f>
        <v>0</v>
      </c>
      <c r="B12" s="30" cm="1">
        <f t="array" aca="1" ref="B12" ca="1">INDIRECT("'[Hani.xlsx]"&amp;TEXT(DATE(2025,10,1)+INT((ROW()-4)/7),"dd-mm-yyyy")&amp;"'!$B$4")</f>
        <v>0</v>
      </c>
      <c r="C12" s="31" cm="1">
        <f t="array" aca="1" ref="C12" ca="1">INDIRECT("'[Hani.xlsx]"&amp;TEXT(DATE(2025,10,1)+INT((ROW()-4)/7),"dd-mm-yyyy")&amp;"'!$B$3")</f>
        <v>0</v>
      </c>
      <c r="D12" s="32" cm="1">
        <f t="array" aca="1" ref="D12" ca="1">INDIRECT("'[Hani.xlsx]"&amp;TEXT(DATE(2025,10,1)+INT((ROW()-4)/7),"dd-mm-yyyy")&amp;"'!$I$2")</f>
        <v>0</v>
      </c>
      <c r="E12" s="27" cm="1">
        <f t="array" aca="1" ref="E12" ca="1">INDIRECT("'[Hani.xlsx]"&amp;TEXT(DATE(2025,10,1)+INT((ROW()-5)/7),"dd-mm-yyyy")&amp;"'!$I$9")</f>
        <v>0</v>
      </c>
      <c r="F12" s="41" cm="1">
        <f t="array" aca="1" ref="F12" ca="1">INDIRECT("'[Hani.xlsx]"&amp;TEXT(DATE(2025,10,1)+INT((ROW()-5)/7),"dd-mm-yyyy")&amp;"'!$F$9")</f>
        <v>0</v>
      </c>
      <c r="G12" s="29" cm="1">
        <f t="array" aca="1" ref="G12" ca="1">INDIRECT("'[Hani.xlsx]"&amp;TEXT(DATE(2025,10,1)+INT((ROW()-5)/7),"dd-mm-yyyy")&amp;"'!$B$22")</f>
        <v>0</v>
      </c>
      <c r="H12" s="29" cm="1">
        <f t="array" aca="1" ref="H12" ca="1">INDIRECT("'[Hani.xlsx]"&amp;TEXT(DATE(2025,10,1)+INT((ROW()-5)/7),"dd-mm-yyyy")&amp;"'!$B$20")</f>
        <v>0</v>
      </c>
      <c r="I12" s="53" cm="1">
        <f t="array" aca="1" ref="I12" ca="1">INDIRECT("'[Hani.xlsx]"&amp;TEXT(DATE(2025,10,1)+INT((ROW()-5)/7),"dd-mm-yyyy")&amp;"'!$B$18")</f>
        <v>0</v>
      </c>
      <c r="J12" s="28" cm="1">
        <f t="array" aca="1" ref="J12" ca="1">INDIRECT("'[Hani.xlsx]"&amp;TEXT(DATE(2025,10,1)+INT((ROW()-5)/7),"dd-mm-yyyy")&amp;"'!$G$27")</f>
        <v>0</v>
      </c>
      <c r="K12" s="28" cm="1">
        <f t="array" aca="1" ref="K12" ca="1">INDIRECT("'[Hani.xlsx]"&amp;TEXT(DATE(2025,10,1)+INT((ROW()-5)/7),"dd-mm-yyyy")&amp;"'!$C$67")</f>
        <v>0</v>
      </c>
      <c r="L12" s="53" cm="1">
        <f t="array" aca="1" ref="L12" ca="1">INDIRECT("'[Hani.xlsx]"&amp;TEXT(DATE(2025,10,1)+INT((ROW()-5)/7),"dd-mm-yyyy")&amp;"'!$G$25")</f>
        <v>0</v>
      </c>
      <c r="M12" s="28" cm="1">
        <f t="array" aca="1" ref="M12" ca="1">INDIRECT("'[Hani.xlsx]"&amp;TEXT(DATE(2025,10,1)+INT((ROW()-5)/7),"dd-mm-yyyy")&amp;"'!$H$25")</f>
        <v>0</v>
      </c>
      <c r="N12" s="28" cm="1">
        <f t="array" aca="1" ref="N12" ca="1">INDIRECT("'[Hani.xlsx]"&amp;TEXT(DATE(2025,10,1)+INT((ROW()-5)/7),"dd-mm-yyyy")&amp;"'!$F$25")</f>
        <v>0</v>
      </c>
      <c r="O12" s="28" cm="1">
        <f t="array" aca="1" ref="O12" ca="1">INDIRECT("'[Hani.xlsx]"&amp;TEXT(DATE(2025,10,1)+INT((ROW()-5)/7),"dd-mm-yyyy")&amp;"'!$D$25")</f>
        <v>0</v>
      </c>
      <c r="P12" s="53" cm="1">
        <f t="array" aca="1" ref="P12" ca="1">INDIRECT("'[Hani.xlsx]"&amp;TEXT(DATE(2025,10,1)+INT((ROW()-5)/7),"dd-mm-yyyy")&amp;"'!$I$25")</f>
        <v>0</v>
      </c>
      <c r="Q12" s="540">
        <f ca="1">SUM(F4:P4)+(E4*D4)+Z4+AA4+AB4</f>
        <v>0</v>
      </c>
      <c r="R12" s="28" cm="1">
        <f t="array" aca="1" ref="R12" ca="1">INDIRECT("'[Hani.xlsx]"&amp;TEXT(DATE(2025,10,1)+INT((ROW()-5)/7),"dd-mm-yyyy")&amp;"'!$M$6")</f>
        <v>0</v>
      </c>
      <c r="S12" s="28" cm="1">
        <f t="array" aca="1" ref="S12" ca="1">INDIRECT("'[Hani.xlsx]"&amp;TEXT(DATE(2025,10,1)+INT((ROW()-5)/7),"dd-mm-yyyy")&amp;"'!M$5")</f>
        <v>0</v>
      </c>
      <c r="T12" s="28" cm="1">
        <f t="array" aca="1" ref="T12" ca="1">INDIRECT("'[Hani.xlsx]"&amp;TEXT(DATE(2025,10,1)+INT((ROW()-5)/7),"dd-mm-yyyy")&amp;"'!$M$4")</f>
        <v>0</v>
      </c>
      <c r="U12" s="28">
        <f t="shared" ca="1" si="13"/>
        <v>0</v>
      </c>
      <c r="V12" s="28">
        <f t="shared" ca="1" si="14"/>
        <v>0</v>
      </c>
      <c r="W12" s="57">
        <f t="shared" ca="1" si="15"/>
        <v>0</v>
      </c>
      <c r="X12" s="28">
        <f t="shared" ref="X12:X14" ca="1" si="16">((F12+(E12*D12))-(V12+W12+T12))</f>
        <v>0</v>
      </c>
      <c r="Y12" s="78" t="e">
        <f ca="1">(((R12*11%)+(S12*6%)+(U12*20%)+(T12-K12))-(J12+L12+M12+P12))/C1</f>
        <v>#DIV/0!</v>
      </c>
      <c r="Z12" s="541" cm="1">
        <f t="array" aca="1" ref="Z12" ca="1">INDIRECT("'[Hani.xlsx]"&amp;TEXT(DATE(2025,10,1)+INT((ROW()-5)/7),"dd-mm-yyyy")&amp;"'!$B$17")</f>
        <v>0</v>
      </c>
      <c r="AA12" s="89" cm="1">
        <f t="array" aca="1" ref="AA12" ca="1">INDIRECT("'[Hani.xlsx]"&amp;TEXT(DATE(2025,10,1)+INT((ROW()-5)/7),"dd-mm-yyyy")&amp;"'!G$72")</f>
        <v>0</v>
      </c>
      <c r="AB12" s="81"/>
      <c r="AC12" s="81">
        <f>'[2]02-10-2025'!$M$7</f>
        <v>0</v>
      </c>
      <c r="AD12" s="80">
        <f t="shared" ref="AD12:AD14" ca="1" si="17">AC12-((AA12*0.7)+AB12)</f>
        <v>0</v>
      </c>
      <c r="AE12" s="76"/>
      <c r="AF12" s="77"/>
      <c r="AG12" s="114" t="s">
        <v>266</v>
      </c>
      <c r="AH12" s="112">
        <v>60</v>
      </c>
      <c r="AI12" s="106">
        <f>AH12*C1</f>
        <v>0</v>
      </c>
      <c r="AJ12" s="107"/>
      <c r="AK12" s="108">
        <f t="shared" si="1"/>
        <v>0</v>
      </c>
      <c r="AL12" s="113"/>
      <c r="AM12" s="110">
        <f t="shared" si="2"/>
        <v>0</v>
      </c>
      <c r="AN12" s="113"/>
      <c r="AO12" s="110">
        <f t="shared" si="3"/>
        <v>0</v>
      </c>
      <c r="AP12" s="135"/>
      <c r="AQ12" s="110">
        <f t="shared" si="4"/>
        <v>0</v>
      </c>
      <c r="AR12" s="136"/>
      <c r="AS12" s="132">
        <f t="shared" si="0"/>
        <v>0</v>
      </c>
      <c r="AT12" s="134"/>
    </row>
    <row r="13" spans="1:48" ht="16.5">
      <c r="A13" s="23">
        <f>'[3]02-10-2025'!$B$2</f>
        <v>0</v>
      </c>
      <c r="B13" s="30" cm="1">
        <f t="array" aca="1" ref="B13" ca="1">INDIRECT("'[Rayan.xlsx]"&amp;TEXT(DATE(2025,10,1)+INT((ROW()-4)/7),"dd-mm-yyyy")&amp;"'!$B$4")</f>
        <v>0</v>
      </c>
      <c r="C13" s="31" cm="1">
        <f t="array" aca="1" ref="C13" ca="1">INDIRECT("'[Rayan.xlsx]"&amp;TEXT(DATE(2025,10,1)+INT((ROW()-4)/7),"dd-mm-yyyy")&amp;"'!$B$3")</f>
        <v>0</v>
      </c>
      <c r="D13" s="32" cm="1">
        <f t="array" aca="1" ref="D13" ca="1">INDIRECT("'[Rayan.xlsx]"&amp;TEXT(DATE(2025,10,1)+INT((ROW()-4)/7),"dd-mm-yyyy")&amp;"'!$I$2")</f>
        <v>0</v>
      </c>
      <c r="E13" s="27" cm="1">
        <f t="array" aca="1" ref="E13" ca="1">INDIRECT("'[Rayan.xlsx]"&amp;TEXT(DATE(2025,10,1)+INT((ROW()-6)/7),"dd-mm-yyyy")&amp;"'!$I$9")</f>
        <v>0</v>
      </c>
      <c r="F13" s="41" cm="1">
        <f t="array" aca="1" ref="F13" ca="1">INDIRECT("'[Rayan.xlsx]"&amp;TEXT(DATE(2025,10,1)+INT((ROW()-6)/7),"dd-mm-yyyy")&amp;"'!$F$9")</f>
        <v>0</v>
      </c>
      <c r="G13" s="29" cm="1">
        <f t="array" aca="1" ref="G13" ca="1">INDIRECT("'[Rayan.xlsx]"&amp;TEXT(DATE(2025,10,1)+INT((ROW()-6)/7),"dd-mm-yyyy")&amp;"'!$B$22")</f>
        <v>0</v>
      </c>
      <c r="H13" s="29" cm="1">
        <f t="array" aca="1" ref="H13" ca="1">INDIRECT("'[Rayan.xlsx]"&amp;TEXT(DATE(2025,10,1)+INT((ROW()-6)/7),"dd-mm-yyyy")&amp;"'!$B$20")</f>
        <v>0</v>
      </c>
      <c r="I13" s="53" cm="1">
        <f t="array" aca="1" ref="I13" ca="1">INDIRECT("'[Rayan.xlsx]"&amp;TEXT(DATE(2025,10,1)+INT((ROW()-6)/7),"dd-mm-yyyy")&amp;"'!$B$18")</f>
        <v>0</v>
      </c>
      <c r="J13" s="28" cm="1">
        <f t="array" aca="1" ref="J13" ca="1">INDIRECT("'[Rayan.xlsx]"&amp;TEXT(DATE(2025,10,1)+INT((ROW()-6)/7),"dd-mm-yyyy")&amp;"'!$G$27")</f>
        <v>0</v>
      </c>
      <c r="K13" s="28" cm="1">
        <f t="array" aca="1" ref="K13" ca="1">INDIRECT("'[Rayan.xlsx]"&amp;TEXT(DATE(2025,10,1)+INT((ROW()-6)/7),"dd-mm-yyyy")&amp;"'!$C$67")</f>
        <v>0</v>
      </c>
      <c r="L13" s="53" cm="1">
        <f t="array" aca="1" ref="L13" ca="1">INDIRECT("'[Rayan.xlsx]"&amp;TEXT(DATE(2025,10,1)+INT((ROW()-6)/7),"dd-mm-yyyy")&amp;"'!$G$25")</f>
        <v>0</v>
      </c>
      <c r="M13" s="28" cm="1">
        <f t="array" aca="1" ref="M13" ca="1">INDIRECT("'[Rayan.xlsx]"&amp;TEXT(DATE(2025,10,1)+INT((ROW()-6)/7),"dd-mm-yyyy")&amp;"'!$H$25")</f>
        <v>0</v>
      </c>
      <c r="N13" s="28" cm="1">
        <f t="array" aca="1" ref="N13" ca="1">INDIRECT("'[Rayan.xlsx]"&amp;TEXT(DATE(2025,10,1)+INT((ROW()-6)/7),"dd-mm-yyyy")&amp;"'!$F$25")</f>
        <v>0</v>
      </c>
      <c r="O13" s="28" cm="1">
        <f t="array" aca="1" ref="O13" ca="1">INDIRECT("'[Rayan.xlsx]"&amp;TEXT(DATE(2025,10,1)+INT((ROW()-6)/7),"dd-mm-yyyy")&amp;"'!$D$25")</f>
        <v>0</v>
      </c>
      <c r="P13" s="53" cm="1">
        <f t="array" aca="1" ref="P13" ca="1">INDIRECT("'[Rayan.xlsx]"&amp;TEXT(DATE(2025,10,1)+INT((ROW()-6)/7),"dd-mm-yyyy")&amp;"'!$I$25")</f>
        <v>0</v>
      </c>
      <c r="Q13" s="540">
        <f ca="1">SUM(F4:P4)+(E4*D4)+Z4+AA4+AB4</f>
        <v>0</v>
      </c>
      <c r="R13" s="28" cm="1">
        <f t="array" aca="1" ref="R13" ca="1">INDIRECT("'[Rayan.xlsx]"&amp;TEXT(DATE(2025,10,1)+INT((ROW()-6)/7),"dd-mm-yyyy")&amp;"'!$M$6")</f>
        <v>0</v>
      </c>
      <c r="S13" s="28" cm="1">
        <f t="array" aca="1" ref="S13" ca="1">INDIRECT("'[Rayan.xlsx]"&amp;TEXT(DATE(2025,10,1)+INT((ROW()-6)/7),"dd-mm-yyyy")&amp;"'!M$5")</f>
        <v>0</v>
      </c>
      <c r="T13" s="28" cm="1">
        <f t="array" aca="1" ref="T13" ca="1">INDIRECT("'[Rayan.xlsx]"&amp;TEXT(DATE(2025,10,1)+INT((ROW()-6)/7),"dd-mm-yyyy")&amp;"'!$M$4")</f>
        <v>0</v>
      </c>
      <c r="U13" s="28">
        <f t="shared" ca="1" si="13"/>
        <v>0</v>
      </c>
      <c r="V13" s="28">
        <f t="shared" ca="1" si="14"/>
        <v>0</v>
      </c>
      <c r="W13" s="57">
        <f t="shared" ca="1" si="15"/>
        <v>0</v>
      </c>
      <c r="X13" s="28">
        <f t="shared" ca="1" si="16"/>
        <v>0</v>
      </c>
      <c r="Y13" s="78" t="e">
        <f ca="1">(((R13*11%)+(S13*6%)+(U13*20%)+(T13-K13))-(J13+L13+M13+P13))/C1</f>
        <v>#DIV/0!</v>
      </c>
      <c r="Z13" s="541" cm="1">
        <f t="array" aca="1" ref="Z13" ca="1">INDIRECT("'[Rayan.xlsx]"&amp;TEXT(DATE(2025,10,1)+INT((ROW()-6)/7),"dd-mm-yyyy")&amp;"'!$B$17")</f>
        <v>0</v>
      </c>
      <c r="AA13" s="89" cm="1">
        <f t="array" aca="1" ref="AA13" ca="1">INDIRECT("'[Rayan.xlsx]"&amp;TEXT(DATE(2025,10,1)+INT((ROW()-6)/7),"dd-mm-yyyy")&amp;"'!G$72")</f>
        <v>0</v>
      </c>
      <c r="AB13" s="81"/>
      <c r="AC13" s="81">
        <f>'[3]02-10-2025'!$M$7</f>
        <v>0</v>
      </c>
      <c r="AD13" s="80">
        <f t="shared" ca="1" si="17"/>
        <v>0</v>
      </c>
      <c r="AE13" s="76"/>
      <c r="AF13" s="77"/>
      <c r="AG13" s="115" t="s">
        <v>264</v>
      </c>
      <c r="AH13" s="116">
        <f>AS10</f>
        <v>672</v>
      </c>
      <c r="AI13" s="106">
        <f>AH13*C1</f>
        <v>0</v>
      </c>
      <c r="AJ13" s="117"/>
      <c r="AK13" s="108">
        <f t="shared" si="1"/>
        <v>0</v>
      </c>
      <c r="AL13" s="113"/>
      <c r="AM13" s="110">
        <f t="shared" si="2"/>
        <v>0</v>
      </c>
      <c r="AN13" s="113"/>
      <c r="AO13" s="110">
        <f t="shared" si="3"/>
        <v>0</v>
      </c>
      <c r="AP13" s="135"/>
      <c r="AQ13" s="110">
        <f t="shared" si="4"/>
        <v>0</v>
      </c>
      <c r="AR13" s="136"/>
      <c r="AS13" s="132">
        <f t="shared" si="0"/>
        <v>0</v>
      </c>
      <c r="AT13" s="137"/>
    </row>
    <row r="14" spans="1:48" ht="15.75">
      <c r="A14" s="23">
        <f>'[4]02-10-2025'!$B$2</f>
        <v>0</v>
      </c>
      <c r="B14" s="30" cm="1">
        <f t="array" aca="1" ref="B14" ca="1">INDIRECT("'[Ahmad.xlsx]"&amp;TEXT(DATE(2025,10,1)+INT((ROW()-4)/7),"dd-mm-yyyy")&amp;"'!$B$4")</f>
        <v>0</v>
      </c>
      <c r="C14" s="31" cm="1">
        <f t="array" aca="1" ref="C14" ca="1">INDIRECT("'[Ahmad.xlsx]"&amp;TEXT(DATE(2025,10,1)+INT((ROW()-4)/7),"dd-mm-yyyy")&amp;"'!$B$3")</f>
        <v>0</v>
      </c>
      <c r="D14" s="32" cm="1">
        <f t="array" aca="1" ref="D14" ca="1">INDIRECT("'[Ahmad.xlsx]"&amp;TEXT(DATE(2025,10,1)+INT((ROW()-4)/7),"dd-mm-yyyy")&amp;"'!$I$2")</f>
        <v>0</v>
      </c>
      <c r="E14" s="27" cm="1">
        <f t="array" aca="1" ref="E14" ca="1">INDIRECT("'[Ahmad.xlsx]"&amp;TEXT(DATE(2025,10,1)+INT((ROW()-7)/7),"dd-mm-yyyy")&amp;"'!$I$9")</f>
        <v>0</v>
      </c>
      <c r="F14" s="41" cm="1">
        <f t="array" aca="1" ref="F14" ca="1">INDIRECT("'[Ahmad.xlsx]"&amp;TEXT(DATE(2025,10,1)+INT((ROW()-7)/7),"dd-mm-yyyy")&amp;"'!$F$9")</f>
        <v>0</v>
      </c>
      <c r="G14" s="29" cm="1">
        <f t="array" aca="1" ref="G14" ca="1">INDIRECT("'[Ahmad.xlsx]"&amp;TEXT(DATE(2025,10,1)+INT((ROW()-7)/7),"dd-mm-yyyy")&amp;"'!$B$22")</f>
        <v>0</v>
      </c>
      <c r="H14" s="29" cm="1">
        <f t="array" aca="1" ref="H14" ca="1">INDIRECT("'[Ahmad.xlsx]"&amp;TEXT(DATE(2025,10,1)+INT((ROW()-7)/7),"dd-mm-yyyy")&amp;"'!$B$20")</f>
        <v>0</v>
      </c>
      <c r="I14" s="53" cm="1">
        <f t="array" aca="1" ref="I14" ca="1">INDIRECT("'[Ahmad.xlsx]"&amp;TEXT(DATE(2025,10,1)+INT((ROW()-7)/7),"dd-mm-yyyy")&amp;"'!$B$18")</f>
        <v>0</v>
      </c>
      <c r="J14" s="28" cm="1">
        <f t="array" aca="1" ref="J14" ca="1">INDIRECT("'[Ahmad.xlsx]"&amp;TEXT(DATE(2025,10,1)+INT((ROW()-7)/7),"dd-mm-yyyy")&amp;"'!$G$27")</f>
        <v>0</v>
      </c>
      <c r="K14" s="28" cm="1">
        <f t="array" aca="1" ref="K14" ca="1">INDIRECT("'[Ahmad.xlsx]"&amp;TEXT(DATE(2025,10,1)+INT((ROW()-7)/7),"dd-mm-yyyy")&amp;"'!$C$67")</f>
        <v>0</v>
      </c>
      <c r="L14" s="53" cm="1">
        <f t="array" aca="1" ref="L14" ca="1">INDIRECT("'[Ahmad.xlsx]"&amp;TEXT(DATE(2025,10,1)+INT((ROW()-7)/7),"dd-mm-yyyy")&amp;"'!$G$25")</f>
        <v>0</v>
      </c>
      <c r="M14" s="28" cm="1">
        <f t="array" aca="1" ref="M14" ca="1">INDIRECT("'[Ahmad.xlsx]"&amp;TEXT(DATE(2025,10,1)+INT((ROW()-7)/7),"dd-mm-yyyy")&amp;"'!$H$25")</f>
        <v>0</v>
      </c>
      <c r="N14" s="28" cm="1">
        <f t="array" aca="1" ref="N14" ca="1">INDIRECT("'[Ahmad.xlsx]"&amp;TEXT(DATE(2025,10,1)+INT((ROW()-7)/7),"dd-mm-yyyy")&amp;"'!$F$25")</f>
        <v>0</v>
      </c>
      <c r="O14" s="28" cm="1">
        <f t="array" aca="1" ref="O14" ca="1">INDIRECT("'[Ahmad.xlsx]"&amp;TEXT(DATE(2025,10,1)+INT((ROW()-7)/7),"dd-mm-yyyy")&amp;"'!$D$25")</f>
        <v>0</v>
      </c>
      <c r="P14" s="53" cm="1">
        <f t="array" aca="1" ref="P14" ca="1">INDIRECT("'[Ahmad.xlsx]"&amp;TEXT(DATE(2025,10,1)+INT((ROW()-7)/7),"dd-mm-yyyy")&amp;"'!$I$25")</f>
        <v>0</v>
      </c>
      <c r="Q14" s="540">
        <f ca="1">SUM(F4:P4)+(E4*D4)+Z4+AA4+AB4</f>
        <v>0</v>
      </c>
      <c r="R14" s="28" cm="1">
        <f t="array" aca="1" ref="R14" ca="1">INDIRECT("'[Ahmad.xlsx]"&amp;TEXT(DATE(2025,10,1)+INT((ROW()-7)/7),"dd-mm-yyyy")&amp;"'!$M$6")</f>
        <v>0</v>
      </c>
      <c r="S14" s="28" cm="1">
        <f t="array" aca="1" ref="S14" ca="1">INDIRECT("'[Ahmad.xlsx]"&amp;TEXT(DATE(2025,10,1)+INT((ROW()-7)/7),"dd-mm-yyyy")&amp;"'!M$5")</f>
        <v>0</v>
      </c>
      <c r="T14" s="28" cm="1">
        <f t="array" aca="1" ref="T14" ca="1">INDIRECT("'[Ahmad.xlsx]"&amp;TEXT(DATE(2025,10,1)+INT((ROW()-7)/7),"dd-mm-yyyy")&amp;"'!$M$4")</f>
        <v>0</v>
      </c>
      <c r="U14" s="28">
        <f t="shared" ca="1" si="13"/>
        <v>0</v>
      </c>
      <c r="V14" s="28">
        <f t="shared" ca="1" si="14"/>
        <v>0</v>
      </c>
      <c r="W14" s="57">
        <f t="shared" ca="1" si="15"/>
        <v>0</v>
      </c>
      <c r="X14" s="28">
        <f t="shared" ca="1" si="16"/>
        <v>0</v>
      </c>
      <c r="Y14" s="78" t="e">
        <f ca="1">(((R14*11%)+(S14*6%)+(U14*20%)+(T14-K14))-(J14+L14+M14+P14))/C1</f>
        <v>#DIV/0!</v>
      </c>
      <c r="Z14" s="541" cm="1">
        <f t="array" aca="1" ref="Z14" ca="1">INDIRECT("'[Ahmad.xlsx]"&amp;TEXT(DATE(2025,10,1)+INT((ROW()-7)/7),"dd-mm-yyyy")&amp;"'!$B$17")</f>
        <v>0</v>
      </c>
      <c r="AA14" s="89" cm="1">
        <f t="array" aca="1" ref="AA14" ca="1">INDIRECT("'[Ahmad.xlsx]"&amp;TEXT(DATE(2025,10,1)+INT((ROW()-7)/7),"dd-mm-yyyy")&amp;"'!G$72")</f>
        <v>0</v>
      </c>
      <c r="AB14" s="81"/>
      <c r="AC14" s="81">
        <f>'[4]02-10-2025'!$M$7</f>
        <v>0</v>
      </c>
      <c r="AD14" s="80">
        <f t="shared" ca="1" si="17"/>
        <v>0</v>
      </c>
      <c r="AE14" s="76"/>
      <c r="AF14" s="77"/>
      <c r="AG14" s="114" t="s">
        <v>267</v>
      </c>
      <c r="AH14" s="116">
        <f>AS9</f>
        <v>378</v>
      </c>
      <c r="AI14" s="106">
        <f>AH14*C1</f>
        <v>0</v>
      </c>
      <c r="AT14" s="138"/>
    </row>
    <row r="15" spans="1:48" s="2" customFormat="1" ht="15.75">
      <c r="A15" s="23"/>
      <c r="B15" s="42"/>
      <c r="C15" s="43"/>
      <c r="D15" s="44"/>
      <c r="E15" s="45"/>
      <c r="F15" s="46"/>
      <c r="G15" s="47"/>
      <c r="H15" s="47"/>
      <c r="I15" s="54"/>
      <c r="J15" s="55"/>
      <c r="K15" s="55"/>
      <c r="L15" s="55"/>
      <c r="M15" s="55"/>
      <c r="N15" s="55"/>
      <c r="O15" s="55"/>
      <c r="P15" s="55"/>
      <c r="Q15" s="545"/>
      <c r="R15" s="65"/>
      <c r="S15" s="66"/>
      <c r="T15" s="67"/>
      <c r="U15" s="65"/>
      <c r="V15" s="55"/>
      <c r="W15" s="68"/>
      <c r="X15" s="55"/>
      <c r="Y15" s="90"/>
      <c r="Z15" s="90"/>
      <c r="AA15" s="91"/>
      <c r="AB15" s="90"/>
      <c r="AC15" s="90"/>
      <c r="AD15" s="90"/>
      <c r="AE15" s="76"/>
      <c r="AF15" s="77"/>
      <c r="AG15" s="114" t="s">
        <v>265</v>
      </c>
      <c r="AH15" s="116">
        <f>AS11</f>
        <v>325.5</v>
      </c>
      <c r="AI15" s="106">
        <f>AH15*C1</f>
        <v>0</v>
      </c>
      <c r="AJ15" s="13"/>
      <c r="AK15" s="13"/>
      <c r="AL15" s="14"/>
      <c r="AM15" s="13"/>
      <c r="AN15" s="14"/>
      <c r="AO15" s="13"/>
      <c r="AP15" s="14"/>
      <c r="AQ15" s="13"/>
      <c r="AR15" s="14"/>
      <c r="AS15"/>
      <c r="AT15"/>
      <c r="AU15"/>
    </row>
    <row r="16" spans="1:48" s="3" customFormat="1" ht="15.75">
      <c r="A16" s="23"/>
      <c r="B16" s="48"/>
      <c r="C16" s="49"/>
      <c r="D16" s="16">
        <f t="shared" ref="D16:X16" ca="1" si="18">SUM(D11:D14)</f>
        <v>0</v>
      </c>
      <c r="E16" s="50">
        <f t="shared" ca="1" si="18"/>
        <v>0</v>
      </c>
      <c r="F16" s="16">
        <f t="shared" ca="1" si="18"/>
        <v>0</v>
      </c>
      <c r="G16" s="16">
        <f t="shared" ca="1" si="18"/>
        <v>0</v>
      </c>
      <c r="H16" s="16">
        <f t="shared" ca="1" si="18"/>
        <v>0</v>
      </c>
      <c r="I16" s="16">
        <f t="shared" ca="1" si="18"/>
        <v>0</v>
      </c>
      <c r="J16" s="16">
        <f t="shared" ca="1" si="18"/>
        <v>0</v>
      </c>
      <c r="K16" s="16">
        <f t="shared" ca="1" si="18"/>
        <v>0</v>
      </c>
      <c r="L16" s="16">
        <f t="shared" ca="1" si="18"/>
        <v>0</v>
      </c>
      <c r="M16" s="16">
        <f t="shared" ca="1" si="18"/>
        <v>0</v>
      </c>
      <c r="N16" s="16">
        <f t="shared" ca="1" si="18"/>
        <v>0</v>
      </c>
      <c r="O16" s="16">
        <f t="shared" ca="1" si="18"/>
        <v>0</v>
      </c>
      <c r="P16" s="16">
        <f t="shared" ca="1" si="18"/>
        <v>0</v>
      </c>
      <c r="Q16" s="546">
        <f t="shared" ca="1" si="18"/>
        <v>0</v>
      </c>
      <c r="R16" s="69">
        <f t="shared" ca="1" si="18"/>
        <v>0</v>
      </c>
      <c r="S16" s="69">
        <f t="shared" ca="1" si="18"/>
        <v>0</v>
      </c>
      <c r="T16" s="69">
        <f t="shared" ca="1" si="18"/>
        <v>0</v>
      </c>
      <c r="U16" s="69">
        <f t="shared" ca="1" si="18"/>
        <v>0</v>
      </c>
      <c r="V16" s="69">
        <f t="shared" ca="1" si="18"/>
        <v>0</v>
      </c>
      <c r="W16" s="70">
        <f t="shared" ca="1" si="18"/>
        <v>0</v>
      </c>
      <c r="X16" s="69">
        <f t="shared" ca="1" si="18"/>
        <v>0</v>
      </c>
      <c r="Y16" s="92" t="e">
        <f ca="1">(((R16*11%)+(S16*6%)+(U16*20%)+(T16-K16))-(J16+L16+M16+P16))/C1</f>
        <v>#DIV/0!</v>
      </c>
      <c r="Z16" s="93">
        <f t="shared" ref="Z16:AD16" ca="1" si="19">SUM(Z11:Z14)</f>
        <v>0</v>
      </c>
      <c r="AA16" s="93">
        <f t="shared" ca="1" si="19"/>
        <v>0</v>
      </c>
      <c r="AB16" s="69">
        <f t="shared" si="19"/>
        <v>0</v>
      </c>
      <c r="AC16" s="69">
        <f t="shared" si="19"/>
        <v>0</v>
      </c>
      <c r="AD16" s="69">
        <f t="shared" ca="1" si="19"/>
        <v>0</v>
      </c>
      <c r="AE16" s="76">
        <f>AE9</f>
        <v>172.04</v>
      </c>
      <c r="AF16" s="77" t="e">
        <f t="shared" ref="AF16:AF23" ca="1" si="20">Y16-AE16</f>
        <v>#DIV/0!</v>
      </c>
      <c r="AG16" s="114"/>
      <c r="AH16" s="116"/>
      <c r="AI16" s="106">
        <f>AH16*C1</f>
        <v>0</v>
      </c>
      <c r="AJ16" s="13"/>
      <c r="AK16" s="13"/>
      <c r="AL16" s="14"/>
      <c r="AM16" s="13"/>
      <c r="AN16" s="14"/>
      <c r="AO16" s="13"/>
      <c r="AP16" s="14"/>
      <c r="AQ16" s="13"/>
      <c r="AR16" s="14"/>
      <c r="AS16"/>
      <c r="AT16"/>
      <c r="AU16"/>
    </row>
    <row r="17" spans="1:48" s="1" customFormat="1" ht="15.75">
      <c r="A17" s="23"/>
      <c r="B17" s="19" t="s">
        <v>119</v>
      </c>
      <c r="C17" s="20" t="s">
        <v>120</v>
      </c>
      <c r="D17" s="21" t="s">
        <v>225</v>
      </c>
      <c r="E17" s="22" t="s">
        <v>226</v>
      </c>
      <c r="F17" s="17" t="s">
        <v>227</v>
      </c>
      <c r="G17" s="21" t="s">
        <v>228</v>
      </c>
      <c r="H17" s="21" t="s">
        <v>229</v>
      </c>
      <c r="I17" s="17" t="s">
        <v>230</v>
      </c>
      <c r="J17" s="17" t="s">
        <v>231</v>
      </c>
      <c r="K17" s="17" t="s">
        <v>232</v>
      </c>
      <c r="L17" s="17" t="s">
        <v>233</v>
      </c>
      <c r="M17" s="17" t="s">
        <v>234</v>
      </c>
      <c r="N17" s="17" t="s">
        <v>235</v>
      </c>
      <c r="O17" s="17" t="s">
        <v>236</v>
      </c>
      <c r="P17" s="17" t="s">
        <v>237</v>
      </c>
      <c r="Q17" s="539" t="s">
        <v>238</v>
      </c>
      <c r="R17" s="17" t="s">
        <v>239</v>
      </c>
      <c r="S17" s="17" t="s">
        <v>240</v>
      </c>
      <c r="T17" s="17" t="s">
        <v>241</v>
      </c>
      <c r="U17" s="17" t="s">
        <v>242</v>
      </c>
      <c r="V17" s="17" t="s">
        <v>243</v>
      </c>
      <c r="W17" s="56" t="s">
        <v>244</v>
      </c>
      <c r="X17" s="17" t="s">
        <v>245</v>
      </c>
      <c r="Y17" s="71" t="s">
        <v>246</v>
      </c>
      <c r="Z17" s="544" t="s">
        <v>247</v>
      </c>
      <c r="AA17" s="73" t="s">
        <v>248</v>
      </c>
      <c r="AB17" s="74" t="s">
        <v>249</v>
      </c>
      <c r="AC17" s="74" t="s">
        <v>250</v>
      </c>
      <c r="AD17" s="75" t="s">
        <v>251</v>
      </c>
      <c r="AE17" s="76"/>
      <c r="AF17" s="77"/>
      <c r="AG17" s="118"/>
      <c r="AH17" s="119"/>
      <c r="AI17" s="106">
        <f>AH17*C1</f>
        <v>0</v>
      </c>
      <c r="AJ17" s="120"/>
      <c r="AK17" s="120"/>
      <c r="AL17" s="121"/>
      <c r="AM17" s="122"/>
      <c r="AN17" s="123"/>
      <c r="AO17" s="120"/>
      <c r="AP17" s="121"/>
      <c r="AQ17" s="120"/>
      <c r="AR17" s="121"/>
    </row>
    <row r="18" spans="1:48" ht="15.75">
      <c r="A18" s="23">
        <f>'[1]03-10-2025'!$B$2</f>
        <v>0</v>
      </c>
      <c r="B18" s="24" cm="1">
        <f t="array" aca="1" ref="B18" ca="1">INDIRECT("'[Rawad.xlsx]"&amp;TEXT(DATE(2025,10,1)+INT((ROW()-4)/7),"dd-mm-yyyy")&amp;"'!$B$4")</f>
        <v>0</v>
      </c>
      <c r="C18" s="25" cm="1">
        <f t="array" aca="1" ref="C18" ca="1">INDIRECT("'[Rawad.xlsx]"&amp;TEXT(DATE(2025,10,1)+INT((ROW()-4)/7),"dd-mm-yyyy")&amp;"'!$B$3")</f>
        <v>0</v>
      </c>
      <c r="D18" s="26" cm="1">
        <f t="array" aca="1" ref="D18" ca="1">INDIRECT("'[Rawad.xlsx]"&amp;TEXT(DATE(2025,10,1)+INT((ROW()-4)/7),"dd-mm-yyyy")&amp;"'!$I$2")</f>
        <v>0</v>
      </c>
      <c r="E18" s="27" cm="1">
        <f t="array" aca="1" ref="E18" ca="1">INDIRECT("'[Rawad.xlsx]"&amp;TEXT(DATE(2025,10,1)+INT((ROW()-4)/7),"dd-mm-yyyy")&amp;"'!$I$9")</f>
        <v>0</v>
      </c>
      <c r="F18" s="41" cm="1">
        <f t="array" aca="1" ref="F18" ca="1">INDIRECT("'[Rawad.xlsx]"&amp;TEXT(DATE(2025,10,1)+INT((ROW()-4)/7),"dd-mm-yyyy")&amp;"'!$F$9")</f>
        <v>0</v>
      </c>
      <c r="G18" s="29" cm="1">
        <f t="array" aca="1" ref="G18" ca="1">INDIRECT("'[Rawad.xlsx]"&amp;TEXT(DATE(2025,10,1)+INT((ROW()-4)/7),"dd-mm-yyyy")&amp;"'!$B$22")</f>
        <v>0</v>
      </c>
      <c r="H18" s="29" cm="1">
        <f t="array" aca="1" ref="H18" ca="1">INDIRECT("'[Rawad.xlsx]"&amp;TEXT(DATE(2025,10,1)+INT((ROW()-4)/7),"dd-mm-yyyy")&amp;"'!$B$20")</f>
        <v>0</v>
      </c>
      <c r="I18" s="53" cm="1">
        <f t="array" aca="1" ref="I18" ca="1">INDIRECT("'[Rawad.xlsx]"&amp;TEXT(DATE(2025,10,1)+INT((ROW()-4)/7),"dd-mm-yyyy")&amp;"'!$B$18")</f>
        <v>0</v>
      </c>
      <c r="J18" s="28" cm="1">
        <f t="array" aca="1" ref="J18" ca="1">INDIRECT("'[Rawad.xlsx]"&amp;TEXT(DATE(2025,10,1)+INT((ROW()-4)/7),"dd-mm-yyyy")&amp;"'!$G$27")</f>
        <v>0</v>
      </c>
      <c r="K18" s="28" cm="1">
        <f t="array" aca="1" ref="K18" ca="1">INDIRECT("'[Rawad.xlsx]"&amp;TEXT(DATE(2025,10,1)+INT((ROW()-4)/7),"dd-mm-yyyy")&amp;"'!$C$67")</f>
        <v>0</v>
      </c>
      <c r="L18" s="53" cm="1">
        <f t="array" aca="1" ref="L18" ca="1">INDIRECT("'[Rawad.xlsx]"&amp;TEXT(DATE(2025,10,1)+INT((ROW()-4)/7),"dd-mm-yyyy")&amp;"'!$G$25")</f>
        <v>0</v>
      </c>
      <c r="M18" s="28" cm="1">
        <f t="array" aca="1" ref="M18" ca="1">INDIRECT("'[Rawad.xlsx]"&amp;TEXT(DATE(2025,10,1)+INT((ROW()-4)/7),"dd-mm-yyyy")&amp;"'!$H$25")</f>
        <v>0</v>
      </c>
      <c r="N18" s="28" cm="1">
        <f t="array" aca="1" ref="N18" ca="1">INDIRECT("'[Rawad.xlsx]"&amp;TEXT(DATE(2025,10,1)+INT((ROW()-4)/7),"dd-mm-yyyy")&amp;"'!$F$25")</f>
        <v>0</v>
      </c>
      <c r="O18" s="28" cm="1">
        <f t="array" aca="1" ref="O18" ca="1">INDIRECT("'[Rawad.xlsx]"&amp;TEXT(DATE(2025,10,1)+INT((ROW()-4)/7),"dd-mm-yyyy")&amp;"'!$D$25")</f>
        <v>0</v>
      </c>
      <c r="P18" s="53" cm="1">
        <f t="array" aca="1" ref="P18" ca="1">INDIRECT("'[Rawad.xlsx]"&amp;TEXT(DATE(2025,10,1)+INT((ROW()-4)/7),"dd-mm-yyyy")&amp;"'!$I$25")</f>
        <v>0</v>
      </c>
      <c r="Q18" s="540">
        <f ca="1">SUM(F4:P4)+(E4*D4)+Z4+AA4+AB4</f>
        <v>0</v>
      </c>
      <c r="R18" s="28" cm="1">
        <f t="array" aca="1" ref="R18" ca="1">INDIRECT("'[Rawad.xlsx]"&amp;TEXT(DATE(2025,10,1)+INT((ROW()-4)/7),"dd-mm-yyyy")&amp;"'!$M$6")</f>
        <v>0</v>
      </c>
      <c r="S18" s="28" cm="1">
        <f t="array" aca="1" ref="S18" ca="1">INDIRECT("'[Rawad.xlsx]"&amp;TEXT(DATE(2025,10,1)+INT((ROW()-4)/7),"dd-mm-yyyy")&amp;"'!M$5")</f>
        <v>0</v>
      </c>
      <c r="T18" s="28" cm="1">
        <f t="array" aca="1" ref="T18" ca="1">INDIRECT("'[Rawad.xlsx]"&amp;TEXT(DATE(2025,10,1)+INT((ROW()-4)/7),"dd-mm-yyyy")&amp;"'!$M$4")</f>
        <v>0</v>
      </c>
      <c r="U18" s="53">
        <f ca="1">Q18-(S18+R18+T18)</f>
        <v>0</v>
      </c>
      <c r="V18" s="28">
        <f t="shared" ref="V18:V21" ca="1" si="21">R18-(R18*11%)</f>
        <v>0</v>
      </c>
      <c r="W18" s="57">
        <f t="shared" ref="W18:W21" ca="1" si="22">(S18-(S18*20%))</f>
        <v>0</v>
      </c>
      <c r="X18" s="28">
        <f ca="1">((F18+(E18*D18))-(V18+W18+T18))</f>
        <v>0</v>
      </c>
      <c r="Y18" s="78" t="e">
        <f ca="1">(((R18*11%)+(S18*6%)+(U18*20%)+(T18-K18))-(J18+L18+M18+P18))/C1</f>
        <v>#DIV/0!</v>
      </c>
      <c r="Z18" s="541" cm="1">
        <f t="array" aca="1" ref="Z18" ca="1">INDIRECT("'[Rawad.xlsx]"&amp;TEXT(DATE(2025,10,1)+INT((ROW()-4)/7),"dd-mm-yyyy")&amp;"'!$B$17")</f>
        <v>0</v>
      </c>
      <c r="AA18" s="89" cm="1">
        <f t="array" aca="1" ref="AA18" ca="1">INDIRECT("'[Rawad.xlsx]"&amp;TEXT(DATE(2025,10,1)+INT((ROW()-4)/7),"dd-mm-yyyy")&amp;"'!G$72")</f>
        <v>0</v>
      </c>
      <c r="AB18" s="81"/>
      <c r="AC18" s="81">
        <f>'[1]03-10-2025'!$M$7</f>
        <v>0</v>
      </c>
      <c r="AD18" s="80">
        <f ca="1">AC18-((AA18*0.7)+AB18)</f>
        <v>0</v>
      </c>
      <c r="AE18" s="76"/>
      <c r="AF18" s="94"/>
      <c r="AG18" s="124" t="s">
        <v>54</v>
      </c>
      <c r="AH18" s="125">
        <f>SUM(AH2:AH16)</f>
        <v>5161.2</v>
      </c>
      <c r="AI18" s="106">
        <f>AH18*C1</f>
        <v>0</v>
      </c>
      <c r="AK18" s="697" t="s">
        <v>264</v>
      </c>
      <c r="AL18" s="698"/>
      <c r="AM18" s="699" t="e">
        <f ca="1">(AS10+AF221)-Z221+(AD226-AD227)</f>
        <v>#DIV/0!</v>
      </c>
    </row>
    <row r="19" spans="1:48" ht="15.75">
      <c r="A19" s="23">
        <f>'[2]03-10-2025'!$B$2</f>
        <v>0</v>
      </c>
      <c r="B19" s="30" cm="1">
        <f t="array" aca="1" ref="B19" ca="1">INDIRECT("'[Hani.xlsx]"&amp;TEXT(DATE(2025,10,1)+INT((ROW()-4)/7),"dd-mm-yyyy")&amp;"'!$B$4")</f>
        <v>0</v>
      </c>
      <c r="C19" s="25" cm="1">
        <f t="array" aca="1" ref="C19" ca="1">INDIRECT("'[Hani.xlsx]"&amp;TEXT(DATE(2025,10,1)+INT((ROW()-4)/7),"dd-mm-yyyy")&amp;"'!$B$3")</f>
        <v>0</v>
      </c>
      <c r="D19" s="26" cm="1">
        <f t="array" aca="1" ref="D19" ca="1">INDIRECT("'[Hani.xlsx]"&amp;TEXT(DATE(2025,10,1)+INT((ROW()-4)/7),"dd-mm-yyyy")&amp;"'!$I$2")</f>
        <v>0</v>
      </c>
      <c r="E19" s="27" cm="1">
        <f t="array" aca="1" ref="E19" ca="1">INDIRECT("'[Hani.xlsx]"&amp;TEXT(DATE(2025,10,1)+INT((ROW()-5)/7),"dd-mm-yyyy")&amp;"'!$I$9")</f>
        <v>0</v>
      </c>
      <c r="F19" s="41" cm="1">
        <f t="array" aca="1" ref="F19" ca="1">INDIRECT("'[Hani.xlsx]"&amp;TEXT(DATE(2025,10,1)+INT((ROW()-5)/7),"dd-mm-yyyy")&amp;"'!$F$9")</f>
        <v>0</v>
      </c>
      <c r="G19" s="29" cm="1">
        <f t="array" aca="1" ref="G19" ca="1">INDIRECT("'[Hani.xlsx]"&amp;TEXT(DATE(2025,10,1)+INT((ROW()-5)/7),"dd-mm-yyyy")&amp;"'!$B$22")</f>
        <v>0</v>
      </c>
      <c r="H19" s="29" cm="1">
        <f t="array" aca="1" ref="H19" ca="1">INDIRECT("'[Hani.xlsx]"&amp;TEXT(DATE(2025,10,1)+INT((ROW()-5)/7),"dd-mm-yyyy")&amp;"'!$B$20")</f>
        <v>0</v>
      </c>
      <c r="I19" s="53" cm="1">
        <f t="array" aca="1" ref="I19" ca="1">INDIRECT("'[Hani.xlsx]"&amp;TEXT(DATE(2025,10,1)+INT((ROW()-5)/7),"dd-mm-yyyy")&amp;"'!$B$18")</f>
        <v>0</v>
      </c>
      <c r="J19" s="28" cm="1">
        <f t="array" aca="1" ref="J19" ca="1">INDIRECT("'[Hani.xlsx]"&amp;TEXT(DATE(2025,10,1)+INT((ROW()-5)/7),"dd-mm-yyyy")&amp;"'!$G$27")</f>
        <v>0</v>
      </c>
      <c r="K19" s="28" cm="1">
        <f t="array" aca="1" ref="K19" ca="1">INDIRECT("'[Hani.xlsx]"&amp;TEXT(DATE(2025,10,1)+INT((ROW()-5)/7),"dd-mm-yyyy")&amp;"'!$C$67")</f>
        <v>0</v>
      </c>
      <c r="L19" s="53" cm="1">
        <f t="array" aca="1" ref="L19" ca="1">INDIRECT("'[Hani.xlsx]"&amp;TEXT(DATE(2025,10,1)+INT((ROW()-5)/7),"dd-mm-yyyy")&amp;"'!$G$25")</f>
        <v>0</v>
      </c>
      <c r="M19" s="28" cm="1">
        <f t="array" aca="1" ref="M19" ca="1">INDIRECT("'[Hani.xlsx]"&amp;TEXT(DATE(2025,10,1)+INT((ROW()-5)/7),"dd-mm-yyyy")&amp;"'!$H$25")</f>
        <v>0</v>
      </c>
      <c r="N19" s="28" cm="1">
        <f t="array" aca="1" ref="N19" ca="1">INDIRECT("'[Hani.xlsx]"&amp;TEXT(DATE(2025,10,1)+INT((ROW()-5)/7),"dd-mm-yyyy")&amp;"'!$F$25")</f>
        <v>0</v>
      </c>
      <c r="O19" s="28" cm="1">
        <f t="array" aca="1" ref="O19" ca="1">INDIRECT("'[Hani.xlsx]"&amp;TEXT(DATE(2025,10,1)+INT((ROW()-5)/7),"dd-mm-yyyy")&amp;"'!$D$25")</f>
        <v>0</v>
      </c>
      <c r="P19" s="53" cm="1">
        <f t="array" aca="1" ref="P19" ca="1">INDIRECT("'[Hani.xlsx]"&amp;TEXT(DATE(2025,10,1)+INT((ROW()-5)/7),"dd-mm-yyyy")&amp;"'!$I$25")</f>
        <v>0</v>
      </c>
      <c r="Q19" s="540">
        <f ca="1">SUM(F4:P4)+(E4*D4)+Z4+AA4+AB4</f>
        <v>0</v>
      </c>
      <c r="R19" s="28" cm="1">
        <f t="array" aca="1" ref="R19" ca="1">INDIRECT("'[Hani.xlsx]"&amp;TEXT(DATE(2025,10,1)+INT((ROW()-5)/7),"dd-mm-yyyy")&amp;"'!$M$6")</f>
        <v>0</v>
      </c>
      <c r="S19" s="28" cm="1">
        <f t="array" aca="1" ref="S19" ca="1">INDIRECT("'[Hani.xlsx]"&amp;TEXT(DATE(2025,10,1)+INT((ROW()-5)/7),"dd-mm-yyyy")&amp;"'!M$5")</f>
        <v>0</v>
      </c>
      <c r="T19" s="28" cm="1">
        <f t="array" aca="1" ref="T19" ca="1">INDIRECT("'[Hani.xlsx]"&amp;TEXT(DATE(2025,10,1)+INT((ROW()-5)/7),"dd-mm-yyyy")&amp;"'!$M$4")</f>
        <v>0</v>
      </c>
      <c r="U19" s="53">
        <f t="shared" ref="U19:U21" ca="1" si="23">Q19-(S19+R19+T19)</f>
        <v>0</v>
      </c>
      <c r="V19" s="28">
        <f t="shared" ca="1" si="21"/>
        <v>0</v>
      </c>
      <c r="W19" s="57">
        <f t="shared" ca="1" si="22"/>
        <v>0</v>
      </c>
      <c r="X19" s="28">
        <f ca="1">((F19+(E19*D19))-(V19+W19+T19))</f>
        <v>0</v>
      </c>
      <c r="Y19" s="78" t="e">
        <f ca="1">(((R19*11%)+(S19*6%)+(U19*20%)+(T19-K19))-(J19+L19+M19+P19))/C1</f>
        <v>#DIV/0!</v>
      </c>
      <c r="Z19" s="541" cm="1">
        <f t="array" aca="1" ref="Z19" ca="1">INDIRECT("'[Hani.xlsx]"&amp;TEXT(DATE(2025,10,1)+INT((ROW()-5)/7),"dd-mm-yyyy")&amp;"'!$B$17")</f>
        <v>0</v>
      </c>
      <c r="AA19" s="89" cm="1">
        <f t="array" aca="1" ref="AA19" ca="1">INDIRECT("'[Hani.xlsx]"&amp;TEXT(DATE(2025,10,1)+INT((ROW()-5)/7),"dd-mm-yyyy")&amp;"'!G$72")</f>
        <v>0</v>
      </c>
      <c r="AB19" s="81"/>
      <c r="AC19" s="81">
        <f>'[2]03-10-2025'!$M$7</f>
        <v>0</v>
      </c>
      <c r="AD19" s="80">
        <f t="shared" ref="AD19:AD21" ca="1" si="24">AC19-((AA19*0.7)+AB19)</f>
        <v>0</v>
      </c>
      <c r="AE19" s="76"/>
      <c r="AF19" s="77"/>
      <c r="AG19" s="13"/>
      <c r="AH19" s="126"/>
      <c r="AK19" s="691" t="s">
        <v>268</v>
      </c>
      <c r="AL19" s="692"/>
      <c r="AM19" s="700"/>
    </row>
    <row r="20" spans="1:48" ht="15.75">
      <c r="A20" s="23">
        <f>'[3]03-10-2025'!$B$2</f>
        <v>0</v>
      </c>
      <c r="B20" s="30" cm="1">
        <f t="array" aca="1" ref="B20" ca="1">INDIRECT("'[Rayan.xlsx]"&amp;TEXT(DATE(2025,10,1)+INT((ROW()-4)/7),"dd-mm-yyyy")&amp;"'!$B$4")</f>
        <v>0</v>
      </c>
      <c r="C20" s="25" cm="1">
        <f t="array" aca="1" ref="C20" ca="1">INDIRECT("'[Rayan.xlsx]"&amp;TEXT(DATE(2025,10,1)+INT((ROW()-4)/7),"dd-mm-yyyy")&amp;"'!$B$3")</f>
        <v>0</v>
      </c>
      <c r="D20" s="26" cm="1">
        <f t="array" aca="1" ref="D20" ca="1">INDIRECT("'[Rayan.xlsx]"&amp;TEXT(DATE(2025,10,1)+INT((ROW()-4)/7),"dd-mm-yyyy")&amp;"'!$I$2")</f>
        <v>89000</v>
      </c>
      <c r="E20" s="27" cm="1">
        <f t="array" aca="1" ref="E20" ca="1">INDIRECT("'[Rayan.xlsx]"&amp;TEXT(DATE(2025,10,1)+INT((ROW()-6)/7),"dd-mm-yyyy")&amp;"'!$I$9")</f>
        <v>0</v>
      </c>
      <c r="F20" s="41" cm="1">
        <f t="array" aca="1" ref="F20" ca="1">INDIRECT("'[Rayan.xlsx]"&amp;TEXT(DATE(2025,10,1)+INT((ROW()-6)/7),"dd-mm-yyyy")&amp;"'!$F$9")</f>
        <v>0</v>
      </c>
      <c r="G20" s="29" cm="1">
        <f t="array" aca="1" ref="G20" ca="1">INDIRECT("'[Rayan.xlsx]"&amp;TEXT(DATE(2025,10,1)+INT((ROW()-6)/7),"dd-mm-yyyy")&amp;"'!$B$22")</f>
        <v>0</v>
      </c>
      <c r="H20" s="29" cm="1">
        <f t="array" aca="1" ref="H20" ca="1">INDIRECT("'[Rayan.xlsx]"&amp;TEXT(DATE(2025,10,1)+INT((ROW()-6)/7),"dd-mm-yyyy")&amp;"'!$B$20")</f>
        <v>0</v>
      </c>
      <c r="I20" s="53" cm="1">
        <f t="array" aca="1" ref="I20" ca="1">INDIRECT("'[Rayan.xlsx]"&amp;TEXT(DATE(2025,10,1)+INT((ROW()-6)/7),"dd-mm-yyyy")&amp;"'!$B$18")</f>
        <v>0</v>
      </c>
      <c r="J20" s="28" cm="1">
        <f t="array" aca="1" ref="J20" ca="1">INDIRECT("'[Rayan.xlsx]"&amp;TEXT(DATE(2025,10,1)+INT((ROW()-6)/7),"dd-mm-yyyy")&amp;"'!$G$27")</f>
        <v>0</v>
      </c>
      <c r="K20" s="28" cm="1">
        <f t="array" aca="1" ref="K20" ca="1">INDIRECT("'[Rayan.xlsx]"&amp;TEXT(DATE(2025,10,1)+INT((ROW()-6)/7),"dd-mm-yyyy")&amp;"'!$C$67")</f>
        <v>0</v>
      </c>
      <c r="L20" s="53" cm="1">
        <f t="array" aca="1" ref="L20" ca="1">INDIRECT("'[Rayan.xlsx]"&amp;TEXT(DATE(2025,10,1)+INT((ROW()-6)/7),"dd-mm-yyyy")&amp;"'!$G$25")</f>
        <v>0</v>
      </c>
      <c r="M20" s="28" cm="1">
        <f t="array" aca="1" ref="M20" ca="1">INDIRECT("'[Rayan.xlsx]"&amp;TEXT(DATE(2025,10,1)+INT((ROW()-6)/7),"dd-mm-yyyy")&amp;"'!$H$25")</f>
        <v>0</v>
      </c>
      <c r="N20" s="28" cm="1">
        <f t="array" aca="1" ref="N20" ca="1">INDIRECT("'[Rayan.xlsx]"&amp;TEXT(DATE(2025,10,1)+INT((ROW()-6)/7),"dd-mm-yyyy")&amp;"'!$F$25")</f>
        <v>0</v>
      </c>
      <c r="O20" s="28" cm="1">
        <f t="array" aca="1" ref="O20" ca="1">INDIRECT("'[Rayan.xlsx]"&amp;TEXT(DATE(2025,10,1)+INT((ROW()-6)/7),"dd-mm-yyyy")&amp;"'!$D$25")</f>
        <v>0</v>
      </c>
      <c r="P20" s="53" cm="1">
        <f t="array" aca="1" ref="P20" ca="1">INDIRECT("'[Rayan.xlsx]"&amp;TEXT(DATE(2025,10,1)+INT((ROW()-6)/7),"dd-mm-yyyy")&amp;"'!$I$25")</f>
        <v>0</v>
      </c>
      <c r="Q20" s="540">
        <f ca="1">SUM(F4:P4)+(E4*D4)+Z4+AA4+AB4</f>
        <v>0</v>
      </c>
      <c r="R20" s="28" cm="1">
        <f t="array" aca="1" ref="R20" ca="1">INDIRECT("'[Rayan.xlsx]"&amp;TEXT(DATE(2025,10,1)+INT((ROW()-6)/7),"dd-mm-yyyy")&amp;"'!$M$6")</f>
        <v>0</v>
      </c>
      <c r="S20" s="28" cm="1">
        <f t="array" aca="1" ref="S20" ca="1">INDIRECT("'[Rayan.xlsx]"&amp;TEXT(DATE(2025,10,1)+INT((ROW()-6)/7),"dd-mm-yyyy")&amp;"'!M$5")</f>
        <v>0</v>
      </c>
      <c r="T20" s="28" cm="1">
        <f t="array" aca="1" ref="T20" ca="1">INDIRECT("'[Rayan.xlsx]"&amp;TEXT(DATE(2025,10,1)+INT((ROW()-6)/7),"dd-mm-yyyy")&amp;"'!$M$4")</f>
        <v>0</v>
      </c>
      <c r="U20" s="53">
        <f t="shared" ca="1" si="23"/>
        <v>0</v>
      </c>
      <c r="V20" s="28">
        <f t="shared" ca="1" si="21"/>
        <v>0</v>
      </c>
      <c r="W20" s="57">
        <f t="shared" ca="1" si="22"/>
        <v>0</v>
      </c>
      <c r="X20" s="28">
        <f ca="1">((F20+(E20*D20))-(V20+W20+T20))</f>
        <v>0</v>
      </c>
      <c r="Y20" s="78" t="e">
        <f ca="1">(((R20*11%)+(S20*6%)+(U20*20%)+(T20-K20))-(J20+L20+M20+P20))/C1</f>
        <v>#DIV/0!</v>
      </c>
      <c r="Z20" s="541" cm="1">
        <f t="array" aca="1" ref="Z20" ca="1">INDIRECT("'[Rayan.xlsx]"&amp;TEXT(DATE(2025,10,1)+INT((ROW()-6)/7),"dd-mm-yyyy")&amp;"'!$B$17")</f>
        <v>0</v>
      </c>
      <c r="AA20" s="89" cm="1">
        <f t="array" aca="1" ref="AA20" ca="1">INDIRECT("'[Rayan.xlsx]"&amp;TEXT(DATE(2025,10,1)+INT((ROW()-6)/7),"dd-mm-yyyy")&amp;"'!G$72")</f>
        <v>0</v>
      </c>
      <c r="AB20" s="81"/>
      <c r="AC20" s="81">
        <f>'[3]03-10-2025'!$M$7</f>
        <v>0</v>
      </c>
      <c r="AD20" s="80">
        <f t="shared" ca="1" si="24"/>
        <v>0</v>
      </c>
      <c r="AE20" s="76"/>
      <c r="AF20" s="77"/>
      <c r="AK20" s="691" t="s">
        <v>253</v>
      </c>
      <c r="AL20" s="693"/>
      <c r="AM20" s="701"/>
    </row>
    <row r="21" spans="1:48" ht="15.75">
      <c r="A21" s="23">
        <f>'[4]03-10-2025'!$B$2</f>
        <v>0</v>
      </c>
      <c r="B21" s="30" cm="1">
        <f t="array" aca="1" ref="B21" ca="1">INDIRECT("'[Ahmad.xlsx]"&amp;TEXT(DATE(2025,10,1)+INT((ROW()-4)/7),"dd-mm-yyyy")&amp;"'!$B$4")</f>
        <v>0</v>
      </c>
      <c r="C21" s="25" cm="1">
        <f t="array" aca="1" ref="C21" ca="1">INDIRECT("'[Ahmad.xlsx]"&amp;TEXT(DATE(2025,10,1)+INT((ROW()-4)/7),"dd-mm-yyyy")&amp;"'!$B$3")</f>
        <v>0</v>
      </c>
      <c r="D21" s="26" cm="1">
        <f t="array" aca="1" ref="D21" ca="1">INDIRECT("'[Ahmad.xlsx]"&amp;TEXT(DATE(2025,10,1)+INT((ROW()-4)/7),"dd-mm-yyyy")&amp;"'!$I$2")</f>
        <v>89000</v>
      </c>
      <c r="E21" s="27" cm="1">
        <f t="array" aca="1" ref="E21" ca="1">INDIRECT("'[Ahmad.xlsx]"&amp;TEXT(DATE(2025,10,1)+INT((ROW()-7)/7),"dd-mm-yyyy")&amp;"'!$I$9")</f>
        <v>0</v>
      </c>
      <c r="F21" s="41" cm="1">
        <f t="array" aca="1" ref="F21" ca="1">INDIRECT("'[Ahmad.xlsx]"&amp;TEXT(DATE(2025,10,1)+INT((ROW()-7)/7),"dd-mm-yyyy")&amp;"'!$F$9")</f>
        <v>0</v>
      </c>
      <c r="G21" s="29" cm="1">
        <f t="array" aca="1" ref="G21" ca="1">INDIRECT("'[Ahmad.xlsx]"&amp;TEXT(DATE(2025,10,1)+INT((ROW()-7)/7),"dd-mm-yyyy")&amp;"'!$B$22")</f>
        <v>0</v>
      </c>
      <c r="H21" s="29" cm="1">
        <f t="array" aca="1" ref="H21" ca="1">INDIRECT("'[Ahmad.xlsx]"&amp;TEXT(DATE(2025,10,1)+INT((ROW()-7)/7),"dd-mm-yyyy")&amp;"'!$B$20")</f>
        <v>0</v>
      </c>
      <c r="I21" s="53" cm="1">
        <f t="array" aca="1" ref="I21" ca="1">INDIRECT("'[Ahmad.xlsx]"&amp;TEXT(DATE(2025,10,1)+INT((ROW()-7)/7),"dd-mm-yyyy")&amp;"'!$B$18")</f>
        <v>0</v>
      </c>
      <c r="J21" s="28" cm="1">
        <f t="array" aca="1" ref="J21" ca="1">INDIRECT("'[Ahmad.xlsx]"&amp;TEXT(DATE(2025,10,1)+INT((ROW()-7)/7),"dd-mm-yyyy")&amp;"'!$G$27")</f>
        <v>0</v>
      </c>
      <c r="K21" s="28" cm="1">
        <f t="array" aca="1" ref="K21" ca="1">INDIRECT("'[Ahmad.xlsx]"&amp;TEXT(DATE(2025,10,1)+INT((ROW()-7)/7),"dd-mm-yyyy")&amp;"'!$C$67")</f>
        <v>0</v>
      </c>
      <c r="L21" s="53" cm="1">
        <f t="array" aca="1" ref="L21" ca="1">INDIRECT("'[Ahmad.xlsx]"&amp;TEXT(DATE(2025,10,1)+INT((ROW()-7)/7),"dd-mm-yyyy")&amp;"'!$G$25")</f>
        <v>0</v>
      </c>
      <c r="M21" s="28" cm="1">
        <f t="array" aca="1" ref="M21" ca="1">INDIRECT("'[Ahmad.xlsx]"&amp;TEXT(DATE(2025,10,1)+INT((ROW()-7)/7),"dd-mm-yyyy")&amp;"'!$H$25")</f>
        <v>0</v>
      </c>
      <c r="N21" s="28" cm="1">
        <f t="array" aca="1" ref="N21" ca="1">INDIRECT("'[Ahmad.xlsx]"&amp;TEXT(DATE(2025,10,1)+INT((ROW()-7)/7),"dd-mm-yyyy")&amp;"'!$F$25")</f>
        <v>0</v>
      </c>
      <c r="O21" s="28" cm="1">
        <f t="array" aca="1" ref="O21" ca="1">INDIRECT("'[Ahmad.xlsx]"&amp;TEXT(DATE(2025,10,1)+INT((ROW()-7)/7),"dd-mm-yyyy")&amp;"'!$D$25")</f>
        <v>0</v>
      </c>
      <c r="P21" s="53" cm="1">
        <f t="array" aca="1" ref="P21" ca="1">INDIRECT("'[Ahmad.xlsx]"&amp;TEXT(DATE(2025,10,1)+INT((ROW()-7)/7),"dd-mm-yyyy")&amp;"'!$I$25")</f>
        <v>0</v>
      </c>
      <c r="Q21" s="540">
        <f ca="1">SUM(F4:P4)+(E4*D4)+Z4+AA4+AB4</f>
        <v>0</v>
      </c>
      <c r="R21" s="28" cm="1">
        <f t="array" aca="1" ref="R21" ca="1">INDIRECT("'[Ahmad.xlsx]"&amp;TEXT(DATE(2025,10,1)+INT((ROW()-7)/7),"dd-mm-yyyy")&amp;"'!$M$6")</f>
        <v>0</v>
      </c>
      <c r="S21" s="28" cm="1">
        <f t="array" aca="1" ref="S21" ca="1">INDIRECT("'[Ahmad.xlsx]"&amp;TEXT(DATE(2025,10,1)+INT((ROW()-7)/7),"dd-mm-yyyy")&amp;"'!M$5")</f>
        <v>0</v>
      </c>
      <c r="T21" s="28" cm="1">
        <f t="array" aca="1" ref="T21" ca="1">INDIRECT("'[Ahmad.xlsx]"&amp;TEXT(DATE(2025,10,1)+INT((ROW()-7)/7),"dd-mm-yyyy")&amp;"'!$M$4")</f>
        <v>0</v>
      </c>
      <c r="U21" s="53">
        <f t="shared" ca="1" si="23"/>
        <v>0</v>
      </c>
      <c r="V21" s="28">
        <f t="shared" ca="1" si="21"/>
        <v>0</v>
      </c>
      <c r="W21" s="57">
        <f t="shared" ca="1" si="22"/>
        <v>0</v>
      </c>
      <c r="X21" s="28">
        <f ca="1">((F21+(E21*D21))-(V21+W21+T21))</f>
        <v>0</v>
      </c>
      <c r="Y21" s="78" t="e">
        <f ca="1">(((R21*11%)+(S21*6%)+(U21*20%)+(T21-K21))-(J21+L21+M21+P21))/C1</f>
        <v>#DIV/0!</v>
      </c>
      <c r="Z21" s="541" cm="1">
        <f t="array" aca="1" ref="Z21" ca="1">INDIRECT("'[Ahmad.xlsx]"&amp;TEXT(DATE(2025,10,1)+INT((ROW()-7)/7),"dd-mm-yyyy")&amp;"'!$B$17")</f>
        <v>0</v>
      </c>
      <c r="AA21" s="89" cm="1">
        <f t="array" aca="1" ref="AA21" ca="1">INDIRECT("'[Ahmad.xlsx]"&amp;TEXT(DATE(2025,10,1)+INT((ROW()-7)/7),"dd-mm-yyyy")&amp;"'!G$72")</f>
        <v>0</v>
      </c>
      <c r="AB21" s="81"/>
      <c r="AC21" s="81">
        <f>'[4]03-10-2025'!$M$7</f>
        <v>0</v>
      </c>
      <c r="AD21" s="80">
        <f t="shared" ca="1" si="24"/>
        <v>0</v>
      </c>
      <c r="AE21" s="76"/>
      <c r="AF21" s="77"/>
    </row>
    <row r="22" spans="1:48" s="2" customFormat="1" ht="15.75">
      <c r="A22" s="23"/>
      <c r="B22" s="33"/>
      <c r="C22" s="33"/>
      <c r="D22" s="34"/>
      <c r="E22" s="35"/>
      <c r="F22" s="36"/>
      <c r="G22" s="34"/>
      <c r="H22" s="34"/>
      <c r="I22" s="36"/>
      <c r="J22" s="36"/>
      <c r="K22" s="36"/>
      <c r="L22" s="36"/>
      <c r="M22" s="36"/>
      <c r="N22" s="36"/>
      <c r="O22" s="36"/>
      <c r="P22" s="36"/>
      <c r="Q22" s="542"/>
      <c r="R22" s="36"/>
      <c r="S22" s="60"/>
      <c r="T22" s="61"/>
      <c r="U22" s="36"/>
      <c r="V22" s="36"/>
      <c r="W22" s="62"/>
      <c r="X22" s="36"/>
      <c r="Y22" s="84"/>
      <c r="Z22" s="84"/>
      <c r="AA22" s="84"/>
      <c r="AB22" s="84"/>
      <c r="AC22" s="84"/>
      <c r="AD22" s="85"/>
      <c r="AE22" s="76"/>
      <c r="AF22" s="77"/>
      <c r="AG22"/>
      <c r="AH22"/>
      <c r="AI22"/>
      <c r="AJ22" s="13"/>
      <c r="AK22" s="13"/>
      <c r="AL22" s="14"/>
      <c r="AM22" s="13"/>
      <c r="AN22" s="14"/>
      <c r="AO22" s="13"/>
      <c r="AP22" s="14"/>
      <c r="AQ22" s="13"/>
      <c r="AR22" s="14"/>
      <c r="AS22"/>
      <c r="AT22"/>
      <c r="AU22"/>
    </row>
    <row r="23" spans="1:48" s="3" customFormat="1" ht="15.75">
      <c r="A23" s="23"/>
      <c r="B23" s="51"/>
      <c r="C23" s="51"/>
      <c r="D23" s="16">
        <f t="shared" ref="D23:X23" ca="1" si="25">SUM(D18:D21)</f>
        <v>178000</v>
      </c>
      <c r="E23" s="50">
        <f t="shared" ca="1" si="25"/>
        <v>0</v>
      </c>
      <c r="F23" s="16">
        <f t="shared" ca="1" si="25"/>
        <v>0</v>
      </c>
      <c r="G23" s="16">
        <f t="shared" ca="1" si="25"/>
        <v>0</v>
      </c>
      <c r="H23" s="16">
        <f t="shared" ca="1" si="25"/>
        <v>0</v>
      </c>
      <c r="I23" s="16">
        <f t="shared" ca="1" si="25"/>
        <v>0</v>
      </c>
      <c r="J23" s="16">
        <f t="shared" ca="1" si="25"/>
        <v>0</v>
      </c>
      <c r="K23" s="16">
        <f t="shared" ca="1" si="25"/>
        <v>0</v>
      </c>
      <c r="L23" s="16">
        <f t="shared" ca="1" si="25"/>
        <v>0</v>
      </c>
      <c r="M23" s="16">
        <f t="shared" ca="1" si="25"/>
        <v>0</v>
      </c>
      <c r="N23" s="16">
        <f t="shared" ca="1" si="25"/>
        <v>0</v>
      </c>
      <c r="O23" s="16">
        <f t="shared" ca="1" si="25"/>
        <v>0</v>
      </c>
      <c r="P23" s="16">
        <f t="shared" ca="1" si="25"/>
        <v>0</v>
      </c>
      <c r="Q23" s="546">
        <f t="shared" ca="1" si="25"/>
        <v>0</v>
      </c>
      <c r="R23" s="69">
        <f t="shared" ca="1" si="25"/>
        <v>0</v>
      </c>
      <c r="S23" s="69">
        <f t="shared" ca="1" si="25"/>
        <v>0</v>
      </c>
      <c r="T23" s="69">
        <f t="shared" ca="1" si="25"/>
        <v>0</v>
      </c>
      <c r="U23" s="69">
        <f t="shared" ca="1" si="25"/>
        <v>0</v>
      </c>
      <c r="V23" s="69">
        <f t="shared" ca="1" si="25"/>
        <v>0</v>
      </c>
      <c r="W23" s="70">
        <f t="shared" ca="1" si="25"/>
        <v>0</v>
      </c>
      <c r="X23" s="69">
        <f t="shared" ca="1" si="25"/>
        <v>0</v>
      </c>
      <c r="Y23" s="92" t="e">
        <f ca="1">(((R23*11%)+(S23*6%)+(U23*20%)+(T23-K23))-(J23+L23+M23+P23))/C1</f>
        <v>#DIV/0!</v>
      </c>
      <c r="Z23" s="93">
        <f t="shared" ref="Z23:AD23" ca="1" si="26">SUM(Z18:Z21)</f>
        <v>0</v>
      </c>
      <c r="AA23" s="93">
        <f t="shared" ca="1" si="26"/>
        <v>0</v>
      </c>
      <c r="AB23" s="69">
        <f t="shared" si="26"/>
        <v>0</v>
      </c>
      <c r="AC23" s="69">
        <f t="shared" si="26"/>
        <v>0</v>
      </c>
      <c r="AD23" s="69">
        <f t="shared" ca="1" si="26"/>
        <v>0</v>
      </c>
      <c r="AE23" s="76">
        <f>AE9</f>
        <v>172.04</v>
      </c>
      <c r="AF23" s="77" t="e">
        <f t="shared" ca="1" si="20"/>
        <v>#DIV/0!</v>
      </c>
      <c r="AG23"/>
      <c r="AH23"/>
      <c r="AI23"/>
      <c r="AJ23" s="13"/>
      <c r="AK23" s="13"/>
      <c r="AL23" s="14"/>
      <c r="AM23" s="13"/>
      <c r="AN23" s="14"/>
      <c r="AO23" s="13"/>
      <c r="AP23" s="14"/>
      <c r="AQ23" s="13"/>
      <c r="AR23" s="14"/>
      <c r="AS23"/>
      <c r="AT23"/>
      <c r="AU23"/>
    </row>
    <row r="24" spans="1:48" s="1" customFormat="1" ht="15.75">
      <c r="A24" s="23"/>
      <c r="B24" s="19" t="s">
        <v>119</v>
      </c>
      <c r="C24" s="20" t="s">
        <v>120</v>
      </c>
      <c r="D24" s="21" t="s">
        <v>225</v>
      </c>
      <c r="E24" s="22" t="s">
        <v>226</v>
      </c>
      <c r="F24" s="17" t="s">
        <v>227</v>
      </c>
      <c r="G24" s="21" t="s">
        <v>228</v>
      </c>
      <c r="H24" s="21" t="s">
        <v>229</v>
      </c>
      <c r="I24" s="17" t="s">
        <v>230</v>
      </c>
      <c r="J24" s="17" t="s">
        <v>231</v>
      </c>
      <c r="K24" s="17" t="s">
        <v>232</v>
      </c>
      <c r="L24" s="17" t="s">
        <v>233</v>
      </c>
      <c r="M24" s="17" t="s">
        <v>234</v>
      </c>
      <c r="N24" s="17" t="s">
        <v>235</v>
      </c>
      <c r="O24" s="17" t="s">
        <v>236</v>
      </c>
      <c r="P24" s="17" t="s">
        <v>237</v>
      </c>
      <c r="Q24" s="539" t="s">
        <v>238</v>
      </c>
      <c r="R24" s="17" t="s">
        <v>239</v>
      </c>
      <c r="S24" s="17" t="s">
        <v>240</v>
      </c>
      <c r="T24" s="17" t="s">
        <v>241</v>
      </c>
      <c r="U24" s="17" t="s">
        <v>242</v>
      </c>
      <c r="V24" s="17" t="s">
        <v>243</v>
      </c>
      <c r="W24" s="56" t="s">
        <v>244</v>
      </c>
      <c r="X24" s="17" t="s">
        <v>245</v>
      </c>
      <c r="Y24" s="71" t="s">
        <v>246</v>
      </c>
      <c r="Z24" s="544" t="s">
        <v>247</v>
      </c>
      <c r="AA24" s="73" t="s">
        <v>248</v>
      </c>
      <c r="AB24" s="74" t="s">
        <v>249</v>
      </c>
      <c r="AC24" s="74" t="s">
        <v>250</v>
      </c>
      <c r="AD24" s="75" t="s">
        <v>251</v>
      </c>
      <c r="AE24" s="76"/>
      <c r="AF24" s="77"/>
      <c r="AJ24" s="120"/>
      <c r="AK24" s="120"/>
      <c r="AL24" s="121"/>
      <c r="AM24" s="122"/>
      <c r="AN24" s="123"/>
      <c r="AO24" s="120"/>
      <c r="AP24" s="121"/>
      <c r="AQ24" s="120"/>
      <c r="AR24" s="121"/>
    </row>
    <row r="25" spans="1:48">
      <c r="A25" s="23">
        <f>'[1]04-10-2025'!$B$2</f>
        <v>0</v>
      </c>
      <c r="B25" s="24" cm="1">
        <f t="array" aca="1" ref="B25" ca="1">INDIRECT("'[Rawad.xlsx]"&amp;TEXT(DATE(2025,10,1)+INT((ROW()-4)/7),"dd-mm-yyyy")&amp;"'!$B$4")</f>
        <v>0</v>
      </c>
      <c r="C25" s="25" cm="1">
        <f t="array" aca="1" ref="C25" ca="1">INDIRECT("'[Rawad.xlsx]"&amp;TEXT(DATE(2025,10,1)+INT((ROW()-4)/7),"dd-mm-yyyy")&amp;"'!$B$3")</f>
        <v>0</v>
      </c>
      <c r="D25" s="26" cm="1">
        <f t="array" aca="1" ref="D25" ca="1">INDIRECT("'[Rawad.xlsx]"&amp;TEXT(DATE(2025,10,1)+INT((ROW()-4)/7),"dd-mm-yyyy")&amp;"'!$I$2")</f>
        <v>0</v>
      </c>
      <c r="E25" s="27" cm="1">
        <f t="array" aca="1" ref="E25" ca="1">INDIRECT("'[Rawad.xlsx]"&amp;TEXT(DATE(2025,10,1)+INT((ROW()-4)/7),"dd-mm-yyyy")&amp;"'!$I$9")</f>
        <v>0</v>
      </c>
      <c r="F25" s="41" cm="1">
        <f t="array" aca="1" ref="F25" ca="1">INDIRECT("'[Rawad.xlsx]"&amp;TEXT(DATE(2025,10,1)+INT((ROW()-4)/7),"dd-mm-yyyy")&amp;"'!$F$9")</f>
        <v>0</v>
      </c>
      <c r="G25" s="29" cm="1">
        <f t="array" aca="1" ref="G25" ca="1">INDIRECT("'[Rawad.xlsx]"&amp;TEXT(DATE(2025,10,1)+INT((ROW()-4)/7),"dd-mm-yyyy")&amp;"'!$B$22")</f>
        <v>0</v>
      </c>
      <c r="H25" s="29" cm="1">
        <f t="array" aca="1" ref="H25" ca="1">INDIRECT("'[Rawad.xlsx]"&amp;TEXT(DATE(2025,10,1)+INT((ROW()-4)/7),"dd-mm-yyyy")&amp;"'!$B$20")</f>
        <v>0</v>
      </c>
      <c r="I25" s="53" cm="1">
        <f t="array" aca="1" ref="I25" ca="1">INDIRECT("'[Rawad.xlsx]"&amp;TEXT(DATE(2025,10,1)+INT((ROW()-4)/7),"dd-mm-yyyy")&amp;"'!$B$18")</f>
        <v>0</v>
      </c>
      <c r="J25" s="28" cm="1">
        <f t="array" aca="1" ref="J25" ca="1">INDIRECT("'[Rawad.xlsx]"&amp;TEXT(DATE(2025,10,1)+INT((ROW()-4)/7),"dd-mm-yyyy")&amp;"'!$G$27")</f>
        <v>0</v>
      </c>
      <c r="K25" s="28" cm="1">
        <f t="array" aca="1" ref="K25" ca="1">INDIRECT("'[Rawad.xlsx]"&amp;TEXT(DATE(2025,10,1)+INT((ROW()-4)/7),"dd-mm-yyyy")&amp;"'!$C$67")</f>
        <v>0</v>
      </c>
      <c r="L25" s="53" cm="1">
        <f t="array" aca="1" ref="L25" ca="1">INDIRECT("'[Rawad.xlsx]"&amp;TEXT(DATE(2025,10,1)+INT((ROW()-4)/7),"dd-mm-yyyy")&amp;"'!$G$25")</f>
        <v>0</v>
      </c>
      <c r="M25" s="28" cm="1">
        <f t="array" aca="1" ref="M25" ca="1">INDIRECT("'[Rawad.xlsx]"&amp;TEXT(DATE(2025,10,1)+INT((ROW()-4)/7),"dd-mm-yyyy")&amp;"'!$H$25")</f>
        <v>0</v>
      </c>
      <c r="N25" s="28" cm="1">
        <f t="array" aca="1" ref="N25" ca="1">INDIRECT("'[Rawad.xlsx]"&amp;TEXT(DATE(2025,10,1)+INT((ROW()-4)/7),"dd-mm-yyyy")&amp;"'!$F$25")</f>
        <v>0</v>
      </c>
      <c r="O25" s="28" cm="1">
        <f t="array" aca="1" ref="O25" ca="1">INDIRECT("'[Rawad.xlsx]"&amp;TEXT(DATE(2025,10,1)+INT((ROW()-4)/7),"dd-mm-yyyy")&amp;"'!$D$25")</f>
        <v>0</v>
      </c>
      <c r="P25" s="53" cm="1">
        <f t="array" aca="1" ref="P25" ca="1">INDIRECT("'[Rawad.xlsx]"&amp;TEXT(DATE(2025,10,1)+INT((ROW()-4)/7),"dd-mm-yyyy")&amp;"'!$I$25")</f>
        <v>0</v>
      </c>
      <c r="Q25" s="540">
        <f ca="1">SUM(F4:P4)+(E4*D4)+Z4+AA4+AB4</f>
        <v>0</v>
      </c>
      <c r="R25" s="28" cm="1">
        <f t="array" aca="1" ref="R25" ca="1">INDIRECT("'[Rawad.xlsx]"&amp;TEXT(DATE(2025,10,1)+INT((ROW()-4)/7),"dd-mm-yyyy")&amp;"'!$M$6")</f>
        <v>0</v>
      </c>
      <c r="S25" s="28" cm="1">
        <f t="array" aca="1" ref="S25" ca="1">INDIRECT("'[Rawad.xlsx]"&amp;TEXT(DATE(2025,10,1)+INT((ROW()-4)/7),"dd-mm-yyyy")&amp;"'!M$5")</f>
        <v>0</v>
      </c>
      <c r="T25" s="28" cm="1">
        <f t="array" aca="1" ref="T25" ca="1">INDIRECT("'[Rawad.xlsx]"&amp;TEXT(DATE(2025,10,1)+INT((ROW()-4)/7),"dd-mm-yyyy")&amp;"'!$M$4")</f>
        <v>0</v>
      </c>
      <c r="U25" s="53">
        <f ca="1">Q25-(S25+R25+T25)</f>
        <v>0</v>
      </c>
      <c r="V25" s="28">
        <f t="shared" ref="V25:V28" ca="1" si="27">R25-(R25*11%)</f>
        <v>0</v>
      </c>
      <c r="W25" s="57">
        <f t="shared" ref="W25:W28" ca="1" si="28">(S25-(S25*20%))</f>
        <v>0</v>
      </c>
      <c r="X25" s="28">
        <f ca="1">((F25+(E25*D25))-(V25+W25+T25))</f>
        <v>0</v>
      </c>
      <c r="Y25" s="78" t="e">
        <f ca="1">(((R25*11%)+(S25*6%)+(U25*20%)+(T25-K25))-(J25+L25+M25+P25))/C1</f>
        <v>#DIV/0!</v>
      </c>
      <c r="Z25" s="547" cm="1">
        <f t="array" aca="1" ref="Z25" ca="1">INDIRECT("'[Rawad.xlsx]"&amp;TEXT(DATE(2025,10,1)+INT((ROW()-4)/7),"dd-mm-yyyy")&amp;"'!$B$17")</f>
        <v>0</v>
      </c>
      <c r="AA25" s="89" cm="1">
        <f t="array" aca="1" ref="AA25" ca="1">INDIRECT("'[Rawad.xlsx]"&amp;TEXT(DATE(2025,10,1)+INT((ROW()-4)/7),"dd-mm-yyyy")&amp;"'!G$72")</f>
        <v>0</v>
      </c>
      <c r="AB25" s="81"/>
      <c r="AC25" s="81">
        <f>'[1]04-10-2025'!$M$7</f>
        <v>0</v>
      </c>
      <c r="AD25" s="80">
        <f ca="1">AC25-((AA25*0.7)+AB25)</f>
        <v>0</v>
      </c>
      <c r="AE25" s="76"/>
      <c r="AF25" s="77"/>
    </row>
    <row r="26" spans="1:48">
      <c r="A26" s="23">
        <f>'[2]04-10-2025'!$B$2</f>
        <v>0</v>
      </c>
      <c r="B26" s="30" cm="1">
        <f t="array" aca="1" ref="B26" ca="1">INDIRECT("'[Hani.xlsx]"&amp;TEXT(DATE(2025,10,1)+INT((ROW()-4)/7),"dd-mm-yyyy")&amp;"'!$B$4")</f>
        <v>0</v>
      </c>
      <c r="C26" s="31" cm="1">
        <f t="array" aca="1" ref="C26" ca="1">INDIRECT("'[Hani.xlsx]"&amp;TEXT(DATE(2025,10,1)+INT((ROW()-4)/7),"dd-mm-yyyy")&amp;"'!$B$3")</f>
        <v>0</v>
      </c>
      <c r="D26" s="26" cm="1">
        <f t="array" aca="1" ref="D26" ca="1">INDIRECT("'[Hani.xlsx]"&amp;TEXT(DATE(2025,10,1)+INT((ROW()-4)/7),"dd-mm-yyyy")&amp;"'!$I$2")</f>
        <v>0</v>
      </c>
      <c r="E26" s="27" cm="1">
        <f t="array" aca="1" ref="E26" ca="1">INDIRECT("'[Hani.xlsx]"&amp;TEXT(DATE(2025,10,1)+INT((ROW()-5)/7),"dd-mm-yyyy")&amp;"'!$I$9")</f>
        <v>0</v>
      </c>
      <c r="F26" s="41" cm="1">
        <f t="array" aca="1" ref="F26" ca="1">INDIRECT("'[Hani.xlsx]"&amp;TEXT(DATE(2025,10,1)+INT((ROW()-5)/7),"dd-mm-yyyy")&amp;"'!$F$9")</f>
        <v>0</v>
      </c>
      <c r="G26" s="29" cm="1">
        <f t="array" aca="1" ref="G26" ca="1">INDIRECT("'[Hani.xlsx]"&amp;TEXT(DATE(2025,10,1)+INT((ROW()-5)/7),"dd-mm-yyyy")&amp;"'!$B$22")</f>
        <v>0</v>
      </c>
      <c r="H26" s="29" cm="1">
        <f t="array" aca="1" ref="H26" ca="1">INDIRECT("'[Hani.xlsx]"&amp;TEXT(DATE(2025,10,1)+INT((ROW()-5)/7),"dd-mm-yyyy")&amp;"'!$B$20")</f>
        <v>0</v>
      </c>
      <c r="I26" s="53" cm="1">
        <f t="array" aca="1" ref="I26" ca="1">INDIRECT("'[Hani.xlsx]"&amp;TEXT(DATE(2025,10,1)+INT((ROW()-5)/7),"dd-mm-yyyy")&amp;"'!$B$18")</f>
        <v>0</v>
      </c>
      <c r="J26" s="28" cm="1">
        <f t="array" aca="1" ref="J26" ca="1">INDIRECT("'[Hani.xlsx]"&amp;TEXT(DATE(2025,10,1)+INT((ROW()-5)/7),"dd-mm-yyyy")&amp;"'!$G$27")</f>
        <v>0</v>
      </c>
      <c r="K26" s="28" cm="1">
        <f t="array" aca="1" ref="K26" ca="1">INDIRECT("'[Hani.xlsx]"&amp;TEXT(DATE(2025,10,1)+INT((ROW()-5)/7),"dd-mm-yyyy")&amp;"'!$C$67")</f>
        <v>0</v>
      </c>
      <c r="L26" s="53" cm="1">
        <f t="array" aca="1" ref="L26" ca="1">INDIRECT("'[Hani.xlsx]"&amp;TEXT(DATE(2025,10,1)+INT((ROW()-5)/7),"dd-mm-yyyy")&amp;"'!$G$25")</f>
        <v>0</v>
      </c>
      <c r="M26" s="28" cm="1">
        <f t="array" aca="1" ref="M26" ca="1">INDIRECT("'[Hani.xlsx]"&amp;TEXT(DATE(2025,10,1)+INT((ROW()-5)/7),"dd-mm-yyyy")&amp;"'!$H$25")</f>
        <v>0</v>
      </c>
      <c r="N26" s="28" cm="1">
        <f t="array" aca="1" ref="N26" ca="1">INDIRECT("'[Hani.xlsx]"&amp;TEXT(DATE(2025,10,1)+INT((ROW()-5)/7),"dd-mm-yyyy")&amp;"'!$F$25")</f>
        <v>0</v>
      </c>
      <c r="O26" s="28" cm="1">
        <f t="array" aca="1" ref="O26" ca="1">INDIRECT("'[Hani.xlsx]"&amp;TEXT(DATE(2025,10,1)+INT((ROW()-5)/7),"dd-mm-yyyy")&amp;"'!$D$25")</f>
        <v>0</v>
      </c>
      <c r="P26" s="53" cm="1">
        <f t="array" aca="1" ref="P26" ca="1">INDIRECT("'[Hani.xlsx]"&amp;TEXT(DATE(2025,10,1)+INT((ROW()-5)/7),"dd-mm-yyyy")&amp;"'!$I$25")</f>
        <v>0</v>
      </c>
      <c r="Q26" s="540">
        <f ca="1">SUM(F4:P4)+(E4*D4)+Z4+AA4+AB4</f>
        <v>0</v>
      </c>
      <c r="R26" s="28" cm="1">
        <f t="array" aca="1" ref="R26" ca="1">INDIRECT("'[Hani.xlsx]"&amp;TEXT(DATE(2025,10,1)+INT((ROW()-5)/7),"dd-mm-yyyy")&amp;"'!$M$6")</f>
        <v>0</v>
      </c>
      <c r="S26" s="28" cm="1">
        <f t="array" aca="1" ref="S26" ca="1">INDIRECT("'[Hani.xlsx]"&amp;TEXT(DATE(2025,10,1)+INT((ROW()-5)/7),"dd-mm-yyyy")&amp;"'!M$5")</f>
        <v>0</v>
      </c>
      <c r="T26" s="28" cm="1">
        <f t="array" aca="1" ref="T26" ca="1">INDIRECT("'[Hani.xlsx]"&amp;TEXT(DATE(2025,10,1)+INT((ROW()-5)/7),"dd-mm-yyyy")&amp;"'!$M$4")</f>
        <v>0</v>
      </c>
      <c r="U26" s="53">
        <f t="shared" ref="U26:U28" ca="1" si="29">Q26-(S26+R26+T26)</f>
        <v>0</v>
      </c>
      <c r="V26" s="28">
        <f t="shared" ca="1" si="27"/>
        <v>0</v>
      </c>
      <c r="W26" s="57">
        <f t="shared" ca="1" si="28"/>
        <v>0</v>
      </c>
      <c r="X26" s="28">
        <f ca="1">((F26+(E26*D26))-(V26+W26+T26))</f>
        <v>0</v>
      </c>
      <c r="Y26" s="78" t="e">
        <f ca="1">(((R26*11%)+(S26*6%)+(U26*20%)+(T26-K26))-(J26+L26+M26+P26))/C1</f>
        <v>#DIV/0!</v>
      </c>
      <c r="Z26" s="541" cm="1">
        <f t="array" aca="1" ref="Z26" ca="1">INDIRECT("'[Hani.xlsx]"&amp;TEXT(DATE(2025,10,1)+INT((ROW()-5)/7),"dd-mm-yyyy")&amp;"'!$B$17")</f>
        <v>0</v>
      </c>
      <c r="AA26" s="89" cm="1">
        <f t="array" aca="1" ref="AA26" ca="1">INDIRECT("'[Hani.xlsx]"&amp;TEXT(DATE(2025,10,1)+INT((ROW()-5)/7),"dd-mm-yyyy")&amp;"'!G$72")</f>
        <v>0</v>
      </c>
      <c r="AB26" s="81"/>
      <c r="AC26" s="81">
        <f>'[2]04-10-2025'!$M$7</f>
        <v>0</v>
      </c>
      <c r="AD26" s="80">
        <f t="shared" ref="AD26:AD28" ca="1" si="30">AC26-((AA26*0.7)+AB26)</f>
        <v>0</v>
      </c>
      <c r="AE26" s="76"/>
      <c r="AF26" s="77"/>
      <c r="AH26" s="685"/>
      <c r="AI26" s="690" t="s">
        <v>269</v>
      </c>
      <c r="AJ26" s="690"/>
      <c r="AK26" s="690"/>
      <c r="AL26" s="690"/>
      <c r="AM26" s="690"/>
      <c r="AN26" s="690"/>
      <c r="AO26" s="690"/>
      <c r="AP26" s="690"/>
      <c r="AQ26" s="690"/>
      <c r="AR26" s="690"/>
      <c r="AS26" s="690"/>
      <c r="AT26" s="690"/>
      <c r="AU26" s="690"/>
      <c r="AV26" s="690"/>
    </row>
    <row r="27" spans="1:48">
      <c r="A27" s="23">
        <f>'[3]04-10-2025'!$B$2</f>
        <v>0</v>
      </c>
      <c r="B27" s="30" cm="1">
        <f t="array" aca="1" ref="B27" ca="1">INDIRECT("'[Rayan.xlsx]"&amp;TEXT(DATE(2025,10,1)+INT((ROW()-4)/7),"dd-mm-yyyy")&amp;"'!$B$4")</f>
        <v>0</v>
      </c>
      <c r="C27" s="25" cm="1">
        <f t="array" aca="1" ref="C27" ca="1">INDIRECT("'[Rayan.xlsx]"&amp;TEXT(DATE(2025,10,1)+INT((ROW()-4)/7),"dd-mm-yyyy")&amp;"'!$B$3")</f>
        <v>0</v>
      </c>
      <c r="D27" s="26" cm="1">
        <f t="array" aca="1" ref="D27" ca="1">INDIRECT("'[Rayan.xlsx]"&amp;TEXT(DATE(2025,10,1)+INT((ROW()-4)/7),"dd-mm-yyyy")&amp;"'!$I$2")</f>
        <v>89000</v>
      </c>
      <c r="E27" s="27" cm="1">
        <f t="array" aca="1" ref="E27" ca="1">INDIRECT("'[Rayan.xlsx]"&amp;TEXT(DATE(2025,10,1)+INT((ROW()-6)/7),"dd-mm-yyyy")&amp;"'!$I$9")</f>
        <v>0</v>
      </c>
      <c r="F27" s="41" cm="1">
        <f t="array" aca="1" ref="F27" ca="1">INDIRECT("'[Rayan.xlsx]"&amp;TEXT(DATE(2025,10,1)+INT((ROW()-6)/7),"dd-mm-yyyy")&amp;"'!$F$9")</f>
        <v>0</v>
      </c>
      <c r="G27" s="29" cm="1">
        <f t="array" aca="1" ref="G27" ca="1">INDIRECT("'[Rayan.xlsx]"&amp;TEXT(DATE(2025,10,1)+INT((ROW()-6)/7),"dd-mm-yyyy")&amp;"'!$B$22")</f>
        <v>0</v>
      </c>
      <c r="H27" s="29" cm="1">
        <f t="array" aca="1" ref="H27" ca="1">INDIRECT("'[Rayan.xlsx]"&amp;TEXT(DATE(2025,10,1)+INT((ROW()-6)/7),"dd-mm-yyyy")&amp;"'!$B$20")</f>
        <v>0</v>
      </c>
      <c r="I27" s="53" cm="1">
        <f t="array" aca="1" ref="I27" ca="1">INDIRECT("'[Rayan.xlsx]"&amp;TEXT(DATE(2025,10,1)+INT((ROW()-6)/7),"dd-mm-yyyy")&amp;"'!$B$18")</f>
        <v>0</v>
      </c>
      <c r="J27" s="28" cm="1">
        <f t="array" aca="1" ref="J27" ca="1">INDIRECT("'[Rayan.xlsx]"&amp;TEXT(DATE(2025,10,1)+INT((ROW()-6)/7),"dd-mm-yyyy")&amp;"'!$G$27")</f>
        <v>0</v>
      </c>
      <c r="K27" s="28" cm="1">
        <f t="array" aca="1" ref="K27" ca="1">INDIRECT("'[Rayan.xlsx]"&amp;TEXT(DATE(2025,10,1)+INT((ROW()-6)/7),"dd-mm-yyyy")&amp;"'!$C$67")</f>
        <v>0</v>
      </c>
      <c r="L27" s="53" cm="1">
        <f t="array" aca="1" ref="L27" ca="1">INDIRECT("'[Rayan.xlsx]"&amp;TEXT(DATE(2025,10,1)+INT((ROW()-6)/7),"dd-mm-yyyy")&amp;"'!$G$25")</f>
        <v>0</v>
      </c>
      <c r="M27" s="28" cm="1">
        <f t="array" aca="1" ref="M27" ca="1">INDIRECT("'[Rayan.xlsx]"&amp;TEXT(DATE(2025,10,1)+INT((ROW()-6)/7),"dd-mm-yyyy")&amp;"'!$H$25")</f>
        <v>0</v>
      </c>
      <c r="N27" s="28" cm="1">
        <f t="array" aca="1" ref="N27" ca="1">INDIRECT("'[Rayan.xlsx]"&amp;TEXT(DATE(2025,10,1)+INT((ROW()-6)/7),"dd-mm-yyyy")&amp;"'!$F$25")</f>
        <v>0</v>
      </c>
      <c r="O27" s="28" cm="1">
        <f t="array" aca="1" ref="O27" ca="1">INDIRECT("'[Rayan.xlsx]"&amp;TEXT(DATE(2025,10,1)+INT((ROW()-6)/7),"dd-mm-yyyy")&amp;"'!$D$25")</f>
        <v>0</v>
      </c>
      <c r="P27" s="53" cm="1">
        <f t="array" aca="1" ref="P27" ca="1">INDIRECT("'[Rayan.xlsx]"&amp;TEXT(DATE(2025,10,1)+INT((ROW()-6)/7),"dd-mm-yyyy")&amp;"'!$I$25")</f>
        <v>0</v>
      </c>
      <c r="Q27" s="540">
        <f ca="1">SUM(F4:P4)+(E4*D4)+Z4+AA4+AB4</f>
        <v>0</v>
      </c>
      <c r="R27" s="28" cm="1">
        <f t="array" aca="1" ref="R27" ca="1">INDIRECT("'[Rayan.xlsx]"&amp;TEXT(DATE(2025,10,1)+INT((ROW()-6)/7),"dd-mm-yyyy")&amp;"'!$M$6")</f>
        <v>0</v>
      </c>
      <c r="S27" s="28" cm="1">
        <f t="array" aca="1" ref="S27" ca="1">INDIRECT("'[Rayan.xlsx]"&amp;TEXT(DATE(2025,10,1)+INT((ROW()-6)/7),"dd-mm-yyyy")&amp;"'!M$5")</f>
        <v>0</v>
      </c>
      <c r="T27" s="28" cm="1">
        <f t="array" aca="1" ref="T27" ca="1">INDIRECT("'[Rayan.xlsx]"&amp;TEXT(DATE(2025,10,1)+INT((ROW()-6)/7),"dd-mm-yyyy")&amp;"'!$M$4")</f>
        <v>0</v>
      </c>
      <c r="U27" s="53">
        <f t="shared" ca="1" si="29"/>
        <v>0</v>
      </c>
      <c r="V27" s="28">
        <f t="shared" ca="1" si="27"/>
        <v>0</v>
      </c>
      <c r="W27" s="57">
        <f t="shared" ca="1" si="28"/>
        <v>0</v>
      </c>
      <c r="X27" s="28">
        <f ca="1">((F27+(E27*D27))-(V27+W27+T27))</f>
        <v>0</v>
      </c>
      <c r="Y27" s="78" t="e">
        <f ca="1">(((R27*11%)+(S27*6%)+(U27*20%)+(T27-K27))-(J27+L27+M27+P27))/C1</f>
        <v>#DIV/0!</v>
      </c>
      <c r="Z27" s="541" cm="1">
        <f t="array" aca="1" ref="Z27" ca="1">INDIRECT("'[Rayan.xlsx]"&amp;TEXT(DATE(2025,10,1)+INT((ROW()-6)/7),"dd-mm-yyyy")&amp;"'!$B$17")</f>
        <v>0</v>
      </c>
      <c r="AA27" s="89" cm="1">
        <f t="array" aca="1" ref="AA27" ca="1">INDIRECT("'[Rayan.xlsx]"&amp;TEXT(DATE(2025,10,1)+INT((ROW()-6)/7),"dd-mm-yyyy")&amp;"'!G$72")</f>
        <v>0</v>
      </c>
      <c r="AB27" s="81"/>
      <c r="AC27" s="81">
        <f>'[3]04-10-2025'!$M$7</f>
        <v>0</v>
      </c>
      <c r="AD27" s="80">
        <f t="shared" ca="1" si="30"/>
        <v>0</v>
      </c>
      <c r="AE27" s="76"/>
      <c r="AF27" s="77"/>
      <c r="AH27" s="685"/>
      <c r="AI27" s="690"/>
      <c r="AJ27" s="690"/>
      <c r="AK27" s="690"/>
      <c r="AL27" s="690"/>
      <c r="AM27" s="690"/>
      <c r="AN27" s="690"/>
      <c r="AO27" s="690"/>
      <c r="AP27" s="690"/>
      <c r="AQ27" s="690"/>
      <c r="AR27" s="690"/>
      <c r="AS27" s="690"/>
      <c r="AT27" s="690"/>
      <c r="AU27" s="690"/>
      <c r="AV27" s="690"/>
    </row>
    <row r="28" spans="1:48" ht="15.75">
      <c r="A28" s="23">
        <f>'[4]04-10-2025'!$B$2</f>
        <v>0</v>
      </c>
      <c r="B28" s="30" cm="1">
        <f t="array" aca="1" ref="B28" ca="1">INDIRECT("'[Ahmad.xlsx]"&amp;TEXT(DATE(2025,10,1)+INT((ROW()-4)/7),"dd-mm-yyyy")&amp;"'!$B$4")</f>
        <v>0</v>
      </c>
      <c r="C28" s="25" cm="1">
        <f t="array" aca="1" ref="C28" ca="1">INDIRECT("'[Ahmad.xlsx]"&amp;TEXT(DATE(2025,10,1)+INT((ROW()-4)/7),"dd-mm-yyyy")&amp;"'!$B$3")</f>
        <v>0</v>
      </c>
      <c r="D28" s="26" cm="1">
        <f t="array" aca="1" ref="D28" ca="1">INDIRECT("'[Ahmad.xlsx]"&amp;TEXT(DATE(2025,10,1)+INT((ROW()-4)/7),"dd-mm-yyyy")&amp;"'!$I$2")</f>
        <v>89000</v>
      </c>
      <c r="E28" s="27" cm="1">
        <f t="array" aca="1" ref="E28" ca="1">INDIRECT("'[Ahmad.xlsx]"&amp;TEXT(DATE(2025,10,1)+INT((ROW()-7)/7),"dd-mm-yyyy")&amp;"'!$I$9")</f>
        <v>0</v>
      </c>
      <c r="F28" s="41" cm="1">
        <f t="array" aca="1" ref="F28" ca="1">INDIRECT("'[Ahmad.xlsx]"&amp;TEXT(DATE(2025,10,1)+INT((ROW()-7)/7),"dd-mm-yyyy")&amp;"'!$F$9")</f>
        <v>0</v>
      </c>
      <c r="G28" s="29" cm="1">
        <f t="array" aca="1" ref="G28" ca="1">INDIRECT("'[Ahmad.xlsx]"&amp;TEXT(DATE(2025,10,1)+INT((ROW()-7)/7),"dd-mm-yyyy")&amp;"'!$B$22")</f>
        <v>0</v>
      </c>
      <c r="H28" s="29" cm="1">
        <f t="array" aca="1" ref="H28" ca="1">INDIRECT("'[Ahmad.xlsx]"&amp;TEXT(DATE(2025,10,1)+INT((ROW()-7)/7),"dd-mm-yyyy")&amp;"'!$B$20")</f>
        <v>0</v>
      </c>
      <c r="I28" s="53" cm="1">
        <f t="array" aca="1" ref="I28" ca="1">INDIRECT("'[Ahmad.xlsx]"&amp;TEXT(DATE(2025,10,1)+INT((ROW()-7)/7),"dd-mm-yyyy")&amp;"'!$B$18")</f>
        <v>0</v>
      </c>
      <c r="J28" s="28" cm="1">
        <f t="array" aca="1" ref="J28" ca="1">INDIRECT("'[Ahmad.xlsx]"&amp;TEXT(DATE(2025,10,1)+INT((ROW()-7)/7),"dd-mm-yyyy")&amp;"'!$G$27")</f>
        <v>0</v>
      </c>
      <c r="K28" s="28" cm="1">
        <f t="array" aca="1" ref="K28" ca="1">INDIRECT("'[Ahmad.xlsx]"&amp;TEXT(DATE(2025,10,1)+INT((ROW()-7)/7),"dd-mm-yyyy")&amp;"'!$C$67")</f>
        <v>0</v>
      </c>
      <c r="L28" s="53" cm="1">
        <f t="array" aca="1" ref="L28" ca="1">INDIRECT("'[Ahmad.xlsx]"&amp;TEXT(DATE(2025,10,1)+INT((ROW()-7)/7),"dd-mm-yyyy")&amp;"'!$G$25")</f>
        <v>0</v>
      </c>
      <c r="M28" s="28" cm="1">
        <f t="array" aca="1" ref="M28" ca="1">INDIRECT("'[Ahmad.xlsx]"&amp;TEXT(DATE(2025,10,1)+INT((ROW()-7)/7),"dd-mm-yyyy")&amp;"'!$H$25")</f>
        <v>0</v>
      </c>
      <c r="N28" s="28" cm="1">
        <f t="array" aca="1" ref="N28" ca="1">INDIRECT("'[Ahmad.xlsx]"&amp;TEXT(DATE(2025,10,1)+INT((ROW()-7)/7),"dd-mm-yyyy")&amp;"'!$F$25")</f>
        <v>0</v>
      </c>
      <c r="O28" s="28" cm="1">
        <f t="array" aca="1" ref="O28" ca="1">INDIRECT("'[Ahmad.xlsx]"&amp;TEXT(DATE(2025,10,1)+INT((ROW()-7)/7),"dd-mm-yyyy")&amp;"'!$D$25")</f>
        <v>0</v>
      </c>
      <c r="P28" s="53" cm="1">
        <f t="array" aca="1" ref="P28" ca="1">INDIRECT("'[Ahmad.xlsx]"&amp;TEXT(DATE(2025,10,1)+INT((ROW()-7)/7),"dd-mm-yyyy")&amp;"'!$I$25")</f>
        <v>0</v>
      </c>
      <c r="Q28" s="540">
        <f ca="1">SUM(F4:P4)+(E4*D4)+Z4+AA4+AB4</f>
        <v>0</v>
      </c>
      <c r="R28" s="28" cm="1">
        <f t="array" aca="1" ref="R28" ca="1">INDIRECT("'[Ahmad.xlsx]"&amp;TEXT(DATE(2025,10,1)+INT((ROW()-7)/7),"dd-mm-yyyy")&amp;"'!$M$6")</f>
        <v>0</v>
      </c>
      <c r="S28" s="28" cm="1">
        <f t="array" aca="1" ref="S28" ca="1">INDIRECT("'[Ahmad.xlsx]"&amp;TEXT(DATE(2025,10,1)+INT((ROW()-7)/7),"dd-mm-yyyy")&amp;"'!M$5")</f>
        <v>0</v>
      </c>
      <c r="T28" s="28" cm="1">
        <f t="array" aca="1" ref="T28" ca="1">INDIRECT("'[Ahmad.xlsx]"&amp;TEXT(DATE(2025,10,1)+INT((ROW()-7)/7),"dd-mm-yyyy")&amp;"'!$M$4")</f>
        <v>0</v>
      </c>
      <c r="U28" s="53">
        <f t="shared" ca="1" si="29"/>
        <v>0</v>
      </c>
      <c r="V28" s="28">
        <f t="shared" ca="1" si="27"/>
        <v>0</v>
      </c>
      <c r="W28" s="57">
        <f t="shared" ca="1" si="28"/>
        <v>0</v>
      </c>
      <c r="X28" s="28">
        <f ca="1">((F28+(E28*D28))-(V28+W28+T28))</f>
        <v>0</v>
      </c>
      <c r="Y28" s="78" t="e">
        <f ca="1">(((R28*11%)+(S28*6%)+(U28*20%)+(T28-K28))-(J28+L28+M28+P28))/C1</f>
        <v>#DIV/0!</v>
      </c>
      <c r="Z28" s="541" cm="1">
        <f t="array" aca="1" ref="Z28" ca="1">INDIRECT("'[Ahmad.xlsx]"&amp;TEXT(DATE(2025,10,1)+INT((ROW()-7)/7),"dd-mm-yyyy")&amp;"'!$B$17")</f>
        <v>0</v>
      </c>
      <c r="AA28" s="89" cm="1">
        <f t="array" aca="1" ref="AA28" ca="1">INDIRECT("'[Ahmad.xlsx]"&amp;TEXT(DATE(2025,10,1)+INT((ROW()-7)/7),"dd-mm-yyyy")&amp;"'!G$72")</f>
        <v>0</v>
      </c>
      <c r="AB28" s="81"/>
      <c r="AC28" s="81">
        <f>'[4]04-10-2025'!$M$7</f>
        <v>0</v>
      </c>
      <c r="AD28" s="80">
        <f t="shared" ca="1" si="30"/>
        <v>0</v>
      </c>
      <c r="AE28" s="76"/>
      <c r="AF28" s="77"/>
      <c r="AH28" s="685"/>
      <c r="AV28" s="685"/>
    </row>
    <row r="29" spans="1:48" s="2" customFormat="1" ht="15.75">
      <c r="A29" s="23"/>
      <c r="B29" s="33"/>
      <c r="C29" s="33"/>
      <c r="D29" s="34"/>
      <c r="E29" s="35"/>
      <c r="F29" s="36"/>
      <c r="G29" s="34"/>
      <c r="H29" s="34"/>
      <c r="I29" s="36"/>
      <c r="J29" s="36"/>
      <c r="K29" s="36"/>
      <c r="L29" s="36"/>
      <c r="M29" s="36"/>
      <c r="N29" s="36"/>
      <c r="O29" s="36"/>
      <c r="P29" s="36"/>
      <c r="Q29" s="542"/>
      <c r="R29" s="36"/>
      <c r="S29" s="60"/>
      <c r="T29" s="61"/>
      <c r="U29" s="36"/>
      <c r="V29" s="36"/>
      <c r="W29" s="62"/>
      <c r="X29" s="36"/>
      <c r="Y29" s="84"/>
      <c r="Z29" s="84"/>
      <c r="AA29" s="84"/>
      <c r="AB29" s="84"/>
      <c r="AC29" s="84"/>
      <c r="AD29" s="85"/>
      <c r="AE29" s="76"/>
      <c r="AF29" s="77"/>
      <c r="AG29"/>
      <c r="AH29" s="685"/>
      <c r="AI29"/>
      <c r="AJ29" s="13"/>
      <c r="AK29" s="13"/>
      <c r="AL29" s="14"/>
      <c r="AM29" s="13"/>
      <c r="AN29" s="14"/>
      <c r="AO29" s="13"/>
      <c r="AP29" s="14"/>
      <c r="AQ29" s="13"/>
      <c r="AR29" s="14"/>
      <c r="AS29"/>
      <c r="AT29"/>
      <c r="AU29"/>
      <c r="AV29" s="685"/>
    </row>
    <row r="30" spans="1:48" s="3" customFormat="1" ht="15.75">
      <c r="A30" s="23"/>
      <c r="B30" s="51"/>
      <c r="C30" s="51"/>
      <c r="D30" s="16">
        <f t="shared" ref="D30:X30" ca="1" si="31">SUM(D25:D28)</f>
        <v>178000</v>
      </c>
      <c r="E30" s="50">
        <f t="shared" ca="1" si="31"/>
        <v>0</v>
      </c>
      <c r="F30" s="16">
        <f t="shared" ca="1" si="31"/>
        <v>0</v>
      </c>
      <c r="G30" s="16">
        <f t="shared" ca="1" si="31"/>
        <v>0</v>
      </c>
      <c r="H30" s="16">
        <f t="shared" ca="1" si="31"/>
        <v>0</v>
      </c>
      <c r="I30" s="16">
        <f t="shared" ca="1" si="31"/>
        <v>0</v>
      </c>
      <c r="J30" s="16">
        <f t="shared" ca="1" si="31"/>
        <v>0</v>
      </c>
      <c r="K30" s="16">
        <f t="shared" ca="1" si="31"/>
        <v>0</v>
      </c>
      <c r="L30" s="16">
        <f t="shared" ca="1" si="31"/>
        <v>0</v>
      </c>
      <c r="M30" s="16">
        <f t="shared" ca="1" si="31"/>
        <v>0</v>
      </c>
      <c r="N30" s="16">
        <f t="shared" ca="1" si="31"/>
        <v>0</v>
      </c>
      <c r="O30" s="16">
        <f t="shared" ca="1" si="31"/>
        <v>0</v>
      </c>
      <c r="P30" s="16">
        <f t="shared" ca="1" si="31"/>
        <v>0</v>
      </c>
      <c r="Q30" s="546">
        <f t="shared" ca="1" si="31"/>
        <v>0</v>
      </c>
      <c r="R30" s="69">
        <f t="shared" ca="1" si="31"/>
        <v>0</v>
      </c>
      <c r="S30" s="69">
        <f t="shared" ca="1" si="31"/>
        <v>0</v>
      </c>
      <c r="T30" s="69">
        <f t="shared" ca="1" si="31"/>
        <v>0</v>
      </c>
      <c r="U30" s="69">
        <f t="shared" ca="1" si="31"/>
        <v>0</v>
      </c>
      <c r="V30" s="69">
        <f t="shared" ca="1" si="31"/>
        <v>0</v>
      </c>
      <c r="W30" s="70">
        <f t="shared" ca="1" si="31"/>
        <v>0</v>
      </c>
      <c r="X30" s="69">
        <f t="shared" ca="1" si="31"/>
        <v>0</v>
      </c>
      <c r="Y30" s="92" t="e">
        <f ca="1">(((R30*11%)+(S30*6%)+(U30*20%)+(T30-K30))-(J30+L30+M30+P30))/C1</f>
        <v>#DIV/0!</v>
      </c>
      <c r="Z30" s="93">
        <f t="shared" ref="Z30:AD30" ca="1" si="32">SUM(Z25:Z28)</f>
        <v>0</v>
      </c>
      <c r="AA30" s="93">
        <f t="shared" ca="1" si="32"/>
        <v>0</v>
      </c>
      <c r="AB30" s="69">
        <f t="shared" si="32"/>
        <v>0</v>
      </c>
      <c r="AC30" s="69">
        <f t="shared" si="32"/>
        <v>0</v>
      </c>
      <c r="AD30" s="69">
        <f t="shared" ca="1" si="32"/>
        <v>0</v>
      </c>
      <c r="AE30" s="76">
        <f>AE16</f>
        <v>172.04</v>
      </c>
      <c r="AF30" s="77" t="e">
        <f t="shared" ref="AF30" ca="1" si="33">Y30-AE30</f>
        <v>#DIV/0!</v>
      </c>
      <c r="AG30"/>
      <c r="AH30" s="685"/>
      <c r="AI30"/>
      <c r="AJ30" s="13"/>
      <c r="AK30" s="13"/>
      <c r="AL30" s="14"/>
      <c r="AM30" s="13"/>
      <c r="AN30" s="14"/>
      <c r="AO30" s="13"/>
      <c r="AP30" s="14"/>
      <c r="AQ30" s="13"/>
      <c r="AR30" s="14"/>
      <c r="AS30"/>
      <c r="AT30"/>
      <c r="AU30"/>
      <c r="AV30" s="685"/>
    </row>
    <row r="31" spans="1:48" s="1" customFormat="1" ht="15.75">
      <c r="A31" s="23"/>
      <c r="B31" s="19" t="s">
        <v>119</v>
      </c>
      <c r="C31" s="20" t="s">
        <v>120</v>
      </c>
      <c r="D31" s="21" t="s">
        <v>225</v>
      </c>
      <c r="E31" s="22" t="s">
        <v>226</v>
      </c>
      <c r="F31" s="17" t="s">
        <v>227</v>
      </c>
      <c r="G31" s="21" t="s">
        <v>228</v>
      </c>
      <c r="H31" s="21" t="s">
        <v>229</v>
      </c>
      <c r="I31" s="17" t="s">
        <v>230</v>
      </c>
      <c r="J31" s="17" t="s">
        <v>231</v>
      </c>
      <c r="K31" s="17" t="s">
        <v>232</v>
      </c>
      <c r="L31" s="17" t="s">
        <v>233</v>
      </c>
      <c r="M31" s="17" t="s">
        <v>234</v>
      </c>
      <c r="N31" s="17" t="s">
        <v>235</v>
      </c>
      <c r="O31" s="17" t="s">
        <v>236</v>
      </c>
      <c r="P31" s="17" t="s">
        <v>237</v>
      </c>
      <c r="Q31" s="539" t="s">
        <v>238</v>
      </c>
      <c r="R31" s="17" t="s">
        <v>239</v>
      </c>
      <c r="S31" s="17" t="s">
        <v>240</v>
      </c>
      <c r="T31" s="17" t="s">
        <v>241</v>
      </c>
      <c r="U31" s="17" t="s">
        <v>242</v>
      </c>
      <c r="V31" s="17" t="s">
        <v>243</v>
      </c>
      <c r="W31" s="56" t="s">
        <v>244</v>
      </c>
      <c r="X31" s="17" t="s">
        <v>245</v>
      </c>
      <c r="Y31" s="71" t="s">
        <v>246</v>
      </c>
      <c r="Z31" s="544" t="s">
        <v>247</v>
      </c>
      <c r="AA31" s="73" t="s">
        <v>248</v>
      </c>
      <c r="AB31" s="74" t="s">
        <v>249</v>
      </c>
      <c r="AC31" s="74" t="s">
        <v>250</v>
      </c>
      <c r="AD31" s="75" t="s">
        <v>251</v>
      </c>
      <c r="AE31" s="76"/>
      <c r="AF31" s="77"/>
      <c r="AH31" s="685"/>
      <c r="AJ31" s="120"/>
      <c r="AK31" s="120"/>
      <c r="AL31" s="121"/>
      <c r="AM31" s="122"/>
      <c r="AN31" s="123"/>
      <c r="AO31" s="120"/>
      <c r="AP31" s="121"/>
      <c r="AQ31" s="120"/>
      <c r="AR31" s="121"/>
      <c r="AV31" s="685"/>
    </row>
    <row r="32" spans="1:48">
      <c r="A32" s="23">
        <f>'[1]05-10-2025'!$B$2</f>
        <v>0</v>
      </c>
      <c r="B32" s="24" cm="1">
        <f t="array" aca="1" ref="B32" ca="1">INDIRECT("'[Rawad.xlsx]"&amp;TEXT(DATE(2025,10,1)+INT((ROW()-4)/7),"dd-mm-yyyy")&amp;"'!$B$4")</f>
        <v>0</v>
      </c>
      <c r="C32" s="25" cm="1">
        <f t="array" aca="1" ref="C32" ca="1">INDIRECT("'[Rawad.xlsx]"&amp;TEXT(DATE(2025,10,1)+INT((ROW()-4)/7),"dd-mm-yyyy")&amp;"'!$B$3")</f>
        <v>0</v>
      </c>
      <c r="D32" s="26" cm="1">
        <f t="array" aca="1" ref="D32" ca="1">INDIRECT("'[Rawad.xlsx]"&amp;TEXT(DATE(2025,10,1)+INT((ROW()-4)/7),"dd-mm-yyyy")&amp;"'!$I$2")</f>
        <v>0</v>
      </c>
      <c r="E32" s="27" cm="1">
        <f t="array" aca="1" ref="E32" ca="1">INDIRECT("'[Rawad.xlsx]"&amp;TEXT(DATE(2025,10,1)+INT((ROW()-4)/7),"dd-mm-yyyy")&amp;"'!$I$9")</f>
        <v>0</v>
      </c>
      <c r="F32" s="41" cm="1">
        <f t="array" aca="1" ref="F32" ca="1">INDIRECT("'[Rawad.xlsx]"&amp;TEXT(DATE(2025,10,1)+INT((ROW()-4)/7),"dd-mm-yyyy")&amp;"'!$F$9")</f>
        <v>0</v>
      </c>
      <c r="G32" s="29" cm="1">
        <f t="array" aca="1" ref="G32" ca="1">INDIRECT("'[Rawad.xlsx]"&amp;TEXT(DATE(2025,10,1)+INT((ROW()-4)/7),"dd-mm-yyyy")&amp;"'!$B$22")</f>
        <v>0</v>
      </c>
      <c r="H32" s="29" cm="1">
        <f t="array" aca="1" ref="H32" ca="1">INDIRECT("'[Rawad.xlsx]"&amp;TEXT(DATE(2025,10,1)+INT((ROW()-4)/7),"dd-mm-yyyy")&amp;"'!$B$20")</f>
        <v>0</v>
      </c>
      <c r="I32" s="53" cm="1">
        <f t="array" aca="1" ref="I32" ca="1">INDIRECT("'[Rawad.xlsx]"&amp;TEXT(DATE(2025,10,1)+INT((ROW()-4)/7),"dd-mm-yyyy")&amp;"'!$B$18")</f>
        <v>0</v>
      </c>
      <c r="J32" s="28" cm="1">
        <f t="array" aca="1" ref="J32" ca="1">INDIRECT("'[Rawad.xlsx]"&amp;TEXT(DATE(2025,10,1)+INT((ROW()-4)/7),"dd-mm-yyyy")&amp;"'!$G$27")</f>
        <v>0</v>
      </c>
      <c r="K32" s="28" cm="1">
        <f t="array" aca="1" ref="K32" ca="1">INDIRECT("'[Rawad.xlsx]"&amp;TEXT(DATE(2025,10,1)+INT((ROW()-4)/7),"dd-mm-yyyy")&amp;"'!$C$67")</f>
        <v>0</v>
      </c>
      <c r="L32" s="53" cm="1">
        <f t="array" aca="1" ref="L32" ca="1">INDIRECT("'[Rawad.xlsx]"&amp;TEXT(DATE(2025,10,1)+INT((ROW()-4)/7),"dd-mm-yyyy")&amp;"'!$G$25")</f>
        <v>0</v>
      </c>
      <c r="M32" s="28" cm="1">
        <f t="array" aca="1" ref="M32" ca="1">INDIRECT("'[Rawad.xlsx]"&amp;TEXT(DATE(2025,10,1)+INT((ROW()-4)/7),"dd-mm-yyyy")&amp;"'!$H$25")</f>
        <v>0</v>
      </c>
      <c r="N32" s="28" cm="1">
        <f t="array" aca="1" ref="N32" ca="1">INDIRECT("'[Rawad.xlsx]"&amp;TEXT(DATE(2025,10,1)+INT((ROW()-4)/7),"dd-mm-yyyy")&amp;"'!$F$25")</f>
        <v>0</v>
      </c>
      <c r="O32" s="28" cm="1">
        <f t="array" aca="1" ref="O32" ca="1">INDIRECT("'[Rawad.xlsx]"&amp;TEXT(DATE(2025,10,1)+INT((ROW()-4)/7),"dd-mm-yyyy")&amp;"'!$D$25")</f>
        <v>0</v>
      </c>
      <c r="P32" s="53" cm="1">
        <f t="array" aca="1" ref="P32" ca="1">INDIRECT("'[Rawad.xlsx]"&amp;TEXT(DATE(2025,10,1)+INT((ROW()-4)/7),"dd-mm-yyyy")&amp;"'!$I$25")</f>
        <v>0</v>
      </c>
      <c r="Q32" s="540">
        <f ca="1">SUM(F4:P4)+(E4*D4)+Z4+AA4+AB4</f>
        <v>0</v>
      </c>
      <c r="R32" s="28" cm="1">
        <f t="array" aca="1" ref="R32" ca="1">INDIRECT("'[Rawad.xlsx]"&amp;TEXT(DATE(2025,10,1)+INT((ROW()-4)/7),"dd-mm-yyyy")&amp;"'!$M$6")</f>
        <v>0</v>
      </c>
      <c r="S32" s="28" cm="1">
        <f t="array" aca="1" ref="S32" ca="1">INDIRECT("'[Rawad.xlsx]"&amp;TEXT(DATE(2025,10,1)+INT((ROW()-4)/7),"dd-mm-yyyy")&amp;"'!M$5")</f>
        <v>0</v>
      </c>
      <c r="T32" s="28" cm="1">
        <f t="array" aca="1" ref="T32" ca="1">INDIRECT("'[Rawad.xlsx]"&amp;TEXT(DATE(2025,10,1)+INT((ROW()-4)/7),"dd-mm-yyyy")&amp;"'!$M$4")</f>
        <v>0</v>
      </c>
      <c r="U32" s="53">
        <f ca="1">Q32-(S32+R32+T32)</f>
        <v>0</v>
      </c>
      <c r="V32" s="28">
        <f t="shared" ref="V32:V35" ca="1" si="34">R32-(R32*11%)</f>
        <v>0</v>
      </c>
      <c r="W32" s="57">
        <f t="shared" ref="W32:W35" ca="1" si="35">(S32-(S32*20%))</f>
        <v>0</v>
      </c>
      <c r="X32" s="28">
        <f ca="1">((F32+(E32*D32))-(V32+W32+T32))</f>
        <v>0</v>
      </c>
      <c r="Y32" s="78" t="e">
        <f ca="1">(((R32*11%)+(S32*6%)+(U32*20%)+(T32-K32))-(J32+L32+M32+P32))/C1</f>
        <v>#DIV/0!</v>
      </c>
      <c r="Z32" s="547" cm="1">
        <f t="array" aca="1" ref="Z32" ca="1">INDIRECT("'[Rawad.xlsx]"&amp;TEXT(DATE(2025,10,1)+INT((ROW()-4)/7),"dd-mm-yyyy")&amp;"'!$B$17")</f>
        <v>0</v>
      </c>
      <c r="AA32" s="89" cm="1">
        <f t="array" aca="1" ref="AA32" ca="1">INDIRECT("'[Rawad.xlsx]"&amp;TEXT(DATE(2025,10,1)+INT((ROW()-4)/7),"dd-mm-yyyy")&amp;"'!G$72")</f>
        <v>0</v>
      </c>
      <c r="AB32" s="81"/>
      <c r="AC32" s="81">
        <f>'[1]05-10-2025'!$M$7</f>
        <v>0</v>
      </c>
      <c r="AD32" s="80">
        <f ca="1">AC32-((AA32*0.7)+AB32)</f>
        <v>0</v>
      </c>
      <c r="AE32" s="76"/>
      <c r="AF32" s="77"/>
      <c r="AH32" s="685"/>
      <c r="AV32" s="685"/>
    </row>
    <row r="33" spans="1:48">
      <c r="A33" s="23">
        <f>'[2]05-10-2025'!$B$2</f>
        <v>0</v>
      </c>
      <c r="B33" s="30" cm="1">
        <f t="array" aca="1" ref="B33" ca="1">INDIRECT("'[Hani.xlsx]"&amp;TEXT(DATE(2025,10,1)+INT((ROW()-4)/7),"dd-mm-yyyy")&amp;"'!$B$4")</f>
        <v>0</v>
      </c>
      <c r="C33" s="31" cm="1">
        <f t="array" aca="1" ref="C33" ca="1">INDIRECT("'[Hani.xlsx]"&amp;TEXT(DATE(2025,10,1)+INT((ROW()-4)/7),"dd-mm-yyyy")&amp;"'!$B$3")</f>
        <v>0</v>
      </c>
      <c r="D33" s="26" cm="1">
        <f t="array" aca="1" ref="D33" ca="1">INDIRECT("'[Hani.xlsx]"&amp;TEXT(DATE(2025,10,1)+INT((ROW()-4)/7),"dd-mm-yyyy")&amp;"'!$I$2")</f>
        <v>0</v>
      </c>
      <c r="E33" s="27" cm="1">
        <f t="array" aca="1" ref="E33" ca="1">INDIRECT("'[Hani.xlsx]"&amp;TEXT(DATE(2025,10,1)+INT((ROW()-5)/7),"dd-mm-yyyy")&amp;"'!$I$9")</f>
        <v>0</v>
      </c>
      <c r="F33" s="41" cm="1">
        <f t="array" aca="1" ref="F33" ca="1">INDIRECT("'[Hani.xlsx]"&amp;TEXT(DATE(2025,10,1)+INT((ROW()-5)/7),"dd-mm-yyyy")&amp;"'!$F$9")</f>
        <v>0</v>
      </c>
      <c r="G33" s="29" cm="1">
        <f t="array" aca="1" ref="G33" ca="1">INDIRECT("'[Hani.xlsx]"&amp;TEXT(DATE(2025,10,1)+INT((ROW()-5)/7),"dd-mm-yyyy")&amp;"'!$B$22")</f>
        <v>0</v>
      </c>
      <c r="H33" s="29" cm="1">
        <f t="array" aca="1" ref="H33" ca="1">INDIRECT("'[Hani.xlsx]"&amp;TEXT(DATE(2025,10,1)+INT((ROW()-5)/7),"dd-mm-yyyy")&amp;"'!$B$20")</f>
        <v>0</v>
      </c>
      <c r="I33" s="53" cm="1">
        <f t="array" aca="1" ref="I33" ca="1">INDIRECT("'[Hani.xlsx]"&amp;TEXT(DATE(2025,10,1)+INT((ROW()-5)/7),"dd-mm-yyyy")&amp;"'!$B$18")</f>
        <v>0</v>
      </c>
      <c r="J33" s="28" cm="1">
        <f t="array" aca="1" ref="J33" ca="1">INDIRECT("'[Hani.xlsx]"&amp;TEXT(DATE(2025,10,1)+INT((ROW()-5)/7),"dd-mm-yyyy")&amp;"'!$G$27")</f>
        <v>0</v>
      </c>
      <c r="K33" s="28" cm="1">
        <f t="array" aca="1" ref="K33" ca="1">INDIRECT("'[Hani.xlsx]"&amp;TEXT(DATE(2025,10,1)+INT((ROW()-5)/7),"dd-mm-yyyy")&amp;"'!$C$67")</f>
        <v>0</v>
      </c>
      <c r="L33" s="53" cm="1">
        <f t="array" aca="1" ref="L33" ca="1">INDIRECT("'[Hani.xlsx]"&amp;TEXT(DATE(2025,10,1)+INT((ROW()-5)/7),"dd-mm-yyyy")&amp;"'!$G$25")</f>
        <v>0</v>
      </c>
      <c r="M33" s="28" cm="1">
        <f t="array" aca="1" ref="M33" ca="1">INDIRECT("'[Hani.xlsx]"&amp;TEXT(DATE(2025,10,1)+INT((ROW()-5)/7),"dd-mm-yyyy")&amp;"'!$H$25")</f>
        <v>0</v>
      </c>
      <c r="N33" s="28" cm="1">
        <f t="array" aca="1" ref="N33" ca="1">INDIRECT("'[Hani.xlsx]"&amp;TEXT(DATE(2025,10,1)+INT((ROW()-5)/7),"dd-mm-yyyy")&amp;"'!$F$25")</f>
        <v>0</v>
      </c>
      <c r="O33" s="28" cm="1">
        <f t="array" aca="1" ref="O33" ca="1">INDIRECT("'[Hani.xlsx]"&amp;TEXT(DATE(2025,10,1)+INT((ROW()-5)/7),"dd-mm-yyyy")&amp;"'!$D$25")</f>
        <v>0</v>
      </c>
      <c r="P33" s="53" cm="1">
        <f t="array" aca="1" ref="P33" ca="1">INDIRECT("'[Hani.xlsx]"&amp;TEXT(DATE(2025,10,1)+INT((ROW()-5)/7),"dd-mm-yyyy")&amp;"'!$I$25")</f>
        <v>0</v>
      </c>
      <c r="Q33" s="540">
        <f ca="1">SUM(F4:P4)+(E4*D4)+Z4+AA4+AB4</f>
        <v>0</v>
      </c>
      <c r="R33" s="28" cm="1">
        <f t="array" aca="1" ref="R33" ca="1">INDIRECT("'[Hani.xlsx]"&amp;TEXT(DATE(2025,10,1)+INT((ROW()-5)/7),"dd-mm-yyyy")&amp;"'!$M$6")</f>
        <v>0</v>
      </c>
      <c r="S33" s="28" cm="1">
        <f t="array" aca="1" ref="S33" ca="1">INDIRECT("'[Hani.xlsx]"&amp;TEXT(DATE(2025,10,1)+INT((ROW()-5)/7),"dd-mm-yyyy")&amp;"'!M$5")</f>
        <v>0</v>
      </c>
      <c r="T33" s="28" cm="1">
        <f t="array" aca="1" ref="T33" ca="1">INDIRECT("'[Hani.xlsx]"&amp;TEXT(DATE(2025,10,1)+INT((ROW()-5)/7),"dd-mm-yyyy")&amp;"'!$M$4")</f>
        <v>0</v>
      </c>
      <c r="U33" s="53">
        <f t="shared" ref="U33:U35" ca="1" si="36">Q33-(S33+R33+T33)</f>
        <v>0</v>
      </c>
      <c r="V33" s="28">
        <f t="shared" ca="1" si="34"/>
        <v>0</v>
      </c>
      <c r="W33" s="57">
        <f t="shared" ca="1" si="35"/>
        <v>0</v>
      </c>
      <c r="X33" s="28">
        <f ca="1">((F33+(E33*D33))-(V33+W33+T33))</f>
        <v>0</v>
      </c>
      <c r="Y33" s="78" t="e">
        <f ca="1">(((R33*11%)+(S33*6%)+(U33*20%)+(T33-K33))-(J33+L33+M33+P33))/C1</f>
        <v>#DIV/0!</v>
      </c>
      <c r="Z33" s="541" cm="1">
        <f t="array" aca="1" ref="Z33" ca="1">INDIRECT("'[Hani.xlsx]"&amp;TEXT(DATE(2025,10,1)+INT((ROW()-5)/7),"dd-mm-yyyy")&amp;"'!$B$17")</f>
        <v>0</v>
      </c>
      <c r="AA33" s="89" cm="1">
        <f t="array" aca="1" ref="AA33" ca="1">INDIRECT("'[Hani.xlsx]"&amp;TEXT(DATE(2025,10,1)+INT((ROW()-5)/7),"dd-mm-yyyy")&amp;"'!G$72")</f>
        <v>0</v>
      </c>
      <c r="AB33" s="81"/>
      <c r="AC33" s="81">
        <f>'[2]05-10-2025'!$M$7</f>
        <v>0</v>
      </c>
      <c r="AD33" s="80">
        <f t="shared" ref="AD33:AD35" ca="1" si="37">AC33-((AA33*0.7)+AB33)</f>
        <v>0</v>
      </c>
      <c r="AE33" s="76"/>
      <c r="AF33" s="77"/>
      <c r="AH33" s="685"/>
      <c r="AV33" s="685"/>
    </row>
    <row r="34" spans="1:48">
      <c r="A34" s="23">
        <f>'[3]05-10-2025'!$B$2</f>
        <v>0</v>
      </c>
      <c r="B34" s="30" cm="1">
        <f t="array" aca="1" ref="B34" ca="1">INDIRECT("'[Rayan.xlsx]"&amp;TEXT(DATE(2025,10,1)+INT((ROW()-4)/7),"dd-mm-yyyy")&amp;"'!$B$4")</f>
        <v>0</v>
      </c>
      <c r="C34" s="25" cm="1">
        <f t="array" aca="1" ref="C34" ca="1">INDIRECT("'[Rayan.xlsx]"&amp;TEXT(DATE(2025,10,1)+INT((ROW()-4)/7),"dd-mm-yyyy")&amp;"'!$B$3")</f>
        <v>0</v>
      </c>
      <c r="D34" s="26" cm="1">
        <f t="array" aca="1" ref="D34" ca="1">INDIRECT("'[Rayan.xlsx]"&amp;TEXT(DATE(2025,10,1)+INT((ROW()-4)/7),"dd-mm-yyyy")&amp;"'!$I$2")</f>
        <v>89000</v>
      </c>
      <c r="E34" s="27" cm="1">
        <f t="array" aca="1" ref="E34" ca="1">INDIRECT("'[Rayan.xlsx]"&amp;TEXT(DATE(2025,10,1)+INT((ROW()-6)/7),"dd-mm-yyyy")&amp;"'!$I$9")</f>
        <v>0</v>
      </c>
      <c r="F34" s="41" cm="1">
        <f t="array" aca="1" ref="F34" ca="1">INDIRECT("'[Rayan.xlsx]"&amp;TEXT(DATE(2025,10,1)+INT((ROW()-6)/7),"dd-mm-yyyy")&amp;"'!$F$9")</f>
        <v>0</v>
      </c>
      <c r="G34" s="29" cm="1">
        <f t="array" aca="1" ref="G34" ca="1">INDIRECT("'[Rayan.xlsx]"&amp;TEXT(DATE(2025,10,1)+INT((ROW()-6)/7),"dd-mm-yyyy")&amp;"'!$B$22")</f>
        <v>0</v>
      </c>
      <c r="H34" s="29" cm="1">
        <f t="array" aca="1" ref="H34" ca="1">INDIRECT("'[Rayan.xlsx]"&amp;TEXT(DATE(2025,10,1)+INT((ROW()-6)/7),"dd-mm-yyyy")&amp;"'!$B$20")</f>
        <v>0</v>
      </c>
      <c r="I34" s="53" cm="1">
        <f t="array" aca="1" ref="I34" ca="1">INDIRECT("'[Rayan.xlsx]"&amp;TEXT(DATE(2025,10,1)+INT((ROW()-6)/7),"dd-mm-yyyy")&amp;"'!$B$18")</f>
        <v>0</v>
      </c>
      <c r="J34" s="28" cm="1">
        <f t="array" aca="1" ref="J34" ca="1">INDIRECT("'[Rayan.xlsx]"&amp;TEXT(DATE(2025,10,1)+INT((ROW()-6)/7),"dd-mm-yyyy")&amp;"'!$G$27")</f>
        <v>0</v>
      </c>
      <c r="K34" s="28" cm="1">
        <f t="array" aca="1" ref="K34" ca="1">INDIRECT("'[Rayan.xlsx]"&amp;TEXT(DATE(2025,10,1)+INT((ROW()-6)/7),"dd-mm-yyyy")&amp;"'!$C$67")</f>
        <v>0</v>
      </c>
      <c r="L34" s="53" cm="1">
        <f t="array" aca="1" ref="L34" ca="1">INDIRECT("'[Rayan.xlsx]"&amp;TEXT(DATE(2025,10,1)+INT((ROW()-6)/7),"dd-mm-yyyy")&amp;"'!$G$25")</f>
        <v>0</v>
      </c>
      <c r="M34" s="28" cm="1">
        <f t="array" aca="1" ref="M34" ca="1">INDIRECT("'[Rayan.xlsx]"&amp;TEXT(DATE(2025,10,1)+INT((ROW()-6)/7),"dd-mm-yyyy")&amp;"'!$H$25")</f>
        <v>0</v>
      </c>
      <c r="N34" s="28" cm="1">
        <f t="array" aca="1" ref="N34" ca="1">INDIRECT("'[Rayan.xlsx]"&amp;TEXT(DATE(2025,10,1)+INT((ROW()-6)/7),"dd-mm-yyyy")&amp;"'!$F$25")</f>
        <v>0</v>
      </c>
      <c r="O34" s="28" cm="1">
        <f t="array" aca="1" ref="O34" ca="1">INDIRECT("'[Rayan.xlsx]"&amp;TEXT(DATE(2025,10,1)+INT((ROW()-6)/7),"dd-mm-yyyy")&amp;"'!$D$25")</f>
        <v>0</v>
      </c>
      <c r="P34" s="53" cm="1">
        <f t="array" aca="1" ref="P34" ca="1">INDIRECT("'[Rayan.xlsx]"&amp;TEXT(DATE(2025,10,1)+INT((ROW()-6)/7),"dd-mm-yyyy")&amp;"'!$I$25")</f>
        <v>0</v>
      </c>
      <c r="Q34" s="540">
        <f ca="1">SUM(F4:P4)+(E4*D4)+Z4+AA4+AB4</f>
        <v>0</v>
      </c>
      <c r="R34" s="28" cm="1">
        <f t="array" aca="1" ref="R34" ca="1">INDIRECT("'[Rayan.xlsx]"&amp;TEXT(DATE(2025,10,1)+INT((ROW()-6)/7),"dd-mm-yyyy")&amp;"'!$M$6")</f>
        <v>0</v>
      </c>
      <c r="S34" s="28" cm="1">
        <f t="array" aca="1" ref="S34" ca="1">INDIRECT("'[Rayan.xlsx]"&amp;TEXT(DATE(2025,10,1)+INT((ROW()-6)/7),"dd-mm-yyyy")&amp;"'!M$5")</f>
        <v>0</v>
      </c>
      <c r="T34" s="28" cm="1">
        <f t="array" aca="1" ref="T34" ca="1">INDIRECT("'[Rayan.xlsx]"&amp;TEXT(DATE(2025,10,1)+INT((ROW()-6)/7),"dd-mm-yyyy")&amp;"'!$M$4")</f>
        <v>0</v>
      </c>
      <c r="U34" s="53">
        <f t="shared" ca="1" si="36"/>
        <v>0</v>
      </c>
      <c r="V34" s="28">
        <f t="shared" ca="1" si="34"/>
        <v>0</v>
      </c>
      <c r="W34" s="57">
        <f t="shared" ca="1" si="35"/>
        <v>0</v>
      </c>
      <c r="X34" s="28">
        <f ca="1">((F34+(E34*D34))-(V34+W34+T34))</f>
        <v>0</v>
      </c>
      <c r="Y34" s="78" t="e">
        <f ca="1">(((R34*11%)+(S34*6%)+(U34*20%)+(T34-K34))-(J34+L34+M34+P34))/C1</f>
        <v>#DIV/0!</v>
      </c>
      <c r="Z34" s="541" cm="1">
        <f t="array" aca="1" ref="Z34" ca="1">INDIRECT("'[Rayan.xlsx]"&amp;TEXT(DATE(2025,10,1)+INT((ROW()-6)/7),"dd-mm-yyyy")&amp;"'!$B$17")</f>
        <v>0</v>
      </c>
      <c r="AA34" s="89" cm="1">
        <f t="array" aca="1" ref="AA34" ca="1">INDIRECT("'[Rayan.xlsx]"&amp;TEXT(DATE(2025,10,1)+INT((ROW()-6)/7),"dd-mm-yyyy")&amp;"'!G$72")</f>
        <v>0</v>
      </c>
      <c r="AB34" s="81"/>
      <c r="AC34" s="81">
        <f>'[3]05-10-2025'!$M$7</f>
        <v>0</v>
      </c>
      <c r="AD34" s="80">
        <f t="shared" ca="1" si="37"/>
        <v>0</v>
      </c>
      <c r="AE34" s="76"/>
      <c r="AF34" s="77"/>
      <c r="AH34" s="685"/>
      <c r="AV34" s="685"/>
    </row>
    <row r="35" spans="1:48" ht="15.75">
      <c r="A35" s="23">
        <f>'[4]05-10-2025'!$B$2</f>
        <v>0</v>
      </c>
      <c r="B35" s="30" cm="1">
        <f t="array" aca="1" ref="B35" ca="1">INDIRECT("'[Ahmad.xlsx]"&amp;TEXT(DATE(2025,10,1)+INT((ROW()-4)/7),"dd-mm-yyyy")&amp;"'!$B$4")</f>
        <v>0</v>
      </c>
      <c r="C35" s="25" cm="1">
        <f t="array" aca="1" ref="C35" ca="1">INDIRECT("'[Ahmad.xlsx]"&amp;TEXT(DATE(2025,10,1)+INT((ROW()-4)/7),"dd-mm-yyyy")&amp;"'!$B$3")</f>
        <v>0</v>
      </c>
      <c r="D35" s="26" cm="1">
        <f t="array" aca="1" ref="D35" ca="1">INDIRECT("'[Ahmad.xlsx]"&amp;TEXT(DATE(2025,10,1)+INT((ROW()-4)/7),"dd-mm-yyyy")&amp;"'!$I$2")</f>
        <v>89000</v>
      </c>
      <c r="E35" s="27" cm="1">
        <f t="array" aca="1" ref="E35" ca="1">INDIRECT("'[Ahmad.xlsx]"&amp;TEXT(DATE(2025,10,1)+INT((ROW()-7)/7),"dd-mm-yyyy")&amp;"'!$I$9")</f>
        <v>0</v>
      </c>
      <c r="F35" s="41" cm="1">
        <f t="array" aca="1" ref="F35" ca="1">INDIRECT("'[Ahmad.xlsx]"&amp;TEXT(DATE(2025,10,1)+INT((ROW()-7)/7),"dd-mm-yyyy")&amp;"'!$F$9")</f>
        <v>0</v>
      </c>
      <c r="G35" s="29" cm="1">
        <f t="array" aca="1" ref="G35" ca="1">INDIRECT("'[Ahmad.xlsx]"&amp;TEXT(DATE(2025,10,1)+INT((ROW()-7)/7),"dd-mm-yyyy")&amp;"'!$B$22")</f>
        <v>0</v>
      </c>
      <c r="H35" s="29" cm="1">
        <f t="array" aca="1" ref="H35" ca="1">INDIRECT("'[Ahmad.xlsx]"&amp;TEXT(DATE(2025,10,1)+INT((ROW()-7)/7),"dd-mm-yyyy")&amp;"'!$B$20")</f>
        <v>0</v>
      </c>
      <c r="I35" s="53" cm="1">
        <f t="array" aca="1" ref="I35" ca="1">INDIRECT("'[Ahmad.xlsx]"&amp;TEXT(DATE(2025,10,1)+INT((ROW()-7)/7),"dd-mm-yyyy")&amp;"'!$B$18")</f>
        <v>0</v>
      </c>
      <c r="J35" s="28" cm="1">
        <f t="array" aca="1" ref="J35" ca="1">INDIRECT("'[Ahmad.xlsx]"&amp;TEXT(DATE(2025,10,1)+INT((ROW()-7)/7),"dd-mm-yyyy")&amp;"'!$G$27")</f>
        <v>0</v>
      </c>
      <c r="K35" s="28" cm="1">
        <f t="array" aca="1" ref="K35" ca="1">INDIRECT("'[Ahmad.xlsx]"&amp;TEXT(DATE(2025,10,1)+INT((ROW()-7)/7),"dd-mm-yyyy")&amp;"'!$C$67")</f>
        <v>0</v>
      </c>
      <c r="L35" s="53" cm="1">
        <f t="array" aca="1" ref="L35" ca="1">INDIRECT("'[Ahmad.xlsx]"&amp;TEXT(DATE(2025,10,1)+INT((ROW()-7)/7),"dd-mm-yyyy")&amp;"'!$G$25")</f>
        <v>0</v>
      </c>
      <c r="M35" s="28" cm="1">
        <f t="array" aca="1" ref="M35" ca="1">INDIRECT("'[Ahmad.xlsx]"&amp;TEXT(DATE(2025,10,1)+INT((ROW()-7)/7),"dd-mm-yyyy")&amp;"'!$H$25")</f>
        <v>0</v>
      </c>
      <c r="N35" s="28" cm="1">
        <f t="array" aca="1" ref="N35" ca="1">INDIRECT("'[Ahmad.xlsx]"&amp;TEXT(DATE(2025,10,1)+INT((ROW()-7)/7),"dd-mm-yyyy")&amp;"'!$F$25")</f>
        <v>0</v>
      </c>
      <c r="O35" s="28" cm="1">
        <f t="array" aca="1" ref="O35" ca="1">INDIRECT("'[Ahmad.xlsx]"&amp;TEXT(DATE(2025,10,1)+INT((ROW()-7)/7),"dd-mm-yyyy")&amp;"'!$D$25")</f>
        <v>0</v>
      </c>
      <c r="P35" s="53" cm="1">
        <f t="array" aca="1" ref="P35" ca="1">INDIRECT("'[Ahmad.xlsx]"&amp;TEXT(DATE(2025,10,1)+INT((ROW()-7)/7),"dd-mm-yyyy")&amp;"'!$I$25")</f>
        <v>0</v>
      </c>
      <c r="Q35" s="540">
        <f ca="1">SUM(F4:P4)+(E4*D4)+Z4+AA4+AB4</f>
        <v>0</v>
      </c>
      <c r="R35" s="28" cm="1">
        <f t="array" aca="1" ref="R35" ca="1">INDIRECT("'[Ahmad.xlsx]"&amp;TEXT(DATE(2025,10,1)+INT((ROW()-7)/7),"dd-mm-yyyy")&amp;"'!$M$6")</f>
        <v>0</v>
      </c>
      <c r="S35" s="28" cm="1">
        <f t="array" aca="1" ref="S35" ca="1">INDIRECT("'[Ahmad.xlsx]"&amp;TEXT(DATE(2025,10,1)+INT((ROW()-7)/7),"dd-mm-yyyy")&amp;"'!M$5")</f>
        <v>0</v>
      </c>
      <c r="T35" s="28" cm="1">
        <f t="array" aca="1" ref="T35" ca="1">INDIRECT("'[Ahmad.xlsx]"&amp;TEXT(DATE(2025,10,1)+INT((ROW()-7)/7),"dd-mm-yyyy")&amp;"'!$M$4")</f>
        <v>0</v>
      </c>
      <c r="U35" s="53">
        <f t="shared" ca="1" si="36"/>
        <v>0</v>
      </c>
      <c r="V35" s="28">
        <f t="shared" ca="1" si="34"/>
        <v>0</v>
      </c>
      <c r="W35" s="57">
        <f t="shared" ca="1" si="35"/>
        <v>0</v>
      </c>
      <c r="X35" s="28">
        <f ca="1">((F35+(E35*D35))-(V35+W35+T35))</f>
        <v>0</v>
      </c>
      <c r="Y35" s="78" t="e">
        <f ca="1">(((R35*11%)+(S35*6%)+(U35*20%)+(T35-K35))-(J35+L35+M35+P35))/C1</f>
        <v>#DIV/0!</v>
      </c>
      <c r="Z35" s="541" cm="1">
        <f t="array" aca="1" ref="Z35" ca="1">INDIRECT("'[Ahmad.xlsx]"&amp;TEXT(DATE(2025,10,1)+INT((ROW()-7)/7),"dd-mm-yyyy")&amp;"'!$B$17")</f>
        <v>0</v>
      </c>
      <c r="AA35" s="89" cm="1">
        <f t="array" aca="1" ref="AA35" ca="1">INDIRECT("'[Ahmad.xlsx]"&amp;TEXT(DATE(2025,10,1)+INT((ROW()-7)/7),"dd-mm-yyyy")&amp;"'!G$72")</f>
        <v>0</v>
      </c>
      <c r="AB35" s="81"/>
      <c r="AC35" s="81">
        <f>'[4]05-10-2025'!$M$7</f>
        <v>0</v>
      </c>
      <c r="AD35" s="80">
        <f t="shared" ca="1" si="37"/>
        <v>0</v>
      </c>
      <c r="AE35" s="76"/>
      <c r="AF35" s="77"/>
      <c r="AH35" s="685"/>
      <c r="AV35" s="685"/>
    </row>
    <row r="36" spans="1:48" s="2" customFormat="1" ht="15.75">
      <c r="A36" s="23"/>
      <c r="B36" s="33"/>
      <c r="C36" s="33"/>
      <c r="D36" s="34"/>
      <c r="E36" s="35"/>
      <c r="F36" s="36"/>
      <c r="G36" s="34"/>
      <c r="H36" s="34"/>
      <c r="I36" s="36"/>
      <c r="J36" s="36"/>
      <c r="K36" s="36"/>
      <c r="L36" s="36"/>
      <c r="M36" s="36"/>
      <c r="N36" s="36"/>
      <c r="O36" s="36"/>
      <c r="P36" s="36"/>
      <c r="Q36" s="542"/>
      <c r="R36" s="36"/>
      <c r="S36" s="60"/>
      <c r="T36" s="61"/>
      <c r="U36" s="36"/>
      <c r="V36" s="36"/>
      <c r="W36" s="62"/>
      <c r="X36" s="36"/>
      <c r="Y36" s="84"/>
      <c r="Z36" s="84"/>
      <c r="AA36" s="84"/>
      <c r="AB36" s="84"/>
      <c r="AC36" s="84"/>
      <c r="AD36" s="85"/>
      <c r="AE36" s="76"/>
      <c r="AF36" s="77"/>
      <c r="AH36" s="685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685"/>
    </row>
    <row r="37" spans="1:48" s="3" customFormat="1" ht="15.75">
      <c r="A37" s="23"/>
      <c r="B37" s="51"/>
      <c r="C37" s="51"/>
      <c r="D37" s="16">
        <f t="shared" ref="D37:X37" ca="1" si="38">SUM(D32:D35)</f>
        <v>178000</v>
      </c>
      <c r="E37" s="50">
        <f t="shared" ca="1" si="38"/>
        <v>0</v>
      </c>
      <c r="F37" s="16">
        <f t="shared" ca="1" si="38"/>
        <v>0</v>
      </c>
      <c r="G37" s="16">
        <f t="shared" ca="1" si="38"/>
        <v>0</v>
      </c>
      <c r="H37" s="16">
        <f t="shared" ca="1" si="38"/>
        <v>0</v>
      </c>
      <c r="I37" s="16">
        <f t="shared" ca="1" si="38"/>
        <v>0</v>
      </c>
      <c r="J37" s="16">
        <f t="shared" ca="1" si="38"/>
        <v>0</v>
      </c>
      <c r="K37" s="16">
        <f t="shared" ca="1" si="38"/>
        <v>0</v>
      </c>
      <c r="L37" s="16">
        <f t="shared" ca="1" si="38"/>
        <v>0</v>
      </c>
      <c r="M37" s="16">
        <f t="shared" ca="1" si="38"/>
        <v>0</v>
      </c>
      <c r="N37" s="16">
        <f t="shared" ca="1" si="38"/>
        <v>0</v>
      </c>
      <c r="O37" s="16">
        <f t="shared" ca="1" si="38"/>
        <v>0</v>
      </c>
      <c r="P37" s="16">
        <f t="shared" ca="1" si="38"/>
        <v>0</v>
      </c>
      <c r="Q37" s="546">
        <f t="shared" ca="1" si="38"/>
        <v>0</v>
      </c>
      <c r="R37" s="69">
        <f t="shared" ca="1" si="38"/>
        <v>0</v>
      </c>
      <c r="S37" s="69">
        <f t="shared" ca="1" si="38"/>
        <v>0</v>
      </c>
      <c r="T37" s="69">
        <f t="shared" ca="1" si="38"/>
        <v>0</v>
      </c>
      <c r="U37" s="69">
        <f t="shared" ca="1" si="38"/>
        <v>0</v>
      </c>
      <c r="V37" s="69">
        <f t="shared" ca="1" si="38"/>
        <v>0</v>
      </c>
      <c r="W37" s="70">
        <f t="shared" ca="1" si="38"/>
        <v>0</v>
      </c>
      <c r="X37" s="69">
        <f t="shared" ca="1" si="38"/>
        <v>0</v>
      </c>
      <c r="Y37" s="92" t="e">
        <f ca="1">(((R37*11%)+(S37*6%)+(U37*20%)+(T37-K37))-(J37+L37+M37+P37))/C1</f>
        <v>#DIV/0!</v>
      </c>
      <c r="Z37" s="93">
        <f t="shared" ref="Z37:AD37" ca="1" si="39">SUM(Z32:Z35)</f>
        <v>0</v>
      </c>
      <c r="AA37" s="93">
        <f t="shared" ca="1" si="39"/>
        <v>0</v>
      </c>
      <c r="AB37" s="69">
        <f t="shared" si="39"/>
        <v>0</v>
      </c>
      <c r="AC37" s="69">
        <f t="shared" si="39"/>
        <v>0</v>
      </c>
      <c r="AD37" s="69">
        <f t="shared" ca="1" si="39"/>
        <v>0</v>
      </c>
      <c r="AE37" s="76">
        <f>AE23</f>
        <v>172.04</v>
      </c>
      <c r="AF37" s="77" t="e">
        <f t="shared" ref="AF37" ca="1" si="40">Y37-AE37</f>
        <v>#DIV/0!</v>
      </c>
      <c r="AH37" s="685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685"/>
    </row>
    <row r="38" spans="1:48" s="1" customFormat="1" ht="15.75">
      <c r="A38" s="23"/>
      <c r="B38" s="19" t="s">
        <v>119</v>
      </c>
      <c r="C38" s="20" t="s">
        <v>120</v>
      </c>
      <c r="D38" s="21" t="s">
        <v>225</v>
      </c>
      <c r="E38" s="22" t="s">
        <v>226</v>
      </c>
      <c r="F38" s="17" t="s">
        <v>227</v>
      </c>
      <c r="G38" s="21" t="s">
        <v>228</v>
      </c>
      <c r="H38" s="21" t="s">
        <v>229</v>
      </c>
      <c r="I38" s="17" t="s">
        <v>230</v>
      </c>
      <c r="J38" s="17" t="s">
        <v>231</v>
      </c>
      <c r="K38" s="17" t="s">
        <v>232</v>
      </c>
      <c r="L38" s="17" t="s">
        <v>233</v>
      </c>
      <c r="M38" s="17" t="s">
        <v>234</v>
      </c>
      <c r="N38" s="17" t="s">
        <v>235</v>
      </c>
      <c r="O38" s="17" t="s">
        <v>236</v>
      </c>
      <c r="P38" s="17" t="s">
        <v>237</v>
      </c>
      <c r="Q38" s="539" t="s">
        <v>238</v>
      </c>
      <c r="R38" s="17" t="s">
        <v>239</v>
      </c>
      <c r="S38" s="17" t="s">
        <v>240</v>
      </c>
      <c r="T38" s="17" t="s">
        <v>241</v>
      </c>
      <c r="U38" s="17" t="s">
        <v>242</v>
      </c>
      <c r="V38" s="17" t="s">
        <v>243</v>
      </c>
      <c r="W38" s="56" t="s">
        <v>244</v>
      </c>
      <c r="X38" s="17" t="s">
        <v>245</v>
      </c>
      <c r="Y38" s="71" t="s">
        <v>246</v>
      </c>
      <c r="Z38" s="544" t="s">
        <v>247</v>
      </c>
      <c r="AA38" s="73" t="s">
        <v>248</v>
      </c>
      <c r="AB38" s="74" t="s">
        <v>249</v>
      </c>
      <c r="AC38" s="74" t="s">
        <v>250</v>
      </c>
      <c r="AD38" s="75" t="s">
        <v>251</v>
      </c>
      <c r="AE38" s="76"/>
      <c r="AF38" s="77"/>
      <c r="AH38" s="685"/>
      <c r="AV38" s="685"/>
    </row>
    <row r="39" spans="1:48">
      <c r="A39" s="23">
        <f>'[1]06-10-2025'!$B$2</f>
        <v>0</v>
      </c>
      <c r="B39" s="24" cm="1">
        <f t="array" aca="1" ref="B39" ca="1">INDIRECT("'[Rawad.xlsx]"&amp;TEXT(DATE(2025,10,1)+INT((ROW()-4)/7),"dd-mm-yyyy")&amp;"'!$B$4")</f>
        <v>0</v>
      </c>
      <c r="C39" s="25" cm="1">
        <f t="array" aca="1" ref="C39" ca="1">INDIRECT("'[Rawad.xlsx]"&amp;TEXT(DATE(2025,10,1)+INT((ROW()-4)/7),"dd-mm-yyyy")&amp;"'!$B$3")</f>
        <v>0</v>
      </c>
      <c r="D39" s="26" cm="1">
        <f t="array" aca="1" ref="D39" ca="1">INDIRECT("'[Rawad.xlsx]"&amp;TEXT(DATE(2025,10,1)+INT((ROW()-4)/7),"dd-mm-yyyy")&amp;"'!$I$2")</f>
        <v>0</v>
      </c>
      <c r="E39" s="27" cm="1">
        <f t="array" aca="1" ref="E39" ca="1">INDIRECT("'[Rawad.xlsx]"&amp;TEXT(DATE(2025,10,1)+INT((ROW()-4)/7),"dd-mm-yyyy")&amp;"'!$I$9")</f>
        <v>0</v>
      </c>
      <c r="F39" s="41" cm="1">
        <f t="array" aca="1" ref="F39" ca="1">INDIRECT("'[Rawad.xlsx]"&amp;TEXT(DATE(2025,10,1)+INT((ROW()-4)/7),"dd-mm-yyyy")&amp;"'!$F$9")</f>
        <v>0</v>
      </c>
      <c r="G39" s="29" cm="1">
        <f t="array" aca="1" ref="G39" ca="1">INDIRECT("'[Rawad.xlsx]"&amp;TEXT(DATE(2025,10,1)+INT((ROW()-4)/7),"dd-mm-yyyy")&amp;"'!$B$22")</f>
        <v>0</v>
      </c>
      <c r="H39" s="29" cm="1">
        <f t="array" aca="1" ref="H39" ca="1">INDIRECT("'[Rawad.xlsx]"&amp;TEXT(DATE(2025,10,1)+INT((ROW()-4)/7),"dd-mm-yyyy")&amp;"'!$B$20")</f>
        <v>0</v>
      </c>
      <c r="I39" s="53" cm="1">
        <f t="array" aca="1" ref="I39" ca="1">INDIRECT("'[Rawad.xlsx]"&amp;TEXT(DATE(2025,10,1)+INT((ROW()-4)/7),"dd-mm-yyyy")&amp;"'!$B$18")</f>
        <v>0</v>
      </c>
      <c r="J39" s="28" cm="1">
        <f t="array" aca="1" ref="J39" ca="1">INDIRECT("'[Rawad.xlsx]"&amp;TEXT(DATE(2025,10,1)+INT((ROW()-4)/7),"dd-mm-yyyy")&amp;"'!$G$27")</f>
        <v>0</v>
      </c>
      <c r="K39" s="28" cm="1">
        <f t="array" aca="1" ref="K39" ca="1">INDIRECT("'[Rawad.xlsx]"&amp;TEXT(DATE(2025,10,1)+INT((ROW()-4)/7),"dd-mm-yyyy")&amp;"'!$C$67")</f>
        <v>0</v>
      </c>
      <c r="L39" s="53" cm="1">
        <f t="array" aca="1" ref="L39" ca="1">INDIRECT("'[Rawad.xlsx]"&amp;TEXT(DATE(2025,10,1)+INT((ROW()-4)/7),"dd-mm-yyyy")&amp;"'!$G$25")</f>
        <v>0</v>
      </c>
      <c r="M39" s="28" cm="1">
        <f t="array" aca="1" ref="M39" ca="1">INDIRECT("'[Rawad.xlsx]"&amp;TEXT(DATE(2025,10,1)+INT((ROW()-4)/7),"dd-mm-yyyy")&amp;"'!$H$25")</f>
        <v>0</v>
      </c>
      <c r="N39" s="28" cm="1">
        <f t="array" aca="1" ref="N39" ca="1">INDIRECT("'[Rawad.xlsx]"&amp;TEXT(DATE(2025,10,1)+INT((ROW()-4)/7),"dd-mm-yyyy")&amp;"'!$F$25")</f>
        <v>0</v>
      </c>
      <c r="O39" s="28" cm="1">
        <f t="array" aca="1" ref="O39" ca="1">INDIRECT("'[Rawad.xlsx]"&amp;TEXT(DATE(2025,10,1)+INT((ROW()-4)/7),"dd-mm-yyyy")&amp;"'!$D$25")</f>
        <v>0</v>
      </c>
      <c r="P39" s="53" cm="1">
        <f t="array" aca="1" ref="P39" ca="1">INDIRECT("'[Rawad.xlsx]"&amp;TEXT(DATE(2025,10,1)+INT((ROW()-4)/7),"dd-mm-yyyy")&amp;"'!$I$25")</f>
        <v>0</v>
      </c>
      <c r="Q39" s="540">
        <f ca="1">SUM(F4:P4)+(E4*D4)+Z4+AA4+AB4</f>
        <v>0</v>
      </c>
      <c r="R39" s="28" cm="1">
        <f t="array" aca="1" ref="R39" ca="1">INDIRECT("'[Rawad.xlsx]"&amp;TEXT(DATE(2025,10,1)+INT((ROW()-4)/7),"dd-mm-yyyy")&amp;"'!$M$6")</f>
        <v>0</v>
      </c>
      <c r="S39" s="28" cm="1">
        <f t="array" aca="1" ref="S39" ca="1">INDIRECT("'[Rawad.xlsx]"&amp;TEXT(DATE(2025,10,1)+INT((ROW()-4)/7),"dd-mm-yyyy")&amp;"'!M$5")</f>
        <v>0</v>
      </c>
      <c r="T39" s="28" cm="1">
        <f t="array" aca="1" ref="T39" ca="1">INDIRECT("'[Rawad.xlsx]"&amp;TEXT(DATE(2025,10,1)+INT((ROW()-4)/7),"dd-mm-yyyy")&amp;"'!$M$4")</f>
        <v>0</v>
      </c>
      <c r="U39" s="53">
        <f ca="1">Q39-(S39+R39+T39)</f>
        <v>0</v>
      </c>
      <c r="V39" s="28">
        <f t="shared" ref="V39:V42" ca="1" si="41">R39-(R39*11%)</f>
        <v>0</v>
      </c>
      <c r="W39" s="57">
        <f t="shared" ref="W39:W42" ca="1" si="42">(S39-(S39*20%))</f>
        <v>0</v>
      </c>
      <c r="X39" s="28">
        <f ca="1">((F39+(E39*D39))-(V39+W39+T39))</f>
        <v>0</v>
      </c>
      <c r="Y39" s="78" t="e">
        <f ca="1">(((R39*11%)+(S39*6%)+(U39*20%)+(T39-K39))-(J39+L39+M39+P39))/C1</f>
        <v>#DIV/0!</v>
      </c>
      <c r="Z39" s="547" cm="1">
        <f t="array" aca="1" ref="Z39" ca="1">INDIRECT("'[Rawad.xlsx]"&amp;TEXT(DATE(2025,10,1)+INT((ROW()-4)/7),"dd-mm-yyyy")&amp;"'!$B$17")</f>
        <v>0</v>
      </c>
      <c r="AA39" s="89" cm="1">
        <f t="array" aca="1" ref="AA39" ca="1">INDIRECT("'[Rawad.xlsx]"&amp;TEXT(DATE(2025,10,1)+INT((ROW()-4)/7),"dd-mm-yyyy")&amp;"'!G$72")</f>
        <v>0</v>
      </c>
      <c r="AB39" s="81"/>
      <c r="AC39" s="81">
        <f>'[1]06-10-2025'!$M$7</f>
        <v>0</v>
      </c>
      <c r="AD39" s="80">
        <f t="shared" ref="AD39:AD102" ca="1" si="43">AC39-((AA39*0.7)+AB39)</f>
        <v>0</v>
      </c>
      <c r="AE39" s="76"/>
      <c r="AF39" s="77"/>
      <c r="AH39" s="685"/>
      <c r="AV39" s="685"/>
    </row>
    <row r="40" spans="1:48">
      <c r="A40" s="23">
        <f>'[2]06-10-2025'!$B$2</f>
        <v>0</v>
      </c>
      <c r="B40" s="30" cm="1">
        <f t="array" aca="1" ref="B40" ca="1">INDIRECT("'[Hani.xlsx]"&amp;TEXT(DATE(2025,10,1)+INT((ROW()-4)/7),"dd-mm-yyyy")&amp;"'!$B$4")</f>
        <v>0</v>
      </c>
      <c r="C40" s="31" cm="1">
        <f t="array" aca="1" ref="C40" ca="1">INDIRECT("'[Hani.xlsx]"&amp;TEXT(DATE(2025,10,1)+INT((ROW()-4)/7),"dd-mm-yyyy")&amp;"'!$B$3")</f>
        <v>0</v>
      </c>
      <c r="D40" s="26" cm="1">
        <f t="array" aca="1" ref="D40" ca="1">INDIRECT("'[Hani.xlsx]"&amp;TEXT(DATE(2025,10,1)+INT((ROW()-4)/7),"dd-mm-yyyy")&amp;"'!$I$2")</f>
        <v>0</v>
      </c>
      <c r="E40" s="27" cm="1">
        <f t="array" aca="1" ref="E40" ca="1">INDIRECT("'[Hani.xlsx]"&amp;TEXT(DATE(2025,10,1)+INT((ROW()-5)/7),"dd-mm-yyyy")&amp;"'!$I$9")</f>
        <v>0</v>
      </c>
      <c r="F40" s="41" cm="1">
        <f t="array" aca="1" ref="F40" ca="1">INDIRECT("'[Hani.xlsx]"&amp;TEXT(DATE(2025,10,1)+INT((ROW()-5)/7),"dd-mm-yyyy")&amp;"'!$F$9")</f>
        <v>0</v>
      </c>
      <c r="G40" s="29" cm="1">
        <f t="array" aca="1" ref="G40" ca="1">INDIRECT("'[Hani.xlsx]"&amp;TEXT(DATE(2025,10,1)+INT((ROW()-5)/7),"dd-mm-yyyy")&amp;"'!$B$22")</f>
        <v>0</v>
      </c>
      <c r="H40" s="29" cm="1">
        <f t="array" aca="1" ref="H40" ca="1">INDIRECT("'[Hani.xlsx]"&amp;TEXT(DATE(2025,10,1)+INT((ROW()-5)/7),"dd-mm-yyyy")&amp;"'!$B$20")</f>
        <v>0</v>
      </c>
      <c r="I40" s="53" cm="1">
        <f t="array" aca="1" ref="I40" ca="1">INDIRECT("'[Hani.xlsx]"&amp;TEXT(DATE(2025,10,1)+INT((ROW()-5)/7),"dd-mm-yyyy")&amp;"'!$B$18")</f>
        <v>0</v>
      </c>
      <c r="J40" s="53" cm="1">
        <f t="array" aca="1" ref="J40" ca="1">INDIRECT("'[Hani.xlsx]"&amp;TEXT(DATE(2025,10,1)+INT((ROW()-5)/7),"dd-mm-yyyy")&amp;"'!$G$27")</f>
        <v>0</v>
      </c>
      <c r="K40" s="53" cm="1">
        <f t="array" aca="1" ref="K40" ca="1">INDIRECT("'[Hani.xlsx]"&amp;TEXT(DATE(2025,10,1)+INT((ROW()-5)/7),"dd-mm-yyyy")&amp;"'!$C$67")</f>
        <v>0</v>
      </c>
      <c r="L40" s="53" cm="1">
        <f t="array" aca="1" ref="L40" ca="1">INDIRECT("'[Hani.xlsx]"&amp;TEXT(DATE(2025,10,1)+INT((ROW()-5)/7),"dd-mm-yyyy")&amp;"'!$G$25")</f>
        <v>0</v>
      </c>
      <c r="M40" s="53" cm="1">
        <f t="array" aca="1" ref="M40" ca="1">INDIRECT("'[Hani.xlsx]"&amp;TEXT(DATE(2025,10,1)+INT((ROW()-5)/7),"dd-mm-yyyy")&amp;"'!$H$25")</f>
        <v>0</v>
      </c>
      <c r="N40" s="53" cm="1">
        <f t="array" aca="1" ref="N40" ca="1">INDIRECT("'[Hani.xlsx]"&amp;TEXT(DATE(2025,10,1)+INT((ROW()-5)/7),"dd-mm-yyyy")&amp;"'!$F$25")</f>
        <v>0</v>
      </c>
      <c r="O40" s="53" cm="1">
        <f t="array" aca="1" ref="O40" ca="1">INDIRECT("'[Hani.xlsx]"&amp;TEXT(DATE(2025,10,1)+INT((ROW()-5)/7),"dd-mm-yyyy")&amp;"'!$D$25")</f>
        <v>0</v>
      </c>
      <c r="P40" s="53" cm="1">
        <f t="array" aca="1" ref="P40" ca="1">INDIRECT("'[Hani.xlsx]"&amp;TEXT(DATE(2025,10,1)+INT((ROW()-5)/7),"dd-mm-yyyy")&amp;"'!$I$25")</f>
        <v>0</v>
      </c>
      <c r="Q40" s="540">
        <f ca="1">SUM(F4:P4)+(E4*D4)+Z4+AA4+AB4</f>
        <v>0</v>
      </c>
      <c r="R40" s="53" cm="1">
        <f t="array" aca="1" ref="R40" ca="1">INDIRECT("'[Hani.xlsx]"&amp;TEXT(DATE(2025,10,1)+INT((ROW()-5)/7),"dd-mm-yyyy")&amp;"'!$M$6")</f>
        <v>0</v>
      </c>
      <c r="S40" s="53" cm="1">
        <f t="array" aca="1" ref="S40" ca="1">INDIRECT("'[Hani.xlsx]"&amp;TEXT(DATE(2025,10,1)+INT((ROW()-5)/7),"dd-mm-yyyy")&amp;"'!M$5")</f>
        <v>0</v>
      </c>
      <c r="T40" s="53" cm="1">
        <f t="array" aca="1" ref="T40" ca="1">INDIRECT("'[Hani.xlsx]"&amp;TEXT(DATE(2025,10,1)+INT((ROW()-5)/7),"dd-mm-yyyy")&amp;"'!$M$4")</f>
        <v>0</v>
      </c>
      <c r="U40" s="53">
        <f t="shared" ref="U40:U42" ca="1" si="44">Q40-(S40+R40+T40)</f>
        <v>0</v>
      </c>
      <c r="V40" s="28">
        <f t="shared" ca="1" si="41"/>
        <v>0</v>
      </c>
      <c r="W40" s="57">
        <f t="shared" ca="1" si="42"/>
        <v>0</v>
      </c>
      <c r="X40" s="28">
        <f ca="1">((F40+(E40*D40))-(V40+W40+T40))</f>
        <v>0</v>
      </c>
      <c r="Y40" s="78" t="e">
        <f ca="1">(((R40*11%)+(S40*6%)+(U40*20%)+(T40-K40))-(J40+L40+M40+P40))/C1</f>
        <v>#DIV/0!</v>
      </c>
      <c r="Z40" s="547" cm="1">
        <f t="array" aca="1" ref="Z40" ca="1">INDIRECT("'[Hani.xlsx]"&amp;TEXT(DATE(2025,10,1)+INT((ROW()-5)/7),"dd-mm-yyyy")&amp;"'!$B$17")</f>
        <v>0</v>
      </c>
      <c r="AA40" s="89" cm="1">
        <f t="array" aca="1" ref="AA40" ca="1">INDIRECT("'[Hani.xlsx]"&amp;TEXT(DATE(2025,10,1)+INT((ROW()-5)/7),"dd-mm-yyyy")&amp;"'!G$72")</f>
        <v>0</v>
      </c>
      <c r="AB40" s="81"/>
      <c r="AC40" s="81"/>
      <c r="AD40" s="80">
        <f t="shared" ca="1" si="43"/>
        <v>0</v>
      </c>
      <c r="AE40" s="76"/>
      <c r="AF40" s="77"/>
      <c r="AH40" s="685"/>
      <c r="AV40" s="685"/>
    </row>
    <row r="41" spans="1:48">
      <c r="A41" s="23">
        <f>'[3]06-10-2025'!$B$2</f>
        <v>0</v>
      </c>
      <c r="B41" s="30" cm="1">
        <f t="array" aca="1" ref="B41" ca="1">INDIRECT("'[Rayan.xlsx]"&amp;TEXT(DATE(2025,10,1)+INT((ROW()-4)/7),"dd-mm-yyyy")&amp;"'!$B$4")</f>
        <v>0</v>
      </c>
      <c r="C41" s="25" cm="1">
        <f t="array" aca="1" ref="C41" ca="1">INDIRECT("'[Rayan.xlsx]"&amp;TEXT(DATE(2025,10,1)+INT((ROW()-4)/7),"dd-mm-yyyy")&amp;"'!$B$3")</f>
        <v>0</v>
      </c>
      <c r="D41" s="26" cm="1">
        <f t="array" aca="1" ref="D41" ca="1">INDIRECT("'[Rayan.xlsx]"&amp;TEXT(DATE(2025,10,1)+INT((ROW()-4)/7),"dd-mm-yyyy")&amp;"'!$I$2")</f>
        <v>0</v>
      </c>
      <c r="E41" s="27" cm="1">
        <f t="array" aca="1" ref="E41" ca="1">INDIRECT("'[Rayan.xlsx]"&amp;TEXT(DATE(2025,10,1)+INT((ROW()-6)/7),"dd-mm-yyyy")&amp;"'!$I$9")</f>
        <v>0</v>
      </c>
      <c r="F41" s="41" cm="1">
        <f t="array" aca="1" ref="F41" ca="1">INDIRECT("'[Rayan.xlsx]"&amp;TEXT(DATE(2025,10,1)+INT((ROW()-6)/7),"dd-mm-yyyy")&amp;"'!$F$9")</f>
        <v>0</v>
      </c>
      <c r="G41" s="29" cm="1">
        <f t="array" aca="1" ref="G41" ca="1">INDIRECT("'[Rayan.xlsx]"&amp;TEXT(DATE(2025,10,1)+INT((ROW()-6)/7),"dd-mm-yyyy")&amp;"'!$B$22")</f>
        <v>0</v>
      </c>
      <c r="H41" s="29" cm="1">
        <f t="array" aca="1" ref="H41" ca="1">INDIRECT("'[Rayan.xlsx]"&amp;TEXT(DATE(2025,10,1)+INT((ROW()-6)/7),"dd-mm-yyyy")&amp;"'!$B$20")</f>
        <v>0</v>
      </c>
      <c r="I41" s="53" cm="1">
        <f t="array" aca="1" ref="I41" ca="1">INDIRECT("'[Rayan.xlsx]"&amp;TEXT(DATE(2025,10,1)+INT((ROW()-6)/7),"dd-mm-yyyy")&amp;"'!$B$18")</f>
        <v>0</v>
      </c>
      <c r="J41" s="53" cm="1">
        <f t="array" aca="1" ref="J41" ca="1">INDIRECT("'[Rayan.xlsx]"&amp;TEXT(DATE(2025,10,1)+INT((ROW()-6)/7),"dd-mm-yyyy")&amp;"'!$G$27")</f>
        <v>0</v>
      </c>
      <c r="K41" s="53" cm="1">
        <f t="array" aca="1" ref="K41" ca="1">INDIRECT("'[Rayan.xlsx]"&amp;TEXT(DATE(2025,10,1)+INT((ROW()-6)/7),"dd-mm-yyyy")&amp;"'!$C$67")</f>
        <v>0</v>
      </c>
      <c r="L41" s="53" cm="1">
        <f t="array" aca="1" ref="L41" ca="1">INDIRECT("'[Rayan.xlsx]"&amp;TEXT(DATE(2025,10,1)+INT((ROW()-6)/7),"dd-mm-yyyy")&amp;"'!$G$25")</f>
        <v>0</v>
      </c>
      <c r="M41" s="53" cm="1">
        <f t="array" aca="1" ref="M41" ca="1">INDIRECT("'[Rayan.xlsx]"&amp;TEXT(DATE(2025,10,1)+INT((ROW()-6)/7),"dd-mm-yyyy")&amp;"'!$H$25")</f>
        <v>0</v>
      </c>
      <c r="N41" s="53" cm="1">
        <f t="array" aca="1" ref="N41" ca="1">INDIRECT("'[Rayan.xlsx]"&amp;TEXT(DATE(2025,10,1)+INT((ROW()-6)/7),"dd-mm-yyyy")&amp;"'!$F$25")</f>
        <v>0</v>
      </c>
      <c r="O41" s="53" cm="1">
        <f t="array" aca="1" ref="O41" ca="1">INDIRECT("'[Rayan.xlsx]"&amp;TEXT(DATE(2025,10,1)+INT((ROW()-6)/7),"dd-mm-yyyy")&amp;"'!$D$25")</f>
        <v>0</v>
      </c>
      <c r="P41" s="53" cm="1">
        <f t="array" aca="1" ref="P41" ca="1">INDIRECT("'[Rayan.xlsx]"&amp;TEXT(DATE(2025,10,1)+INT((ROW()-6)/7),"dd-mm-yyyy")&amp;"'!$I$25")</f>
        <v>0</v>
      </c>
      <c r="Q41" s="540">
        <f ca="1">SUM(F4:P4)+(E4*D4)+Z4+AA4+AB4</f>
        <v>0</v>
      </c>
      <c r="R41" s="53" cm="1">
        <f t="array" aca="1" ref="R41" ca="1">INDIRECT("'[Rayan.xlsx]"&amp;TEXT(DATE(2025,10,1)+INT((ROW()-6)/7),"dd-mm-yyyy")&amp;"'!$M$6")</f>
        <v>0</v>
      </c>
      <c r="S41" s="53" cm="1">
        <f t="array" aca="1" ref="S41" ca="1">INDIRECT("'[Rayan.xlsx]"&amp;TEXT(DATE(2025,10,1)+INT((ROW()-6)/7),"dd-mm-yyyy")&amp;"'!M$5")</f>
        <v>0</v>
      </c>
      <c r="T41" s="53" cm="1">
        <f t="array" aca="1" ref="T41" ca="1">INDIRECT("'[Rayan.xlsx]"&amp;TEXT(DATE(2025,10,1)+INT((ROW()-6)/7),"dd-mm-yyyy")&amp;"'!$M$4")</f>
        <v>0</v>
      </c>
      <c r="U41" s="53">
        <f t="shared" ca="1" si="44"/>
        <v>0</v>
      </c>
      <c r="V41" s="28">
        <f t="shared" ca="1" si="41"/>
        <v>0</v>
      </c>
      <c r="W41" s="57">
        <f t="shared" ca="1" si="42"/>
        <v>0</v>
      </c>
      <c r="X41" s="28">
        <f ca="1">((F41+(E41*D41))-(V41+W41+T41))</f>
        <v>0</v>
      </c>
      <c r="Y41" s="78" t="e">
        <f ca="1">(((R41*11%)+(S41*6%)+(U41*20%)+(T41-K41))-(J41+L41+M41+P41))/C1</f>
        <v>#DIV/0!</v>
      </c>
      <c r="Z41" s="547" cm="1">
        <f t="array" aca="1" ref="Z41" ca="1">INDIRECT("'[Rayan.xlsx]"&amp;TEXT(DATE(2025,10,1)+INT((ROW()-6)/7),"dd-mm-yyyy")&amp;"'!$B$17")</f>
        <v>0</v>
      </c>
      <c r="AA41" s="89" cm="1">
        <f t="array" aca="1" ref="AA41" ca="1">INDIRECT("'[Rayan.xlsx]"&amp;TEXT(DATE(2025,10,1)+INT((ROW()-6)/7),"dd-mm-yyyy")&amp;"'!G$72")</f>
        <v>0</v>
      </c>
      <c r="AB41" s="81"/>
      <c r="AC41" s="81"/>
      <c r="AD41" s="80">
        <f t="shared" ca="1" si="43"/>
        <v>0</v>
      </c>
      <c r="AE41" s="76"/>
      <c r="AF41" s="77"/>
      <c r="AH41" s="685"/>
      <c r="AV41" s="685"/>
    </row>
    <row r="42" spans="1:48" ht="15.75">
      <c r="A42" s="23">
        <f>'[4]06-10-2025'!$B$2</f>
        <v>0</v>
      </c>
      <c r="B42" s="30" cm="1">
        <f t="array" aca="1" ref="B42" ca="1">INDIRECT("'[Ahmad.xlsx]"&amp;TEXT(DATE(2025,10,1)+INT((ROW()-4)/7),"dd-mm-yyyy")&amp;"'!$B$4")</f>
        <v>0</v>
      </c>
      <c r="C42" s="25" cm="1">
        <f t="array" aca="1" ref="C42" ca="1">INDIRECT("'[Ahmad.xlsx]"&amp;TEXT(DATE(2025,10,1)+INT((ROW()-4)/7),"dd-mm-yyyy")&amp;"'!$B$3")</f>
        <v>0</v>
      </c>
      <c r="D42" s="26" cm="1">
        <f t="array" aca="1" ref="D42" ca="1">INDIRECT("'[Ahmad.xlsx]"&amp;TEXT(DATE(2025,10,1)+INT((ROW()-4)/7),"dd-mm-yyyy")&amp;"'!$I$2")</f>
        <v>0</v>
      </c>
      <c r="E42" s="27" cm="1">
        <f t="array" aca="1" ref="E42" ca="1">INDIRECT("'[Ahmad.xlsx]"&amp;TEXT(DATE(2025,10,1)+INT((ROW()-7)/7),"dd-mm-yyyy")&amp;"'!$I$9")</f>
        <v>0</v>
      </c>
      <c r="F42" s="41" cm="1">
        <f t="array" aca="1" ref="F42" ca="1">INDIRECT("'[Ahmad.xlsx]"&amp;TEXT(DATE(2025,10,1)+INT((ROW()-7)/7),"dd-mm-yyyy")&amp;"'!$F$9")</f>
        <v>0</v>
      </c>
      <c r="G42" s="29" cm="1">
        <f t="array" aca="1" ref="G42" ca="1">INDIRECT("'[Ahmad.xlsx]"&amp;TEXT(DATE(2025,10,1)+INT((ROW()-7)/7),"dd-mm-yyyy")&amp;"'!$B$22")</f>
        <v>0</v>
      </c>
      <c r="H42" s="29" cm="1">
        <f t="array" aca="1" ref="H42" ca="1">INDIRECT("'[Ahmad.xlsx]"&amp;TEXT(DATE(2025,10,1)+INT((ROW()-7)/7),"dd-mm-yyyy")&amp;"'!$B$20")</f>
        <v>0</v>
      </c>
      <c r="I42" s="53" cm="1">
        <f t="array" aca="1" ref="I42" ca="1">INDIRECT("'[Ahmad.xlsx]"&amp;TEXT(DATE(2025,10,1)+INT((ROW()-7)/7),"dd-mm-yyyy")&amp;"'!$B$18")</f>
        <v>0</v>
      </c>
      <c r="J42" s="53" cm="1">
        <f t="array" aca="1" ref="J42" ca="1">INDIRECT("'[Ahmad.xlsx]"&amp;TEXT(DATE(2025,10,1)+INT((ROW()-7)/7),"dd-mm-yyyy")&amp;"'!$G$27")</f>
        <v>0</v>
      </c>
      <c r="K42" s="53" cm="1">
        <f t="array" aca="1" ref="K42" ca="1">INDIRECT("'[Ahmad.xlsx]"&amp;TEXT(DATE(2025,10,1)+INT((ROW()-7)/7),"dd-mm-yyyy")&amp;"'!$C$67")</f>
        <v>0</v>
      </c>
      <c r="L42" s="53" cm="1">
        <f t="array" aca="1" ref="L42" ca="1">INDIRECT("'[Ahmad.xlsx]"&amp;TEXT(DATE(2025,10,1)+INT((ROW()-7)/7),"dd-mm-yyyy")&amp;"'!$G$25")</f>
        <v>0</v>
      </c>
      <c r="M42" s="53" cm="1">
        <f t="array" aca="1" ref="M42" ca="1">INDIRECT("'[Ahmad.xlsx]"&amp;TEXT(DATE(2025,10,1)+INT((ROW()-7)/7),"dd-mm-yyyy")&amp;"'!$H$25")</f>
        <v>0</v>
      </c>
      <c r="N42" s="53" cm="1">
        <f t="array" aca="1" ref="N42" ca="1">INDIRECT("'[Ahmad.xlsx]"&amp;TEXT(DATE(2025,10,1)+INT((ROW()-7)/7),"dd-mm-yyyy")&amp;"'!$F$25")</f>
        <v>0</v>
      </c>
      <c r="O42" s="53" cm="1">
        <f t="array" aca="1" ref="O42" ca="1">INDIRECT("'[Ahmad.xlsx]"&amp;TEXT(DATE(2025,10,1)+INT((ROW()-7)/7),"dd-mm-yyyy")&amp;"'!$D$25")</f>
        <v>0</v>
      </c>
      <c r="P42" s="53" cm="1">
        <f t="array" aca="1" ref="P42" ca="1">INDIRECT("'[Ahmad.xlsx]"&amp;TEXT(DATE(2025,10,1)+INT((ROW()-7)/7),"dd-mm-yyyy")&amp;"'!$I$25")</f>
        <v>0</v>
      </c>
      <c r="Q42" s="540">
        <f ca="1">SUM(F4:P4)+(E4*D4)+Z4+AA4+AB4</f>
        <v>0</v>
      </c>
      <c r="R42" s="53" cm="1">
        <f t="array" aca="1" ref="R42" ca="1">INDIRECT("'[Ahmad.xlsx]"&amp;TEXT(DATE(2025,10,1)+INT((ROW()-7)/7),"dd-mm-yyyy")&amp;"'!$M$6")</f>
        <v>0</v>
      </c>
      <c r="S42" s="53" cm="1">
        <f t="array" aca="1" ref="S42" ca="1">INDIRECT("'[Ahmad.xlsx]"&amp;TEXT(DATE(2025,10,1)+INT((ROW()-7)/7),"dd-mm-yyyy")&amp;"'!M$5")</f>
        <v>0</v>
      </c>
      <c r="T42" s="53" cm="1">
        <f t="array" aca="1" ref="T42" ca="1">INDIRECT("'[Ahmad.xlsx]"&amp;TEXT(DATE(2025,10,1)+INT((ROW()-7)/7),"dd-mm-yyyy")&amp;"'!$M$4")</f>
        <v>0</v>
      </c>
      <c r="U42" s="53">
        <f t="shared" ca="1" si="44"/>
        <v>0</v>
      </c>
      <c r="V42" s="28">
        <f t="shared" ca="1" si="41"/>
        <v>0</v>
      </c>
      <c r="W42" s="57">
        <f t="shared" ca="1" si="42"/>
        <v>0</v>
      </c>
      <c r="X42" s="28">
        <f ca="1">((F42+(E42*D42))-(V42+W42+T42))</f>
        <v>0</v>
      </c>
      <c r="Y42" s="78" t="e">
        <f ca="1">(((R42*11%)+(S42*6%)+(U42*20%)+(T42-K42))-(J42+L42+M42+P42))/C1</f>
        <v>#DIV/0!</v>
      </c>
      <c r="Z42" s="547" cm="1">
        <f t="array" aca="1" ref="Z42" ca="1">INDIRECT("'[Ahmad.xlsx]"&amp;TEXT(DATE(2025,10,1)+INT((ROW()-7)/7),"dd-mm-yyyy")&amp;"'!$B$17")</f>
        <v>0</v>
      </c>
      <c r="AA42" s="89" cm="1">
        <f t="array" aca="1" ref="AA42" ca="1">INDIRECT("'[Ahmad.xlsx]"&amp;TEXT(DATE(2025,10,1)+INT((ROW()-7)/7),"dd-mm-yyyy")&amp;"'!G$72")</f>
        <v>0</v>
      </c>
      <c r="AB42" s="81"/>
      <c r="AC42" s="81"/>
      <c r="AD42" s="80">
        <f t="shared" ca="1" si="43"/>
        <v>0</v>
      </c>
      <c r="AE42" s="76"/>
      <c r="AF42" s="77"/>
      <c r="AH42" s="685"/>
      <c r="AV42" s="685"/>
    </row>
    <row r="43" spans="1:48" s="2" customFormat="1" ht="15.75">
      <c r="A43" s="23"/>
      <c r="B43" s="33"/>
      <c r="C43" s="33"/>
      <c r="D43" s="34"/>
      <c r="E43" s="35"/>
      <c r="F43" s="36"/>
      <c r="G43" s="34"/>
      <c r="H43" s="34"/>
      <c r="I43" s="36"/>
      <c r="J43" s="36"/>
      <c r="K43" s="36"/>
      <c r="L43" s="36"/>
      <c r="M43" s="36"/>
      <c r="N43" s="36"/>
      <c r="O43" s="36"/>
      <c r="P43" s="36"/>
      <c r="Q43" s="542"/>
      <c r="R43" s="36"/>
      <c r="S43" s="60"/>
      <c r="T43" s="61"/>
      <c r="U43" s="36"/>
      <c r="V43" s="36"/>
      <c r="W43" s="62"/>
      <c r="X43" s="36"/>
      <c r="Y43" s="84"/>
      <c r="Z43" s="84"/>
      <c r="AA43" s="84"/>
      <c r="AB43" s="84"/>
      <c r="AC43" s="84"/>
      <c r="AD43" s="85"/>
      <c r="AE43" s="76"/>
      <c r="AF43" s="77"/>
      <c r="AH43" s="685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685"/>
    </row>
    <row r="44" spans="1:48" s="3" customFormat="1" ht="15.75">
      <c r="A44" s="23"/>
      <c r="B44" s="51"/>
      <c r="C44" s="51"/>
      <c r="D44" s="16">
        <f t="shared" ref="D44:X44" ca="1" si="45">SUM(D39:D42)</f>
        <v>0</v>
      </c>
      <c r="E44" s="50">
        <f t="shared" ca="1" si="45"/>
        <v>0</v>
      </c>
      <c r="F44" s="16">
        <f t="shared" ca="1" si="45"/>
        <v>0</v>
      </c>
      <c r="G44" s="16">
        <f t="shared" ca="1" si="45"/>
        <v>0</v>
      </c>
      <c r="H44" s="16">
        <f t="shared" ca="1" si="45"/>
        <v>0</v>
      </c>
      <c r="I44" s="16">
        <f t="shared" ca="1" si="45"/>
        <v>0</v>
      </c>
      <c r="J44" s="16">
        <f t="shared" ca="1" si="45"/>
        <v>0</v>
      </c>
      <c r="K44" s="16">
        <f t="shared" ca="1" si="45"/>
        <v>0</v>
      </c>
      <c r="L44" s="16">
        <f t="shared" ca="1" si="45"/>
        <v>0</v>
      </c>
      <c r="M44" s="16">
        <f t="shared" ca="1" si="45"/>
        <v>0</v>
      </c>
      <c r="N44" s="16">
        <f t="shared" ca="1" si="45"/>
        <v>0</v>
      </c>
      <c r="O44" s="16">
        <f t="shared" ca="1" si="45"/>
        <v>0</v>
      </c>
      <c r="P44" s="16">
        <f t="shared" ca="1" si="45"/>
        <v>0</v>
      </c>
      <c r="Q44" s="546">
        <f t="shared" ca="1" si="45"/>
        <v>0</v>
      </c>
      <c r="R44" s="69">
        <f t="shared" ca="1" si="45"/>
        <v>0</v>
      </c>
      <c r="S44" s="69">
        <f t="shared" ca="1" si="45"/>
        <v>0</v>
      </c>
      <c r="T44" s="69">
        <f t="shared" ca="1" si="45"/>
        <v>0</v>
      </c>
      <c r="U44" s="69">
        <f t="shared" ca="1" si="45"/>
        <v>0</v>
      </c>
      <c r="V44" s="69">
        <f t="shared" ca="1" si="45"/>
        <v>0</v>
      </c>
      <c r="W44" s="70">
        <f t="shared" ca="1" si="45"/>
        <v>0</v>
      </c>
      <c r="X44" s="69">
        <f t="shared" ca="1" si="45"/>
        <v>0</v>
      </c>
      <c r="Y44" s="92" t="e">
        <f ca="1">(((R44*11%)+(S44*6%)+(U44*20%)+(T44-K44))-(J44+L44+M44+P44))/C1</f>
        <v>#DIV/0!</v>
      </c>
      <c r="Z44" s="93">
        <f t="shared" ref="Z44:AD44" ca="1" si="46">SUM(Z39:Z42)</f>
        <v>0</v>
      </c>
      <c r="AA44" s="93">
        <f t="shared" ca="1" si="46"/>
        <v>0</v>
      </c>
      <c r="AB44" s="69">
        <f t="shared" si="46"/>
        <v>0</v>
      </c>
      <c r="AC44" s="69">
        <f t="shared" si="46"/>
        <v>0</v>
      </c>
      <c r="AD44" s="69">
        <f t="shared" ca="1" si="46"/>
        <v>0</v>
      </c>
      <c r="AE44" s="76">
        <f>AE30</f>
        <v>172.04</v>
      </c>
      <c r="AF44" s="77" t="e">
        <f t="shared" ref="AF44" ca="1" si="47">Y44-AE44</f>
        <v>#DIV/0!</v>
      </c>
      <c r="AH44" s="685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685"/>
    </row>
    <row r="45" spans="1:48" s="1" customFormat="1" ht="15.75">
      <c r="A45" s="23"/>
      <c r="B45" s="19" t="s">
        <v>119</v>
      </c>
      <c r="C45" s="20" t="s">
        <v>120</v>
      </c>
      <c r="D45" s="21" t="s">
        <v>225</v>
      </c>
      <c r="E45" s="22" t="s">
        <v>226</v>
      </c>
      <c r="F45" s="17" t="s">
        <v>227</v>
      </c>
      <c r="G45" s="21" t="s">
        <v>228</v>
      </c>
      <c r="H45" s="21" t="s">
        <v>229</v>
      </c>
      <c r="I45" s="17" t="s">
        <v>230</v>
      </c>
      <c r="J45" s="17" t="s">
        <v>231</v>
      </c>
      <c r="K45" s="17" t="s">
        <v>232</v>
      </c>
      <c r="L45" s="17" t="s">
        <v>233</v>
      </c>
      <c r="M45" s="17" t="s">
        <v>234</v>
      </c>
      <c r="N45" s="17" t="s">
        <v>235</v>
      </c>
      <c r="O45" s="17" t="s">
        <v>236</v>
      </c>
      <c r="P45" s="17" t="s">
        <v>237</v>
      </c>
      <c r="Q45" s="539" t="s">
        <v>238</v>
      </c>
      <c r="R45" s="17" t="s">
        <v>239</v>
      </c>
      <c r="S45" s="17" t="s">
        <v>240</v>
      </c>
      <c r="T45" s="17" t="s">
        <v>241</v>
      </c>
      <c r="U45" s="17" t="s">
        <v>242</v>
      </c>
      <c r="V45" s="17" t="s">
        <v>243</v>
      </c>
      <c r="W45" s="56" t="s">
        <v>244</v>
      </c>
      <c r="X45" s="17" t="s">
        <v>245</v>
      </c>
      <c r="Y45" s="71" t="s">
        <v>246</v>
      </c>
      <c r="Z45" s="544" t="s">
        <v>247</v>
      </c>
      <c r="AA45" s="73" t="s">
        <v>248</v>
      </c>
      <c r="AB45" s="74" t="s">
        <v>249</v>
      </c>
      <c r="AC45" s="74" t="s">
        <v>250</v>
      </c>
      <c r="AD45" s="75" t="s">
        <v>251</v>
      </c>
      <c r="AE45" s="76"/>
      <c r="AF45" s="77"/>
      <c r="AH45" s="685"/>
      <c r="AV45" s="685"/>
    </row>
    <row r="46" spans="1:48">
      <c r="A46" s="23">
        <f>'[1]07-10-2025'!$B$2</f>
        <v>0</v>
      </c>
      <c r="B46" s="24" cm="1">
        <f t="array" aca="1" ref="B46" ca="1">INDIRECT("'[Rawad.xlsx]"&amp;TEXT(DATE(2025,10,1)+INT((ROW()-4)/7),"dd-mm-yyyy")&amp;"'!$B$4")</f>
        <v>0</v>
      </c>
      <c r="C46" s="25" cm="1">
        <f t="array" aca="1" ref="C46" ca="1">INDIRECT("'[Rawad.xlsx]"&amp;TEXT(DATE(2025,10,1)+INT((ROW()-4)/7),"dd-mm-yyyy")&amp;"'!$B$3")</f>
        <v>0</v>
      </c>
      <c r="D46" s="26" cm="1">
        <f t="array" aca="1" ref="D46" ca="1">INDIRECT("'[Rawad.xlsx]"&amp;TEXT(DATE(2025,10,1)+INT((ROW()-4)/7),"dd-mm-yyyy")&amp;"'!$I$2")</f>
        <v>0</v>
      </c>
      <c r="E46" s="27" cm="1">
        <f t="array" aca="1" ref="E46" ca="1">INDIRECT("'[Rawad.xlsx]"&amp;TEXT(DATE(2025,10,1)+INT((ROW()-4)/7),"dd-mm-yyyy")&amp;"'!$I$9")</f>
        <v>0</v>
      </c>
      <c r="F46" s="41" cm="1">
        <f t="array" aca="1" ref="F46" ca="1">INDIRECT("'[Rawad.xlsx]"&amp;TEXT(DATE(2025,10,1)+INT((ROW()-4)/7),"dd-mm-yyyy")&amp;"'!$F$9")</f>
        <v>0</v>
      </c>
      <c r="G46" s="29" cm="1">
        <f t="array" aca="1" ref="G46" ca="1">INDIRECT("'[Rawad.xlsx]"&amp;TEXT(DATE(2025,10,1)+INT((ROW()-4)/7),"dd-mm-yyyy")&amp;"'!$B$22")</f>
        <v>0</v>
      </c>
      <c r="H46" s="29" cm="1">
        <f t="array" aca="1" ref="H46" ca="1">INDIRECT("'[Rawad.xlsx]"&amp;TEXT(DATE(2025,10,1)+INT((ROW()-4)/7),"dd-mm-yyyy")&amp;"'!$B$20")</f>
        <v>0</v>
      </c>
      <c r="I46" s="53" cm="1">
        <f t="array" aca="1" ref="I46" ca="1">INDIRECT("'[Rawad.xlsx]"&amp;TEXT(DATE(2025,10,1)+INT((ROW()-4)/7),"dd-mm-yyyy")&amp;"'!$B$18")</f>
        <v>0</v>
      </c>
      <c r="J46" s="28" cm="1">
        <f t="array" aca="1" ref="J46" ca="1">INDIRECT("'[Rawad.xlsx]"&amp;TEXT(DATE(2025,10,1)+INT((ROW()-4)/7),"dd-mm-yyyy")&amp;"'!$G$27")</f>
        <v>0</v>
      </c>
      <c r="K46" s="28" cm="1">
        <f t="array" aca="1" ref="K46" ca="1">INDIRECT("'[Rawad.xlsx]"&amp;TEXT(DATE(2025,10,1)+INT((ROW()-4)/7),"dd-mm-yyyy")&amp;"'!$C$67")</f>
        <v>0</v>
      </c>
      <c r="L46" s="53" cm="1">
        <f t="array" aca="1" ref="L46" ca="1">INDIRECT("'[Rawad.xlsx]"&amp;TEXT(DATE(2025,10,1)+INT((ROW()-4)/7),"dd-mm-yyyy")&amp;"'!$G$25")</f>
        <v>0</v>
      </c>
      <c r="M46" s="28" cm="1">
        <f t="array" aca="1" ref="M46" ca="1">INDIRECT("'[Rawad.xlsx]"&amp;TEXT(DATE(2025,10,1)+INT((ROW()-4)/7),"dd-mm-yyyy")&amp;"'!$H$25")</f>
        <v>0</v>
      </c>
      <c r="N46" s="28" cm="1">
        <f t="array" aca="1" ref="N46" ca="1">INDIRECT("'[Rawad.xlsx]"&amp;TEXT(DATE(2025,10,1)+INT((ROW()-4)/7),"dd-mm-yyyy")&amp;"'!$F$25")</f>
        <v>0</v>
      </c>
      <c r="O46" s="28" cm="1">
        <f t="array" aca="1" ref="O46" ca="1">INDIRECT("'[Rawad.xlsx]"&amp;TEXT(DATE(2025,10,1)+INT((ROW()-4)/7),"dd-mm-yyyy")&amp;"'!$D$25")</f>
        <v>0</v>
      </c>
      <c r="P46" s="53" cm="1">
        <f t="array" aca="1" ref="P46" ca="1">INDIRECT("'[Rawad.xlsx]"&amp;TEXT(DATE(2025,10,1)+INT((ROW()-4)/7),"dd-mm-yyyy")&amp;"'!$I$25")</f>
        <v>0</v>
      </c>
      <c r="Q46" s="540">
        <f ca="1">SUM(F4:P4)+(E4*D4)+Z4+AA4+AB4</f>
        <v>0</v>
      </c>
      <c r="R46" s="28" cm="1">
        <f t="array" aca="1" ref="R46" ca="1">INDIRECT("'[Rawad.xlsx]"&amp;TEXT(DATE(2025,10,1)+INT((ROW()-4)/7),"dd-mm-yyyy")&amp;"'!$M$6")</f>
        <v>0</v>
      </c>
      <c r="S46" s="28" cm="1">
        <f t="array" aca="1" ref="S46" ca="1">INDIRECT("'[Rawad.xlsx]"&amp;TEXT(DATE(2025,10,1)+INT((ROW()-4)/7),"dd-mm-yyyy")&amp;"'!M$5")</f>
        <v>0</v>
      </c>
      <c r="T46" s="28" cm="1">
        <f t="array" aca="1" ref="T46" ca="1">INDIRECT("'[Rawad.xlsx]"&amp;TEXT(DATE(2025,10,1)+INT((ROW()-4)/7),"dd-mm-yyyy")&amp;"'!$M$4")</f>
        <v>0</v>
      </c>
      <c r="U46" s="53">
        <f ca="1">Q46-(S46+R46+T46)</f>
        <v>0</v>
      </c>
      <c r="V46" s="28">
        <f t="shared" ref="V46:V49" ca="1" si="48">R46-(R46*11%)</f>
        <v>0</v>
      </c>
      <c r="W46" s="57">
        <f t="shared" ref="W46:W49" ca="1" si="49">(S46-(S46*20%))</f>
        <v>0</v>
      </c>
      <c r="X46" s="28">
        <f ca="1">((F46+(E46*D46))-(V46+W46+T46))</f>
        <v>0</v>
      </c>
      <c r="Y46" s="78" t="e">
        <f ca="1">(((R46*11%)+(S46*6%)+(U46*20%)+(T46-K46))-(J46+L46+M46+P46))/C1</f>
        <v>#DIV/0!</v>
      </c>
      <c r="Z46" s="547" cm="1">
        <f t="array" aca="1" ref="Z46" ca="1">INDIRECT("'[Rawad.xlsx]"&amp;TEXT(DATE(2025,10,1)+INT((ROW()-4)/7),"dd-mm-yyyy")&amp;"'!$B$17")</f>
        <v>0</v>
      </c>
      <c r="AA46" s="89" cm="1">
        <f t="array" aca="1" ref="AA46" ca="1">INDIRECT("'[Rawad.xlsx]"&amp;TEXT(DATE(2025,10,1)+INT((ROW()-4)/7),"dd-mm-yyyy")&amp;"'!G$72")</f>
        <v>0</v>
      </c>
      <c r="AB46" s="81"/>
      <c r="AC46" s="81">
        <f>'[1]07-10-2025'!$M$7</f>
        <v>0</v>
      </c>
      <c r="AD46" s="80">
        <f t="shared" ca="1" si="43"/>
        <v>0</v>
      </c>
      <c r="AE46" s="76"/>
      <c r="AF46" s="77"/>
      <c r="AH46" s="685"/>
      <c r="AV46" s="685"/>
    </row>
    <row r="47" spans="1:48">
      <c r="A47" s="23" t="e">
        <f>'[2]7-10-2025'!$B$2</f>
        <v>#REF!</v>
      </c>
      <c r="B47" s="30" cm="1">
        <f t="array" aca="1" ref="B47" ca="1">INDIRECT("'[Hani.xlsx]"&amp;TEXT(DATE(2025,10,1)+INT((ROW()-4)/7),"dd-mm-yyyy")&amp;"'!$B$4")</f>
        <v>0</v>
      </c>
      <c r="C47" s="31" cm="1">
        <f t="array" aca="1" ref="C47" ca="1">INDIRECT("'[Hani.xlsx]"&amp;TEXT(DATE(2025,10,1)+INT((ROW()-4)/7),"dd-mm-yyyy")&amp;"'!$B$3")</f>
        <v>0</v>
      </c>
      <c r="D47" s="26" cm="1">
        <f t="array" aca="1" ref="D47" ca="1">INDIRECT("'[Hani.xlsx]"&amp;TEXT(DATE(2025,10,1)+INT((ROW()-4)/7),"dd-mm-yyyy")&amp;"'!$I$2")</f>
        <v>0</v>
      </c>
      <c r="E47" s="27" cm="1">
        <f t="array" aca="1" ref="E47" ca="1">INDIRECT("'[Hani.xlsx]"&amp;TEXT(DATE(2025,10,1)+INT((ROW()-5)/7),"dd-mm-yyyy")&amp;"'!$I$9")</f>
        <v>0</v>
      </c>
      <c r="F47" s="41" cm="1">
        <f t="array" aca="1" ref="F47" ca="1">INDIRECT("'[Hani.xlsx]"&amp;TEXT(DATE(2025,10,1)+INT((ROW()-5)/7),"dd-mm-yyyy")&amp;"'!$F$9")</f>
        <v>0</v>
      </c>
      <c r="G47" s="29" cm="1">
        <f t="array" aca="1" ref="G47" ca="1">INDIRECT("'[Hani.xlsx]"&amp;TEXT(DATE(2025,10,1)+INT((ROW()-5)/7),"dd-mm-yyyy")&amp;"'!$B$22")</f>
        <v>0</v>
      </c>
      <c r="H47" s="52" cm="1">
        <f t="array" aca="1" ref="H47" ca="1">INDIRECT("'[Hani.xlsx]"&amp;TEXT(DATE(2025,10,1)+INT((ROW()-5)/7),"dd-mm-yyyy")&amp;"'!$B$20")</f>
        <v>0</v>
      </c>
      <c r="I47" s="53" cm="1">
        <f t="array" aca="1" ref="I47" ca="1">INDIRECT("'[Hani.xlsx]"&amp;TEXT(DATE(2025,10,1)+INT((ROW()-5)/7),"dd-mm-yyyy")&amp;"'!$B$18")</f>
        <v>0</v>
      </c>
      <c r="J47" s="53" cm="1">
        <f t="array" aca="1" ref="J47" ca="1">INDIRECT("'[Hani.xlsx]"&amp;TEXT(DATE(2025,10,1)+INT((ROW()-5)/7),"dd-mm-yyyy")&amp;"'!$G$27")</f>
        <v>0</v>
      </c>
      <c r="K47" s="53" cm="1">
        <f t="array" aca="1" ref="K47" ca="1">INDIRECT("'[Hani.xlsx]"&amp;TEXT(DATE(2025,10,1)+INT((ROW()-5)/7),"dd-mm-yyyy")&amp;"'!$C$67")</f>
        <v>0</v>
      </c>
      <c r="L47" s="53" cm="1">
        <f t="array" aca="1" ref="L47" ca="1">INDIRECT("'[Hani.xlsx]"&amp;TEXT(DATE(2025,10,1)+INT((ROW()-5)/7),"dd-mm-yyyy")&amp;"'!$G$25")</f>
        <v>0</v>
      </c>
      <c r="M47" s="53" cm="1">
        <f t="array" aca="1" ref="M47" ca="1">INDIRECT("'[Hani.xlsx]"&amp;TEXT(DATE(2025,10,1)+INT((ROW()-5)/7),"dd-mm-yyyy")&amp;"'!$H$25")</f>
        <v>0</v>
      </c>
      <c r="N47" s="53" cm="1">
        <f t="array" aca="1" ref="N47" ca="1">INDIRECT("'[Hani.xlsx]"&amp;TEXT(DATE(2025,10,1)+INT((ROW()-5)/7),"dd-mm-yyyy")&amp;"'!$F$25")</f>
        <v>0</v>
      </c>
      <c r="O47" s="53" cm="1">
        <f t="array" aca="1" ref="O47" ca="1">INDIRECT("'[Hani.xlsx]"&amp;TEXT(DATE(2025,10,1)+INT((ROW()-5)/7),"dd-mm-yyyy")&amp;"'!$D$25")</f>
        <v>0</v>
      </c>
      <c r="P47" s="53" cm="1">
        <f t="array" aca="1" ref="P47" ca="1">INDIRECT("'[Hani.xlsx]"&amp;TEXT(DATE(2025,10,1)+INT((ROW()-5)/7),"dd-mm-yyyy")&amp;"'!$I$25")</f>
        <v>0</v>
      </c>
      <c r="Q47" s="540">
        <f ca="1">SUM(F4:P4)+(E4*D4)+Z4+AA4+AB4</f>
        <v>0</v>
      </c>
      <c r="R47" s="53" cm="1">
        <f t="array" aca="1" ref="R47" ca="1">INDIRECT("'[Hani.xlsx]"&amp;TEXT(DATE(2025,10,1)+INT((ROW()-5)/7),"dd-mm-yyyy")&amp;"'!$M$6")</f>
        <v>0</v>
      </c>
      <c r="S47" s="53" cm="1">
        <f t="array" aca="1" ref="S47" ca="1">INDIRECT("'[Hani.xlsx]"&amp;TEXT(DATE(2025,10,1)+INT((ROW()-5)/7),"dd-mm-yyyy")&amp;"'!M$5")</f>
        <v>0</v>
      </c>
      <c r="T47" s="53" cm="1">
        <f t="array" aca="1" ref="T47" ca="1">INDIRECT("'[Hani.xlsx]"&amp;TEXT(DATE(2025,10,1)+INT((ROW()-5)/7),"dd-mm-yyyy")&amp;"'!$M$4")</f>
        <v>0</v>
      </c>
      <c r="U47" s="53">
        <f t="shared" ref="U47:U49" ca="1" si="50">Q47-(S47+R47+T47)</f>
        <v>0</v>
      </c>
      <c r="V47" s="28">
        <f t="shared" ca="1" si="48"/>
        <v>0</v>
      </c>
      <c r="W47" s="57">
        <f t="shared" ca="1" si="49"/>
        <v>0</v>
      </c>
      <c r="X47" s="28">
        <f ca="1">((F47+(E47*D47))-(V47+W47+T47))</f>
        <v>0</v>
      </c>
      <c r="Y47" s="78" t="e">
        <f ca="1">(((R47*11%)+(S47*6%)+(U47*20%)+(T47-K47))-(J47+L47+M47+P47))/C1</f>
        <v>#DIV/0!</v>
      </c>
      <c r="Z47" s="547" cm="1">
        <f t="array" aca="1" ref="Z47" ca="1">INDIRECT("'[Hani.xlsx]"&amp;TEXT(DATE(2025,10,1)+INT((ROW()-5)/7),"dd-mm-yyyy")&amp;"'!$B$17")</f>
        <v>0</v>
      </c>
      <c r="AA47" s="89" cm="1">
        <f t="array" aca="1" ref="AA47" ca="1">INDIRECT("'[Hani.xlsx]"&amp;TEXT(DATE(2025,10,1)+INT((ROW()-5)/7),"dd-mm-yyyy")&amp;"'!G$72")</f>
        <v>0</v>
      </c>
      <c r="AB47" s="81"/>
      <c r="AC47" s="81"/>
      <c r="AD47" s="80">
        <f t="shared" ca="1" si="43"/>
        <v>0</v>
      </c>
      <c r="AE47" s="76"/>
      <c r="AF47" s="77"/>
      <c r="AH47" s="685"/>
      <c r="AV47" s="685"/>
    </row>
    <row r="48" spans="1:48">
      <c r="A48" s="23" t="e">
        <f>'[3]7-10-2025'!$B$2</f>
        <v>#REF!</v>
      </c>
      <c r="B48" s="30" cm="1">
        <f t="array" aca="1" ref="B48" ca="1">INDIRECT("'[Rayan.xlsx]"&amp;TEXT(DATE(2025,10,1)+INT((ROW()-4)/7),"dd-mm-yyyy")&amp;"'!$B$4")</f>
        <v>0</v>
      </c>
      <c r="C48" s="25" cm="1">
        <f t="array" aca="1" ref="C48" ca="1">INDIRECT("'[Rayan.xlsx]"&amp;TEXT(DATE(2025,10,1)+INT((ROW()-4)/7),"dd-mm-yyyy")&amp;"'!$B$3")</f>
        <v>0</v>
      </c>
      <c r="D48" s="26" cm="1">
        <f t="array" aca="1" ref="D48" ca="1">INDIRECT("'[Rayan.xlsx]"&amp;TEXT(DATE(2025,10,1)+INT((ROW()-4)/7),"dd-mm-yyyy")&amp;"'!$I$2")</f>
        <v>0</v>
      </c>
      <c r="E48" s="27" cm="1">
        <f t="array" aca="1" ref="E48" ca="1">INDIRECT("'[Rayan.xlsx]"&amp;TEXT(DATE(2025,10,1)+INT((ROW()-6)/7),"dd-mm-yyyy")&amp;"'!$I$9")</f>
        <v>0</v>
      </c>
      <c r="F48" s="41" cm="1">
        <f t="array" aca="1" ref="F48" ca="1">INDIRECT("'[Rayan.xlsx]"&amp;TEXT(DATE(2025,10,1)+INT((ROW()-6)/7),"dd-mm-yyyy")&amp;"'!$F$9")</f>
        <v>0</v>
      </c>
      <c r="G48" s="29" cm="1">
        <f t="array" aca="1" ref="G48" ca="1">INDIRECT("'[Rayan.xlsx]"&amp;TEXT(DATE(2025,10,1)+INT((ROW()-6)/7),"dd-mm-yyyy")&amp;"'!$B$22")</f>
        <v>0</v>
      </c>
      <c r="H48" s="52" cm="1">
        <f t="array" aca="1" ref="H48" ca="1">INDIRECT("'[Rayan.xlsx]"&amp;TEXT(DATE(2025,10,1)+INT((ROW()-6)/7),"dd-mm-yyyy")&amp;"'!$B$20")</f>
        <v>0</v>
      </c>
      <c r="I48" s="53" cm="1">
        <f t="array" aca="1" ref="I48" ca="1">INDIRECT("'[Rayan.xlsx]"&amp;TEXT(DATE(2025,10,1)+INT((ROW()-6)/7),"dd-mm-yyyy")&amp;"'!$B$18")</f>
        <v>0</v>
      </c>
      <c r="J48" s="53" cm="1">
        <f t="array" aca="1" ref="J48" ca="1">INDIRECT("'[Rayan.xlsx]"&amp;TEXT(DATE(2025,10,1)+INT((ROW()-6)/7),"dd-mm-yyyy")&amp;"'!$G$27")</f>
        <v>0</v>
      </c>
      <c r="K48" s="53" cm="1">
        <f t="array" aca="1" ref="K48" ca="1">INDIRECT("'[Rayan.xlsx]"&amp;TEXT(DATE(2025,10,1)+INT((ROW()-6)/7),"dd-mm-yyyy")&amp;"'!$C$67")</f>
        <v>0</v>
      </c>
      <c r="L48" s="53" cm="1">
        <f t="array" aca="1" ref="L48" ca="1">INDIRECT("'[Rayan.xlsx]"&amp;TEXT(DATE(2025,10,1)+INT((ROW()-6)/7),"dd-mm-yyyy")&amp;"'!$G$25")</f>
        <v>0</v>
      </c>
      <c r="M48" s="53" cm="1">
        <f t="array" aca="1" ref="M48" ca="1">INDIRECT("'[Rayan.xlsx]"&amp;TEXT(DATE(2025,10,1)+INT((ROW()-6)/7),"dd-mm-yyyy")&amp;"'!$H$25")</f>
        <v>0</v>
      </c>
      <c r="N48" s="53" cm="1">
        <f t="array" aca="1" ref="N48" ca="1">INDIRECT("'[Rayan.xlsx]"&amp;TEXT(DATE(2025,10,1)+INT((ROW()-6)/7),"dd-mm-yyyy")&amp;"'!$F$25")</f>
        <v>0</v>
      </c>
      <c r="O48" s="53" cm="1">
        <f t="array" aca="1" ref="O48" ca="1">INDIRECT("'[Rayan.xlsx]"&amp;TEXT(DATE(2025,10,1)+INT((ROW()-6)/7),"dd-mm-yyyy")&amp;"'!$D$25")</f>
        <v>0</v>
      </c>
      <c r="P48" s="53" cm="1">
        <f t="array" aca="1" ref="P48" ca="1">INDIRECT("'[Rayan.xlsx]"&amp;TEXT(DATE(2025,10,1)+INT((ROW()-6)/7),"dd-mm-yyyy")&amp;"'!$I$25")</f>
        <v>0</v>
      </c>
      <c r="Q48" s="540">
        <f ca="1">SUM(F4:P4)+(E4*D4)+Z4+AA4+AB4</f>
        <v>0</v>
      </c>
      <c r="R48" s="53" cm="1">
        <f t="array" aca="1" ref="R48" ca="1">INDIRECT("'[Rayan.xlsx]"&amp;TEXT(DATE(2025,10,1)+INT((ROW()-6)/7),"dd-mm-yyyy")&amp;"'!$M$6")</f>
        <v>0</v>
      </c>
      <c r="S48" s="53" cm="1">
        <f t="array" aca="1" ref="S48" ca="1">INDIRECT("'[Rayan.xlsx]"&amp;TEXT(DATE(2025,10,1)+INT((ROW()-6)/7),"dd-mm-yyyy")&amp;"'!M$5")</f>
        <v>0</v>
      </c>
      <c r="T48" s="53" cm="1">
        <f t="array" aca="1" ref="T48" ca="1">INDIRECT("'[Rayan.xlsx]"&amp;TEXT(DATE(2025,10,1)+INT((ROW()-6)/7),"dd-mm-yyyy")&amp;"'!$M$4")</f>
        <v>0</v>
      </c>
      <c r="U48" s="53">
        <f t="shared" ca="1" si="50"/>
        <v>0</v>
      </c>
      <c r="V48" s="28">
        <f t="shared" ca="1" si="48"/>
        <v>0</v>
      </c>
      <c r="W48" s="57">
        <f t="shared" ca="1" si="49"/>
        <v>0</v>
      </c>
      <c r="X48" s="28">
        <f ca="1">((F48+(E48*D48))-(V48+W48+T48))</f>
        <v>0</v>
      </c>
      <c r="Y48" s="78" t="e">
        <f ca="1">(((R48*11%)+(S48*6%)+(U48*20%)+(T48-K48))-(J48+L48+M48+P48))/C1</f>
        <v>#DIV/0!</v>
      </c>
      <c r="Z48" s="547" cm="1">
        <f t="array" aca="1" ref="Z48" ca="1">INDIRECT("'[Rayan.xlsx]"&amp;TEXT(DATE(2025,10,1)+INT((ROW()-6)/7),"dd-mm-yyyy")&amp;"'!$B$17")</f>
        <v>0</v>
      </c>
      <c r="AA48" s="89" cm="1">
        <f t="array" aca="1" ref="AA48" ca="1">INDIRECT("'[Rayan.xlsx]"&amp;TEXT(DATE(2025,10,1)+INT((ROW()-6)/7),"dd-mm-yyyy")&amp;"'!G$72")</f>
        <v>0</v>
      </c>
      <c r="AB48" s="81"/>
      <c r="AC48" s="81"/>
      <c r="AD48" s="80">
        <f t="shared" ca="1" si="43"/>
        <v>0</v>
      </c>
      <c r="AE48" s="76"/>
      <c r="AF48" s="77"/>
      <c r="AH48" s="685"/>
      <c r="AV48" s="685"/>
    </row>
    <row r="49" spans="1:48" ht="15.75">
      <c r="A49" s="23" t="e">
        <f>'[4]7-10-2025'!$B$2</f>
        <v>#REF!</v>
      </c>
      <c r="B49" s="30" cm="1">
        <f t="array" aca="1" ref="B49" ca="1">INDIRECT("'[Ahmad.xlsx]"&amp;TEXT(DATE(2025,10,1)+INT((ROW()-4)/7),"dd-mm-yyyy")&amp;"'!$B$4")</f>
        <v>0</v>
      </c>
      <c r="C49" s="25" cm="1">
        <f t="array" aca="1" ref="C49" ca="1">INDIRECT("'[Ahmad.xlsx]"&amp;TEXT(DATE(2025,10,1)+INT((ROW()-4)/7),"dd-mm-yyyy")&amp;"'!$B$3")</f>
        <v>0</v>
      </c>
      <c r="D49" s="26" cm="1">
        <f t="array" aca="1" ref="D49" ca="1">INDIRECT("'[Ahmad.xlsx]"&amp;TEXT(DATE(2025,10,1)+INT((ROW()-4)/7),"dd-mm-yyyy")&amp;"'!$I$2")</f>
        <v>0</v>
      </c>
      <c r="E49" s="27" cm="1">
        <f t="array" aca="1" ref="E49" ca="1">INDIRECT("'[Ahmad.xlsx]"&amp;TEXT(DATE(2025,10,1)+INT((ROW()-7)/7),"dd-mm-yyyy")&amp;"'!$I$9")</f>
        <v>0</v>
      </c>
      <c r="F49" s="41" cm="1">
        <f t="array" aca="1" ref="F49" ca="1">INDIRECT("'[Ahmad.xlsx]"&amp;TEXT(DATE(2025,10,1)+INT((ROW()-7)/7),"dd-mm-yyyy")&amp;"'!$F$9")</f>
        <v>0</v>
      </c>
      <c r="G49" s="29" cm="1">
        <f t="array" aca="1" ref="G49" ca="1">INDIRECT("'[Ahmad.xlsx]"&amp;TEXT(DATE(2025,10,1)+INT((ROW()-7)/7),"dd-mm-yyyy")&amp;"'!$B$22")</f>
        <v>0</v>
      </c>
      <c r="H49" s="52" cm="1">
        <f t="array" aca="1" ref="H49" ca="1">INDIRECT("'[Ahmad.xlsx]"&amp;TEXT(DATE(2025,10,1)+INT((ROW()-7)/7),"dd-mm-yyyy")&amp;"'!$B$20")</f>
        <v>0</v>
      </c>
      <c r="I49" s="53" cm="1">
        <f t="array" aca="1" ref="I49" ca="1">INDIRECT("'[Ahmad.xlsx]"&amp;TEXT(DATE(2025,10,1)+INT((ROW()-7)/7),"dd-mm-yyyy")&amp;"'!$B$18")</f>
        <v>0</v>
      </c>
      <c r="J49" s="53" cm="1">
        <f t="array" aca="1" ref="J49" ca="1">INDIRECT("'[Ahmad.xlsx]"&amp;TEXT(DATE(2025,10,1)+INT((ROW()-7)/7),"dd-mm-yyyy")&amp;"'!$G$27")</f>
        <v>0</v>
      </c>
      <c r="K49" s="53" cm="1">
        <f t="array" aca="1" ref="K49" ca="1">INDIRECT("'[Ahmad.xlsx]"&amp;TEXT(DATE(2025,10,1)+INT((ROW()-7)/7),"dd-mm-yyyy")&amp;"'!$C$67")</f>
        <v>0</v>
      </c>
      <c r="L49" s="53" cm="1">
        <f t="array" aca="1" ref="L49" ca="1">INDIRECT("'[Ahmad.xlsx]"&amp;TEXT(DATE(2025,10,1)+INT((ROW()-7)/7),"dd-mm-yyyy")&amp;"'!$G$25")</f>
        <v>0</v>
      </c>
      <c r="M49" s="53" cm="1">
        <f t="array" aca="1" ref="M49" ca="1">INDIRECT("'[Ahmad.xlsx]"&amp;TEXT(DATE(2025,10,1)+INT((ROW()-7)/7),"dd-mm-yyyy")&amp;"'!$H$25")</f>
        <v>0</v>
      </c>
      <c r="N49" s="53" cm="1">
        <f t="array" aca="1" ref="N49" ca="1">INDIRECT("'[Ahmad.xlsx]"&amp;TEXT(DATE(2025,10,1)+INT((ROW()-7)/7),"dd-mm-yyyy")&amp;"'!$F$25")</f>
        <v>0</v>
      </c>
      <c r="O49" s="53" cm="1">
        <f t="array" aca="1" ref="O49" ca="1">INDIRECT("'[Ahmad.xlsx]"&amp;TEXT(DATE(2025,10,1)+INT((ROW()-7)/7),"dd-mm-yyyy")&amp;"'!$D$25")</f>
        <v>0</v>
      </c>
      <c r="P49" s="53" cm="1">
        <f t="array" aca="1" ref="P49" ca="1">INDIRECT("'[Ahmad.xlsx]"&amp;TEXT(DATE(2025,10,1)+INT((ROW()-7)/7),"dd-mm-yyyy")&amp;"'!$I$25")</f>
        <v>0</v>
      </c>
      <c r="Q49" s="540">
        <f ca="1">SUM(F4:P4)+(E4*D4)+Z4+AA4+AB4</f>
        <v>0</v>
      </c>
      <c r="R49" s="53" cm="1">
        <f t="array" aca="1" ref="R49" ca="1">INDIRECT("'[Ahmad.xlsx]"&amp;TEXT(DATE(2025,10,1)+INT((ROW()-7)/7),"dd-mm-yyyy")&amp;"'!$M$6")</f>
        <v>0</v>
      </c>
      <c r="S49" s="53" cm="1">
        <f t="array" aca="1" ref="S49" ca="1">INDIRECT("'[Ahmad.xlsx]"&amp;TEXT(DATE(2025,10,1)+INT((ROW()-7)/7),"dd-mm-yyyy")&amp;"'!M$5")</f>
        <v>0</v>
      </c>
      <c r="T49" s="53" cm="1">
        <f t="array" aca="1" ref="T49" ca="1">INDIRECT("'[Ahmad.xlsx]"&amp;TEXT(DATE(2025,10,1)+INT((ROW()-7)/7),"dd-mm-yyyy")&amp;"'!$M$4")</f>
        <v>0</v>
      </c>
      <c r="U49" s="53">
        <f t="shared" ca="1" si="50"/>
        <v>0</v>
      </c>
      <c r="V49" s="28">
        <f t="shared" ca="1" si="48"/>
        <v>0</v>
      </c>
      <c r="W49" s="57">
        <f t="shared" ca="1" si="49"/>
        <v>0</v>
      </c>
      <c r="X49" s="28">
        <f ca="1">((F49+(E49*D49))-(V49+W49+T49))</f>
        <v>0</v>
      </c>
      <c r="Y49" s="78" t="e">
        <f ca="1">(((R49*11%)+(S49*6%)+(U49*20%)+(T49-K49))-(J49+L49+M49+P49))/C1</f>
        <v>#DIV/0!</v>
      </c>
      <c r="Z49" s="547" cm="1">
        <f t="array" aca="1" ref="Z49" ca="1">INDIRECT("'[Ahmad.xlsx]"&amp;TEXT(DATE(2025,10,1)+INT((ROW()-7)/7),"dd-mm-yyyy")&amp;"'!$B$17")</f>
        <v>0</v>
      </c>
      <c r="AA49" s="89" cm="1">
        <f t="array" aca="1" ref="AA49" ca="1">INDIRECT("'[Ahmad.xlsx]"&amp;TEXT(DATE(2025,10,1)+INT((ROW()-7)/7),"dd-mm-yyyy")&amp;"'!G$72")</f>
        <v>0</v>
      </c>
      <c r="AB49" s="81"/>
      <c r="AC49" s="81"/>
      <c r="AD49" s="80">
        <f t="shared" ca="1" si="43"/>
        <v>0</v>
      </c>
      <c r="AE49" s="76"/>
      <c r="AF49" s="77"/>
      <c r="AH49" s="685"/>
      <c r="AV49" s="685"/>
    </row>
    <row r="50" spans="1:48" s="2" customFormat="1" ht="15.75">
      <c r="A50" s="23"/>
      <c r="B50" s="33"/>
      <c r="C50" s="33"/>
      <c r="D50" s="34"/>
      <c r="E50" s="35"/>
      <c r="F50" s="36"/>
      <c r="G50" s="34"/>
      <c r="H50" s="34"/>
      <c r="I50" s="36"/>
      <c r="J50" s="36"/>
      <c r="K50" s="36"/>
      <c r="L50" s="36"/>
      <c r="M50" s="36"/>
      <c r="N50" s="36"/>
      <c r="O50" s="36"/>
      <c r="P50" s="36"/>
      <c r="Q50" s="542"/>
      <c r="R50" s="36"/>
      <c r="S50" s="60"/>
      <c r="T50" s="61"/>
      <c r="U50" s="36"/>
      <c r="V50" s="36"/>
      <c r="W50" s="62"/>
      <c r="X50" s="36"/>
      <c r="Y50" s="84"/>
      <c r="Z50" s="84"/>
      <c r="AA50" s="84"/>
      <c r="AB50" s="84"/>
      <c r="AC50" s="84"/>
      <c r="AD50" s="85"/>
      <c r="AE50" s="76"/>
      <c r="AF50" s="77"/>
      <c r="AH50" s="685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685"/>
    </row>
    <row r="51" spans="1:48" s="3" customFormat="1" ht="15.75">
      <c r="A51" s="23"/>
      <c r="B51" s="51"/>
      <c r="C51" s="51"/>
      <c r="D51" s="16">
        <f t="shared" ref="D51:X51" ca="1" si="51">SUM(D46:D49)</f>
        <v>0</v>
      </c>
      <c r="E51" s="50">
        <f t="shared" ca="1" si="51"/>
        <v>0</v>
      </c>
      <c r="F51" s="16">
        <f t="shared" ca="1" si="51"/>
        <v>0</v>
      </c>
      <c r="G51" s="16">
        <f t="shared" ca="1" si="51"/>
        <v>0</v>
      </c>
      <c r="H51" s="16">
        <f t="shared" ca="1" si="51"/>
        <v>0</v>
      </c>
      <c r="I51" s="16">
        <f t="shared" ca="1" si="51"/>
        <v>0</v>
      </c>
      <c r="J51" s="16">
        <f t="shared" ca="1" si="51"/>
        <v>0</v>
      </c>
      <c r="K51" s="16">
        <f t="shared" ca="1" si="51"/>
        <v>0</v>
      </c>
      <c r="L51" s="16">
        <f t="shared" ca="1" si="51"/>
        <v>0</v>
      </c>
      <c r="M51" s="16">
        <f t="shared" ca="1" si="51"/>
        <v>0</v>
      </c>
      <c r="N51" s="16">
        <f t="shared" ca="1" si="51"/>
        <v>0</v>
      </c>
      <c r="O51" s="16">
        <f t="shared" ca="1" si="51"/>
        <v>0</v>
      </c>
      <c r="P51" s="16">
        <f t="shared" ca="1" si="51"/>
        <v>0</v>
      </c>
      <c r="Q51" s="546">
        <f t="shared" ca="1" si="51"/>
        <v>0</v>
      </c>
      <c r="R51" s="69">
        <f t="shared" ca="1" si="51"/>
        <v>0</v>
      </c>
      <c r="S51" s="69">
        <f t="shared" ca="1" si="51"/>
        <v>0</v>
      </c>
      <c r="T51" s="69">
        <f t="shared" ca="1" si="51"/>
        <v>0</v>
      </c>
      <c r="U51" s="69">
        <f t="shared" ca="1" si="51"/>
        <v>0</v>
      </c>
      <c r="V51" s="69">
        <f t="shared" ca="1" si="51"/>
        <v>0</v>
      </c>
      <c r="W51" s="70">
        <f t="shared" ca="1" si="51"/>
        <v>0</v>
      </c>
      <c r="X51" s="69">
        <f t="shared" ca="1" si="51"/>
        <v>0</v>
      </c>
      <c r="Y51" s="92" t="e">
        <f ca="1">(((R51*11%)+(S51*6%)+(U51*20%)+(T51-K51))-(J51+L51+M51+P51))/C1</f>
        <v>#DIV/0!</v>
      </c>
      <c r="Z51" s="93">
        <f t="shared" ref="Z51:AD51" ca="1" si="52">SUM(Z46:Z49)</f>
        <v>0</v>
      </c>
      <c r="AA51" s="93">
        <f t="shared" ca="1" si="52"/>
        <v>0</v>
      </c>
      <c r="AB51" s="69">
        <f t="shared" si="52"/>
        <v>0</v>
      </c>
      <c r="AC51" s="69">
        <f t="shared" si="52"/>
        <v>0</v>
      </c>
      <c r="AD51" s="69">
        <f t="shared" ca="1" si="52"/>
        <v>0</v>
      </c>
      <c r="AE51" s="76">
        <f>AE37</f>
        <v>172.04</v>
      </c>
      <c r="AF51" s="77" t="e">
        <f t="shared" ref="AF51" ca="1" si="53">Y51-AE51</f>
        <v>#DIV/0!</v>
      </c>
      <c r="AH51" s="685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685"/>
    </row>
    <row r="52" spans="1:48" s="1" customFormat="1" ht="15.75">
      <c r="A52" s="23"/>
      <c r="B52" s="19" t="s">
        <v>119</v>
      </c>
      <c r="C52" s="20" t="s">
        <v>120</v>
      </c>
      <c r="D52" s="21" t="s">
        <v>225</v>
      </c>
      <c r="E52" s="22" t="s">
        <v>226</v>
      </c>
      <c r="F52" s="17" t="s">
        <v>227</v>
      </c>
      <c r="G52" s="21" t="s">
        <v>228</v>
      </c>
      <c r="H52" s="21" t="s">
        <v>229</v>
      </c>
      <c r="I52" s="17" t="s">
        <v>230</v>
      </c>
      <c r="J52" s="17" t="s">
        <v>231</v>
      </c>
      <c r="K52" s="17" t="s">
        <v>232</v>
      </c>
      <c r="L52" s="17" t="s">
        <v>233</v>
      </c>
      <c r="M52" s="17" t="s">
        <v>234</v>
      </c>
      <c r="N52" s="17" t="s">
        <v>235</v>
      </c>
      <c r="O52" s="17" t="s">
        <v>236</v>
      </c>
      <c r="P52" s="17" t="s">
        <v>237</v>
      </c>
      <c r="Q52" s="539" t="s">
        <v>238</v>
      </c>
      <c r="R52" s="17" t="s">
        <v>239</v>
      </c>
      <c r="S52" s="17" t="s">
        <v>240</v>
      </c>
      <c r="T52" s="17" t="s">
        <v>241</v>
      </c>
      <c r="U52" s="17" t="s">
        <v>242</v>
      </c>
      <c r="V52" s="17" t="s">
        <v>243</v>
      </c>
      <c r="W52" s="56" t="s">
        <v>244</v>
      </c>
      <c r="X52" s="17" t="s">
        <v>245</v>
      </c>
      <c r="Y52" s="71" t="s">
        <v>246</v>
      </c>
      <c r="Z52" s="544" t="s">
        <v>247</v>
      </c>
      <c r="AA52" s="73" t="s">
        <v>248</v>
      </c>
      <c r="AB52" s="74" t="s">
        <v>249</v>
      </c>
      <c r="AC52" s="74" t="s">
        <v>250</v>
      </c>
      <c r="AD52" s="75" t="s">
        <v>251</v>
      </c>
      <c r="AE52" s="76"/>
      <c r="AF52" s="77"/>
      <c r="AH52" s="685"/>
      <c r="AV52" s="685"/>
    </row>
    <row r="53" spans="1:48">
      <c r="A53" s="23">
        <f>'[1]08-10-2025'!$B$2</f>
        <v>0</v>
      </c>
      <c r="B53" s="24" cm="1">
        <f t="array" aca="1" ref="B53" ca="1">INDIRECT("'[Rawad.xlsx]"&amp;TEXT(DATE(2025,10,1)+INT((ROW()-4)/7),"dd-mm-yyyy")&amp;"'!$B$4")</f>
        <v>0</v>
      </c>
      <c r="C53" s="25" cm="1">
        <f t="array" aca="1" ref="C53" ca="1">INDIRECT("'[Rawad.xlsx]"&amp;TEXT(DATE(2025,10,1)+INT((ROW()-4)/7),"dd-mm-yyyy")&amp;"'!$B$3")</f>
        <v>0</v>
      </c>
      <c r="D53" s="26" cm="1">
        <f t="array" aca="1" ref="D53" ca="1">INDIRECT("'[Rawad.xlsx]"&amp;TEXT(DATE(2025,10,1)+INT((ROW()-4)/7),"dd-mm-yyyy")&amp;"'!$I$2")</f>
        <v>0</v>
      </c>
      <c r="E53" s="27" cm="1">
        <f t="array" aca="1" ref="E53" ca="1">INDIRECT("'[Rawad.xlsx]"&amp;TEXT(DATE(2025,10,1)+INT((ROW()-4)/7),"dd-mm-yyyy")&amp;"'!$I$9")</f>
        <v>0</v>
      </c>
      <c r="F53" s="41" cm="1">
        <f t="array" aca="1" ref="F53" ca="1">INDIRECT("'[Rawad.xlsx]"&amp;TEXT(DATE(2025,10,1)+INT((ROW()-4)/7),"dd-mm-yyyy")&amp;"'!$F$9")</f>
        <v>0</v>
      </c>
      <c r="G53" s="29" cm="1">
        <f t="array" aca="1" ref="G53" ca="1">INDIRECT("'[Rawad.xlsx]"&amp;TEXT(DATE(2025,10,1)+INT((ROW()-4)/7),"dd-mm-yyyy")&amp;"'!$B$22")</f>
        <v>0</v>
      </c>
      <c r="H53" s="29" cm="1">
        <f t="array" aca="1" ref="H53" ca="1">INDIRECT("'[Rawad.xlsx]"&amp;TEXT(DATE(2025,10,1)+INT((ROW()-4)/7),"dd-mm-yyyy")&amp;"'!$B$20")</f>
        <v>0</v>
      </c>
      <c r="I53" s="53" cm="1">
        <f t="array" aca="1" ref="I53" ca="1">INDIRECT("'[Rawad.xlsx]"&amp;TEXT(DATE(2025,10,1)+INT((ROW()-4)/7),"dd-mm-yyyy")&amp;"'!$B$18")</f>
        <v>0</v>
      </c>
      <c r="J53" s="28" cm="1">
        <f t="array" aca="1" ref="J53" ca="1">INDIRECT("'[Rawad.xlsx]"&amp;TEXT(DATE(2025,10,1)+INT((ROW()-4)/7),"dd-mm-yyyy")&amp;"'!$G$27")</f>
        <v>0</v>
      </c>
      <c r="K53" s="28" cm="1">
        <f t="array" aca="1" ref="K53" ca="1">INDIRECT("'[Rawad.xlsx]"&amp;TEXT(DATE(2025,10,1)+INT((ROW()-4)/7),"dd-mm-yyyy")&amp;"'!$C$67")</f>
        <v>0</v>
      </c>
      <c r="L53" s="53" cm="1">
        <f t="array" aca="1" ref="L53" ca="1">INDIRECT("'[Rawad.xlsx]"&amp;TEXT(DATE(2025,10,1)+INT((ROW()-4)/7),"dd-mm-yyyy")&amp;"'!$G$25")</f>
        <v>0</v>
      </c>
      <c r="M53" s="28" cm="1">
        <f t="array" aca="1" ref="M53" ca="1">INDIRECT("'[Rawad.xlsx]"&amp;TEXT(DATE(2025,10,1)+INT((ROW()-4)/7),"dd-mm-yyyy")&amp;"'!$H$25")</f>
        <v>0</v>
      </c>
      <c r="N53" s="28" cm="1">
        <f t="array" aca="1" ref="N53" ca="1">INDIRECT("'[Rawad.xlsx]"&amp;TEXT(DATE(2025,10,1)+INT((ROW()-4)/7),"dd-mm-yyyy")&amp;"'!$F$25")</f>
        <v>0</v>
      </c>
      <c r="O53" s="28" cm="1">
        <f t="array" aca="1" ref="O53" ca="1">INDIRECT("'[Rawad.xlsx]"&amp;TEXT(DATE(2025,10,1)+INT((ROW()-4)/7),"dd-mm-yyyy")&amp;"'!$D$25")</f>
        <v>0</v>
      </c>
      <c r="P53" s="53" cm="1">
        <f t="array" aca="1" ref="P53" ca="1">INDIRECT("'[Rawad.xlsx]"&amp;TEXT(DATE(2025,10,1)+INT((ROW()-4)/7),"dd-mm-yyyy")&amp;"'!$I$25")</f>
        <v>0</v>
      </c>
      <c r="Q53" s="540">
        <f ca="1">SUM(F4:P4)+(E4*D4)+Z4+AA4+AB4</f>
        <v>0</v>
      </c>
      <c r="R53" s="28" cm="1">
        <f t="array" aca="1" ref="R53" ca="1">INDIRECT("'[Rawad.xlsx]"&amp;TEXT(DATE(2025,10,1)+INT((ROW()-4)/7),"dd-mm-yyyy")&amp;"'!$M$6")</f>
        <v>0</v>
      </c>
      <c r="S53" s="28" cm="1">
        <f t="array" aca="1" ref="S53" ca="1">INDIRECT("'[Rawad.xlsx]"&amp;TEXT(DATE(2025,10,1)+INT((ROW()-4)/7),"dd-mm-yyyy")&amp;"'!M$5")</f>
        <v>0</v>
      </c>
      <c r="T53" s="28" cm="1">
        <f t="array" aca="1" ref="T53" ca="1">INDIRECT("'[Rawad.xlsx]"&amp;TEXT(DATE(2025,10,1)+INT((ROW()-4)/7),"dd-mm-yyyy")&amp;"'!$M$4")</f>
        <v>0</v>
      </c>
      <c r="U53" s="53">
        <f ca="1">Q53-(S53+R53+T53)</f>
        <v>0</v>
      </c>
      <c r="V53" s="28">
        <f t="shared" ref="V53:V56" ca="1" si="54">R53-(R53*11%)</f>
        <v>0</v>
      </c>
      <c r="W53" s="57">
        <f t="shared" ref="W53:W56" ca="1" si="55">(S53-(S53*20%))</f>
        <v>0</v>
      </c>
      <c r="X53" s="28">
        <f ca="1">((F53+(E53*D53))-(V53+W53+T53))</f>
        <v>0</v>
      </c>
      <c r="Y53" s="78" t="e">
        <f ca="1">(((R53*11%)+(S53*6%)+(U53*20%)+(T53-K53))-(J53+L53+M53+P53))/C1</f>
        <v>#DIV/0!</v>
      </c>
      <c r="Z53" s="547" cm="1">
        <f t="array" aca="1" ref="Z53" ca="1">INDIRECT("'[Rawad.xlsx]"&amp;TEXT(DATE(2025,10,1)+INT((ROW()-4)/7),"dd-mm-yyyy")&amp;"'!$B$17")</f>
        <v>0</v>
      </c>
      <c r="AA53" s="89" cm="1">
        <f t="array" aca="1" ref="AA53" ca="1">INDIRECT("'[Rawad.xlsx]"&amp;TEXT(DATE(2025,10,1)+INT((ROW()-4)/7),"dd-mm-yyyy")&amp;"'!G$72")</f>
        <v>0</v>
      </c>
      <c r="AB53" s="81"/>
      <c r="AC53" s="81">
        <f>'[1]08-10-2025'!$M$7</f>
        <v>0</v>
      </c>
      <c r="AD53" s="80">
        <f t="shared" ca="1" si="43"/>
        <v>0</v>
      </c>
      <c r="AE53" s="76"/>
      <c r="AF53" s="77"/>
      <c r="AH53" s="685"/>
      <c r="AV53" s="685"/>
    </row>
    <row r="54" spans="1:48">
      <c r="A54" s="23">
        <f>'[2]08-10-2025'!$B$2</f>
        <v>0</v>
      </c>
      <c r="B54" s="30" cm="1">
        <f t="array" aca="1" ref="B54" ca="1">INDIRECT("'[Hani.xlsx]"&amp;TEXT(DATE(2025,10,1)+INT((ROW()-4)/7),"dd-mm-yyyy")&amp;"'!$B$4")</f>
        <v>0</v>
      </c>
      <c r="C54" s="31" cm="1">
        <f t="array" aca="1" ref="C54" ca="1">INDIRECT("'[Hani.xlsx]"&amp;TEXT(DATE(2025,10,1)+INT((ROW()-4)/7),"dd-mm-yyyy")&amp;"'!$B$3")</f>
        <v>0</v>
      </c>
      <c r="D54" s="26" cm="1">
        <f t="array" aca="1" ref="D54" ca="1">INDIRECT("'[Hani.xlsx]"&amp;TEXT(DATE(2025,10,1)+INT((ROW()-4)/7),"dd-mm-yyyy")&amp;"'!$I$2")</f>
        <v>0</v>
      </c>
      <c r="E54" s="27" cm="1">
        <f t="array" aca="1" ref="E54" ca="1">INDIRECT("'[Hani.xlsx]"&amp;TEXT(DATE(2025,10,1)+INT((ROW()-5)/7),"dd-mm-yyyy")&amp;"'!$I$9")</f>
        <v>0</v>
      </c>
      <c r="F54" s="41" cm="1">
        <f t="array" aca="1" ref="F54" ca="1">INDIRECT("'[Hani.xlsx]"&amp;TEXT(DATE(2025,10,1)+INT((ROW()-5)/7),"dd-mm-yyyy")&amp;"'!$F$9")</f>
        <v>0</v>
      </c>
      <c r="G54" s="52" cm="1">
        <f t="array" aca="1" ref="G54" ca="1">INDIRECT("'[Hani.xlsx]"&amp;TEXT(DATE(2025,10,1)+INT((ROW()-5)/7),"dd-mm-yyyy")&amp;"'!$B$22")</f>
        <v>0</v>
      </c>
      <c r="H54" s="52" cm="1">
        <f t="array" aca="1" ref="H54" ca="1">INDIRECT("'[Hani.xlsx]"&amp;TEXT(DATE(2025,10,1)+INT((ROW()-5)/7),"dd-mm-yyyy")&amp;"'!$B$20")</f>
        <v>0</v>
      </c>
      <c r="I54" s="53" cm="1">
        <f t="array" aca="1" ref="I54" ca="1">INDIRECT("'[Hani.xlsx]"&amp;TEXT(DATE(2025,10,1)+INT((ROW()-5)/7),"dd-mm-yyyy")&amp;"'!$B$18")</f>
        <v>0</v>
      </c>
      <c r="J54" s="53" cm="1">
        <f t="array" aca="1" ref="J54" ca="1">INDIRECT("'[Hani.xlsx]"&amp;TEXT(DATE(2025,10,1)+INT((ROW()-5)/7),"dd-mm-yyyy")&amp;"'!$G$27")</f>
        <v>0</v>
      </c>
      <c r="K54" s="53" cm="1">
        <f t="array" aca="1" ref="K54" ca="1">INDIRECT("'[Hani.xlsx]"&amp;TEXT(DATE(2025,10,1)+INT((ROW()-5)/7),"dd-mm-yyyy")&amp;"'!$C$67")</f>
        <v>0</v>
      </c>
      <c r="L54" s="53" cm="1">
        <f t="array" aca="1" ref="L54" ca="1">INDIRECT("'[Hani.xlsx]"&amp;TEXT(DATE(2025,10,1)+INT((ROW()-5)/7),"dd-mm-yyyy")&amp;"'!$G$25")</f>
        <v>0</v>
      </c>
      <c r="M54" s="53" cm="1">
        <f t="array" aca="1" ref="M54" ca="1">INDIRECT("'[Hani.xlsx]"&amp;TEXT(DATE(2025,10,1)+INT((ROW()-5)/7),"dd-mm-yyyy")&amp;"'!$H$25")</f>
        <v>0</v>
      </c>
      <c r="N54" s="53" cm="1">
        <f t="array" aca="1" ref="N54" ca="1">INDIRECT("'[Hani.xlsx]"&amp;TEXT(DATE(2025,10,1)+INT((ROW()-5)/7),"dd-mm-yyyy")&amp;"'!$F$25")</f>
        <v>0</v>
      </c>
      <c r="O54" s="53" cm="1">
        <f t="array" aca="1" ref="O54" ca="1">INDIRECT("'[Hani.xlsx]"&amp;TEXT(DATE(2025,10,1)+INT((ROW()-5)/7),"dd-mm-yyyy")&amp;"'!$D$25")</f>
        <v>0</v>
      </c>
      <c r="P54" s="53" cm="1">
        <f t="array" aca="1" ref="P54" ca="1">INDIRECT("'[Hani.xlsx]"&amp;TEXT(DATE(2025,10,1)+INT((ROW()-5)/7),"dd-mm-yyyy")&amp;"'!$I$25")</f>
        <v>0</v>
      </c>
      <c r="Q54" s="540">
        <f ca="1">SUM(F4:P4)+(E4*D4)+Z4+AA4+AB4</f>
        <v>0</v>
      </c>
      <c r="R54" s="53" cm="1">
        <f t="array" aca="1" ref="R54" ca="1">INDIRECT("'[Hani.xlsx]"&amp;TEXT(DATE(2025,10,1)+INT((ROW()-5)/7),"dd-mm-yyyy")&amp;"'!$M$6")</f>
        <v>0</v>
      </c>
      <c r="S54" s="53" cm="1">
        <f t="array" aca="1" ref="S54" ca="1">INDIRECT("'[Hani.xlsx]"&amp;TEXT(DATE(2025,10,1)+INT((ROW()-5)/7),"dd-mm-yyyy")&amp;"'!M$5")</f>
        <v>0</v>
      </c>
      <c r="T54" s="53" cm="1">
        <f t="array" aca="1" ref="T54" ca="1">INDIRECT("'[Hani.xlsx]"&amp;TEXT(DATE(2025,10,1)+INT((ROW()-5)/7),"dd-mm-yyyy")&amp;"'!$M$4")</f>
        <v>0</v>
      </c>
      <c r="U54" s="53">
        <f t="shared" ref="U54:U56" ca="1" si="56">Q54-(S54+R54+T54)</f>
        <v>0</v>
      </c>
      <c r="V54" s="28">
        <f t="shared" ca="1" si="54"/>
        <v>0</v>
      </c>
      <c r="W54" s="57">
        <f t="shared" ca="1" si="55"/>
        <v>0</v>
      </c>
      <c r="X54" s="28">
        <f ca="1">((F54+(E54*D54))-(V54+W54+T54))</f>
        <v>0</v>
      </c>
      <c r="Y54" s="78" t="e">
        <f ca="1">(((R54*11%)+(S54*6%)+(U54*20%)+(T54-K54))-(J54+L54+M54+P54))/C1</f>
        <v>#DIV/0!</v>
      </c>
      <c r="Z54" s="547" cm="1">
        <f t="array" aca="1" ref="Z54" ca="1">INDIRECT("'[Hani.xlsx]"&amp;TEXT(DATE(2025,10,1)+INT((ROW()-5)/7),"dd-mm-yyyy")&amp;"'!$B$17")</f>
        <v>0</v>
      </c>
      <c r="AA54" s="89" cm="1">
        <f t="array" aca="1" ref="AA54" ca="1">INDIRECT("'[Hani.xlsx]"&amp;TEXT(DATE(2025,10,1)+INT((ROW()-5)/7),"dd-mm-yyyy")&amp;"'!G$72")</f>
        <v>0</v>
      </c>
      <c r="AB54" s="81"/>
      <c r="AC54" s="81"/>
      <c r="AD54" s="80">
        <f t="shared" ca="1" si="43"/>
        <v>0</v>
      </c>
      <c r="AE54" s="76"/>
      <c r="AF54" s="77"/>
      <c r="AH54" s="685"/>
      <c r="AV54" s="685"/>
    </row>
    <row r="55" spans="1:48">
      <c r="A55" s="23">
        <f>'[3]08-10-2025'!$B$2</f>
        <v>0</v>
      </c>
      <c r="B55" s="30" cm="1">
        <f t="array" aca="1" ref="B55" ca="1">INDIRECT("'[Rayan.xlsx]"&amp;TEXT(DATE(2025,10,1)+INT((ROW()-4)/7),"dd-mm-yyyy")&amp;"'!$B$4")</f>
        <v>0</v>
      </c>
      <c r="C55" s="25" cm="1">
        <f t="array" aca="1" ref="C55" ca="1">INDIRECT("'[Rayan.xlsx]"&amp;TEXT(DATE(2025,10,1)+INT((ROW()-4)/7),"dd-mm-yyyy")&amp;"'!$B$3")</f>
        <v>0</v>
      </c>
      <c r="D55" s="26" cm="1">
        <f t="array" aca="1" ref="D55" ca="1">INDIRECT("'[Rayan.xlsx]"&amp;TEXT(DATE(2025,10,1)+INT((ROW()-4)/7),"dd-mm-yyyy")&amp;"'!$I$2")</f>
        <v>89000</v>
      </c>
      <c r="E55" s="27" cm="1">
        <f t="array" aca="1" ref="E55" ca="1">INDIRECT("'[Rayan.xlsx]"&amp;TEXT(DATE(2025,10,1)+INT((ROW()-6)/7),"dd-mm-yyyy")&amp;"'!$I$9")</f>
        <v>0</v>
      </c>
      <c r="F55" s="41" cm="1">
        <f t="array" aca="1" ref="F55" ca="1">INDIRECT("'[Rayan.xlsx]"&amp;TEXT(DATE(2025,10,1)+INT((ROW()-6)/7),"dd-mm-yyyy")&amp;"'!$F$9")</f>
        <v>0</v>
      </c>
      <c r="G55" s="52" cm="1">
        <f t="array" aca="1" ref="G55" ca="1">INDIRECT("'[Rayan.xlsx]"&amp;TEXT(DATE(2025,10,1)+INT((ROW()-6)/7),"dd-mm-yyyy")&amp;"'!$B$22")</f>
        <v>0</v>
      </c>
      <c r="H55" s="52" cm="1">
        <f t="array" aca="1" ref="H55" ca="1">INDIRECT("'[Rayan.xlsx]"&amp;TEXT(DATE(2025,10,1)+INT((ROW()-6)/7),"dd-mm-yyyy")&amp;"'!$B$20")</f>
        <v>0</v>
      </c>
      <c r="I55" s="53" cm="1">
        <f t="array" aca="1" ref="I55" ca="1">INDIRECT("'[Rayan.xlsx]"&amp;TEXT(DATE(2025,10,1)+INT((ROW()-6)/7),"dd-mm-yyyy")&amp;"'!$B$18")</f>
        <v>0</v>
      </c>
      <c r="J55" s="53" cm="1">
        <f t="array" aca="1" ref="J55" ca="1">INDIRECT("'[Rayan.xlsx]"&amp;TEXT(DATE(2025,10,1)+INT((ROW()-6)/7),"dd-mm-yyyy")&amp;"'!$G$27")</f>
        <v>0</v>
      </c>
      <c r="K55" s="53" cm="1">
        <f t="array" aca="1" ref="K55" ca="1">INDIRECT("'[Rayan.xlsx]"&amp;TEXT(DATE(2025,10,1)+INT((ROW()-6)/7),"dd-mm-yyyy")&amp;"'!$C$67")</f>
        <v>0</v>
      </c>
      <c r="L55" s="53" cm="1">
        <f t="array" aca="1" ref="L55" ca="1">INDIRECT("'[Rayan.xlsx]"&amp;TEXT(DATE(2025,10,1)+INT((ROW()-6)/7),"dd-mm-yyyy")&amp;"'!$G$25")</f>
        <v>0</v>
      </c>
      <c r="M55" s="53" cm="1">
        <f t="array" aca="1" ref="M55" ca="1">INDIRECT("'[Rayan.xlsx]"&amp;TEXT(DATE(2025,10,1)+INT((ROW()-6)/7),"dd-mm-yyyy")&amp;"'!$H$25")</f>
        <v>0</v>
      </c>
      <c r="N55" s="53" cm="1">
        <f t="array" aca="1" ref="N55" ca="1">INDIRECT("'[Rayan.xlsx]"&amp;TEXT(DATE(2025,10,1)+INT((ROW()-6)/7),"dd-mm-yyyy")&amp;"'!$F$25")</f>
        <v>0</v>
      </c>
      <c r="O55" s="53" cm="1">
        <f t="array" aca="1" ref="O55" ca="1">INDIRECT("'[Rayan.xlsx]"&amp;TEXT(DATE(2025,10,1)+INT((ROW()-6)/7),"dd-mm-yyyy")&amp;"'!$D$25")</f>
        <v>0</v>
      </c>
      <c r="P55" s="53" cm="1">
        <f t="array" aca="1" ref="P55" ca="1">INDIRECT("'[Rayan.xlsx]"&amp;TEXT(DATE(2025,10,1)+INT((ROW()-6)/7),"dd-mm-yyyy")&amp;"'!$I$25")</f>
        <v>0</v>
      </c>
      <c r="Q55" s="540">
        <f ca="1">SUM(F4:P4)+(E4*D4)+Z4+AA4+AB4</f>
        <v>0</v>
      </c>
      <c r="R55" s="53" cm="1">
        <f t="array" aca="1" ref="R55" ca="1">INDIRECT("'[Rayan.xlsx]"&amp;TEXT(DATE(2025,10,1)+INT((ROW()-6)/7),"dd-mm-yyyy")&amp;"'!$M$6")</f>
        <v>0</v>
      </c>
      <c r="S55" s="53" cm="1">
        <f t="array" aca="1" ref="S55" ca="1">INDIRECT("'[Rayan.xlsx]"&amp;TEXT(DATE(2025,10,1)+INT((ROW()-6)/7),"dd-mm-yyyy")&amp;"'!M$5")</f>
        <v>0</v>
      </c>
      <c r="T55" s="53" cm="1">
        <f t="array" aca="1" ref="T55" ca="1">INDIRECT("'[Rayan.xlsx]"&amp;TEXT(DATE(2025,10,1)+INT((ROW()-6)/7),"dd-mm-yyyy")&amp;"'!$M$4")</f>
        <v>0</v>
      </c>
      <c r="U55" s="53">
        <f t="shared" ca="1" si="56"/>
        <v>0</v>
      </c>
      <c r="V55" s="28">
        <f t="shared" ca="1" si="54"/>
        <v>0</v>
      </c>
      <c r="W55" s="57">
        <f t="shared" ca="1" si="55"/>
        <v>0</v>
      </c>
      <c r="X55" s="28">
        <f ca="1">((F55+(E55*D55))-(V55+W55+T55))</f>
        <v>0</v>
      </c>
      <c r="Y55" s="78" t="e">
        <f ca="1">(((R55*11%)+(S55*6%)+(U55*20%)+(T55-K55))-(J55+L55+M55+P55))/C1</f>
        <v>#DIV/0!</v>
      </c>
      <c r="Z55" s="547" cm="1">
        <f t="array" aca="1" ref="Z55" ca="1">INDIRECT("'[Rayan.xlsx]"&amp;TEXT(DATE(2025,10,1)+INT((ROW()-6)/7),"dd-mm-yyyy")&amp;"'!$B$17")</f>
        <v>0</v>
      </c>
      <c r="AA55" s="89" cm="1">
        <f t="array" aca="1" ref="AA55" ca="1">INDIRECT("'[Rayan.xlsx]"&amp;TEXT(DATE(2025,10,1)+INT((ROW()-6)/7),"dd-mm-yyyy")&amp;"'!G$72")</f>
        <v>0</v>
      </c>
      <c r="AB55" s="81"/>
      <c r="AC55" s="81"/>
      <c r="AD55" s="80">
        <f t="shared" ca="1" si="43"/>
        <v>0</v>
      </c>
      <c r="AE55" s="76"/>
      <c r="AF55" s="77"/>
      <c r="AH55" s="685"/>
      <c r="AV55" s="685"/>
    </row>
    <row r="56" spans="1:48" ht="15.75">
      <c r="A56" s="23">
        <f>'[4]08-10-2025'!$B$2</f>
        <v>0</v>
      </c>
      <c r="B56" s="30" cm="1">
        <f t="array" aca="1" ref="B56" ca="1">INDIRECT("'[Ahmad.xlsx]"&amp;TEXT(DATE(2025,10,1)+INT((ROW()-4)/7),"dd-mm-yyyy")&amp;"'!$B$4")</f>
        <v>0</v>
      </c>
      <c r="C56" s="25" cm="1">
        <f t="array" aca="1" ref="C56" ca="1">INDIRECT("'[Ahmad.xlsx]"&amp;TEXT(DATE(2025,10,1)+INT((ROW()-4)/7),"dd-mm-yyyy")&amp;"'!$B$3")</f>
        <v>0</v>
      </c>
      <c r="D56" s="26" cm="1">
        <f t="array" aca="1" ref="D56" ca="1">INDIRECT("'[Ahmad.xlsx]"&amp;TEXT(DATE(2025,10,1)+INT((ROW()-4)/7),"dd-mm-yyyy")&amp;"'!$I$2")</f>
        <v>89000</v>
      </c>
      <c r="E56" s="27" cm="1">
        <f t="array" aca="1" ref="E56" ca="1">INDIRECT("'[Ahmad.xlsx]"&amp;TEXT(DATE(2025,10,1)+INT((ROW()-7)/7),"dd-mm-yyyy")&amp;"'!$I$9")</f>
        <v>0</v>
      </c>
      <c r="F56" s="41" cm="1">
        <f t="array" aca="1" ref="F56" ca="1">INDIRECT("'[Ahmad.xlsx]"&amp;TEXT(DATE(2025,10,1)+INT((ROW()-7)/7),"dd-mm-yyyy")&amp;"'!$F$9")</f>
        <v>0</v>
      </c>
      <c r="G56" s="52" cm="1">
        <f t="array" aca="1" ref="G56" ca="1">INDIRECT("'[Ahmad.xlsx]"&amp;TEXT(DATE(2025,10,1)+INT((ROW()-7)/7),"dd-mm-yyyy")&amp;"'!$B$22")</f>
        <v>0</v>
      </c>
      <c r="H56" s="52" cm="1">
        <f t="array" aca="1" ref="H56" ca="1">INDIRECT("'[Ahmad.xlsx]"&amp;TEXT(DATE(2025,10,1)+INT((ROW()-7)/7),"dd-mm-yyyy")&amp;"'!$B$20")</f>
        <v>0</v>
      </c>
      <c r="I56" s="53" cm="1">
        <f t="array" aca="1" ref="I56" ca="1">INDIRECT("'[Ahmad.xlsx]"&amp;TEXT(DATE(2025,10,1)+INT((ROW()-7)/7),"dd-mm-yyyy")&amp;"'!$B$18")</f>
        <v>0</v>
      </c>
      <c r="J56" s="53" cm="1">
        <f t="array" aca="1" ref="J56" ca="1">INDIRECT("'[Ahmad.xlsx]"&amp;TEXT(DATE(2025,10,1)+INT((ROW()-7)/7),"dd-mm-yyyy")&amp;"'!$G$27")</f>
        <v>0</v>
      </c>
      <c r="K56" s="53" cm="1">
        <f t="array" aca="1" ref="K56" ca="1">INDIRECT("'[Ahmad.xlsx]"&amp;TEXT(DATE(2025,10,1)+INT((ROW()-7)/7),"dd-mm-yyyy")&amp;"'!$C$67")</f>
        <v>0</v>
      </c>
      <c r="L56" s="53" cm="1">
        <f t="array" aca="1" ref="L56" ca="1">INDIRECT("'[Ahmad.xlsx]"&amp;TEXT(DATE(2025,10,1)+INT((ROW()-7)/7),"dd-mm-yyyy")&amp;"'!$G$25")</f>
        <v>0</v>
      </c>
      <c r="M56" s="53" cm="1">
        <f t="array" aca="1" ref="M56" ca="1">INDIRECT("'[Ahmad.xlsx]"&amp;TEXT(DATE(2025,10,1)+INT((ROW()-7)/7),"dd-mm-yyyy")&amp;"'!$H$25")</f>
        <v>0</v>
      </c>
      <c r="N56" s="53" cm="1">
        <f t="array" aca="1" ref="N56" ca="1">INDIRECT("'[Ahmad.xlsx]"&amp;TEXT(DATE(2025,10,1)+INT((ROW()-7)/7),"dd-mm-yyyy")&amp;"'!$F$25")</f>
        <v>0</v>
      </c>
      <c r="O56" s="53" cm="1">
        <f t="array" aca="1" ref="O56" ca="1">INDIRECT("'[Ahmad.xlsx]"&amp;TEXT(DATE(2025,10,1)+INT((ROW()-7)/7),"dd-mm-yyyy")&amp;"'!$D$25")</f>
        <v>0</v>
      </c>
      <c r="P56" s="53" cm="1">
        <f t="array" aca="1" ref="P56" ca="1">INDIRECT("'[Ahmad.xlsx]"&amp;TEXT(DATE(2025,10,1)+INT((ROW()-7)/7),"dd-mm-yyyy")&amp;"'!$I$25")</f>
        <v>0</v>
      </c>
      <c r="Q56" s="540">
        <f ca="1">SUM(F4:P4)+(E4*D4)+Z4+AA4+AB4</f>
        <v>0</v>
      </c>
      <c r="R56" s="53" cm="1">
        <f t="array" aca="1" ref="R56" ca="1">INDIRECT("'[Ahmad.xlsx]"&amp;TEXT(DATE(2025,10,1)+INT((ROW()-7)/7),"dd-mm-yyyy")&amp;"'!$M$6")</f>
        <v>0</v>
      </c>
      <c r="S56" s="53" cm="1">
        <f t="array" aca="1" ref="S56" ca="1">INDIRECT("'[Ahmad.xlsx]"&amp;TEXT(DATE(2025,10,1)+INT((ROW()-7)/7),"dd-mm-yyyy")&amp;"'!M$5")</f>
        <v>0</v>
      </c>
      <c r="T56" s="53" cm="1">
        <f t="array" aca="1" ref="T56" ca="1">INDIRECT("'[Ahmad.xlsx]"&amp;TEXT(DATE(2025,10,1)+INT((ROW()-7)/7),"dd-mm-yyyy")&amp;"'!$M$4")</f>
        <v>0</v>
      </c>
      <c r="U56" s="53">
        <f t="shared" ca="1" si="56"/>
        <v>0</v>
      </c>
      <c r="V56" s="28">
        <f t="shared" ca="1" si="54"/>
        <v>0</v>
      </c>
      <c r="W56" s="57">
        <f t="shared" ca="1" si="55"/>
        <v>0</v>
      </c>
      <c r="X56" s="28">
        <f ca="1">((F56+(E56*D56))-(V56+W56+T56))</f>
        <v>0</v>
      </c>
      <c r="Y56" s="78" t="e">
        <f ca="1">(((R56*11%)+(S56*6%)+(U56*20%)+(T56-K56))-(J56+L56+M56+P56))/C1</f>
        <v>#DIV/0!</v>
      </c>
      <c r="Z56" s="547" cm="1">
        <f t="array" aca="1" ref="Z56" ca="1">INDIRECT("'[Ahmad.xlsx]"&amp;TEXT(DATE(2025,10,1)+INT((ROW()-7)/7),"dd-mm-yyyy")&amp;"'!$B$17")</f>
        <v>0</v>
      </c>
      <c r="AA56" s="89" cm="1">
        <f t="array" aca="1" ref="AA56" ca="1">INDIRECT("'[Ahmad.xlsx]"&amp;TEXT(DATE(2025,10,1)+INT((ROW()-7)/7),"dd-mm-yyyy")&amp;"'!G$72")</f>
        <v>0</v>
      </c>
      <c r="AB56" s="81"/>
      <c r="AC56" s="81"/>
      <c r="AD56" s="80">
        <f t="shared" ca="1" si="43"/>
        <v>0</v>
      </c>
      <c r="AE56" s="76"/>
      <c r="AF56" s="77"/>
      <c r="AH56" s="685"/>
      <c r="AV56" s="685"/>
    </row>
    <row r="57" spans="1:48" s="2" customFormat="1" ht="15.75">
      <c r="A57" s="23"/>
      <c r="B57" s="33"/>
      <c r="C57" s="33"/>
      <c r="D57" s="34"/>
      <c r="E57" s="35"/>
      <c r="F57" s="36"/>
      <c r="G57" s="34"/>
      <c r="H57" s="34"/>
      <c r="I57" s="36"/>
      <c r="J57" s="36"/>
      <c r="K57" s="36"/>
      <c r="L57" s="36"/>
      <c r="M57" s="36"/>
      <c r="N57" s="36"/>
      <c r="O57" s="36"/>
      <c r="P57" s="36"/>
      <c r="Q57" s="542"/>
      <c r="R57" s="36"/>
      <c r="S57" s="60"/>
      <c r="T57" s="61"/>
      <c r="U57" s="36"/>
      <c r="V57" s="36"/>
      <c r="W57" s="62"/>
      <c r="X57" s="36"/>
      <c r="Y57" s="84"/>
      <c r="Z57" s="84"/>
      <c r="AA57" s="84"/>
      <c r="AB57" s="84"/>
      <c r="AC57" s="84"/>
      <c r="AD57" s="85"/>
      <c r="AE57" s="76"/>
      <c r="AF57" s="77"/>
      <c r="AH57" s="685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685"/>
    </row>
    <row r="58" spans="1:48" s="3" customFormat="1" ht="15.75">
      <c r="A58" s="23"/>
      <c r="B58" s="51"/>
      <c r="C58" s="51"/>
      <c r="D58" s="16">
        <f t="shared" ref="D58:X58" ca="1" si="57">SUM(D53:D56)</f>
        <v>178000</v>
      </c>
      <c r="E58" s="50">
        <f t="shared" ca="1" si="57"/>
        <v>0</v>
      </c>
      <c r="F58" s="16">
        <f t="shared" ca="1" si="57"/>
        <v>0</v>
      </c>
      <c r="G58" s="16">
        <f t="shared" ca="1" si="57"/>
        <v>0</v>
      </c>
      <c r="H58" s="16">
        <f t="shared" ca="1" si="57"/>
        <v>0</v>
      </c>
      <c r="I58" s="16">
        <f t="shared" ca="1" si="57"/>
        <v>0</v>
      </c>
      <c r="J58" s="16">
        <f t="shared" ca="1" si="57"/>
        <v>0</v>
      </c>
      <c r="K58" s="16">
        <f t="shared" ca="1" si="57"/>
        <v>0</v>
      </c>
      <c r="L58" s="16">
        <f t="shared" ca="1" si="57"/>
        <v>0</v>
      </c>
      <c r="M58" s="16">
        <f t="shared" ca="1" si="57"/>
        <v>0</v>
      </c>
      <c r="N58" s="16">
        <f t="shared" ca="1" si="57"/>
        <v>0</v>
      </c>
      <c r="O58" s="16">
        <f t="shared" ca="1" si="57"/>
        <v>0</v>
      </c>
      <c r="P58" s="16">
        <f t="shared" ca="1" si="57"/>
        <v>0</v>
      </c>
      <c r="Q58" s="546">
        <f t="shared" ca="1" si="57"/>
        <v>0</v>
      </c>
      <c r="R58" s="69">
        <f t="shared" ca="1" si="57"/>
        <v>0</v>
      </c>
      <c r="S58" s="69">
        <f t="shared" ca="1" si="57"/>
        <v>0</v>
      </c>
      <c r="T58" s="69">
        <f t="shared" ca="1" si="57"/>
        <v>0</v>
      </c>
      <c r="U58" s="69">
        <f t="shared" ca="1" si="57"/>
        <v>0</v>
      </c>
      <c r="V58" s="69">
        <f t="shared" ca="1" si="57"/>
        <v>0</v>
      </c>
      <c r="W58" s="70">
        <f t="shared" ca="1" si="57"/>
        <v>0</v>
      </c>
      <c r="X58" s="69">
        <f t="shared" ca="1" si="57"/>
        <v>0</v>
      </c>
      <c r="Y58" s="92" t="e">
        <f ca="1">(((R58*11%)+(S58*6%)+(U58*20%)+(T58-K58))-(J58+L58+M58+P58))/C1</f>
        <v>#DIV/0!</v>
      </c>
      <c r="Z58" s="93">
        <f t="shared" ref="Z58:AD58" ca="1" si="58">SUM(Z53:Z56)</f>
        <v>0</v>
      </c>
      <c r="AA58" s="93">
        <f t="shared" ca="1" si="58"/>
        <v>0</v>
      </c>
      <c r="AB58" s="69">
        <f t="shared" si="58"/>
        <v>0</v>
      </c>
      <c r="AC58" s="69">
        <f t="shared" si="58"/>
        <v>0</v>
      </c>
      <c r="AD58" s="69">
        <f t="shared" ca="1" si="58"/>
        <v>0</v>
      </c>
      <c r="AE58" s="76">
        <f>AE44</f>
        <v>172.04</v>
      </c>
      <c r="AF58" s="77" t="e">
        <f t="shared" ref="AF58" ca="1" si="59">Y58-AE58</f>
        <v>#DIV/0!</v>
      </c>
      <c r="AH58" s="685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685"/>
    </row>
    <row r="59" spans="1:48" s="1" customFormat="1" ht="15.75">
      <c r="A59" s="23"/>
      <c r="B59" s="19" t="s">
        <v>119</v>
      </c>
      <c r="C59" s="20" t="s">
        <v>120</v>
      </c>
      <c r="D59" s="21" t="s">
        <v>225</v>
      </c>
      <c r="E59" s="22" t="s">
        <v>226</v>
      </c>
      <c r="F59" s="17" t="s">
        <v>227</v>
      </c>
      <c r="G59" s="21" t="s">
        <v>228</v>
      </c>
      <c r="H59" s="21" t="s">
        <v>229</v>
      </c>
      <c r="I59" s="17" t="s">
        <v>230</v>
      </c>
      <c r="J59" s="17" t="s">
        <v>231</v>
      </c>
      <c r="K59" s="17" t="s">
        <v>232</v>
      </c>
      <c r="L59" s="17" t="s">
        <v>233</v>
      </c>
      <c r="M59" s="17" t="s">
        <v>234</v>
      </c>
      <c r="N59" s="17" t="s">
        <v>235</v>
      </c>
      <c r="O59" s="17" t="s">
        <v>236</v>
      </c>
      <c r="P59" s="17" t="s">
        <v>237</v>
      </c>
      <c r="Q59" s="539" t="s">
        <v>238</v>
      </c>
      <c r="R59" s="17" t="s">
        <v>239</v>
      </c>
      <c r="S59" s="17" t="s">
        <v>240</v>
      </c>
      <c r="T59" s="17" t="s">
        <v>241</v>
      </c>
      <c r="U59" s="17" t="s">
        <v>242</v>
      </c>
      <c r="V59" s="17" t="s">
        <v>243</v>
      </c>
      <c r="W59" s="56" t="s">
        <v>244</v>
      </c>
      <c r="X59" s="17" t="s">
        <v>245</v>
      </c>
      <c r="Y59" s="71" t="s">
        <v>246</v>
      </c>
      <c r="Z59" s="544" t="s">
        <v>247</v>
      </c>
      <c r="AA59" s="73" t="s">
        <v>248</v>
      </c>
      <c r="AB59" s="74" t="s">
        <v>249</v>
      </c>
      <c r="AC59" s="74" t="s">
        <v>250</v>
      </c>
      <c r="AD59" s="75" t="s">
        <v>251</v>
      </c>
      <c r="AE59" s="76"/>
      <c r="AF59" s="77"/>
      <c r="AH59" s="685"/>
      <c r="AV59" s="685"/>
    </row>
    <row r="60" spans="1:48">
      <c r="A60" s="23">
        <f>'[1]09-10-2025'!$B$2</f>
        <v>0</v>
      </c>
      <c r="B60" s="24" cm="1">
        <f t="array" aca="1" ref="B60" ca="1">INDIRECT("'[Rawad.xlsx]"&amp;TEXT(DATE(2025,10,1)+INT((ROW()-4)/7),"dd-mm-yyyy")&amp;"'!$B$4")</f>
        <v>0</v>
      </c>
      <c r="C60" s="25" cm="1">
        <f t="array" aca="1" ref="C60" ca="1">INDIRECT("'[Rawad.xlsx]"&amp;TEXT(DATE(2025,10,1)+INT((ROW()-4)/7),"dd-mm-yyyy")&amp;"'!$B$3")</f>
        <v>0</v>
      </c>
      <c r="D60" s="26" cm="1">
        <f t="array" aca="1" ref="D60" ca="1">INDIRECT("'[Rawad.xlsx]"&amp;TEXT(DATE(2025,10,1)+INT((ROW()-4)/7),"dd-mm-yyyy")&amp;"'!$I$2")</f>
        <v>0</v>
      </c>
      <c r="E60" s="27" cm="1">
        <f t="array" aca="1" ref="E60" ca="1">INDIRECT("'[Rawad.xlsx]"&amp;TEXT(DATE(2025,10,1)+INT((ROW()-4)/7),"dd-mm-yyyy")&amp;"'!$I$9")</f>
        <v>0</v>
      </c>
      <c r="F60" s="41" cm="1">
        <f t="array" aca="1" ref="F60" ca="1">INDIRECT("'[Rawad.xlsx]"&amp;TEXT(DATE(2025,10,1)+INT((ROW()-4)/7),"dd-mm-yyyy")&amp;"'!$F$9")</f>
        <v>0</v>
      </c>
      <c r="G60" s="29" cm="1">
        <f t="array" aca="1" ref="G60" ca="1">INDIRECT("'[Rawad.xlsx]"&amp;TEXT(DATE(2025,10,1)+INT((ROW()-4)/7),"dd-mm-yyyy")&amp;"'!$B$22")</f>
        <v>0</v>
      </c>
      <c r="H60" s="29" cm="1">
        <f t="array" aca="1" ref="H60" ca="1">INDIRECT("'[Rawad.xlsx]"&amp;TEXT(DATE(2025,10,1)+INT((ROW()-4)/7),"dd-mm-yyyy")&amp;"'!$B$20")</f>
        <v>0</v>
      </c>
      <c r="I60" s="53" cm="1">
        <f t="array" aca="1" ref="I60" ca="1">INDIRECT("'[Rawad.xlsx]"&amp;TEXT(DATE(2025,10,1)+INT((ROW()-4)/7),"dd-mm-yyyy")&amp;"'!$B$18")</f>
        <v>0</v>
      </c>
      <c r="J60" s="28" cm="1">
        <f t="array" aca="1" ref="J60" ca="1">INDIRECT("'[Rawad.xlsx]"&amp;TEXT(DATE(2025,10,1)+INT((ROW()-4)/7),"dd-mm-yyyy")&amp;"'!$G$27")</f>
        <v>0</v>
      </c>
      <c r="K60" s="28" cm="1">
        <f t="array" aca="1" ref="K60" ca="1">INDIRECT("'[Rawad.xlsx]"&amp;TEXT(DATE(2025,10,1)+INT((ROW()-4)/7),"dd-mm-yyyy")&amp;"'!$C$67")</f>
        <v>0</v>
      </c>
      <c r="L60" s="53" cm="1">
        <f t="array" aca="1" ref="L60" ca="1">INDIRECT("'[Rawad.xlsx]"&amp;TEXT(DATE(2025,10,1)+INT((ROW()-4)/7),"dd-mm-yyyy")&amp;"'!$G$25")</f>
        <v>0</v>
      </c>
      <c r="M60" s="28" cm="1">
        <f t="array" aca="1" ref="M60" ca="1">INDIRECT("'[Rawad.xlsx]"&amp;TEXT(DATE(2025,10,1)+INT((ROW()-4)/7),"dd-mm-yyyy")&amp;"'!$H$25")</f>
        <v>0</v>
      </c>
      <c r="N60" s="28" cm="1">
        <f t="array" aca="1" ref="N60" ca="1">INDIRECT("'[Rawad.xlsx]"&amp;TEXT(DATE(2025,10,1)+INT((ROW()-4)/7),"dd-mm-yyyy")&amp;"'!$F$25")</f>
        <v>0</v>
      </c>
      <c r="O60" s="28" cm="1">
        <f t="array" aca="1" ref="O60" ca="1">INDIRECT("'[Rawad.xlsx]"&amp;TEXT(DATE(2025,10,1)+INT((ROW()-4)/7),"dd-mm-yyyy")&amp;"'!$D$25")</f>
        <v>0</v>
      </c>
      <c r="P60" s="53" cm="1">
        <f t="array" aca="1" ref="P60" ca="1">INDIRECT("'[Rawad.xlsx]"&amp;TEXT(DATE(2025,10,1)+INT((ROW()-4)/7),"dd-mm-yyyy")&amp;"'!$I$25")</f>
        <v>0</v>
      </c>
      <c r="Q60" s="540">
        <f ca="1">SUM(F4:P4)+(E4*D4)+Z4+AA4+AB4</f>
        <v>0</v>
      </c>
      <c r="R60" s="28" cm="1">
        <f t="array" aca="1" ref="R60" ca="1">INDIRECT("'[Rawad.xlsx]"&amp;TEXT(DATE(2025,10,1)+INT((ROW()-4)/7),"dd-mm-yyyy")&amp;"'!$M$6")</f>
        <v>0</v>
      </c>
      <c r="S60" s="28" cm="1">
        <f t="array" aca="1" ref="S60" ca="1">INDIRECT("'[Rawad.xlsx]"&amp;TEXT(DATE(2025,10,1)+INT((ROW()-4)/7),"dd-mm-yyyy")&amp;"'!M$5")</f>
        <v>0</v>
      </c>
      <c r="T60" s="28" cm="1">
        <f t="array" aca="1" ref="T60" ca="1">INDIRECT("'[Rawad.xlsx]"&amp;TEXT(DATE(2025,10,1)+INT((ROW()-4)/7),"dd-mm-yyyy")&amp;"'!$M$4")</f>
        <v>0</v>
      </c>
      <c r="U60" s="53">
        <f ca="1">Q60-(S60+R60+T60)</f>
        <v>0</v>
      </c>
      <c r="V60" s="28">
        <f t="shared" ref="V60:V63" ca="1" si="60">R60-(R60*11%)</f>
        <v>0</v>
      </c>
      <c r="W60" s="57">
        <f t="shared" ref="W60:W63" ca="1" si="61">(S60-(S60*20%))</f>
        <v>0</v>
      </c>
      <c r="X60" s="28">
        <f ca="1">((F60+(E60*D60))-(V60+W60+T60))</f>
        <v>0</v>
      </c>
      <c r="Y60" s="78" t="e">
        <f ca="1">(((R60*11%)+(S60*6%)+(U60*20%)+(T60-K60))-(J60+L60+M60+P60))/C1</f>
        <v>#DIV/0!</v>
      </c>
      <c r="Z60" s="547" cm="1">
        <f t="array" aca="1" ref="Z60" ca="1">INDIRECT("'[Rawad.xlsx]"&amp;TEXT(DATE(2025,10,1)+INT((ROW()-4)/7),"dd-mm-yyyy")&amp;"'!$B$17")</f>
        <v>0</v>
      </c>
      <c r="AA60" s="89" cm="1">
        <f t="array" aca="1" ref="AA60" ca="1">INDIRECT("'[Rawad.xlsx]"&amp;TEXT(DATE(2025,10,1)+INT((ROW()-4)/7),"dd-mm-yyyy")&amp;"'!G$72")</f>
        <v>0</v>
      </c>
      <c r="AB60" s="81"/>
      <c r="AC60" s="81">
        <f>'[1]09-10-2025'!$M$7</f>
        <v>0</v>
      </c>
      <c r="AD60" s="80">
        <f t="shared" ca="1" si="43"/>
        <v>0</v>
      </c>
      <c r="AE60" s="76"/>
      <c r="AF60" s="77"/>
    </row>
    <row r="61" spans="1:48">
      <c r="A61" s="23">
        <f>'[2]09-10-2025'!$B$2</f>
        <v>0</v>
      </c>
      <c r="B61" s="30" cm="1">
        <f t="array" aca="1" ref="B61" ca="1">INDIRECT("'[Hani.xlsx]"&amp;TEXT(DATE(2025,10,1)+INT((ROW()-4)/7),"dd-mm-yyyy")&amp;"'!$B$4")</f>
        <v>0</v>
      </c>
      <c r="C61" s="31" cm="1">
        <f t="array" aca="1" ref="C61" ca="1">INDIRECT("'[Hani.xlsx]"&amp;TEXT(DATE(2025,10,1)+INT((ROW()-4)/7),"dd-mm-yyyy")&amp;"'!$B$3")</f>
        <v>0</v>
      </c>
      <c r="D61" s="26" cm="1">
        <f t="array" aca="1" ref="D61" ca="1">INDIRECT("'[Hani.xlsx]"&amp;TEXT(DATE(2025,10,1)+INT((ROW()-4)/7),"dd-mm-yyyy")&amp;"'!$I$2")</f>
        <v>0</v>
      </c>
      <c r="E61" s="27" cm="1">
        <f t="array" aca="1" ref="E61" ca="1">INDIRECT("'[Hani.xlsx]"&amp;TEXT(DATE(2025,10,1)+INT((ROW()-5)/7),"dd-mm-yyyy")&amp;"'!$I$9")</f>
        <v>0</v>
      </c>
      <c r="F61" s="41" cm="1">
        <f t="array" aca="1" ref="F61" ca="1">INDIRECT("'[Hani.xlsx]"&amp;TEXT(DATE(2025,10,1)+INT((ROW()-5)/7),"dd-mm-yyyy")&amp;"'!$F$9")</f>
        <v>0</v>
      </c>
      <c r="G61" s="52" cm="1">
        <f t="array" aca="1" ref="G61" ca="1">INDIRECT("'[Hani.xlsx]"&amp;TEXT(DATE(2025,10,1)+INT((ROW()-5)/7),"dd-mm-yyyy")&amp;"'!$B$22")</f>
        <v>0</v>
      </c>
      <c r="H61" s="52" cm="1">
        <f t="array" aca="1" ref="H61" ca="1">INDIRECT("'[Hani.xlsx]"&amp;TEXT(DATE(2025,10,1)+INT((ROW()-5)/7),"dd-mm-yyyy")&amp;"'!$B$20")</f>
        <v>0</v>
      </c>
      <c r="I61" s="53" cm="1">
        <f t="array" aca="1" ref="I61" ca="1">INDIRECT("'[Hani.xlsx]"&amp;TEXT(DATE(2025,10,1)+INT((ROW()-5)/7),"dd-mm-yyyy")&amp;"'!$B$18")</f>
        <v>0</v>
      </c>
      <c r="J61" s="53" cm="1">
        <f t="array" aca="1" ref="J61" ca="1">INDIRECT("'[Hani.xlsx]"&amp;TEXT(DATE(2025,10,1)+INT((ROW()-5)/7),"dd-mm-yyyy")&amp;"'!$G$27")</f>
        <v>0</v>
      </c>
      <c r="K61" s="53" cm="1">
        <f t="array" aca="1" ref="K61" ca="1">INDIRECT("'[Hani.xlsx]"&amp;TEXT(DATE(2025,10,1)+INT((ROW()-5)/7),"dd-mm-yyyy")&amp;"'!$C$67")</f>
        <v>0</v>
      </c>
      <c r="L61" s="53" cm="1">
        <f t="array" aca="1" ref="L61" ca="1">INDIRECT("'[Hani.xlsx]"&amp;TEXT(DATE(2025,10,1)+INT((ROW()-5)/7),"dd-mm-yyyy")&amp;"'!$G$25")</f>
        <v>0</v>
      </c>
      <c r="M61" s="53" cm="1">
        <f t="array" aca="1" ref="M61" ca="1">INDIRECT("'[Hani.xlsx]"&amp;TEXT(DATE(2025,10,1)+INT((ROW()-5)/7),"dd-mm-yyyy")&amp;"'!$H$25")</f>
        <v>0</v>
      </c>
      <c r="N61" s="53" cm="1">
        <f t="array" aca="1" ref="N61" ca="1">INDIRECT("'[Hani.xlsx]"&amp;TEXT(DATE(2025,10,1)+INT((ROW()-5)/7),"dd-mm-yyyy")&amp;"'!$F$25")</f>
        <v>0</v>
      </c>
      <c r="O61" s="53" cm="1">
        <f t="array" aca="1" ref="O61" ca="1">INDIRECT("'[Hani.xlsx]"&amp;TEXT(DATE(2025,10,1)+INT((ROW()-5)/7),"dd-mm-yyyy")&amp;"'!$D$25")</f>
        <v>0</v>
      </c>
      <c r="P61" s="53" cm="1">
        <f t="array" aca="1" ref="P61" ca="1">INDIRECT("'[Hani.xlsx]"&amp;TEXT(DATE(2025,10,1)+INT((ROW()-5)/7),"dd-mm-yyyy")&amp;"'!$I$25")</f>
        <v>0</v>
      </c>
      <c r="Q61" s="540">
        <f ca="1">SUM(F4:P4)+(E4*D4)+Z4+AA4+AB4</f>
        <v>0</v>
      </c>
      <c r="R61" s="53" cm="1">
        <f t="array" aca="1" ref="R61" ca="1">INDIRECT("'[Hani.xlsx]"&amp;TEXT(DATE(2025,10,1)+INT((ROW()-5)/7),"dd-mm-yyyy")&amp;"'!$M$6")</f>
        <v>0</v>
      </c>
      <c r="S61" s="53" cm="1">
        <f t="array" aca="1" ref="S61" ca="1">INDIRECT("'[Hani.xlsx]"&amp;TEXT(DATE(2025,10,1)+INT((ROW()-5)/7),"dd-mm-yyyy")&amp;"'!M$5")</f>
        <v>0</v>
      </c>
      <c r="T61" s="53" cm="1">
        <f t="array" aca="1" ref="T61" ca="1">INDIRECT("'[Hani.xlsx]"&amp;TEXT(DATE(2025,10,1)+INT((ROW()-5)/7),"dd-mm-yyyy")&amp;"'!$M$4")</f>
        <v>0</v>
      </c>
      <c r="U61" s="53">
        <f t="shared" ref="U61:U63" ca="1" si="62">Q61-(S61+R61+T61)</f>
        <v>0</v>
      </c>
      <c r="V61" s="28">
        <f t="shared" ca="1" si="60"/>
        <v>0</v>
      </c>
      <c r="W61" s="57">
        <f t="shared" ca="1" si="61"/>
        <v>0</v>
      </c>
      <c r="X61" s="28">
        <f ca="1">((F61+(E61*D61))-(V61+W61+T61))</f>
        <v>0</v>
      </c>
      <c r="Y61" s="78" t="e">
        <f ca="1">(((R61*11%)+(S61*6%)+(U61*20%)+(T61-K61))-(J61+L61+M61+P61))/C1</f>
        <v>#DIV/0!</v>
      </c>
      <c r="Z61" s="547" cm="1">
        <f t="array" aca="1" ref="Z61" ca="1">INDIRECT("'[Hani.xlsx]"&amp;TEXT(DATE(2025,10,1)+INT((ROW()-5)/7),"dd-mm-yyyy")&amp;"'!$B$17")</f>
        <v>0</v>
      </c>
      <c r="AA61" s="89" cm="1">
        <f t="array" aca="1" ref="AA61" ca="1">INDIRECT("'[Hani.xlsx]"&amp;TEXT(DATE(2025,10,1)+INT((ROW()-5)/7),"dd-mm-yyyy")&amp;"'!G$72")</f>
        <v>0</v>
      </c>
      <c r="AB61" s="81"/>
      <c r="AC61" s="81"/>
      <c r="AD61" s="80">
        <f t="shared" ca="1" si="43"/>
        <v>0</v>
      </c>
      <c r="AE61" s="76"/>
      <c r="AF61" s="77"/>
    </row>
    <row r="62" spans="1:48">
      <c r="A62" s="23">
        <f>'[3]09-10-2025'!$B$2</f>
        <v>0</v>
      </c>
      <c r="B62" s="30" cm="1">
        <f t="array" aca="1" ref="B62" ca="1">INDIRECT("'[Rayan.xlsx]"&amp;TEXT(DATE(2025,10,1)+INT((ROW()-4)/7),"dd-mm-yyyy")&amp;"'!$B$4")</f>
        <v>0</v>
      </c>
      <c r="C62" s="25" cm="1">
        <f t="array" aca="1" ref="C62" ca="1">INDIRECT("'[Rayan.xlsx]"&amp;TEXT(DATE(2025,10,1)+INT((ROW()-4)/7),"dd-mm-yyyy")&amp;"'!$B$3")</f>
        <v>0</v>
      </c>
      <c r="D62" s="26" cm="1">
        <f t="array" aca="1" ref="D62" ca="1">INDIRECT("'[Rayan.xlsx]"&amp;TEXT(DATE(2025,10,1)+INT((ROW()-4)/7),"dd-mm-yyyy")&amp;"'!$I$2")</f>
        <v>89000</v>
      </c>
      <c r="E62" s="27" cm="1">
        <f t="array" aca="1" ref="E62" ca="1">INDIRECT("'[Rayan.xlsx]"&amp;TEXT(DATE(2025,10,1)+INT((ROW()-6)/7),"dd-mm-yyyy")&amp;"'!$I$9")</f>
        <v>0</v>
      </c>
      <c r="F62" s="41" cm="1">
        <f t="array" aca="1" ref="F62" ca="1">INDIRECT("'[Rayan.xlsx]"&amp;TEXT(DATE(2025,10,1)+INT((ROW()-6)/7),"dd-mm-yyyy")&amp;"'!$F$9")</f>
        <v>0</v>
      </c>
      <c r="G62" s="52" cm="1">
        <f t="array" aca="1" ref="G62" ca="1">INDIRECT("'[Rayan.xlsx]"&amp;TEXT(DATE(2025,10,1)+INT((ROW()-6)/7),"dd-mm-yyyy")&amp;"'!$B$22")</f>
        <v>0</v>
      </c>
      <c r="H62" s="52" cm="1">
        <f t="array" aca="1" ref="H62" ca="1">INDIRECT("'[Rayan.xlsx]"&amp;TEXT(DATE(2025,10,1)+INT((ROW()-6)/7),"dd-mm-yyyy")&amp;"'!$B$20")</f>
        <v>0</v>
      </c>
      <c r="I62" s="53" cm="1">
        <f t="array" aca="1" ref="I62" ca="1">INDIRECT("'[Rayan.xlsx]"&amp;TEXT(DATE(2025,10,1)+INT((ROW()-6)/7),"dd-mm-yyyy")&amp;"'!$B$18")</f>
        <v>0</v>
      </c>
      <c r="J62" s="53" cm="1">
        <f t="array" aca="1" ref="J62" ca="1">INDIRECT("'[Rayan.xlsx]"&amp;TEXT(DATE(2025,10,1)+INT((ROW()-6)/7),"dd-mm-yyyy")&amp;"'!$G$27")</f>
        <v>0</v>
      </c>
      <c r="K62" s="53" cm="1">
        <f t="array" aca="1" ref="K62" ca="1">INDIRECT("'[Rayan.xlsx]"&amp;TEXT(DATE(2025,10,1)+INT((ROW()-6)/7),"dd-mm-yyyy")&amp;"'!$C$67")</f>
        <v>0</v>
      </c>
      <c r="L62" s="53" cm="1">
        <f t="array" aca="1" ref="L62" ca="1">INDIRECT("'[Rayan.xlsx]"&amp;TEXT(DATE(2025,10,1)+INT((ROW()-6)/7),"dd-mm-yyyy")&amp;"'!$G$25")</f>
        <v>0</v>
      </c>
      <c r="M62" s="53" cm="1">
        <f t="array" aca="1" ref="M62" ca="1">INDIRECT("'[Rayan.xlsx]"&amp;TEXT(DATE(2025,10,1)+INT((ROW()-6)/7),"dd-mm-yyyy")&amp;"'!$H$25")</f>
        <v>0</v>
      </c>
      <c r="N62" s="53" cm="1">
        <f t="array" aca="1" ref="N62" ca="1">INDIRECT("'[Rayan.xlsx]"&amp;TEXT(DATE(2025,10,1)+INT((ROW()-6)/7),"dd-mm-yyyy")&amp;"'!$F$25")</f>
        <v>0</v>
      </c>
      <c r="O62" s="53" cm="1">
        <f t="array" aca="1" ref="O62" ca="1">INDIRECT("'[Rayan.xlsx]"&amp;TEXT(DATE(2025,10,1)+INT((ROW()-6)/7),"dd-mm-yyyy")&amp;"'!$D$25")</f>
        <v>0</v>
      </c>
      <c r="P62" s="53" cm="1">
        <f t="array" aca="1" ref="P62" ca="1">INDIRECT("'[Rayan.xlsx]"&amp;TEXT(DATE(2025,10,1)+INT((ROW()-6)/7),"dd-mm-yyyy")&amp;"'!$I$25")</f>
        <v>0</v>
      </c>
      <c r="Q62" s="540">
        <f ca="1">SUM(F4:P4)+(E4*D4)+Z4+AA4+AB4</f>
        <v>0</v>
      </c>
      <c r="R62" s="53" cm="1">
        <f t="array" aca="1" ref="R62" ca="1">INDIRECT("'[Rayan.xlsx]"&amp;TEXT(DATE(2025,10,1)+INT((ROW()-6)/7),"dd-mm-yyyy")&amp;"'!$M$6")</f>
        <v>0</v>
      </c>
      <c r="S62" s="53" cm="1">
        <f t="array" aca="1" ref="S62" ca="1">INDIRECT("'[Rayan.xlsx]"&amp;TEXT(DATE(2025,10,1)+INT((ROW()-6)/7),"dd-mm-yyyy")&amp;"'!M$5")</f>
        <v>0</v>
      </c>
      <c r="T62" s="53" cm="1">
        <f t="array" aca="1" ref="T62" ca="1">INDIRECT("'[Rayan.xlsx]"&amp;TEXT(DATE(2025,10,1)+INT((ROW()-6)/7),"dd-mm-yyyy")&amp;"'!$M$4")</f>
        <v>0</v>
      </c>
      <c r="U62" s="53">
        <f t="shared" ca="1" si="62"/>
        <v>0</v>
      </c>
      <c r="V62" s="28">
        <f t="shared" ca="1" si="60"/>
        <v>0</v>
      </c>
      <c r="W62" s="57">
        <f t="shared" ca="1" si="61"/>
        <v>0</v>
      </c>
      <c r="X62" s="28">
        <f ca="1">((F62+(E62*D62))-(V62+W62+T62))</f>
        <v>0</v>
      </c>
      <c r="Y62" s="78" t="e">
        <f ca="1">(((R62*11%)+(S62*6%)+(U62*20%)+(T62-K62))-(J62+L62+M62+P62))/C1</f>
        <v>#DIV/0!</v>
      </c>
      <c r="Z62" s="547" cm="1">
        <f t="array" aca="1" ref="Z62" ca="1">INDIRECT("'[Rayan.xlsx]"&amp;TEXT(DATE(2025,10,1)+INT((ROW()-6)/7),"dd-mm-yyyy")&amp;"'!$B$17")</f>
        <v>0</v>
      </c>
      <c r="AA62" s="89" cm="1">
        <f t="array" aca="1" ref="AA62" ca="1">INDIRECT("'[Rayan.xlsx]"&amp;TEXT(DATE(2025,10,1)+INT((ROW()-6)/7),"dd-mm-yyyy")&amp;"'!G$72")</f>
        <v>0</v>
      </c>
      <c r="AB62" s="81"/>
      <c r="AC62" s="81"/>
      <c r="AD62" s="80"/>
      <c r="AE62" s="76"/>
      <c r="AF62" s="77"/>
    </row>
    <row r="63" spans="1:48" ht="15.75">
      <c r="A63" s="23">
        <f>'[4]09-10-2025'!$B$2</f>
        <v>0</v>
      </c>
      <c r="B63" s="30" cm="1">
        <f t="array" aca="1" ref="B63" ca="1">INDIRECT("'[Ahmad.xlsx]"&amp;TEXT(DATE(2025,10,1)+INT((ROW()-4)/7),"dd-mm-yyyy")&amp;"'!$B$4")</f>
        <v>0</v>
      </c>
      <c r="C63" s="25" cm="1">
        <f t="array" aca="1" ref="C63" ca="1">INDIRECT("'[Ahmad.xlsx]"&amp;TEXT(DATE(2025,10,1)+INT((ROW()-4)/7),"dd-mm-yyyy")&amp;"'!$B$3")</f>
        <v>0</v>
      </c>
      <c r="D63" s="26" cm="1">
        <f t="array" aca="1" ref="D63" ca="1">INDIRECT("'[Ahmad.xlsx]"&amp;TEXT(DATE(2025,10,1)+INT((ROW()-4)/7),"dd-mm-yyyy")&amp;"'!$I$2")</f>
        <v>89000</v>
      </c>
      <c r="E63" s="27" cm="1">
        <f t="array" aca="1" ref="E63" ca="1">INDIRECT("'[Ahmad.xlsx]"&amp;TEXT(DATE(2025,10,1)+INT((ROW()-7)/7),"dd-mm-yyyy")&amp;"'!$I$9")</f>
        <v>0</v>
      </c>
      <c r="F63" s="41" cm="1">
        <f t="array" aca="1" ref="F63" ca="1">INDIRECT("'[Ahmad.xlsx]"&amp;TEXT(DATE(2025,10,1)+INT((ROW()-7)/7),"dd-mm-yyyy")&amp;"'!$F$9")</f>
        <v>0</v>
      </c>
      <c r="G63" s="52" cm="1">
        <f t="array" aca="1" ref="G63" ca="1">INDIRECT("'[Ahmad.xlsx]"&amp;TEXT(DATE(2025,10,1)+INT((ROW()-7)/7),"dd-mm-yyyy")&amp;"'!$B$22")</f>
        <v>0</v>
      </c>
      <c r="H63" s="52" cm="1">
        <f t="array" aca="1" ref="H63" ca="1">INDIRECT("'[Ahmad.xlsx]"&amp;TEXT(DATE(2025,10,1)+INT((ROW()-7)/7),"dd-mm-yyyy")&amp;"'!$B$20")</f>
        <v>0</v>
      </c>
      <c r="I63" s="53" cm="1">
        <f t="array" aca="1" ref="I63" ca="1">INDIRECT("'[Ahmad.xlsx]"&amp;TEXT(DATE(2025,10,1)+INT((ROW()-7)/7),"dd-mm-yyyy")&amp;"'!$B$18")</f>
        <v>0</v>
      </c>
      <c r="J63" s="53" cm="1">
        <f t="array" aca="1" ref="J63" ca="1">INDIRECT("'[Ahmad.xlsx]"&amp;TEXT(DATE(2025,10,1)+INT((ROW()-7)/7),"dd-mm-yyyy")&amp;"'!$G$27")</f>
        <v>0</v>
      </c>
      <c r="K63" s="53" cm="1">
        <f t="array" aca="1" ref="K63" ca="1">INDIRECT("'[Ahmad.xlsx]"&amp;TEXT(DATE(2025,10,1)+INT((ROW()-7)/7),"dd-mm-yyyy")&amp;"'!$C$67")</f>
        <v>0</v>
      </c>
      <c r="L63" s="53" cm="1">
        <f t="array" aca="1" ref="L63" ca="1">INDIRECT("'[Ahmad.xlsx]"&amp;TEXT(DATE(2025,10,1)+INT((ROW()-7)/7),"dd-mm-yyyy")&amp;"'!$G$25")</f>
        <v>0</v>
      </c>
      <c r="M63" s="53" cm="1">
        <f t="array" aca="1" ref="M63" ca="1">INDIRECT("'[Ahmad.xlsx]"&amp;TEXT(DATE(2025,10,1)+INT((ROW()-7)/7),"dd-mm-yyyy")&amp;"'!$H$25")</f>
        <v>0</v>
      </c>
      <c r="N63" s="53" cm="1">
        <f t="array" aca="1" ref="N63" ca="1">INDIRECT("'[Ahmad.xlsx]"&amp;TEXT(DATE(2025,10,1)+INT((ROW()-7)/7),"dd-mm-yyyy")&amp;"'!$F$25")</f>
        <v>0</v>
      </c>
      <c r="O63" s="53" cm="1">
        <f t="array" aca="1" ref="O63" ca="1">INDIRECT("'[Ahmad.xlsx]"&amp;TEXT(DATE(2025,10,1)+INT((ROW()-7)/7),"dd-mm-yyyy")&amp;"'!$D$25")</f>
        <v>0</v>
      </c>
      <c r="P63" s="53" cm="1">
        <f t="array" aca="1" ref="P63" ca="1">INDIRECT("'[Ahmad.xlsx]"&amp;TEXT(DATE(2025,10,1)+INT((ROW()-7)/7),"dd-mm-yyyy")&amp;"'!$I$25")</f>
        <v>0</v>
      </c>
      <c r="Q63" s="540">
        <f ca="1">SUM(F4:P4)+(E4*D4)+Z4+AA4+AB4</f>
        <v>0</v>
      </c>
      <c r="R63" s="53" cm="1">
        <f t="array" aca="1" ref="R63" ca="1">INDIRECT("'[Ahmad.xlsx]"&amp;TEXT(DATE(2025,10,1)+INT((ROW()-7)/7),"dd-mm-yyyy")&amp;"'!$M$6")</f>
        <v>0</v>
      </c>
      <c r="S63" s="53" cm="1">
        <f t="array" aca="1" ref="S63" ca="1">INDIRECT("'[Ahmad.xlsx]"&amp;TEXT(DATE(2025,10,1)+INT((ROW()-7)/7),"dd-mm-yyyy")&amp;"'!M$5")</f>
        <v>0</v>
      </c>
      <c r="T63" s="53" cm="1">
        <f t="array" aca="1" ref="T63" ca="1">INDIRECT("'[Ahmad.xlsx]"&amp;TEXT(DATE(2025,10,1)+INT((ROW()-7)/7),"dd-mm-yyyy")&amp;"'!$M$4")</f>
        <v>0</v>
      </c>
      <c r="U63" s="53">
        <f t="shared" ca="1" si="62"/>
        <v>0</v>
      </c>
      <c r="V63" s="28">
        <f t="shared" ca="1" si="60"/>
        <v>0</v>
      </c>
      <c r="W63" s="57">
        <f t="shared" ca="1" si="61"/>
        <v>0</v>
      </c>
      <c r="X63" s="28">
        <f ca="1">((F63+(E63*D63))-(V63+W63+T63))</f>
        <v>0</v>
      </c>
      <c r="Y63" s="78" t="e">
        <f ca="1">(((R63*11%)+(S63*6%)+(U63*20%)+(T63-K63))-(J63+L63+M63+P63))/C1</f>
        <v>#DIV/0!</v>
      </c>
      <c r="Z63" s="547" cm="1">
        <f t="array" aca="1" ref="Z63" ca="1">INDIRECT("'[Ahmad.xlsx]"&amp;TEXT(DATE(2025,10,1)+INT((ROW()-7)/7),"dd-mm-yyyy")&amp;"'!$B$17")</f>
        <v>0</v>
      </c>
      <c r="AA63" s="89" cm="1">
        <f t="array" aca="1" ref="AA63" ca="1">INDIRECT("'[Ahmad.xlsx]"&amp;TEXT(DATE(2025,10,1)+INT((ROW()-7)/7),"dd-mm-yyyy")&amp;"'!G$72")</f>
        <v>0</v>
      </c>
      <c r="AB63" s="81"/>
      <c r="AC63" s="81"/>
      <c r="AD63" s="80">
        <f t="shared" ca="1" si="43"/>
        <v>0</v>
      </c>
      <c r="AE63" s="76"/>
      <c r="AF63" s="77"/>
    </row>
    <row r="64" spans="1:48" s="2" customFormat="1" ht="15.75">
      <c r="A64" s="23"/>
      <c r="B64" s="33"/>
      <c r="C64" s="33"/>
      <c r="D64" s="34"/>
      <c r="E64" s="35"/>
      <c r="F64" s="36"/>
      <c r="G64" s="34"/>
      <c r="H64" s="34"/>
      <c r="I64" s="36"/>
      <c r="J64" s="36"/>
      <c r="K64" s="36"/>
      <c r="L64" s="36"/>
      <c r="M64" s="36"/>
      <c r="N64" s="36"/>
      <c r="O64" s="36"/>
      <c r="P64" s="36"/>
      <c r="Q64" s="542"/>
      <c r="R64" s="36"/>
      <c r="S64" s="60"/>
      <c r="T64" s="61"/>
      <c r="U64" s="36"/>
      <c r="V64" s="36"/>
      <c r="W64" s="62"/>
      <c r="X64" s="36"/>
      <c r="Y64" s="84"/>
      <c r="Z64" s="84"/>
      <c r="AA64" s="84"/>
      <c r="AB64" s="84"/>
      <c r="AC64" s="84"/>
      <c r="AD64" s="85"/>
      <c r="AE64" s="95"/>
      <c r="AF64" s="77"/>
    </row>
    <row r="65" spans="1:32" s="3" customFormat="1" ht="15.75">
      <c r="A65" s="23"/>
      <c r="B65" s="51"/>
      <c r="C65" s="51"/>
      <c r="D65" s="16">
        <f t="shared" ref="D65:X65" ca="1" si="63">SUM(D60:D63)</f>
        <v>178000</v>
      </c>
      <c r="E65" s="50">
        <f t="shared" ca="1" si="63"/>
        <v>0</v>
      </c>
      <c r="F65" s="16">
        <f t="shared" ca="1" si="63"/>
        <v>0</v>
      </c>
      <c r="G65" s="16">
        <f t="shared" ca="1" si="63"/>
        <v>0</v>
      </c>
      <c r="H65" s="16">
        <f t="shared" ca="1" si="63"/>
        <v>0</v>
      </c>
      <c r="I65" s="16">
        <f t="shared" ca="1" si="63"/>
        <v>0</v>
      </c>
      <c r="J65" s="16">
        <f t="shared" ca="1" si="63"/>
        <v>0</v>
      </c>
      <c r="K65" s="16">
        <f t="shared" ca="1" si="63"/>
        <v>0</v>
      </c>
      <c r="L65" s="16">
        <f t="shared" ca="1" si="63"/>
        <v>0</v>
      </c>
      <c r="M65" s="16">
        <f t="shared" ca="1" si="63"/>
        <v>0</v>
      </c>
      <c r="N65" s="16">
        <f t="shared" ca="1" si="63"/>
        <v>0</v>
      </c>
      <c r="O65" s="16">
        <f t="shared" ca="1" si="63"/>
        <v>0</v>
      </c>
      <c r="P65" s="16">
        <f t="shared" ca="1" si="63"/>
        <v>0</v>
      </c>
      <c r="Q65" s="546">
        <f t="shared" ca="1" si="63"/>
        <v>0</v>
      </c>
      <c r="R65" s="69">
        <f t="shared" ca="1" si="63"/>
        <v>0</v>
      </c>
      <c r="S65" s="69">
        <f t="shared" ca="1" si="63"/>
        <v>0</v>
      </c>
      <c r="T65" s="69">
        <f t="shared" ca="1" si="63"/>
        <v>0</v>
      </c>
      <c r="U65" s="69">
        <f t="shared" ca="1" si="63"/>
        <v>0</v>
      </c>
      <c r="V65" s="69">
        <f t="shared" ca="1" si="63"/>
        <v>0</v>
      </c>
      <c r="W65" s="70">
        <f t="shared" ca="1" si="63"/>
        <v>0</v>
      </c>
      <c r="X65" s="69">
        <f t="shared" ca="1" si="63"/>
        <v>0</v>
      </c>
      <c r="Y65" s="92" t="e">
        <f ca="1">(((R65*11%)+(S65*6%)+(U65*20%)+(T65-K65))-(J65+L65+M65+P65))/C1</f>
        <v>#DIV/0!</v>
      </c>
      <c r="Z65" s="93">
        <f t="shared" ref="Z65:AD65" ca="1" si="64">SUM(Z60:Z63)</f>
        <v>0</v>
      </c>
      <c r="AA65" s="93">
        <f t="shared" ca="1" si="64"/>
        <v>0</v>
      </c>
      <c r="AB65" s="69">
        <f t="shared" si="64"/>
        <v>0</v>
      </c>
      <c r="AC65" s="69">
        <f t="shared" si="64"/>
        <v>0</v>
      </c>
      <c r="AD65" s="69">
        <f t="shared" ca="1" si="64"/>
        <v>0</v>
      </c>
      <c r="AE65" s="76">
        <f>AE51</f>
        <v>172.04</v>
      </c>
      <c r="AF65" s="77" t="e">
        <f t="shared" ref="AF65" ca="1" si="65">Y65-AE65</f>
        <v>#DIV/0!</v>
      </c>
    </row>
    <row r="66" spans="1:32" s="1" customFormat="1" ht="15.75">
      <c r="A66" s="23"/>
      <c r="B66" s="19" t="s">
        <v>119</v>
      </c>
      <c r="C66" s="20" t="s">
        <v>120</v>
      </c>
      <c r="D66" s="21" t="s">
        <v>225</v>
      </c>
      <c r="E66" s="22" t="s">
        <v>226</v>
      </c>
      <c r="F66" s="17" t="s">
        <v>227</v>
      </c>
      <c r="G66" s="21" t="s">
        <v>228</v>
      </c>
      <c r="H66" s="21" t="s">
        <v>229</v>
      </c>
      <c r="I66" s="17" t="s">
        <v>230</v>
      </c>
      <c r="J66" s="17" t="s">
        <v>231</v>
      </c>
      <c r="K66" s="17" t="s">
        <v>232</v>
      </c>
      <c r="L66" s="17" t="s">
        <v>233</v>
      </c>
      <c r="M66" s="17" t="s">
        <v>234</v>
      </c>
      <c r="N66" s="17" t="s">
        <v>235</v>
      </c>
      <c r="O66" s="17" t="s">
        <v>236</v>
      </c>
      <c r="P66" s="17" t="s">
        <v>237</v>
      </c>
      <c r="Q66" s="539" t="s">
        <v>238</v>
      </c>
      <c r="R66" s="17" t="s">
        <v>239</v>
      </c>
      <c r="S66" s="17" t="s">
        <v>240</v>
      </c>
      <c r="T66" s="17" t="s">
        <v>241</v>
      </c>
      <c r="U66" s="17" t="s">
        <v>242</v>
      </c>
      <c r="V66" s="17" t="s">
        <v>243</v>
      </c>
      <c r="W66" s="56" t="s">
        <v>244</v>
      </c>
      <c r="X66" s="17" t="s">
        <v>245</v>
      </c>
      <c r="Y66" s="71" t="s">
        <v>246</v>
      </c>
      <c r="Z66" s="544" t="s">
        <v>247</v>
      </c>
      <c r="AA66" s="73" t="s">
        <v>248</v>
      </c>
      <c r="AB66" s="74" t="s">
        <v>249</v>
      </c>
      <c r="AC66" s="74" t="s">
        <v>250</v>
      </c>
      <c r="AD66" s="75" t="s">
        <v>251</v>
      </c>
      <c r="AE66" s="76"/>
      <c r="AF66" s="77"/>
    </row>
    <row r="67" spans="1:32">
      <c r="A67" s="23">
        <f>'[1]10-10-2025'!$B$2</f>
        <v>0</v>
      </c>
      <c r="B67" s="24" cm="1">
        <f t="array" aca="1" ref="B67" ca="1">INDIRECT("'[Rawad.xlsx]"&amp;TEXT(DATE(2025,10,1)+INT((ROW()-4)/7),"dd-mm-yyyy")&amp;"'!$B$4")</f>
        <v>0</v>
      </c>
      <c r="C67" s="25" cm="1">
        <f t="array" aca="1" ref="C67" ca="1">INDIRECT("'[Rawad.xlsx]"&amp;TEXT(DATE(2025,10,1)+INT((ROW()-4)/7),"dd-mm-yyyy")&amp;"'!$B$3")</f>
        <v>0</v>
      </c>
      <c r="D67" s="26" cm="1">
        <f t="array" aca="1" ref="D67" ca="1">INDIRECT("'[Rawad.xlsx]"&amp;TEXT(DATE(2025,10,1)+INT((ROW()-4)/7),"dd-mm-yyyy")&amp;"'!$I$2")</f>
        <v>0</v>
      </c>
      <c r="E67" s="27" cm="1">
        <f t="array" aca="1" ref="E67" ca="1">INDIRECT("'[Rawad.xlsx]"&amp;TEXT(DATE(2025,10,1)+INT((ROW()-4)/7),"dd-mm-yyyy")&amp;"'!$I$9")</f>
        <v>0</v>
      </c>
      <c r="F67" s="41" cm="1">
        <f t="array" aca="1" ref="F67" ca="1">INDIRECT("'[Rawad.xlsx]"&amp;TEXT(DATE(2025,10,1)+INT((ROW()-4)/7),"dd-mm-yyyy")&amp;"'!$F$9")</f>
        <v>0</v>
      </c>
      <c r="G67" s="29" cm="1">
        <f t="array" aca="1" ref="G67" ca="1">INDIRECT("'[Rawad.xlsx]"&amp;TEXT(DATE(2025,10,1)+INT((ROW()-4)/7),"dd-mm-yyyy")&amp;"'!$B$22")</f>
        <v>0</v>
      </c>
      <c r="H67" s="29" cm="1">
        <f t="array" aca="1" ref="H67" ca="1">INDIRECT("'[Rawad.xlsx]"&amp;TEXT(DATE(2025,10,1)+INT((ROW()-4)/7),"dd-mm-yyyy")&amp;"'!$B$20")</f>
        <v>0</v>
      </c>
      <c r="I67" s="53" cm="1">
        <f t="array" aca="1" ref="I67" ca="1">INDIRECT("'[Rawad.xlsx]"&amp;TEXT(DATE(2025,10,1)+INT((ROW()-4)/7),"dd-mm-yyyy")&amp;"'!$B$18")</f>
        <v>0</v>
      </c>
      <c r="J67" s="28" cm="1">
        <f t="array" aca="1" ref="J67" ca="1">INDIRECT("'[Rawad.xlsx]"&amp;TEXT(DATE(2025,10,1)+INT((ROW()-4)/7),"dd-mm-yyyy")&amp;"'!$G$27")</f>
        <v>0</v>
      </c>
      <c r="K67" s="28" cm="1">
        <f t="array" aca="1" ref="K67" ca="1">INDIRECT("'[Rawad.xlsx]"&amp;TEXT(DATE(2025,10,1)+INT((ROW()-4)/7),"dd-mm-yyyy")&amp;"'!$C$67")</f>
        <v>0</v>
      </c>
      <c r="L67" s="53" cm="1">
        <f t="array" aca="1" ref="L67" ca="1">INDIRECT("'[Rawad.xlsx]"&amp;TEXT(DATE(2025,10,1)+INT((ROW()-4)/7),"dd-mm-yyyy")&amp;"'!$G$25")</f>
        <v>0</v>
      </c>
      <c r="M67" s="28" cm="1">
        <f t="array" aca="1" ref="M67" ca="1">INDIRECT("'[Rawad.xlsx]"&amp;TEXT(DATE(2025,10,1)+INT((ROW()-4)/7),"dd-mm-yyyy")&amp;"'!$H$25")</f>
        <v>0</v>
      </c>
      <c r="N67" s="28" cm="1">
        <f t="array" aca="1" ref="N67" ca="1">INDIRECT("'[Rawad.xlsx]"&amp;TEXT(DATE(2025,10,1)+INT((ROW()-4)/7),"dd-mm-yyyy")&amp;"'!$F$25")</f>
        <v>0</v>
      </c>
      <c r="O67" s="28" cm="1">
        <f t="array" aca="1" ref="O67" ca="1">INDIRECT("'[Rawad.xlsx]"&amp;TEXT(DATE(2025,10,1)+INT((ROW()-4)/7),"dd-mm-yyyy")&amp;"'!$D$25")</f>
        <v>0</v>
      </c>
      <c r="P67" s="53" cm="1">
        <f t="array" aca="1" ref="P67" ca="1">INDIRECT("'[Rawad.xlsx]"&amp;TEXT(DATE(2025,10,1)+INT((ROW()-4)/7),"dd-mm-yyyy")&amp;"'!$I$25")</f>
        <v>0</v>
      </c>
      <c r="Q67" s="540">
        <f ca="1">SUM(F4:P4)+(E4*D4)+Z4+AA4+AB4</f>
        <v>0</v>
      </c>
      <c r="R67" s="28" cm="1">
        <f t="array" aca="1" ref="R67" ca="1">INDIRECT("'[Rawad.xlsx]"&amp;TEXT(DATE(2025,10,1)+INT((ROW()-4)/7),"dd-mm-yyyy")&amp;"'!$M$6")</f>
        <v>0</v>
      </c>
      <c r="S67" s="28" cm="1">
        <f t="array" aca="1" ref="S67" ca="1">INDIRECT("'[Rawad.xlsx]"&amp;TEXT(DATE(2025,10,1)+INT((ROW()-4)/7),"dd-mm-yyyy")&amp;"'!M$5")</f>
        <v>0</v>
      </c>
      <c r="T67" s="28" cm="1">
        <f t="array" aca="1" ref="T67" ca="1">INDIRECT("'[Rawad.xlsx]"&amp;TEXT(DATE(2025,10,1)+INT((ROW()-4)/7),"dd-mm-yyyy")&amp;"'!$M$4")</f>
        <v>0</v>
      </c>
      <c r="U67" s="53">
        <f ca="1">Q67-(S67+R67+T67)</f>
        <v>0</v>
      </c>
      <c r="V67" s="28">
        <f t="shared" ref="V67:V70" ca="1" si="66">R67-(R67*11%)</f>
        <v>0</v>
      </c>
      <c r="W67" s="57">
        <f t="shared" ref="W67:W70" ca="1" si="67">(S67-(S67*20%))</f>
        <v>0</v>
      </c>
      <c r="X67" s="28">
        <f ca="1">((F67+(E67*D67))-(V67+W67+T67))</f>
        <v>0</v>
      </c>
      <c r="Y67" s="78" t="e">
        <f ca="1">(((R67*11%)+(S67*6%)+(U67*20%)+(T67-K67))-(J67+L67+M67+P67))/C1</f>
        <v>#DIV/0!</v>
      </c>
      <c r="Z67" s="547" cm="1">
        <f t="array" aca="1" ref="Z67" ca="1">INDIRECT("'[Rawad.xlsx]"&amp;TEXT(DATE(2025,10,1)+INT((ROW()-4)/7),"dd-mm-yyyy")&amp;"'!$B$17")</f>
        <v>0</v>
      </c>
      <c r="AA67" s="89" cm="1">
        <f t="array" aca="1" ref="AA67" ca="1">INDIRECT("'[Rawad.xlsx]"&amp;TEXT(DATE(2025,10,1)+INT((ROW()-4)/7),"dd-mm-yyyy")&amp;"'!G$72")</f>
        <v>0</v>
      </c>
      <c r="AB67" s="81"/>
      <c r="AC67" s="81">
        <f>'[1]10-10-2025'!$M$7</f>
        <v>0</v>
      </c>
      <c r="AD67" s="80">
        <f t="shared" ca="1" si="43"/>
        <v>0</v>
      </c>
      <c r="AE67" s="76"/>
      <c r="AF67" s="77"/>
    </row>
    <row r="68" spans="1:32">
      <c r="A68" s="23">
        <f>'[2]10-10-2025'!$B$2</f>
        <v>0</v>
      </c>
      <c r="B68" s="30" cm="1">
        <f t="array" aca="1" ref="B68" ca="1">INDIRECT("'[Hani.xlsx]"&amp;TEXT(DATE(2025,10,1)+INT((ROW()-4)/7),"dd-mm-yyyy")&amp;"'!$B$4")</f>
        <v>0</v>
      </c>
      <c r="C68" s="31" cm="1">
        <f t="array" aca="1" ref="C68" ca="1">INDIRECT("'[Hani.xlsx]"&amp;TEXT(DATE(2025,10,1)+INT((ROW()-4)/7),"dd-mm-yyyy")&amp;"'!$B$3")</f>
        <v>0</v>
      </c>
      <c r="D68" s="26" cm="1">
        <f t="array" aca="1" ref="D68" ca="1">INDIRECT("'[Hani.xlsx]"&amp;TEXT(DATE(2025,10,1)+INT((ROW()-4)/7),"dd-mm-yyyy")&amp;"'!$I$2")</f>
        <v>0</v>
      </c>
      <c r="E68" s="27" cm="1">
        <f t="array" aca="1" ref="E68" ca="1">INDIRECT("'[Hani.xlsx]"&amp;TEXT(DATE(2025,10,1)+INT((ROW()-5)/7),"dd-mm-yyyy")&amp;"'!$I$9")</f>
        <v>0</v>
      </c>
      <c r="F68" s="41" cm="1">
        <f t="array" aca="1" ref="F68" ca="1">INDIRECT("'[Hani.xlsx]"&amp;TEXT(DATE(2025,10,1)+INT((ROW()-5)/7),"dd-mm-yyyy")&amp;"'!$F$9")</f>
        <v>0</v>
      </c>
      <c r="G68" s="52" cm="1">
        <f t="array" aca="1" ref="G68" ca="1">INDIRECT("'[Hani.xlsx]"&amp;TEXT(DATE(2025,10,1)+INT((ROW()-5)/7),"dd-mm-yyyy")&amp;"'!$B$22")</f>
        <v>0</v>
      </c>
      <c r="H68" s="52" cm="1">
        <f t="array" aca="1" ref="H68" ca="1">INDIRECT("'[Hani.xlsx]"&amp;TEXT(DATE(2025,10,1)+INT((ROW()-5)/7),"dd-mm-yyyy")&amp;"'!$B$20")</f>
        <v>0</v>
      </c>
      <c r="I68" s="53" cm="1">
        <f t="array" aca="1" ref="I68" ca="1">INDIRECT("'[Hani.xlsx]"&amp;TEXT(DATE(2025,10,1)+INT((ROW()-5)/7),"dd-mm-yyyy")&amp;"'!$B$18")</f>
        <v>0</v>
      </c>
      <c r="J68" s="53" cm="1">
        <f t="array" aca="1" ref="J68" ca="1">INDIRECT("'[Hani.xlsx]"&amp;TEXT(DATE(2025,10,1)+INT((ROW()-5)/7),"dd-mm-yyyy")&amp;"'!$G$27")</f>
        <v>0</v>
      </c>
      <c r="K68" s="53" cm="1">
        <f t="array" aca="1" ref="K68" ca="1">INDIRECT("'[Hani.xlsx]"&amp;TEXT(DATE(2025,10,1)+INT((ROW()-5)/7),"dd-mm-yyyy")&amp;"'!$C$67")</f>
        <v>0</v>
      </c>
      <c r="L68" s="53" cm="1">
        <f t="array" aca="1" ref="L68" ca="1">INDIRECT("'[Hani.xlsx]"&amp;TEXT(DATE(2025,10,1)+INT((ROW()-5)/7),"dd-mm-yyyy")&amp;"'!$G$25")</f>
        <v>0</v>
      </c>
      <c r="M68" s="53" cm="1">
        <f t="array" aca="1" ref="M68" ca="1">INDIRECT("'[Hani.xlsx]"&amp;TEXT(DATE(2025,10,1)+INT((ROW()-5)/7),"dd-mm-yyyy")&amp;"'!$H$25")</f>
        <v>0</v>
      </c>
      <c r="N68" s="53" cm="1">
        <f t="array" aca="1" ref="N68" ca="1">INDIRECT("'[Hani.xlsx]"&amp;TEXT(DATE(2025,10,1)+INT((ROW()-5)/7),"dd-mm-yyyy")&amp;"'!$F$25")</f>
        <v>0</v>
      </c>
      <c r="O68" s="53" cm="1">
        <f t="array" aca="1" ref="O68" ca="1">INDIRECT("'[Hani.xlsx]"&amp;TEXT(DATE(2025,10,1)+INT((ROW()-5)/7),"dd-mm-yyyy")&amp;"'!$D$25")</f>
        <v>0</v>
      </c>
      <c r="P68" s="53" cm="1">
        <f t="array" aca="1" ref="P68" ca="1">INDIRECT("'[Hani.xlsx]"&amp;TEXT(DATE(2025,10,1)+INT((ROW()-5)/7),"dd-mm-yyyy")&amp;"'!$I$25")</f>
        <v>0</v>
      </c>
      <c r="Q68" s="540">
        <f ca="1">SUM(F4:P4)+(E4*D4)+Z4+AA4+AB4</f>
        <v>0</v>
      </c>
      <c r="R68" s="53" cm="1">
        <f t="array" aca="1" ref="R68" ca="1">INDIRECT("'[Hani.xlsx]"&amp;TEXT(DATE(2025,10,1)+INT((ROW()-5)/7),"dd-mm-yyyy")&amp;"'!$M$6")</f>
        <v>0</v>
      </c>
      <c r="S68" s="53" cm="1">
        <f t="array" aca="1" ref="S68" ca="1">INDIRECT("'[Hani.xlsx]"&amp;TEXT(DATE(2025,10,1)+INT((ROW()-5)/7),"dd-mm-yyyy")&amp;"'!M$5")</f>
        <v>0</v>
      </c>
      <c r="T68" s="53" cm="1">
        <f t="array" aca="1" ref="T68" ca="1">INDIRECT("'[Hani.xlsx]"&amp;TEXT(DATE(2025,10,1)+INT((ROW()-5)/7),"dd-mm-yyyy")&amp;"'!$M$4")</f>
        <v>0</v>
      </c>
      <c r="U68" s="53">
        <f t="shared" ref="U68:U70" ca="1" si="68">Q68-(S68+R68+T68)</f>
        <v>0</v>
      </c>
      <c r="V68" s="28">
        <f t="shared" ca="1" si="66"/>
        <v>0</v>
      </c>
      <c r="W68" s="57">
        <f t="shared" ca="1" si="67"/>
        <v>0</v>
      </c>
      <c r="X68" s="28">
        <f ca="1">((F68+(E68*D68))-(V68+W68+T68))</f>
        <v>0</v>
      </c>
      <c r="Y68" s="78" t="e">
        <f ca="1">(((R68*11%)+(S68*6%)+(U68*20%)+(T68-K68))-(J68+L68+M68+P68))/C1</f>
        <v>#DIV/0!</v>
      </c>
      <c r="Z68" s="547" cm="1">
        <f t="array" aca="1" ref="Z68" ca="1">INDIRECT("'[Hani.xlsx]"&amp;TEXT(DATE(2025,10,1)+INT((ROW()-5)/7),"dd-mm-yyyy")&amp;"'!$B$17")</f>
        <v>0</v>
      </c>
      <c r="AA68" s="89" cm="1">
        <f t="array" aca="1" ref="AA68" ca="1">INDIRECT("'[Hani.xlsx]"&amp;TEXT(DATE(2025,10,1)+INT((ROW()-5)/7),"dd-mm-yyyy")&amp;"'!G$72")</f>
        <v>0</v>
      </c>
      <c r="AB68" s="81"/>
      <c r="AC68" s="81"/>
      <c r="AD68" s="80">
        <f t="shared" ca="1" si="43"/>
        <v>0</v>
      </c>
      <c r="AE68" s="76"/>
      <c r="AF68" s="77"/>
    </row>
    <row r="69" spans="1:32">
      <c r="A69" s="23">
        <f>'[3]10-10-2025'!$B$2</f>
        <v>0</v>
      </c>
      <c r="B69" s="30" cm="1">
        <f t="array" aca="1" ref="B69" ca="1">INDIRECT("'[Rayan.xlsx]"&amp;TEXT(DATE(2025,10,1)+INT((ROW()-4)/7),"dd-mm-yyyy")&amp;"'!$B$4")</f>
        <v>0</v>
      </c>
      <c r="C69" s="25" cm="1">
        <f t="array" aca="1" ref="C69" ca="1">INDIRECT("'[Rayan.xlsx]"&amp;TEXT(DATE(2025,10,1)+INT((ROW()-4)/7),"dd-mm-yyyy")&amp;"'!$B$3")</f>
        <v>0</v>
      </c>
      <c r="D69" s="26" cm="1">
        <f t="array" aca="1" ref="D69" ca="1">INDIRECT("'[Rayan.xlsx]"&amp;TEXT(DATE(2025,10,1)+INT((ROW()-4)/7),"dd-mm-yyyy")&amp;"'!$I$2")</f>
        <v>89000</v>
      </c>
      <c r="E69" s="27" cm="1">
        <f t="array" aca="1" ref="E69" ca="1">INDIRECT("'[Rayan.xlsx]"&amp;TEXT(DATE(2025,10,1)+INT((ROW()-6)/7),"dd-mm-yyyy")&amp;"'!$I$9")</f>
        <v>0</v>
      </c>
      <c r="F69" s="41" cm="1">
        <f t="array" aca="1" ref="F69" ca="1">INDIRECT("'[Rayan.xlsx]"&amp;TEXT(DATE(2025,10,1)+INT((ROW()-6)/7),"dd-mm-yyyy")&amp;"'!$F$9")</f>
        <v>0</v>
      </c>
      <c r="G69" s="52" cm="1">
        <f t="array" aca="1" ref="G69" ca="1">INDIRECT("'[Rayan.xlsx]"&amp;TEXT(DATE(2025,10,1)+INT((ROW()-6)/7),"dd-mm-yyyy")&amp;"'!$B$22")</f>
        <v>0</v>
      </c>
      <c r="H69" s="52" cm="1">
        <f t="array" aca="1" ref="H69" ca="1">INDIRECT("'[Rayan.xlsx]"&amp;TEXT(DATE(2025,10,1)+INT((ROW()-6)/7),"dd-mm-yyyy")&amp;"'!$B$20")</f>
        <v>0</v>
      </c>
      <c r="I69" s="53" cm="1">
        <f t="array" aca="1" ref="I69" ca="1">INDIRECT("'[Rayan.xlsx]"&amp;TEXT(DATE(2025,10,1)+INT((ROW()-6)/7),"dd-mm-yyyy")&amp;"'!$B$18")</f>
        <v>0</v>
      </c>
      <c r="J69" s="53" cm="1">
        <f t="array" aca="1" ref="J69" ca="1">INDIRECT("'[Rayan.xlsx]"&amp;TEXT(DATE(2025,10,1)+INT((ROW()-6)/7),"dd-mm-yyyy")&amp;"'!$G$27")</f>
        <v>0</v>
      </c>
      <c r="K69" s="53" cm="1">
        <f t="array" aca="1" ref="K69" ca="1">INDIRECT("'[Rayan.xlsx]"&amp;TEXT(DATE(2025,10,1)+INT((ROW()-6)/7),"dd-mm-yyyy")&amp;"'!$C$67")</f>
        <v>0</v>
      </c>
      <c r="L69" s="53" cm="1">
        <f t="array" aca="1" ref="L69" ca="1">INDIRECT("'[Rayan.xlsx]"&amp;TEXT(DATE(2025,10,1)+INT((ROW()-6)/7),"dd-mm-yyyy")&amp;"'!$G$25")</f>
        <v>0</v>
      </c>
      <c r="M69" s="53" cm="1">
        <f t="array" aca="1" ref="M69" ca="1">INDIRECT("'[Rayan.xlsx]"&amp;TEXT(DATE(2025,10,1)+INT((ROW()-6)/7),"dd-mm-yyyy")&amp;"'!$H$25")</f>
        <v>0</v>
      </c>
      <c r="N69" s="53" cm="1">
        <f t="array" aca="1" ref="N69" ca="1">INDIRECT("'[Rayan.xlsx]"&amp;TEXT(DATE(2025,10,1)+INT((ROW()-6)/7),"dd-mm-yyyy")&amp;"'!$F$25")</f>
        <v>0</v>
      </c>
      <c r="O69" s="53" cm="1">
        <f t="array" aca="1" ref="O69" ca="1">INDIRECT("'[Rayan.xlsx]"&amp;TEXT(DATE(2025,10,1)+INT((ROW()-6)/7),"dd-mm-yyyy")&amp;"'!$D$25")</f>
        <v>0</v>
      </c>
      <c r="P69" s="53" cm="1">
        <f t="array" aca="1" ref="P69" ca="1">INDIRECT("'[Rayan.xlsx]"&amp;TEXT(DATE(2025,10,1)+INT((ROW()-6)/7),"dd-mm-yyyy")&amp;"'!$I$25")</f>
        <v>0</v>
      </c>
      <c r="Q69" s="540">
        <f ca="1">SUM(F4:P4)+(E4*D4)+Z4+AA4+AB4</f>
        <v>0</v>
      </c>
      <c r="R69" s="53" cm="1">
        <f t="array" aca="1" ref="R69" ca="1">INDIRECT("'[Rayan.xlsx]"&amp;TEXT(DATE(2025,10,1)+INT((ROW()-6)/7),"dd-mm-yyyy")&amp;"'!$M$6")</f>
        <v>0</v>
      </c>
      <c r="S69" s="53" cm="1">
        <f t="array" aca="1" ref="S69" ca="1">INDIRECT("'[Rayan.xlsx]"&amp;TEXT(DATE(2025,10,1)+INT((ROW()-6)/7),"dd-mm-yyyy")&amp;"'!M$5")</f>
        <v>0</v>
      </c>
      <c r="T69" s="53" cm="1">
        <f t="array" aca="1" ref="T69" ca="1">INDIRECT("'[Rayan.xlsx]"&amp;TEXT(DATE(2025,10,1)+INT((ROW()-6)/7),"dd-mm-yyyy")&amp;"'!$M$4")</f>
        <v>0</v>
      </c>
      <c r="U69" s="53">
        <f t="shared" ca="1" si="68"/>
        <v>0</v>
      </c>
      <c r="V69" s="28">
        <f t="shared" ca="1" si="66"/>
        <v>0</v>
      </c>
      <c r="W69" s="57">
        <f t="shared" ca="1" si="67"/>
        <v>0</v>
      </c>
      <c r="X69" s="28">
        <f ca="1">((F69+(E69*D69))-(V69+W69+T69))</f>
        <v>0</v>
      </c>
      <c r="Y69" s="78" t="e">
        <f ca="1">(((R69*11%)+(S69*6%)+(U69*20%)+(T69-K69))-(J69+L69+M69+P69))/C1</f>
        <v>#DIV/0!</v>
      </c>
      <c r="Z69" s="547" cm="1">
        <f t="array" aca="1" ref="Z69" ca="1">INDIRECT("'[Rayan.xlsx]"&amp;TEXT(DATE(2025,10,1)+INT((ROW()-6)/7),"dd-mm-yyyy")&amp;"'!$B$17")</f>
        <v>0</v>
      </c>
      <c r="AA69" s="89" cm="1">
        <f t="array" aca="1" ref="AA69" ca="1">INDIRECT("'[Rayan.xlsx]"&amp;TEXT(DATE(2025,10,1)+INT((ROW()-6)/7),"dd-mm-yyyy")&amp;"'!G$72")</f>
        <v>0</v>
      </c>
      <c r="AB69" s="81"/>
      <c r="AC69" s="81"/>
      <c r="AD69" s="80">
        <f t="shared" ca="1" si="43"/>
        <v>0</v>
      </c>
      <c r="AE69" s="76"/>
      <c r="AF69" s="77"/>
    </row>
    <row r="70" spans="1:32" ht="15.75">
      <c r="A70" s="23">
        <f>'[4]10-10-2025'!$B$2</f>
        <v>0</v>
      </c>
      <c r="B70" s="30" cm="1">
        <f t="array" aca="1" ref="B70" ca="1">INDIRECT("'[Ahmad.xlsx]"&amp;TEXT(DATE(2025,10,1)+INT((ROW()-4)/7),"dd-mm-yyyy")&amp;"'!$B$4")</f>
        <v>0</v>
      </c>
      <c r="C70" s="25" cm="1">
        <f t="array" aca="1" ref="C70" ca="1">INDIRECT("'[Ahmad.xlsx]"&amp;TEXT(DATE(2025,10,1)+INT((ROW()-4)/7),"dd-mm-yyyy")&amp;"'!$B$3")</f>
        <v>0</v>
      </c>
      <c r="D70" s="26" cm="1">
        <f t="array" aca="1" ref="D70" ca="1">INDIRECT("'[Ahmad.xlsx]"&amp;TEXT(DATE(2025,10,1)+INT((ROW()-4)/7),"dd-mm-yyyy")&amp;"'!$I$2")</f>
        <v>89000</v>
      </c>
      <c r="E70" s="27" cm="1">
        <f t="array" aca="1" ref="E70" ca="1">INDIRECT("'[Ahmad.xlsx]"&amp;TEXT(DATE(2025,10,1)+INT((ROW()-7)/7),"dd-mm-yyyy")&amp;"'!$I$9")</f>
        <v>0</v>
      </c>
      <c r="F70" s="41" cm="1">
        <f t="array" aca="1" ref="F70" ca="1">INDIRECT("'[Ahmad.xlsx]"&amp;TEXT(DATE(2025,10,1)+INT((ROW()-7)/7),"dd-mm-yyyy")&amp;"'!$F$9")</f>
        <v>0</v>
      </c>
      <c r="G70" s="52" cm="1">
        <f t="array" aca="1" ref="G70" ca="1">INDIRECT("'[Ahmad.xlsx]"&amp;TEXT(DATE(2025,10,1)+INT((ROW()-7)/7),"dd-mm-yyyy")&amp;"'!$B$22")</f>
        <v>0</v>
      </c>
      <c r="H70" s="52" cm="1">
        <f t="array" aca="1" ref="H70" ca="1">INDIRECT("'[Ahmad.xlsx]"&amp;TEXT(DATE(2025,10,1)+INT((ROW()-7)/7),"dd-mm-yyyy")&amp;"'!$B$20")</f>
        <v>0</v>
      </c>
      <c r="I70" s="53" cm="1">
        <f t="array" aca="1" ref="I70" ca="1">INDIRECT("'[Ahmad.xlsx]"&amp;TEXT(DATE(2025,10,1)+INT((ROW()-7)/7),"dd-mm-yyyy")&amp;"'!$B$18")</f>
        <v>0</v>
      </c>
      <c r="J70" s="53" cm="1">
        <f t="array" aca="1" ref="J70" ca="1">INDIRECT("'[Ahmad.xlsx]"&amp;TEXT(DATE(2025,10,1)+INT((ROW()-7)/7),"dd-mm-yyyy")&amp;"'!$G$27")</f>
        <v>0</v>
      </c>
      <c r="K70" s="53" cm="1">
        <f t="array" aca="1" ref="K70" ca="1">INDIRECT("'[Ahmad.xlsx]"&amp;TEXT(DATE(2025,10,1)+INT((ROW()-7)/7),"dd-mm-yyyy")&amp;"'!$C$67")</f>
        <v>0</v>
      </c>
      <c r="L70" s="53" cm="1">
        <f t="array" aca="1" ref="L70" ca="1">INDIRECT("'[Ahmad.xlsx]"&amp;TEXT(DATE(2025,10,1)+INT((ROW()-7)/7),"dd-mm-yyyy")&amp;"'!$G$25")</f>
        <v>0</v>
      </c>
      <c r="M70" s="53" cm="1">
        <f t="array" aca="1" ref="M70" ca="1">INDIRECT("'[Ahmad.xlsx]"&amp;TEXT(DATE(2025,10,1)+INT((ROW()-7)/7),"dd-mm-yyyy")&amp;"'!$H$25")</f>
        <v>0</v>
      </c>
      <c r="N70" s="53" cm="1">
        <f t="array" aca="1" ref="N70" ca="1">INDIRECT("'[Ahmad.xlsx]"&amp;TEXT(DATE(2025,10,1)+INT((ROW()-7)/7),"dd-mm-yyyy")&amp;"'!$F$25")</f>
        <v>0</v>
      </c>
      <c r="O70" s="53" cm="1">
        <f t="array" aca="1" ref="O70" ca="1">INDIRECT("'[Ahmad.xlsx]"&amp;TEXT(DATE(2025,10,1)+INT((ROW()-7)/7),"dd-mm-yyyy")&amp;"'!$D$25")</f>
        <v>0</v>
      </c>
      <c r="P70" s="53" cm="1">
        <f t="array" aca="1" ref="P70" ca="1">INDIRECT("'[Ahmad.xlsx]"&amp;TEXT(DATE(2025,10,1)+INT((ROW()-7)/7),"dd-mm-yyyy")&amp;"'!$I$25")</f>
        <v>0</v>
      </c>
      <c r="Q70" s="540">
        <f ca="1">SUM(F4:P4)+(E4*D4)+Z4+AA4+AB4</f>
        <v>0</v>
      </c>
      <c r="R70" s="53" cm="1">
        <f t="array" aca="1" ref="R70" ca="1">INDIRECT("'[Ahmad.xlsx]"&amp;TEXT(DATE(2025,10,1)+INT((ROW()-7)/7),"dd-mm-yyyy")&amp;"'!$M$6")</f>
        <v>0</v>
      </c>
      <c r="S70" s="53" cm="1">
        <f t="array" aca="1" ref="S70" ca="1">INDIRECT("'[Ahmad.xlsx]"&amp;TEXT(DATE(2025,10,1)+INT((ROW()-7)/7),"dd-mm-yyyy")&amp;"'!M$5")</f>
        <v>0</v>
      </c>
      <c r="T70" s="53" cm="1">
        <f t="array" aca="1" ref="T70" ca="1">INDIRECT("'[Ahmad.xlsx]"&amp;TEXT(DATE(2025,10,1)+INT((ROW()-7)/7),"dd-mm-yyyy")&amp;"'!$M$4")</f>
        <v>0</v>
      </c>
      <c r="U70" s="53">
        <f t="shared" ca="1" si="68"/>
        <v>0</v>
      </c>
      <c r="V70" s="28">
        <f t="shared" ca="1" si="66"/>
        <v>0</v>
      </c>
      <c r="W70" s="57">
        <f t="shared" ca="1" si="67"/>
        <v>0</v>
      </c>
      <c r="X70" s="28">
        <f ca="1">((F70+(E70*D70))-(V70+W70+T70))</f>
        <v>0</v>
      </c>
      <c r="Y70" s="78" t="e">
        <f ca="1">(((R70*11%)+(S70*6%)+(U70*20%)+(T70-K70))-(J70+L70+M70+P70))/C1</f>
        <v>#DIV/0!</v>
      </c>
      <c r="Z70" s="547" cm="1">
        <f t="array" aca="1" ref="Z70" ca="1">INDIRECT("'[Ahmad.xlsx]"&amp;TEXT(DATE(2025,10,1)+INT((ROW()-7)/7),"dd-mm-yyyy")&amp;"'!$B$17")</f>
        <v>0</v>
      </c>
      <c r="AA70" s="89" cm="1">
        <f t="array" aca="1" ref="AA70" ca="1">INDIRECT("'[Ahmad.xlsx]"&amp;TEXT(DATE(2025,10,1)+INT((ROW()-7)/7),"dd-mm-yyyy")&amp;"'!G$72")</f>
        <v>0</v>
      </c>
      <c r="AB70" s="81"/>
      <c r="AC70" s="81"/>
      <c r="AD70" s="80">
        <f t="shared" ca="1" si="43"/>
        <v>0</v>
      </c>
      <c r="AE70" s="76"/>
      <c r="AF70" s="77"/>
    </row>
    <row r="71" spans="1:32" s="2" customFormat="1" ht="15.75">
      <c r="A71" s="23"/>
      <c r="B71" s="33"/>
      <c r="C71" s="33"/>
      <c r="D71" s="34"/>
      <c r="E71" s="35"/>
      <c r="F71" s="36"/>
      <c r="G71" s="34"/>
      <c r="H71" s="34"/>
      <c r="I71" s="36"/>
      <c r="J71" s="36"/>
      <c r="K71" s="36"/>
      <c r="L71" s="36"/>
      <c r="M71" s="36"/>
      <c r="N71" s="36"/>
      <c r="O71" s="36"/>
      <c r="P71" s="36"/>
      <c r="Q71" s="542"/>
      <c r="R71" s="36"/>
      <c r="S71" s="60"/>
      <c r="T71" s="61"/>
      <c r="U71" s="36"/>
      <c r="V71" s="36"/>
      <c r="W71" s="62"/>
      <c r="X71" s="36"/>
      <c r="Y71" s="84"/>
      <c r="Z71" s="84"/>
      <c r="AA71" s="84"/>
      <c r="AB71" s="84"/>
      <c r="AC71" s="84"/>
      <c r="AD71" s="85"/>
      <c r="AE71" s="76"/>
      <c r="AF71" s="77"/>
    </row>
    <row r="72" spans="1:32" s="3" customFormat="1" ht="15.75">
      <c r="A72" s="23"/>
      <c r="B72" s="51"/>
      <c r="C72" s="51"/>
      <c r="D72" s="16">
        <f t="shared" ref="D72:X72" ca="1" si="69">SUM(D67:D70)</f>
        <v>178000</v>
      </c>
      <c r="E72" s="50">
        <f t="shared" ca="1" si="69"/>
        <v>0</v>
      </c>
      <c r="F72" s="16">
        <f t="shared" ca="1" si="69"/>
        <v>0</v>
      </c>
      <c r="G72" s="16">
        <f t="shared" ca="1" si="69"/>
        <v>0</v>
      </c>
      <c r="H72" s="16">
        <f t="shared" ca="1" si="69"/>
        <v>0</v>
      </c>
      <c r="I72" s="16">
        <f t="shared" ca="1" si="69"/>
        <v>0</v>
      </c>
      <c r="J72" s="16">
        <f t="shared" ca="1" si="69"/>
        <v>0</v>
      </c>
      <c r="K72" s="16">
        <f t="shared" ca="1" si="69"/>
        <v>0</v>
      </c>
      <c r="L72" s="16">
        <f t="shared" ca="1" si="69"/>
        <v>0</v>
      </c>
      <c r="M72" s="16">
        <f t="shared" ca="1" si="69"/>
        <v>0</v>
      </c>
      <c r="N72" s="16">
        <f t="shared" ca="1" si="69"/>
        <v>0</v>
      </c>
      <c r="O72" s="16">
        <f t="shared" ca="1" si="69"/>
        <v>0</v>
      </c>
      <c r="P72" s="16">
        <f t="shared" ca="1" si="69"/>
        <v>0</v>
      </c>
      <c r="Q72" s="546">
        <f t="shared" ca="1" si="69"/>
        <v>0</v>
      </c>
      <c r="R72" s="69">
        <f t="shared" ca="1" si="69"/>
        <v>0</v>
      </c>
      <c r="S72" s="69">
        <f t="shared" ca="1" si="69"/>
        <v>0</v>
      </c>
      <c r="T72" s="69">
        <f t="shared" ca="1" si="69"/>
        <v>0</v>
      </c>
      <c r="U72" s="69">
        <f t="shared" ca="1" si="69"/>
        <v>0</v>
      </c>
      <c r="V72" s="69">
        <f t="shared" ca="1" si="69"/>
        <v>0</v>
      </c>
      <c r="W72" s="70">
        <f t="shared" ca="1" si="69"/>
        <v>0</v>
      </c>
      <c r="X72" s="69">
        <f t="shared" ca="1" si="69"/>
        <v>0</v>
      </c>
      <c r="Y72" s="92" t="e">
        <f ca="1">(((R72*11%)+(S72*6%)+(U72*20%)+(T72-K72))-(J72+L72+M72+P72))/C1</f>
        <v>#DIV/0!</v>
      </c>
      <c r="Z72" s="93">
        <f t="shared" ref="Z72:AD72" ca="1" si="70">SUM(Z67:Z70)</f>
        <v>0</v>
      </c>
      <c r="AA72" s="93">
        <f t="shared" ca="1" si="70"/>
        <v>0</v>
      </c>
      <c r="AB72" s="69">
        <f t="shared" si="70"/>
        <v>0</v>
      </c>
      <c r="AC72" s="69">
        <f t="shared" si="70"/>
        <v>0</v>
      </c>
      <c r="AD72" s="69">
        <f t="shared" ca="1" si="70"/>
        <v>0</v>
      </c>
      <c r="AE72" s="76">
        <f>AE58</f>
        <v>172.04</v>
      </c>
      <c r="AF72" s="77" t="e">
        <f t="shared" ref="AF72" ca="1" si="71">Y72-AE72</f>
        <v>#DIV/0!</v>
      </c>
    </row>
    <row r="73" spans="1:32" s="1" customFormat="1" ht="15.75">
      <c r="A73" s="23"/>
      <c r="B73" s="19" t="s">
        <v>119</v>
      </c>
      <c r="C73" s="20" t="s">
        <v>120</v>
      </c>
      <c r="D73" s="21" t="s">
        <v>225</v>
      </c>
      <c r="E73" s="22" t="s">
        <v>226</v>
      </c>
      <c r="F73" s="17" t="s">
        <v>227</v>
      </c>
      <c r="G73" s="21" t="s">
        <v>228</v>
      </c>
      <c r="H73" s="21" t="s">
        <v>229</v>
      </c>
      <c r="I73" s="17" t="s">
        <v>230</v>
      </c>
      <c r="J73" s="17" t="s">
        <v>231</v>
      </c>
      <c r="K73" s="17" t="s">
        <v>232</v>
      </c>
      <c r="L73" s="17" t="s">
        <v>233</v>
      </c>
      <c r="M73" s="17" t="s">
        <v>234</v>
      </c>
      <c r="N73" s="17" t="s">
        <v>235</v>
      </c>
      <c r="O73" s="17" t="s">
        <v>236</v>
      </c>
      <c r="P73" s="17" t="s">
        <v>237</v>
      </c>
      <c r="Q73" s="539" t="s">
        <v>238</v>
      </c>
      <c r="R73" s="17" t="s">
        <v>239</v>
      </c>
      <c r="S73" s="17" t="s">
        <v>240</v>
      </c>
      <c r="T73" s="17" t="s">
        <v>241</v>
      </c>
      <c r="U73" s="17" t="s">
        <v>242</v>
      </c>
      <c r="V73" s="17" t="s">
        <v>243</v>
      </c>
      <c r="W73" s="56" t="s">
        <v>244</v>
      </c>
      <c r="X73" s="17" t="s">
        <v>245</v>
      </c>
      <c r="Y73" s="71" t="s">
        <v>246</v>
      </c>
      <c r="Z73" s="544" t="s">
        <v>247</v>
      </c>
      <c r="AA73" s="73" t="s">
        <v>248</v>
      </c>
      <c r="AB73" s="74" t="s">
        <v>249</v>
      </c>
      <c r="AC73" s="74" t="s">
        <v>250</v>
      </c>
      <c r="AD73" s="75" t="s">
        <v>251</v>
      </c>
      <c r="AE73" s="76"/>
      <c r="AF73" s="77"/>
    </row>
    <row r="74" spans="1:32">
      <c r="A74" s="23">
        <f>'[1]11-10-2025'!$B$2</f>
        <v>0</v>
      </c>
      <c r="B74" s="24" cm="1">
        <f t="array" aca="1" ref="B74" ca="1">INDIRECT("'[Rawad.xlsx]"&amp;TEXT(DATE(2025,10,1)+INT((ROW()-4)/7),"dd-mm-yyyy")&amp;"'!$B$4")</f>
        <v>0</v>
      </c>
      <c r="C74" s="25" cm="1">
        <f t="array" aca="1" ref="C74" ca="1">INDIRECT("'[Rawad.xlsx]"&amp;TEXT(DATE(2025,10,1)+INT((ROW()-4)/7),"dd-mm-yyyy")&amp;"'!$B$3")</f>
        <v>0</v>
      </c>
      <c r="D74" s="26" cm="1">
        <f t="array" aca="1" ref="D74" ca="1">INDIRECT("'[Rawad.xlsx]"&amp;TEXT(DATE(2025,10,1)+INT((ROW()-4)/7),"dd-mm-yyyy")&amp;"'!$I$2")</f>
        <v>0</v>
      </c>
      <c r="E74" s="27" cm="1">
        <f t="array" aca="1" ref="E74" ca="1">INDIRECT("'[Rawad.xlsx]"&amp;TEXT(DATE(2025,10,1)+INT((ROW()-4)/7),"dd-mm-yyyy")&amp;"'!$I$9")</f>
        <v>0</v>
      </c>
      <c r="F74" s="41" cm="1">
        <f t="array" aca="1" ref="F74" ca="1">INDIRECT("'[Rawad.xlsx]"&amp;TEXT(DATE(2025,10,1)+INT((ROW()-4)/7),"dd-mm-yyyy")&amp;"'!$F$9")</f>
        <v>0</v>
      </c>
      <c r="G74" s="29" cm="1">
        <f t="array" aca="1" ref="G74" ca="1">INDIRECT("'[Rawad.xlsx]"&amp;TEXT(DATE(2025,10,1)+INT((ROW()-4)/7),"dd-mm-yyyy")&amp;"'!$B$22")</f>
        <v>0</v>
      </c>
      <c r="H74" s="29" cm="1">
        <f t="array" aca="1" ref="H74" ca="1">INDIRECT("'[Rawad.xlsx]"&amp;TEXT(DATE(2025,10,1)+INT((ROW()-4)/7),"dd-mm-yyyy")&amp;"'!$B$20")</f>
        <v>0</v>
      </c>
      <c r="I74" s="53" cm="1">
        <f t="array" aca="1" ref="I74" ca="1">INDIRECT("'[Rawad.xlsx]"&amp;TEXT(DATE(2025,10,1)+INT((ROW()-4)/7),"dd-mm-yyyy")&amp;"'!$B$18")</f>
        <v>0</v>
      </c>
      <c r="J74" s="28" cm="1">
        <f t="array" aca="1" ref="J74" ca="1">INDIRECT("'[Rawad.xlsx]"&amp;TEXT(DATE(2025,10,1)+INT((ROW()-4)/7),"dd-mm-yyyy")&amp;"'!$G$27")</f>
        <v>0</v>
      </c>
      <c r="K74" s="28" cm="1">
        <f t="array" aca="1" ref="K74" ca="1">INDIRECT("'[Rawad.xlsx]"&amp;TEXT(DATE(2025,10,1)+INT((ROW()-4)/7),"dd-mm-yyyy")&amp;"'!$C$67")</f>
        <v>0</v>
      </c>
      <c r="L74" s="53" cm="1">
        <f t="array" aca="1" ref="L74" ca="1">INDIRECT("'[Rawad.xlsx]"&amp;TEXT(DATE(2025,10,1)+INT((ROW()-4)/7),"dd-mm-yyyy")&amp;"'!$G$25")</f>
        <v>0</v>
      </c>
      <c r="M74" s="28" cm="1">
        <f t="array" aca="1" ref="M74" ca="1">INDIRECT("'[Rawad.xlsx]"&amp;TEXT(DATE(2025,10,1)+INT((ROW()-4)/7),"dd-mm-yyyy")&amp;"'!$H$25")</f>
        <v>0</v>
      </c>
      <c r="N74" s="28" cm="1">
        <f t="array" aca="1" ref="N74" ca="1">INDIRECT("'[Rawad.xlsx]"&amp;TEXT(DATE(2025,10,1)+INT((ROW()-4)/7),"dd-mm-yyyy")&amp;"'!$F$25")</f>
        <v>0</v>
      </c>
      <c r="O74" s="28" cm="1">
        <f t="array" aca="1" ref="O74" ca="1">INDIRECT("'[Rawad.xlsx]"&amp;TEXT(DATE(2025,10,1)+INT((ROW()-4)/7),"dd-mm-yyyy")&amp;"'!$D$25")</f>
        <v>0</v>
      </c>
      <c r="P74" s="53" cm="1">
        <f t="array" aca="1" ref="P74" ca="1">INDIRECT("'[Rawad.xlsx]"&amp;TEXT(DATE(2025,10,1)+INT((ROW()-4)/7),"dd-mm-yyyy")&amp;"'!$I$25")</f>
        <v>0</v>
      </c>
      <c r="Q74" s="540">
        <f ca="1">SUM(F4:P4)+(E4*D4)+Z4+AA4+AB4</f>
        <v>0</v>
      </c>
      <c r="R74" s="28" cm="1">
        <f t="array" aca="1" ref="R74" ca="1">INDIRECT("'[Rawad.xlsx]"&amp;TEXT(DATE(2025,10,1)+INT((ROW()-4)/7),"dd-mm-yyyy")&amp;"'!$M$6")</f>
        <v>0</v>
      </c>
      <c r="S74" s="28" cm="1">
        <f t="array" aca="1" ref="S74" ca="1">INDIRECT("'[Rawad.xlsx]"&amp;TEXT(DATE(2025,10,1)+INT((ROW()-4)/7),"dd-mm-yyyy")&amp;"'!M$5")</f>
        <v>0</v>
      </c>
      <c r="T74" s="28" cm="1">
        <f t="array" aca="1" ref="T74" ca="1">INDIRECT("'[Rawad.xlsx]"&amp;TEXT(DATE(2025,10,1)+INT((ROW()-4)/7),"dd-mm-yyyy")&amp;"'!$M$4")</f>
        <v>0</v>
      </c>
      <c r="U74" s="53">
        <f ca="1">Q74-(S74+R74+T74)</f>
        <v>0</v>
      </c>
      <c r="V74" s="28">
        <f t="shared" ref="V74:V77" ca="1" si="72">R74-(R74*11%)</f>
        <v>0</v>
      </c>
      <c r="W74" s="57">
        <f t="shared" ref="W74:W77" ca="1" si="73">(S74-(S74*20%))</f>
        <v>0</v>
      </c>
      <c r="X74" s="28">
        <f ca="1">((F74+(E74*D74))-(V74+W74+T74))</f>
        <v>0</v>
      </c>
      <c r="Y74" s="78" t="e">
        <f ca="1">(((R74*11%)+(S74*6%)+(U74*20%)+(T74-K74))-(J74+L74+M74+P74))/C1</f>
        <v>#DIV/0!</v>
      </c>
      <c r="Z74" s="547" cm="1">
        <f t="array" aca="1" ref="Z74" ca="1">INDIRECT("'[Rawad.xlsx]"&amp;TEXT(DATE(2025,10,1)+INT((ROW()-4)/7),"dd-mm-yyyy")&amp;"'!$B$17")</f>
        <v>0</v>
      </c>
      <c r="AA74" s="89" cm="1">
        <f t="array" aca="1" ref="AA74" ca="1">INDIRECT("'[Rawad.xlsx]"&amp;TEXT(DATE(2025,10,1)+INT((ROW()-4)/7),"dd-mm-yyyy")&amp;"'!G$72")</f>
        <v>0</v>
      </c>
      <c r="AB74" s="81"/>
      <c r="AC74" s="81">
        <f>'[1]11-10-2025'!$M$7</f>
        <v>0</v>
      </c>
      <c r="AD74" s="80">
        <f t="shared" ca="1" si="43"/>
        <v>0</v>
      </c>
      <c r="AE74" s="76"/>
      <c r="AF74" s="77"/>
    </row>
    <row r="75" spans="1:32">
      <c r="A75" s="23">
        <f>'[2]11-10-2025'!$B$2</f>
        <v>0</v>
      </c>
      <c r="B75" s="30" cm="1">
        <f t="array" aca="1" ref="B75" ca="1">INDIRECT("'[Hani.xlsx]"&amp;TEXT(DATE(2025,10,1)+INT((ROW()-4)/7),"dd-mm-yyyy")&amp;"'!$B$4")</f>
        <v>0</v>
      </c>
      <c r="C75" s="31" cm="1">
        <f t="array" aca="1" ref="C75" ca="1">INDIRECT("'[Hani.xlsx]"&amp;TEXT(DATE(2025,10,1)+INT((ROW()-4)/7),"dd-mm-yyyy")&amp;"'!$B$3")</f>
        <v>0</v>
      </c>
      <c r="D75" s="26" cm="1">
        <f t="array" aca="1" ref="D75" ca="1">INDIRECT("'[Hani.xlsx]"&amp;TEXT(DATE(2025,10,1)+INT((ROW()-4)/7),"dd-mm-yyyy")&amp;"'!$I$2")</f>
        <v>0</v>
      </c>
      <c r="E75" s="27" cm="1">
        <f t="array" aca="1" ref="E75" ca="1">INDIRECT("'[Hani.xlsx]"&amp;TEXT(DATE(2025,10,1)+INT((ROW()-5)/7),"dd-mm-yyyy")&amp;"'!$I$9")</f>
        <v>0</v>
      </c>
      <c r="F75" s="41" cm="1">
        <f t="array" aca="1" ref="F75" ca="1">INDIRECT("'[Hani.xlsx]"&amp;TEXT(DATE(2025,10,1)+INT((ROW()-5)/7),"dd-mm-yyyy")&amp;"'!$F$9")</f>
        <v>0</v>
      </c>
      <c r="G75" s="52" cm="1">
        <f t="array" aca="1" ref="G75" ca="1">INDIRECT("'[Hani.xlsx]"&amp;TEXT(DATE(2025,10,1)+INT((ROW()-5)/7),"dd-mm-yyyy")&amp;"'!$B$22")</f>
        <v>0</v>
      </c>
      <c r="H75" s="52" cm="1">
        <f t="array" aca="1" ref="H75" ca="1">INDIRECT("'[Hani.xlsx]"&amp;TEXT(DATE(2025,10,1)+INT((ROW()-5)/7),"dd-mm-yyyy")&amp;"'!$B$20")</f>
        <v>0</v>
      </c>
      <c r="I75" s="53" cm="1">
        <f t="array" aca="1" ref="I75" ca="1">INDIRECT("'[Hani.xlsx]"&amp;TEXT(DATE(2025,10,1)+INT((ROW()-5)/7),"dd-mm-yyyy")&amp;"'!$B$18")</f>
        <v>0</v>
      </c>
      <c r="J75" s="53" cm="1">
        <f t="array" aca="1" ref="J75" ca="1">INDIRECT("'[Hani.xlsx]"&amp;TEXT(DATE(2025,10,1)+INT((ROW()-5)/7),"dd-mm-yyyy")&amp;"'!$G$27")</f>
        <v>0</v>
      </c>
      <c r="K75" s="53" cm="1">
        <f t="array" aca="1" ref="K75" ca="1">INDIRECT("'[Hani.xlsx]"&amp;TEXT(DATE(2025,10,1)+INT((ROW()-5)/7),"dd-mm-yyyy")&amp;"'!$C$67")</f>
        <v>0</v>
      </c>
      <c r="L75" s="53" cm="1">
        <f t="array" aca="1" ref="L75" ca="1">INDIRECT("'[Hani.xlsx]"&amp;TEXT(DATE(2025,10,1)+INT((ROW()-5)/7),"dd-mm-yyyy")&amp;"'!$G$25")</f>
        <v>0</v>
      </c>
      <c r="M75" s="53" cm="1">
        <f t="array" aca="1" ref="M75" ca="1">INDIRECT("'[Hani.xlsx]"&amp;TEXT(DATE(2025,10,1)+INT((ROW()-5)/7),"dd-mm-yyyy")&amp;"'!$H$25")</f>
        <v>0</v>
      </c>
      <c r="N75" s="53" cm="1">
        <f t="array" aca="1" ref="N75" ca="1">INDIRECT("'[Hani.xlsx]"&amp;TEXT(DATE(2025,10,1)+INT((ROW()-5)/7),"dd-mm-yyyy")&amp;"'!$F$25")</f>
        <v>0</v>
      </c>
      <c r="O75" s="53" cm="1">
        <f t="array" aca="1" ref="O75" ca="1">INDIRECT("'[Hani.xlsx]"&amp;TEXT(DATE(2025,10,1)+INT((ROW()-5)/7),"dd-mm-yyyy")&amp;"'!$D$25")</f>
        <v>0</v>
      </c>
      <c r="P75" s="53" cm="1">
        <f t="array" aca="1" ref="P75" ca="1">INDIRECT("'[Hani.xlsx]"&amp;TEXT(DATE(2025,10,1)+INT((ROW()-5)/7),"dd-mm-yyyy")&amp;"'!$I$25")</f>
        <v>0</v>
      </c>
      <c r="Q75" s="540">
        <f ca="1">SUM(F4:P4)+(E4*D4)+Z4+AA4+AB4</f>
        <v>0</v>
      </c>
      <c r="R75" s="53" cm="1">
        <f t="array" aca="1" ref="R75" ca="1">INDIRECT("'[Hani.xlsx]"&amp;TEXT(DATE(2025,10,1)+INT((ROW()-5)/7),"dd-mm-yyyy")&amp;"'!$M$6")</f>
        <v>0</v>
      </c>
      <c r="S75" s="53" cm="1">
        <f t="array" aca="1" ref="S75" ca="1">INDIRECT("'[Hani.xlsx]"&amp;TEXT(DATE(2025,10,1)+INT((ROW()-5)/7),"dd-mm-yyyy")&amp;"'!M$5")</f>
        <v>0</v>
      </c>
      <c r="T75" s="53" cm="1">
        <f t="array" aca="1" ref="T75" ca="1">INDIRECT("'[Hani.xlsx]"&amp;TEXT(DATE(2025,10,1)+INT((ROW()-5)/7),"dd-mm-yyyy")&amp;"'!$M$4")</f>
        <v>0</v>
      </c>
      <c r="U75" s="53">
        <f t="shared" ref="U75:U77" ca="1" si="74">Q75-(S75+R75+T75)</f>
        <v>0</v>
      </c>
      <c r="V75" s="28">
        <f t="shared" ca="1" si="72"/>
        <v>0</v>
      </c>
      <c r="W75" s="57">
        <f t="shared" ca="1" si="73"/>
        <v>0</v>
      </c>
      <c r="X75" s="28">
        <f ca="1">((F75+(E75*D75))-(V75+W75+T75))</f>
        <v>0</v>
      </c>
      <c r="Y75" s="78" t="e">
        <f ca="1">(((R75*11%)+(S75*6%)+(U75*20%)+(T75-K75))-(J75+L75+M75+P75))/C1</f>
        <v>#DIV/0!</v>
      </c>
      <c r="Z75" s="547" cm="1">
        <f t="array" aca="1" ref="Z75" ca="1">INDIRECT("'[Hani.xlsx]"&amp;TEXT(DATE(2025,10,1)+INT((ROW()-5)/7),"dd-mm-yyyy")&amp;"'!$B$17")</f>
        <v>0</v>
      </c>
      <c r="AA75" s="89" cm="1">
        <f t="array" aca="1" ref="AA75" ca="1">INDIRECT("'[Hani.xlsx]"&amp;TEXT(DATE(2025,10,1)+INT((ROW()-5)/7),"dd-mm-yyyy")&amp;"'!G$72")</f>
        <v>0</v>
      </c>
      <c r="AB75" s="81"/>
      <c r="AC75" s="81"/>
      <c r="AD75" s="80">
        <f t="shared" ca="1" si="43"/>
        <v>0</v>
      </c>
      <c r="AE75" s="76"/>
      <c r="AF75" s="77"/>
    </row>
    <row r="76" spans="1:32">
      <c r="A76" s="23">
        <f>'[3]11-10-2025'!$B$2</f>
        <v>0</v>
      </c>
      <c r="B76" s="30" cm="1">
        <f t="array" aca="1" ref="B76" ca="1">INDIRECT("'[Rayan.xlsx]"&amp;TEXT(DATE(2025,10,1)+INT((ROW()-4)/7),"dd-mm-yyyy")&amp;"'!$B$4")</f>
        <v>0</v>
      </c>
      <c r="C76" s="25" cm="1">
        <f t="array" aca="1" ref="C76" ca="1">INDIRECT("'[Rayan.xlsx]"&amp;TEXT(DATE(2025,10,1)+INT((ROW()-4)/7),"dd-mm-yyyy")&amp;"'!$B$3")</f>
        <v>0</v>
      </c>
      <c r="D76" s="26" cm="1">
        <f t="array" aca="1" ref="D76" ca="1">INDIRECT("'[Rayan.xlsx]"&amp;TEXT(DATE(2025,10,1)+INT((ROW()-4)/7),"dd-mm-yyyy")&amp;"'!$I$2")</f>
        <v>89000</v>
      </c>
      <c r="E76" s="27" cm="1">
        <f t="array" aca="1" ref="E76" ca="1">INDIRECT("'[Rayan.xlsx]"&amp;TEXT(DATE(2025,10,1)+INT((ROW()-6)/7),"dd-mm-yyyy")&amp;"'!$I$9")</f>
        <v>0</v>
      </c>
      <c r="F76" s="41" cm="1">
        <f t="array" aca="1" ref="F76" ca="1">INDIRECT("'[Rayan.xlsx]"&amp;TEXT(DATE(2025,10,1)+INT((ROW()-6)/7),"dd-mm-yyyy")&amp;"'!$F$9")</f>
        <v>0</v>
      </c>
      <c r="G76" s="52" cm="1">
        <f t="array" aca="1" ref="G76" ca="1">INDIRECT("'[Rayan.xlsx]"&amp;TEXT(DATE(2025,10,1)+INT((ROW()-6)/7),"dd-mm-yyyy")&amp;"'!$B$22")</f>
        <v>0</v>
      </c>
      <c r="H76" s="52" cm="1">
        <f t="array" aca="1" ref="H76" ca="1">INDIRECT("'[Rayan.xlsx]"&amp;TEXT(DATE(2025,10,1)+INT((ROW()-6)/7),"dd-mm-yyyy")&amp;"'!$B$20")</f>
        <v>0</v>
      </c>
      <c r="I76" s="53" cm="1">
        <f t="array" aca="1" ref="I76" ca="1">INDIRECT("'[Rayan.xlsx]"&amp;TEXT(DATE(2025,10,1)+INT((ROW()-6)/7),"dd-mm-yyyy")&amp;"'!$B$18")</f>
        <v>0</v>
      </c>
      <c r="J76" s="53" cm="1">
        <f t="array" aca="1" ref="J76" ca="1">INDIRECT("'[Rayan.xlsx]"&amp;TEXT(DATE(2025,10,1)+INT((ROW()-6)/7),"dd-mm-yyyy")&amp;"'!$G$27")</f>
        <v>0</v>
      </c>
      <c r="K76" s="53" cm="1">
        <f t="array" aca="1" ref="K76" ca="1">INDIRECT("'[Rayan.xlsx]"&amp;TEXT(DATE(2025,10,1)+INT((ROW()-6)/7),"dd-mm-yyyy")&amp;"'!$C$67")</f>
        <v>0</v>
      </c>
      <c r="L76" s="53" cm="1">
        <f t="array" aca="1" ref="L76" ca="1">INDIRECT("'[Rayan.xlsx]"&amp;TEXT(DATE(2025,10,1)+INT((ROW()-6)/7),"dd-mm-yyyy")&amp;"'!$G$25")</f>
        <v>0</v>
      </c>
      <c r="M76" s="53" cm="1">
        <f t="array" aca="1" ref="M76" ca="1">INDIRECT("'[Rayan.xlsx]"&amp;TEXT(DATE(2025,10,1)+INT((ROW()-6)/7),"dd-mm-yyyy")&amp;"'!$H$25")</f>
        <v>0</v>
      </c>
      <c r="N76" s="53" cm="1">
        <f t="array" aca="1" ref="N76" ca="1">INDIRECT("'[Rayan.xlsx]"&amp;TEXT(DATE(2025,10,1)+INT((ROW()-6)/7),"dd-mm-yyyy")&amp;"'!$F$25")</f>
        <v>0</v>
      </c>
      <c r="O76" s="53" cm="1">
        <f t="array" aca="1" ref="O76" ca="1">INDIRECT("'[Rayan.xlsx]"&amp;TEXT(DATE(2025,10,1)+INT((ROW()-6)/7),"dd-mm-yyyy")&amp;"'!$D$25")</f>
        <v>0</v>
      </c>
      <c r="P76" s="53" cm="1">
        <f t="array" aca="1" ref="P76" ca="1">INDIRECT("'[Rayan.xlsx]"&amp;TEXT(DATE(2025,10,1)+INT((ROW()-6)/7),"dd-mm-yyyy")&amp;"'!$I$25")</f>
        <v>0</v>
      </c>
      <c r="Q76" s="540">
        <f ca="1">SUM(F4:P4)+(E4*D4)+Z4+AA4+AB4</f>
        <v>0</v>
      </c>
      <c r="R76" s="53" cm="1">
        <f t="array" aca="1" ref="R76" ca="1">INDIRECT("'[Rayan.xlsx]"&amp;TEXT(DATE(2025,10,1)+INT((ROW()-6)/7),"dd-mm-yyyy")&amp;"'!$M$6")</f>
        <v>0</v>
      </c>
      <c r="S76" s="53" cm="1">
        <f t="array" aca="1" ref="S76" ca="1">INDIRECT("'[Rayan.xlsx]"&amp;TEXT(DATE(2025,10,1)+INT((ROW()-6)/7),"dd-mm-yyyy")&amp;"'!M$5")</f>
        <v>0</v>
      </c>
      <c r="T76" s="53" cm="1">
        <f t="array" aca="1" ref="T76" ca="1">INDIRECT("'[Rayan.xlsx]"&amp;TEXT(DATE(2025,10,1)+INT((ROW()-6)/7),"dd-mm-yyyy")&amp;"'!$M$4")</f>
        <v>0</v>
      </c>
      <c r="U76" s="53">
        <f t="shared" ca="1" si="74"/>
        <v>0</v>
      </c>
      <c r="V76" s="28">
        <f t="shared" ca="1" si="72"/>
        <v>0</v>
      </c>
      <c r="W76" s="57">
        <f t="shared" ca="1" si="73"/>
        <v>0</v>
      </c>
      <c r="X76" s="28">
        <f ca="1">((F76+(E76*D76))-(V76+W76+T76))</f>
        <v>0</v>
      </c>
      <c r="Y76" s="78" t="e">
        <f ca="1">(((R76*11%)+(S76*6%)+(U76*20%)+(T76-K76))-(J76+L76+M76+P76))/C1</f>
        <v>#DIV/0!</v>
      </c>
      <c r="Z76" s="547" cm="1">
        <f t="array" aca="1" ref="Z76" ca="1">INDIRECT("'[Rayan.xlsx]"&amp;TEXT(DATE(2025,10,1)+INT((ROW()-6)/7),"dd-mm-yyyy")&amp;"'!$B$17")</f>
        <v>0</v>
      </c>
      <c r="AA76" s="89" cm="1">
        <f t="array" aca="1" ref="AA76" ca="1">INDIRECT("'[Rayan.xlsx]"&amp;TEXT(DATE(2025,10,1)+INT((ROW()-6)/7),"dd-mm-yyyy")&amp;"'!G$72")</f>
        <v>0</v>
      </c>
      <c r="AB76" s="81"/>
      <c r="AC76" s="81"/>
      <c r="AD76" s="80">
        <f t="shared" ca="1" si="43"/>
        <v>0</v>
      </c>
      <c r="AE76" s="76"/>
      <c r="AF76" s="77"/>
    </row>
    <row r="77" spans="1:32" ht="15.75">
      <c r="A77" s="23">
        <f>'[4]11-10-2025'!$B$2</f>
        <v>0</v>
      </c>
      <c r="B77" s="30" cm="1">
        <f t="array" aca="1" ref="B77" ca="1">INDIRECT("'[Ahmad.xlsx]"&amp;TEXT(DATE(2025,10,1)+INT((ROW()-4)/7),"dd-mm-yyyy")&amp;"'!$B$4")</f>
        <v>0</v>
      </c>
      <c r="C77" s="25" cm="1">
        <f t="array" aca="1" ref="C77" ca="1">INDIRECT("'[Ahmad.xlsx]"&amp;TEXT(DATE(2025,10,1)+INT((ROW()-4)/7),"dd-mm-yyyy")&amp;"'!$B$3")</f>
        <v>0</v>
      </c>
      <c r="D77" s="26" cm="1">
        <f t="array" aca="1" ref="D77" ca="1">INDIRECT("'[Ahmad.xlsx]"&amp;TEXT(DATE(2025,10,1)+INT((ROW()-4)/7),"dd-mm-yyyy")&amp;"'!$I$2")</f>
        <v>89000</v>
      </c>
      <c r="E77" s="27" cm="1">
        <f t="array" aca="1" ref="E77" ca="1">INDIRECT("'[Ahmad.xlsx]"&amp;TEXT(DATE(2025,10,1)+INT((ROW()-7)/7),"dd-mm-yyyy")&amp;"'!$I$9")</f>
        <v>0</v>
      </c>
      <c r="F77" s="41" cm="1">
        <f t="array" aca="1" ref="F77" ca="1">INDIRECT("'[Ahmad.xlsx]"&amp;TEXT(DATE(2025,10,1)+INT((ROW()-7)/7),"dd-mm-yyyy")&amp;"'!$F$9")</f>
        <v>0</v>
      </c>
      <c r="G77" s="52" cm="1">
        <f t="array" aca="1" ref="G77" ca="1">INDIRECT("'[Ahmad.xlsx]"&amp;TEXT(DATE(2025,10,1)+INT((ROW()-7)/7),"dd-mm-yyyy")&amp;"'!$B$22")</f>
        <v>0</v>
      </c>
      <c r="H77" s="52" cm="1">
        <f t="array" aca="1" ref="H77" ca="1">INDIRECT("'[Ahmad.xlsx]"&amp;TEXT(DATE(2025,10,1)+INT((ROW()-7)/7),"dd-mm-yyyy")&amp;"'!$B$20")</f>
        <v>0</v>
      </c>
      <c r="I77" s="53" cm="1">
        <f t="array" aca="1" ref="I77" ca="1">INDIRECT("'[Ahmad.xlsx]"&amp;TEXT(DATE(2025,10,1)+INT((ROW()-7)/7),"dd-mm-yyyy")&amp;"'!$B$18")</f>
        <v>0</v>
      </c>
      <c r="J77" s="53" cm="1">
        <f t="array" aca="1" ref="J77" ca="1">INDIRECT("'[Ahmad.xlsx]"&amp;TEXT(DATE(2025,10,1)+INT((ROW()-7)/7),"dd-mm-yyyy")&amp;"'!$G$27")</f>
        <v>0</v>
      </c>
      <c r="K77" s="53" cm="1">
        <f t="array" aca="1" ref="K77" ca="1">INDIRECT("'[Ahmad.xlsx]"&amp;TEXT(DATE(2025,10,1)+INT((ROW()-7)/7),"dd-mm-yyyy")&amp;"'!$C$67")</f>
        <v>0</v>
      </c>
      <c r="L77" s="53" cm="1">
        <f t="array" aca="1" ref="L77" ca="1">INDIRECT("'[Ahmad.xlsx]"&amp;TEXT(DATE(2025,10,1)+INT((ROW()-7)/7),"dd-mm-yyyy")&amp;"'!$G$25")</f>
        <v>0</v>
      </c>
      <c r="M77" s="53" cm="1">
        <f t="array" aca="1" ref="M77" ca="1">INDIRECT("'[Ahmad.xlsx]"&amp;TEXT(DATE(2025,10,1)+INT((ROW()-7)/7),"dd-mm-yyyy")&amp;"'!$H$25")</f>
        <v>0</v>
      </c>
      <c r="N77" s="53" cm="1">
        <f t="array" aca="1" ref="N77" ca="1">INDIRECT("'[Ahmad.xlsx]"&amp;TEXT(DATE(2025,10,1)+INT((ROW()-7)/7),"dd-mm-yyyy")&amp;"'!$F$25")</f>
        <v>0</v>
      </c>
      <c r="O77" s="53" cm="1">
        <f t="array" aca="1" ref="O77" ca="1">INDIRECT("'[Ahmad.xlsx]"&amp;TEXT(DATE(2025,10,1)+INT((ROW()-7)/7),"dd-mm-yyyy")&amp;"'!$D$25")</f>
        <v>0</v>
      </c>
      <c r="P77" s="53" cm="1">
        <f t="array" aca="1" ref="P77" ca="1">INDIRECT("'[Ahmad.xlsx]"&amp;TEXT(DATE(2025,10,1)+INT((ROW()-7)/7),"dd-mm-yyyy")&amp;"'!$I$25")</f>
        <v>0</v>
      </c>
      <c r="Q77" s="540">
        <f ca="1">SUM(F4:P4)+(E4*D4)+Z4+AA4+AB4</f>
        <v>0</v>
      </c>
      <c r="R77" s="53" cm="1">
        <f t="array" aca="1" ref="R77" ca="1">INDIRECT("'[Ahmad.xlsx]"&amp;TEXT(DATE(2025,10,1)+INT((ROW()-7)/7),"dd-mm-yyyy")&amp;"'!$M$6")</f>
        <v>0</v>
      </c>
      <c r="S77" s="53" cm="1">
        <f t="array" aca="1" ref="S77" ca="1">INDIRECT("'[Ahmad.xlsx]"&amp;TEXT(DATE(2025,10,1)+INT((ROW()-7)/7),"dd-mm-yyyy")&amp;"'!M$5")</f>
        <v>0</v>
      </c>
      <c r="T77" s="53" cm="1">
        <f t="array" aca="1" ref="T77" ca="1">INDIRECT("'[Ahmad.xlsx]"&amp;TEXT(DATE(2025,10,1)+INT((ROW()-7)/7),"dd-mm-yyyy")&amp;"'!$M$4")</f>
        <v>0</v>
      </c>
      <c r="U77" s="53">
        <f t="shared" ca="1" si="74"/>
        <v>0</v>
      </c>
      <c r="V77" s="28">
        <f t="shared" ca="1" si="72"/>
        <v>0</v>
      </c>
      <c r="W77" s="57">
        <f t="shared" ca="1" si="73"/>
        <v>0</v>
      </c>
      <c r="X77" s="28">
        <f ca="1">((F77+(E77*D77))-(V77+W77+T77))</f>
        <v>0</v>
      </c>
      <c r="Y77" s="78" t="e">
        <f ca="1">(((R77*11%)+(S77*6%)+(U77*20%)+(T77-K77))-(J77+L77+M77+P77))/C1</f>
        <v>#DIV/0!</v>
      </c>
      <c r="Z77" s="547" cm="1">
        <f t="array" aca="1" ref="Z77" ca="1">INDIRECT("'[Ahmad.xlsx]"&amp;TEXT(DATE(2025,10,1)+INT((ROW()-7)/7),"dd-mm-yyyy")&amp;"'!$B$17")</f>
        <v>0</v>
      </c>
      <c r="AA77" s="89" cm="1">
        <f t="array" aca="1" ref="AA77" ca="1">INDIRECT("'[Ahmad.xlsx]"&amp;TEXT(DATE(2025,10,1)+INT((ROW()-7)/7),"dd-mm-yyyy")&amp;"'!G$72")</f>
        <v>0</v>
      </c>
      <c r="AB77" s="81"/>
      <c r="AC77" s="81"/>
      <c r="AD77" s="80">
        <f t="shared" ca="1" si="43"/>
        <v>0</v>
      </c>
      <c r="AE77" s="76"/>
      <c r="AF77" s="77"/>
    </row>
    <row r="78" spans="1:32" s="2" customFormat="1" ht="15.75">
      <c r="A78" s="23"/>
      <c r="B78" s="33"/>
      <c r="C78" s="33"/>
      <c r="D78" s="34"/>
      <c r="E78" s="35"/>
      <c r="F78" s="36"/>
      <c r="G78" s="34"/>
      <c r="H78" s="34"/>
      <c r="I78" s="36"/>
      <c r="J78" s="36"/>
      <c r="K78" s="36"/>
      <c r="L78" s="36"/>
      <c r="M78" s="36"/>
      <c r="N78" s="36"/>
      <c r="O78" s="36"/>
      <c r="P78" s="36"/>
      <c r="Q78" s="542"/>
      <c r="R78" s="36"/>
      <c r="S78" s="60"/>
      <c r="T78" s="61"/>
      <c r="U78" s="36"/>
      <c r="V78" s="36"/>
      <c r="W78" s="62"/>
      <c r="X78" s="36"/>
      <c r="Y78" s="84"/>
      <c r="Z78" s="84"/>
      <c r="AA78" s="84"/>
      <c r="AB78" s="84"/>
      <c r="AC78" s="84"/>
      <c r="AD78" s="85"/>
      <c r="AE78" s="76"/>
      <c r="AF78" s="77"/>
    </row>
    <row r="79" spans="1:32" s="3" customFormat="1" ht="15.75">
      <c r="A79" s="23"/>
      <c r="B79" s="51"/>
      <c r="C79" s="51"/>
      <c r="D79" s="16">
        <f t="shared" ref="D79:X79" ca="1" si="75">SUM(D74:D77)</f>
        <v>178000</v>
      </c>
      <c r="E79" s="50">
        <f t="shared" ca="1" si="75"/>
        <v>0</v>
      </c>
      <c r="F79" s="16">
        <f t="shared" ca="1" si="75"/>
        <v>0</v>
      </c>
      <c r="G79" s="139"/>
      <c r="H79" s="139"/>
      <c r="I79" s="16">
        <f t="shared" ca="1" si="75"/>
        <v>0</v>
      </c>
      <c r="J79" s="16">
        <f t="shared" ca="1" si="75"/>
        <v>0</v>
      </c>
      <c r="K79" s="16">
        <f t="shared" ca="1" si="75"/>
        <v>0</v>
      </c>
      <c r="L79" s="16">
        <f t="shared" ca="1" si="75"/>
        <v>0</v>
      </c>
      <c r="M79" s="16">
        <f t="shared" ca="1" si="75"/>
        <v>0</v>
      </c>
      <c r="N79" s="16">
        <f t="shared" ca="1" si="75"/>
        <v>0</v>
      </c>
      <c r="O79" s="16">
        <f t="shared" ca="1" si="75"/>
        <v>0</v>
      </c>
      <c r="P79" s="16">
        <f t="shared" ca="1" si="75"/>
        <v>0</v>
      </c>
      <c r="Q79" s="546">
        <f t="shared" ca="1" si="75"/>
        <v>0</v>
      </c>
      <c r="R79" s="69">
        <f t="shared" ca="1" si="75"/>
        <v>0</v>
      </c>
      <c r="S79" s="69">
        <f t="shared" ca="1" si="75"/>
        <v>0</v>
      </c>
      <c r="T79" s="69">
        <f t="shared" ca="1" si="75"/>
        <v>0</v>
      </c>
      <c r="U79" s="69">
        <f t="shared" ca="1" si="75"/>
        <v>0</v>
      </c>
      <c r="V79" s="69">
        <f t="shared" ca="1" si="75"/>
        <v>0</v>
      </c>
      <c r="W79" s="70">
        <f t="shared" ca="1" si="75"/>
        <v>0</v>
      </c>
      <c r="X79" s="69">
        <f t="shared" ca="1" si="75"/>
        <v>0</v>
      </c>
      <c r="Y79" s="92" t="e">
        <f ca="1">(((R79*11%)+(S79*6%)+(U79*20%)+(T79-K79))-(J79+L79+M79+P79))/C1</f>
        <v>#DIV/0!</v>
      </c>
      <c r="Z79" s="93">
        <f t="shared" ref="Z79:AD79" ca="1" si="76">SUM(Z74:Z77)</f>
        <v>0</v>
      </c>
      <c r="AA79" s="93">
        <f t="shared" ca="1" si="76"/>
        <v>0</v>
      </c>
      <c r="AB79" s="69">
        <f t="shared" si="76"/>
        <v>0</v>
      </c>
      <c r="AC79" s="69">
        <f t="shared" si="76"/>
        <v>0</v>
      </c>
      <c r="AD79" s="69">
        <f t="shared" ca="1" si="76"/>
        <v>0</v>
      </c>
      <c r="AE79" s="76">
        <f>AE65</f>
        <v>172.04</v>
      </c>
      <c r="AF79" s="77" t="e">
        <f t="shared" ref="AF79" ca="1" si="77">Y79-AE79</f>
        <v>#DIV/0!</v>
      </c>
    </row>
    <row r="80" spans="1:32" s="1" customFormat="1" ht="15.75">
      <c r="A80" s="23"/>
      <c r="B80" s="19" t="s">
        <v>119</v>
      </c>
      <c r="C80" s="20" t="s">
        <v>120</v>
      </c>
      <c r="D80" s="21" t="s">
        <v>225</v>
      </c>
      <c r="E80" s="22" t="s">
        <v>226</v>
      </c>
      <c r="F80" s="17" t="s">
        <v>227</v>
      </c>
      <c r="G80" s="21" t="s">
        <v>228</v>
      </c>
      <c r="H80" s="21" t="s">
        <v>229</v>
      </c>
      <c r="I80" s="17" t="s">
        <v>230</v>
      </c>
      <c r="J80" s="17" t="s">
        <v>231</v>
      </c>
      <c r="K80" s="17" t="s">
        <v>232</v>
      </c>
      <c r="L80" s="17" t="s">
        <v>233</v>
      </c>
      <c r="M80" s="17" t="s">
        <v>234</v>
      </c>
      <c r="N80" s="17" t="s">
        <v>235</v>
      </c>
      <c r="O80" s="17" t="s">
        <v>236</v>
      </c>
      <c r="P80" s="17" t="s">
        <v>237</v>
      </c>
      <c r="Q80" s="539" t="s">
        <v>238</v>
      </c>
      <c r="R80" s="17" t="s">
        <v>239</v>
      </c>
      <c r="S80" s="17" t="s">
        <v>240</v>
      </c>
      <c r="T80" s="17" t="s">
        <v>241</v>
      </c>
      <c r="U80" s="17" t="s">
        <v>242</v>
      </c>
      <c r="V80" s="17" t="s">
        <v>243</v>
      </c>
      <c r="W80" s="56" t="s">
        <v>244</v>
      </c>
      <c r="X80" s="17" t="s">
        <v>245</v>
      </c>
      <c r="Y80" s="71" t="s">
        <v>246</v>
      </c>
      <c r="Z80" s="544" t="s">
        <v>247</v>
      </c>
      <c r="AA80" s="73" t="s">
        <v>248</v>
      </c>
      <c r="AB80" s="74" t="s">
        <v>249</v>
      </c>
      <c r="AC80" s="74" t="s">
        <v>250</v>
      </c>
      <c r="AD80" s="75" t="s">
        <v>251</v>
      </c>
      <c r="AE80" s="76"/>
      <c r="AF80" s="77"/>
    </row>
    <row r="81" spans="1:32">
      <c r="A81" s="23">
        <f>'[1]12-10-2025'!$B$2</f>
        <v>0</v>
      </c>
      <c r="B81" s="24" cm="1">
        <f t="array" aca="1" ref="B81" ca="1">INDIRECT("'[Rawad.xlsx]"&amp;TEXT(DATE(2025,10,1)+INT((ROW()-4)/7),"dd-mm-yyyy")&amp;"'!$B$4")</f>
        <v>0</v>
      </c>
      <c r="C81" s="25" cm="1">
        <f t="array" aca="1" ref="C81" ca="1">INDIRECT("'[Rawad.xlsx]"&amp;TEXT(DATE(2025,10,1)+INT((ROW()-4)/7),"dd-mm-yyyy")&amp;"'!$B$3")</f>
        <v>0</v>
      </c>
      <c r="D81" s="26" cm="1">
        <f t="array" aca="1" ref="D81" ca="1">INDIRECT("'[Rawad.xlsx]"&amp;TEXT(DATE(2025,10,1)+INT((ROW()-4)/7),"dd-mm-yyyy")&amp;"'!$I$2")</f>
        <v>0</v>
      </c>
      <c r="E81" s="27" cm="1">
        <f t="array" aca="1" ref="E81" ca="1">INDIRECT("'[Rawad.xlsx]"&amp;TEXT(DATE(2025,10,1)+INT((ROW()-4)/7),"dd-mm-yyyy")&amp;"'!$I$9")</f>
        <v>0</v>
      </c>
      <c r="F81" s="41" cm="1">
        <f t="array" aca="1" ref="F81" ca="1">INDIRECT("'[Rawad.xlsx]"&amp;TEXT(DATE(2025,10,1)+INT((ROW()-4)/7),"dd-mm-yyyy")&amp;"'!$F$9")</f>
        <v>0</v>
      </c>
      <c r="G81" s="29" cm="1">
        <f t="array" aca="1" ref="G81" ca="1">INDIRECT("'[Rawad.xlsx]"&amp;TEXT(DATE(2025,10,1)+INT((ROW()-4)/7),"dd-mm-yyyy")&amp;"'!$B$22")</f>
        <v>0</v>
      </c>
      <c r="H81" s="29" cm="1">
        <f t="array" aca="1" ref="H81" ca="1">INDIRECT("'[Rawad.xlsx]"&amp;TEXT(DATE(2025,10,1)+INT((ROW()-4)/7),"dd-mm-yyyy")&amp;"'!$B$20")</f>
        <v>0</v>
      </c>
      <c r="I81" s="53" cm="1">
        <f t="array" aca="1" ref="I81" ca="1">INDIRECT("'[Rawad.xlsx]"&amp;TEXT(DATE(2025,10,1)+INT((ROW()-4)/7),"dd-mm-yyyy")&amp;"'!$B$18")</f>
        <v>0</v>
      </c>
      <c r="J81" s="28" cm="1">
        <f t="array" aca="1" ref="J81" ca="1">INDIRECT("'[Rawad.xlsx]"&amp;TEXT(DATE(2025,10,1)+INT((ROW()-4)/7),"dd-mm-yyyy")&amp;"'!$G$27")</f>
        <v>0</v>
      </c>
      <c r="K81" s="28" cm="1">
        <f t="array" aca="1" ref="K81" ca="1">INDIRECT("'[Rawad.xlsx]"&amp;TEXT(DATE(2025,10,1)+INT((ROW()-4)/7),"dd-mm-yyyy")&amp;"'!$C$67")</f>
        <v>0</v>
      </c>
      <c r="L81" s="53" cm="1">
        <f t="array" aca="1" ref="L81" ca="1">INDIRECT("'[Rawad.xlsx]"&amp;TEXT(DATE(2025,10,1)+INT((ROW()-4)/7),"dd-mm-yyyy")&amp;"'!$G$25")</f>
        <v>0</v>
      </c>
      <c r="M81" s="28" cm="1">
        <f t="array" aca="1" ref="M81" ca="1">INDIRECT("'[Rawad.xlsx]"&amp;TEXT(DATE(2025,10,1)+INT((ROW()-4)/7),"dd-mm-yyyy")&amp;"'!$H$25")</f>
        <v>0</v>
      </c>
      <c r="N81" s="28" cm="1">
        <f t="array" aca="1" ref="N81" ca="1">INDIRECT("'[Rawad.xlsx]"&amp;TEXT(DATE(2025,10,1)+INT((ROW()-4)/7),"dd-mm-yyyy")&amp;"'!$F$25")</f>
        <v>0</v>
      </c>
      <c r="O81" s="28" cm="1">
        <f t="array" aca="1" ref="O81" ca="1">INDIRECT("'[Rawad.xlsx]"&amp;TEXT(DATE(2025,10,1)+INT((ROW()-4)/7),"dd-mm-yyyy")&amp;"'!$D$25")</f>
        <v>0</v>
      </c>
      <c r="P81" s="53" cm="1">
        <f t="array" aca="1" ref="P81" ca="1">INDIRECT("'[Rawad.xlsx]"&amp;TEXT(DATE(2025,10,1)+INT((ROW()-4)/7),"dd-mm-yyyy")&amp;"'!$I$25")</f>
        <v>0</v>
      </c>
      <c r="Q81" s="540">
        <f ca="1">SUM(F4:P4)+(E4*D4)+Z4+AA4+AB4</f>
        <v>0</v>
      </c>
      <c r="R81" s="28" cm="1">
        <f t="array" aca="1" ref="R81" ca="1">INDIRECT("'[Rawad.xlsx]"&amp;TEXT(DATE(2025,10,1)+INT((ROW()-4)/7),"dd-mm-yyyy")&amp;"'!$M$6")</f>
        <v>0</v>
      </c>
      <c r="S81" s="28" cm="1">
        <f t="array" aca="1" ref="S81" ca="1">INDIRECT("'[Rawad.xlsx]"&amp;TEXT(DATE(2025,10,1)+INT((ROW()-4)/7),"dd-mm-yyyy")&amp;"'!M$5")</f>
        <v>0</v>
      </c>
      <c r="T81" s="28" cm="1">
        <f t="array" aca="1" ref="T81" ca="1">INDIRECT("'[Rawad.xlsx]"&amp;TEXT(DATE(2025,10,1)+INT((ROW()-4)/7),"dd-mm-yyyy")&amp;"'!$M$4")</f>
        <v>0</v>
      </c>
      <c r="U81" s="53">
        <f ca="1">Q81-(S81+R81+T81)</f>
        <v>0</v>
      </c>
      <c r="V81" s="28">
        <f t="shared" ref="V81:V84" ca="1" si="78">R81-(R81*11%)</f>
        <v>0</v>
      </c>
      <c r="W81" s="57">
        <f t="shared" ref="W81:W84" ca="1" si="79">(S81-(S81*20%))</f>
        <v>0</v>
      </c>
      <c r="X81" s="28">
        <f ca="1">((F81+(E81*D81))-(V81+W81+T81))</f>
        <v>0</v>
      </c>
      <c r="Y81" s="78" t="e">
        <f ca="1">(((R81*11%)+(S81*6%)+(U81*20%)+(T81-K81))-(J81+L81+M81+P81))/C1</f>
        <v>#DIV/0!</v>
      </c>
      <c r="Z81" s="547" cm="1">
        <f t="array" aca="1" ref="Z81" ca="1">INDIRECT("'[Rawad.xlsx]"&amp;TEXT(DATE(2025,10,1)+INT((ROW()-4)/7),"dd-mm-yyyy")&amp;"'!$B$17")</f>
        <v>0</v>
      </c>
      <c r="AA81" s="89" cm="1">
        <f t="array" aca="1" ref="AA81" ca="1">INDIRECT("'[Rawad.xlsx]"&amp;TEXT(DATE(2025,10,1)+INT((ROW()-4)/7),"dd-mm-yyyy")&amp;"'!G$72")</f>
        <v>0</v>
      </c>
      <c r="AB81" s="81"/>
      <c r="AC81" s="81">
        <f>'[1]12-10-2025'!$M$7</f>
        <v>0</v>
      </c>
      <c r="AD81" s="80">
        <f t="shared" ca="1" si="43"/>
        <v>0</v>
      </c>
      <c r="AE81" s="76"/>
      <c r="AF81" s="77"/>
    </row>
    <row r="82" spans="1:32">
      <c r="A82" s="23">
        <f>'[2]12-10-2025'!$B$2</f>
        <v>0</v>
      </c>
      <c r="B82" s="30" cm="1">
        <f t="array" aca="1" ref="B82" ca="1">INDIRECT("'[Hani.xlsx]"&amp;TEXT(DATE(2025,10,1)+INT((ROW()-4)/7),"dd-mm-yyyy")&amp;"'!$B$4")</f>
        <v>0</v>
      </c>
      <c r="C82" s="31" cm="1">
        <f t="array" aca="1" ref="C82" ca="1">INDIRECT("'[Hani.xlsx]"&amp;TEXT(DATE(2025,10,1)+INT((ROW()-4)/7),"dd-mm-yyyy")&amp;"'!$B$3")</f>
        <v>0</v>
      </c>
      <c r="D82" s="26" cm="1">
        <f t="array" aca="1" ref="D82" ca="1">INDIRECT("'[Hani.xlsx]"&amp;TEXT(DATE(2025,10,1)+INT((ROW()-4)/7),"dd-mm-yyyy")&amp;"'!$I$2")</f>
        <v>0</v>
      </c>
      <c r="E82" s="27" cm="1">
        <f t="array" aca="1" ref="E82" ca="1">INDIRECT("'[Hani.xlsx]"&amp;TEXT(DATE(2025,10,1)+INT((ROW()-5)/7),"dd-mm-yyyy")&amp;"'!$I$9")</f>
        <v>0</v>
      </c>
      <c r="F82" s="41" cm="1">
        <f t="array" aca="1" ref="F82" ca="1">INDIRECT("'[Hani.xlsx]"&amp;TEXT(DATE(2025,10,1)+INT((ROW()-5)/7),"dd-mm-yyyy")&amp;"'!$F$9")</f>
        <v>0</v>
      </c>
      <c r="G82" s="52" cm="1">
        <f t="array" aca="1" ref="G82" ca="1">INDIRECT("'[Hani.xlsx]"&amp;TEXT(DATE(2025,10,1)+INT((ROW()-5)/7),"dd-mm-yyyy")&amp;"'!$B$22")</f>
        <v>0</v>
      </c>
      <c r="H82" s="52" cm="1">
        <f t="array" aca="1" ref="H82" ca="1">INDIRECT("'[Hani.xlsx]"&amp;TEXT(DATE(2025,10,1)+INT((ROW()-5)/7),"dd-mm-yyyy")&amp;"'!$B$20")</f>
        <v>0</v>
      </c>
      <c r="I82" s="53" cm="1">
        <f t="array" aca="1" ref="I82" ca="1">INDIRECT("'[Hani.xlsx]"&amp;TEXT(DATE(2025,10,1)+INT((ROW()-5)/7),"dd-mm-yyyy")&amp;"'!$B$18")</f>
        <v>0</v>
      </c>
      <c r="J82" s="53" cm="1">
        <f t="array" aca="1" ref="J82" ca="1">INDIRECT("'[Hani.xlsx]"&amp;TEXT(DATE(2025,10,1)+INT((ROW()-5)/7),"dd-mm-yyyy")&amp;"'!$G$27")</f>
        <v>0</v>
      </c>
      <c r="K82" s="53" cm="1">
        <f t="array" aca="1" ref="K82" ca="1">INDIRECT("'[Hani.xlsx]"&amp;TEXT(DATE(2025,10,1)+INT((ROW()-5)/7),"dd-mm-yyyy")&amp;"'!$C$67")</f>
        <v>0</v>
      </c>
      <c r="L82" s="53" cm="1">
        <f t="array" aca="1" ref="L82" ca="1">INDIRECT("'[Hani.xlsx]"&amp;TEXT(DATE(2025,10,1)+INT((ROW()-5)/7),"dd-mm-yyyy")&amp;"'!$G$25")</f>
        <v>0</v>
      </c>
      <c r="M82" s="53" cm="1">
        <f t="array" aca="1" ref="M82" ca="1">INDIRECT("'[Hani.xlsx]"&amp;TEXT(DATE(2025,10,1)+INT((ROW()-5)/7),"dd-mm-yyyy")&amp;"'!$H$25")</f>
        <v>0</v>
      </c>
      <c r="N82" s="53" cm="1">
        <f t="array" aca="1" ref="N82" ca="1">INDIRECT("'[Hani.xlsx]"&amp;TEXT(DATE(2025,10,1)+INT((ROW()-5)/7),"dd-mm-yyyy")&amp;"'!$F$25")</f>
        <v>0</v>
      </c>
      <c r="O82" s="53" cm="1">
        <f t="array" aca="1" ref="O82" ca="1">INDIRECT("'[Hani.xlsx]"&amp;TEXT(DATE(2025,10,1)+INT((ROW()-5)/7),"dd-mm-yyyy")&amp;"'!$D$25")</f>
        <v>0</v>
      </c>
      <c r="P82" s="53" cm="1">
        <f t="array" aca="1" ref="P82" ca="1">INDIRECT("'[Hani.xlsx]"&amp;TEXT(DATE(2025,10,1)+INT((ROW()-5)/7),"dd-mm-yyyy")&amp;"'!$I$25")</f>
        <v>0</v>
      </c>
      <c r="Q82" s="540">
        <f ca="1">SUM(F4:P4)+(E4*D4)+Z4+AA4+AB4</f>
        <v>0</v>
      </c>
      <c r="R82" s="53" cm="1">
        <f t="array" aca="1" ref="R82" ca="1">INDIRECT("'[Hani.xlsx]"&amp;TEXT(DATE(2025,10,1)+INT((ROW()-5)/7),"dd-mm-yyyy")&amp;"'!$M$6")</f>
        <v>0</v>
      </c>
      <c r="S82" s="53" cm="1">
        <f t="array" aca="1" ref="S82" ca="1">INDIRECT("'[Hani.xlsx]"&amp;TEXT(DATE(2025,10,1)+INT((ROW()-5)/7),"dd-mm-yyyy")&amp;"'!M$5")</f>
        <v>0</v>
      </c>
      <c r="T82" s="53" cm="1">
        <f t="array" aca="1" ref="T82" ca="1">INDIRECT("'[Hani.xlsx]"&amp;TEXT(DATE(2025,10,1)+INT((ROW()-5)/7),"dd-mm-yyyy")&amp;"'!$M$4")</f>
        <v>0</v>
      </c>
      <c r="U82" s="53">
        <f t="shared" ref="U82:U84" ca="1" si="80">Q82-(S82+R82+T82)</f>
        <v>0</v>
      </c>
      <c r="V82" s="28">
        <f t="shared" ca="1" si="78"/>
        <v>0</v>
      </c>
      <c r="W82" s="57">
        <f t="shared" ca="1" si="79"/>
        <v>0</v>
      </c>
      <c r="X82" s="28">
        <f ca="1">((F82+(E82*D82))-(V82+W82+T82))</f>
        <v>0</v>
      </c>
      <c r="Y82" s="78" t="e">
        <f ca="1">(((R82*11%)+(S82*6%)+(U82*20%)+(T82-K82))-(J82+L82+M82+P82))/C1</f>
        <v>#DIV/0!</v>
      </c>
      <c r="Z82" s="547" cm="1">
        <f t="array" aca="1" ref="Z82" ca="1">INDIRECT("'[Hani.xlsx]"&amp;TEXT(DATE(2025,10,1)+INT((ROW()-5)/7),"dd-mm-yyyy")&amp;"'!$B$17")</f>
        <v>0</v>
      </c>
      <c r="AA82" s="89" cm="1">
        <f t="array" aca="1" ref="AA82" ca="1">INDIRECT("'[Hani.xlsx]"&amp;TEXT(DATE(2025,10,1)+INT((ROW()-5)/7),"dd-mm-yyyy")&amp;"'!G$72")</f>
        <v>0</v>
      </c>
      <c r="AB82" s="81"/>
      <c r="AC82" s="81"/>
      <c r="AD82" s="80">
        <f t="shared" ca="1" si="43"/>
        <v>0</v>
      </c>
      <c r="AE82" s="76"/>
      <c r="AF82" s="77"/>
    </row>
    <row r="83" spans="1:32">
      <c r="A83" s="23">
        <f>'[3]12-10-2025'!$B$2</f>
        <v>0</v>
      </c>
      <c r="B83" s="30" cm="1">
        <f t="array" aca="1" ref="B83" ca="1">INDIRECT("'[Rayan.xlsx]"&amp;TEXT(DATE(2025,10,1)+INT((ROW()-4)/7),"dd-mm-yyyy")&amp;"'!$B$4")</f>
        <v>46001</v>
      </c>
      <c r="C83" s="25" cm="1">
        <f t="array" aca="1" ref="C83" ca="1">INDIRECT("'[Rayan.xlsx]"&amp;TEXT(DATE(2025,10,1)+INT((ROW()-4)/7),"dd-mm-yyyy")&amp;"'!$B$3")</f>
        <v>0</v>
      </c>
      <c r="D83" s="26" cm="1">
        <f t="array" aca="1" ref="D83" ca="1">INDIRECT("'[Rayan.xlsx]"&amp;TEXT(DATE(2025,10,1)+INT((ROW()-4)/7),"dd-mm-yyyy")&amp;"'!$I$2")</f>
        <v>89000</v>
      </c>
      <c r="E83" s="27" cm="1">
        <f t="array" aca="1" ref="E83" ca="1">INDIRECT("'[Rayan.xlsx]"&amp;TEXT(DATE(2025,10,1)+INT((ROW()-6)/7),"dd-mm-yyyy")&amp;"'!$I$9")</f>
        <v>0</v>
      </c>
      <c r="F83" s="41" cm="1">
        <f t="array" aca="1" ref="F83" ca="1">INDIRECT("'[Rayan.xlsx]"&amp;TEXT(DATE(2025,10,1)+INT((ROW()-6)/7),"dd-mm-yyyy")&amp;"'!$F$9")</f>
        <v>0</v>
      </c>
      <c r="G83" s="52" cm="1">
        <f t="array" aca="1" ref="G83" ca="1">INDIRECT("'[Rayan.xlsx]"&amp;TEXT(DATE(2025,10,1)+INT((ROW()-6)/7),"dd-mm-yyyy")&amp;"'!$B$22")</f>
        <v>0</v>
      </c>
      <c r="H83" s="52" cm="1">
        <f t="array" aca="1" ref="H83" ca="1">INDIRECT("'[Rayan.xlsx]"&amp;TEXT(DATE(2025,10,1)+INT((ROW()-6)/7),"dd-mm-yyyy")&amp;"'!$B$20")</f>
        <v>0</v>
      </c>
      <c r="I83" s="53" cm="1">
        <f t="array" aca="1" ref="I83" ca="1">INDIRECT("'[Rayan.xlsx]"&amp;TEXT(DATE(2025,10,1)+INT((ROW()-6)/7),"dd-mm-yyyy")&amp;"'!$B$18")</f>
        <v>0</v>
      </c>
      <c r="J83" s="53" cm="1">
        <f t="array" aca="1" ref="J83" ca="1">INDIRECT("'[Rayan.xlsx]"&amp;TEXT(DATE(2025,10,1)+INT((ROW()-6)/7),"dd-mm-yyyy")&amp;"'!$G$27")</f>
        <v>0</v>
      </c>
      <c r="K83" s="53" cm="1">
        <f t="array" aca="1" ref="K83" ca="1">INDIRECT("'[Rayan.xlsx]"&amp;TEXT(DATE(2025,10,1)+INT((ROW()-6)/7),"dd-mm-yyyy")&amp;"'!$C$67")</f>
        <v>0</v>
      </c>
      <c r="L83" s="53" cm="1">
        <f t="array" aca="1" ref="L83" ca="1">INDIRECT("'[Rayan.xlsx]"&amp;TEXT(DATE(2025,10,1)+INT((ROW()-6)/7),"dd-mm-yyyy")&amp;"'!$G$25")</f>
        <v>0</v>
      </c>
      <c r="M83" s="53" cm="1">
        <f t="array" aca="1" ref="M83" ca="1">INDIRECT("'[Rayan.xlsx]"&amp;TEXT(DATE(2025,10,1)+INT((ROW()-6)/7),"dd-mm-yyyy")&amp;"'!$H$25")</f>
        <v>0</v>
      </c>
      <c r="N83" s="53" cm="1">
        <f t="array" aca="1" ref="N83" ca="1">INDIRECT("'[Rayan.xlsx]"&amp;TEXT(DATE(2025,10,1)+INT((ROW()-6)/7),"dd-mm-yyyy")&amp;"'!$F$25")</f>
        <v>0</v>
      </c>
      <c r="O83" s="53" cm="1">
        <f t="array" aca="1" ref="O83" ca="1">INDIRECT("'[Rayan.xlsx]"&amp;TEXT(DATE(2025,10,1)+INT((ROW()-6)/7),"dd-mm-yyyy")&amp;"'!$D$25")</f>
        <v>0</v>
      </c>
      <c r="P83" s="53" cm="1">
        <f t="array" aca="1" ref="P83" ca="1">INDIRECT("'[Rayan.xlsx]"&amp;TEXT(DATE(2025,10,1)+INT((ROW()-6)/7),"dd-mm-yyyy")&amp;"'!$I$25")</f>
        <v>0</v>
      </c>
      <c r="Q83" s="540">
        <f ca="1">SUM(F4:P4)+(E4*D4)+Z4+AA4+AB4</f>
        <v>0</v>
      </c>
      <c r="R83" s="53" cm="1">
        <f t="array" aca="1" ref="R83" ca="1">INDIRECT("'[Rayan.xlsx]"&amp;TEXT(DATE(2025,10,1)+INT((ROW()-6)/7),"dd-mm-yyyy")&amp;"'!$M$6")</f>
        <v>0</v>
      </c>
      <c r="S83" s="53" cm="1">
        <f t="array" aca="1" ref="S83" ca="1">INDIRECT("'[Rayan.xlsx]"&amp;TEXT(DATE(2025,10,1)+INT((ROW()-6)/7),"dd-mm-yyyy")&amp;"'!M$5")</f>
        <v>0</v>
      </c>
      <c r="T83" s="53" cm="1">
        <f t="array" aca="1" ref="T83" ca="1">INDIRECT("'[Rayan.xlsx]"&amp;TEXT(DATE(2025,10,1)+INT((ROW()-6)/7),"dd-mm-yyyy")&amp;"'!$M$4")</f>
        <v>0</v>
      </c>
      <c r="U83" s="53">
        <f t="shared" ca="1" si="80"/>
        <v>0</v>
      </c>
      <c r="V83" s="28">
        <f t="shared" ca="1" si="78"/>
        <v>0</v>
      </c>
      <c r="W83" s="57">
        <f t="shared" ca="1" si="79"/>
        <v>0</v>
      </c>
      <c r="X83" s="28">
        <f ca="1">((F83+(E83*D83))-(V83+W83+T83))</f>
        <v>0</v>
      </c>
      <c r="Y83" s="78" t="e">
        <f ca="1">(((R83*11%)+(S83*6%)+(U83*20%)+(T83-K83))-(J83+L83+M83+P83))/C1</f>
        <v>#DIV/0!</v>
      </c>
      <c r="Z83" s="547" cm="1">
        <f t="array" aca="1" ref="Z83" ca="1">INDIRECT("'[Rayan.xlsx]"&amp;TEXT(DATE(2025,10,1)+INT((ROW()-6)/7),"dd-mm-yyyy")&amp;"'!$B$17")</f>
        <v>0</v>
      </c>
      <c r="AA83" s="89" cm="1">
        <f t="array" aca="1" ref="AA83" ca="1">INDIRECT("'[Rayan.xlsx]"&amp;TEXT(DATE(2025,10,1)+INT((ROW()-6)/7),"dd-mm-yyyy")&amp;"'!G$72")</f>
        <v>0</v>
      </c>
      <c r="AB83" s="81"/>
      <c r="AC83" s="81"/>
      <c r="AD83" s="80">
        <f t="shared" ca="1" si="43"/>
        <v>0</v>
      </c>
      <c r="AE83" s="76"/>
      <c r="AF83" s="77"/>
    </row>
    <row r="84" spans="1:32" ht="15.75">
      <c r="A84" s="23">
        <f>'[4]12-10-2025'!$B$2</f>
        <v>0</v>
      </c>
      <c r="B84" s="30" cm="1">
        <f t="array" aca="1" ref="B84" ca="1">INDIRECT("'[Ahmad.xlsx]"&amp;TEXT(DATE(2025,10,1)+INT((ROW()-4)/7),"dd-mm-yyyy")&amp;"'!$B$4")</f>
        <v>46001</v>
      </c>
      <c r="C84" s="25" cm="1">
        <f t="array" aca="1" ref="C84" ca="1">INDIRECT("'[Ahmad.xlsx]"&amp;TEXT(DATE(2025,10,1)+INT((ROW()-4)/7),"dd-mm-yyyy")&amp;"'!$B$3")</f>
        <v>0</v>
      </c>
      <c r="D84" s="26" cm="1">
        <f t="array" aca="1" ref="D84" ca="1">INDIRECT("'[Ahmad.xlsx]"&amp;TEXT(DATE(2025,10,1)+INT((ROW()-4)/7),"dd-mm-yyyy")&amp;"'!$I$2")</f>
        <v>89000</v>
      </c>
      <c r="E84" s="27" cm="1">
        <f t="array" aca="1" ref="E84" ca="1">INDIRECT("'[Ahmad.xlsx]"&amp;TEXT(DATE(2025,10,1)+INT((ROW()-7)/7),"dd-mm-yyyy")&amp;"'!$I$9")</f>
        <v>0</v>
      </c>
      <c r="F84" s="41" cm="1">
        <f t="array" aca="1" ref="F84" ca="1">INDIRECT("'[Ahmad.xlsx]"&amp;TEXT(DATE(2025,10,1)+INT((ROW()-7)/7),"dd-mm-yyyy")&amp;"'!$F$9")</f>
        <v>0</v>
      </c>
      <c r="G84" s="52" cm="1">
        <f t="array" aca="1" ref="G84" ca="1">INDIRECT("'[Ahmad.xlsx]"&amp;TEXT(DATE(2025,10,1)+INT((ROW()-7)/7),"dd-mm-yyyy")&amp;"'!$B$22")</f>
        <v>0</v>
      </c>
      <c r="H84" s="52" cm="1">
        <f t="array" aca="1" ref="H84" ca="1">INDIRECT("'[Ahmad.xlsx]"&amp;TEXT(DATE(2025,10,1)+INT((ROW()-7)/7),"dd-mm-yyyy")&amp;"'!$B$20")</f>
        <v>0</v>
      </c>
      <c r="I84" s="53" cm="1">
        <f t="array" aca="1" ref="I84" ca="1">INDIRECT("'[Ahmad.xlsx]"&amp;TEXT(DATE(2025,10,1)+INT((ROW()-7)/7),"dd-mm-yyyy")&amp;"'!$B$18")</f>
        <v>0</v>
      </c>
      <c r="J84" s="53" cm="1">
        <f t="array" aca="1" ref="J84" ca="1">INDIRECT("'[Ahmad.xlsx]"&amp;TEXT(DATE(2025,10,1)+INT((ROW()-7)/7),"dd-mm-yyyy")&amp;"'!$G$27")</f>
        <v>0</v>
      </c>
      <c r="K84" s="53" cm="1">
        <f t="array" aca="1" ref="K84" ca="1">INDIRECT("'[Ahmad.xlsx]"&amp;TEXT(DATE(2025,10,1)+INT((ROW()-7)/7),"dd-mm-yyyy")&amp;"'!$C$67")</f>
        <v>0</v>
      </c>
      <c r="L84" s="53" cm="1">
        <f t="array" aca="1" ref="L84" ca="1">INDIRECT("'[Ahmad.xlsx]"&amp;TEXT(DATE(2025,10,1)+INT((ROW()-7)/7),"dd-mm-yyyy")&amp;"'!$G$25")</f>
        <v>0</v>
      </c>
      <c r="M84" s="53" cm="1">
        <f t="array" aca="1" ref="M84" ca="1">INDIRECT("'[Ahmad.xlsx]"&amp;TEXT(DATE(2025,10,1)+INT((ROW()-7)/7),"dd-mm-yyyy")&amp;"'!$H$25")</f>
        <v>0</v>
      </c>
      <c r="N84" s="53" cm="1">
        <f t="array" aca="1" ref="N84" ca="1">INDIRECT("'[Ahmad.xlsx]"&amp;TEXT(DATE(2025,10,1)+INT((ROW()-7)/7),"dd-mm-yyyy")&amp;"'!$F$25")</f>
        <v>0</v>
      </c>
      <c r="O84" s="53" cm="1">
        <f t="array" aca="1" ref="O84" ca="1">INDIRECT("'[Ahmad.xlsx]"&amp;TEXT(DATE(2025,10,1)+INT((ROW()-7)/7),"dd-mm-yyyy")&amp;"'!$D$25")</f>
        <v>0</v>
      </c>
      <c r="P84" s="53" cm="1">
        <f t="array" aca="1" ref="P84" ca="1">INDIRECT("'[Ahmad.xlsx]"&amp;TEXT(DATE(2025,10,1)+INT((ROW()-7)/7),"dd-mm-yyyy")&amp;"'!$I$25")</f>
        <v>0</v>
      </c>
      <c r="Q84" s="540">
        <f ca="1">SUM(F4:P4)+(E4*D4)+Z4+AA4+AB4</f>
        <v>0</v>
      </c>
      <c r="R84" s="53" cm="1">
        <f t="array" aca="1" ref="R84" ca="1">INDIRECT("'[Ahmad.xlsx]"&amp;TEXT(DATE(2025,10,1)+INT((ROW()-7)/7),"dd-mm-yyyy")&amp;"'!$M$6")</f>
        <v>0</v>
      </c>
      <c r="S84" s="53" cm="1">
        <f t="array" aca="1" ref="S84" ca="1">INDIRECT("'[Ahmad.xlsx]"&amp;TEXT(DATE(2025,10,1)+INT((ROW()-7)/7),"dd-mm-yyyy")&amp;"'!M$5")</f>
        <v>0</v>
      </c>
      <c r="T84" s="53" cm="1">
        <f t="array" aca="1" ref="T84" ca="1">INDIRECT("'[Ahmad.xlsx]"&amp;TEXT(DATE(2025,10,1)+INT((ROW()-7)/7),"dd-mm-yyyy")&amp;"'!$M$4")</f>
        <v>0</v>
      </c>
      <c r="U84" s="53">
        <f t="shared" ca="1" si="80"/>
        <v>0</v>
      </c>
      <c r="V84" s="28">
        <f t="shared" ca="1" si="78"/>
        <v>0</v>
      </c>
      <c r="W84" s="57">
        <f t="shared" ca="1" si="79"/>
        <v>0</v>
      </c>
      <c r="X84" s="28">
        <f ca="1">((F84+(E84*D84))-(V84+W84+T84))</f>
        <v>0</v>
      </c>
      <c r="Y84" s="78" t="e">
        <f ca="1">(((R84*11%)+(S84*6%)+(U84*20%)+(T84-K84))-(J84+L84+M84+P84))/C1</f>
        <v>#DIV/0!</v>
      </c>
      <c r="Z84" s="547" cm="1">
        <f t="array" aca="1" ref="Z84" ca="1">INDIRECT("'[Ahmad.xlsx]"&amp;TEXT(DATE(2025,10,1)+INT((ROW()-7)/7),"dd-mm-yyyy")&amp;"'!$B$17")</f>
        <v>0</v>
      </c>
      <c r="AA84" s="89" cm="1">
        <f t="array" aca="1" ref="AA84" ca="1">INDIRECT("'[Ahmad.xlsx]"&amp;TEXT(DATE(2025,10,1)+INT((ROW()-7)/7),"dd-mm-yyyy")&amp;"'!G$72")</f>
        <v>0</v>
      </c>
      <c r="AB84" s="81"/>
      <c r="AC84" s="81"/>
      <c r="AD84" s="80">
        <f t="shared" ca="1" si="43"/>
        <v>0</v>
      </c>
      <c r="AE84" s="76"/>
      <c r="AF84" s="77"/>
    </row>
    <row r="85" spans="1:32" s="2" customFormat="1" ht="15.75">
      <c r="A85" s="23"/>
      <c r="B85" s="33"/>
      <c r="C85" s="33"/>
      <c r="D85" s="34"/>
      <c r="E85" s="35"/>
      <c r="F85" s="36"/>
      <c r="G85" s="34"/>
      <c r="H85" s="34"/>
      <c r="I85" s="36"/>
      <c r="J85" s="36"/>
      <c r="K85" s="36"/>
      <c r="L85" s="36"/>
      <c r="M85" s="36"/>
      <c r="N85" s="36"/>
      <c r="O85" s="36"/>
      <c r="P85" s="36"/>
      <c r="Q85" s="542"/>
      <c r="R85" s="36"/>
      <c r="S85" s="60"/>
      <c r="T85" s="61"/>
      <c r="U85" s="36"/>
      <c r="V85" s="36"/>
      <c r="W85" s="62"/>
      <c r="X85" s="36"/>
      <c r="Y85" s="84"/>
      <c r="Z85" s="84"/>
      <c r="AA85" s="84"/>
      <c r="AB85" s="84"/>
      <c r="AC85" s="84"/>
      <c r="AD85" s="85"/>
      <c r="AE85" s="76"/>
      <c r="AF85" s="77"/>
    </row>
    <row r="86" spans="1:32" s="3" customFormat="1" ht="15.75">
      <c r="A86" s="23"/>
      <c r="B86" s="51"/>
      <c r="C86" s="51"/>
      <c r="D86" s="16">
        <f t="shared" ref="D86:X86" ca="1" si="81">SUM(D81:D84)</f>
        <v>178000</v>
      </c>
      <c r="E86" s="50">
        <f t="shared" ca="1" si="81"/>
        <v>0</v>
      </c>
      <c r="F86" s="16">
        <f t="shared" ca="1" si="81"/>
        <v>0</v>
      </c>
      <c r="G86" s="16">
        <f t="shared" ca="1" si="81"/>
        <v>0</v>
      </c>
      <c r="H86" s="16">
        <f t="shared" ca="1" si="81"/>
        <v>0</v>
      </c>
      <c r="I86" s="16">
        <f t="shared" ca="1" si="81"/>
        <v>0</v>
      </c>
      <c r="J86" s="16">
        <f t="shared" ca="1" si="81"/>
        <v>0</v>
      </c>
      <c r="K86" s="16">
        <f t="shared" ca="1" si="81"/>
        <v>0</v>
      </c>
      <c r="L86" s="16">
        <f t="shared" ca="1" si="81"/>
        <v>0</v>
      </c>
      <c r="M86" s="16">
        <f t="shared" ca="1" si="81"/>
        <v>0</v>
      </c>
      <c r="N86" s="16">
        <f t="shared" ca="1" si="81"/>
        <v>0</v>
      </c>
      <c r="O86" s="16">
        <f t="shared" ca="1" si="81"/>
        <v>0</v>
      </c>
      <c r="P86" s="16">
        <f t="shared" ca="1" si="81"/>
        <v>0</v>
      </c>
      <c r="Q86" s="546">
        <f t="shared" ca="1" si="81"/>
        <v>0</v>
      </c>
      <c r="R86" s="69">
        <f t="shared" ca="1" si="81"/>
        <v>0</v>
      </c>
      <c r="S86" s="69">
        <f t="shared" ca="1" si="81"/>
        <v>0</v>
      </c>
      <c r="T86" s="69">
        <f t="shared" ca="1" si="81"/>
        <v>0</v>
      </c>
      <c r="U86" s="69">
        <f t="shared" ca="1" si="81"/>
        <v>0</v>
      </c>
      <c r="V86" s="69">
        <f t="shared" ca="1" si="81"/>
        <v>0</v>
      </c>
      <c r="W86" s="70">
        <f t="shared" ca="1" si="81"/>
        <v>0</v>
      </c>
      <c r="X86" s="69">
        <f t="shared" ca="1" si="81"/>
        <v>0</v>
      </c>
      <c r="Y86" s="92" t="e">
        <f ca="1">(((R86*11%)+(S86*6%)+(U86*20%)+(T86-K86))-(J86+L86+M86+P86))/C1</f>
        <v>#DIV/0!</v>
      </c>
      <c r="Z86" s="93">
        <f t="shared" ref="Z86:AD86" ca="1" si="82">SUM(Z81:Z84)</f>
        <v>0</v>
      </c>
      <c r="AA86" s="93">
        <f t="shared" ca="1" si="82"/>
        <v>0</v>
      </c>
      <c r="AB86" s="69">
        <f t="shared" si="82"/>
        <v>0</v>
      </c>
      <c r="AC86" s="69">
        <f t="shared" si="82"/>
        <v>0</v>
      </c>
      <c r="AD86" s="69">
        <f t="shared" ca="1" si="82"/>
        <v>0</v>
      </c>
      <c r="AE86" s="76">
        <f>AE72</f>
        <v>172.04</v>
      </c>
      <c r="AF86" s="77" t="e">
        <f t="shared" ref="AF86" ca="1" si="83">Y86-AE86</f>
        <v>#DIV/0!</v>
      </c>
    </row>
    <row r="87" spans="1:32" s="1" customFormat="1" ht="15.75">
      <c r="A87" s="23"/>
      <c r="B87" s="19" t="s">
        <v>119</v>
      </c>
      <c r="C87" s="20" t="s">
        <v>120</v>
      </c>
      <c r="D87" s="21" t="s">
        <v>225</v>
      </c>
      <c r="E87" s="22" t="s">
        <v>226</v>
      </c>
      <c r="F87" s="17" t="s">
        <v>227</v>
      </c>
      <c r="G87" s="21" t="s">
        <v>228</v>
      </c>
      <c r="H87" s="21" t="s">
        <v>229</v>
      </c>
      <c r="I87" s="17" t="s">
        <v>230</v>
      </c>
      <c r="J87" s="17" t="s">
        <v>231</v>
      </c>
      <c r="K87" s="17" t="s">
        <v>232</v>
      </c>
      <c r="L87" s="17" t="s">
        <v>233</v>
      </c>
      <c r="M87" s="17" t="s">
        <v>234</v>
      </c>
      <c r="N87" s="17" t="s">
        <v>235</v>
      </c>
      <c r="O87" s="17" t="s">
        <v>236</v>
      </c>
      <c r="P87" s="17" t="s">
        <v>237</v>
      </c>
      <c r="Q87" s="539" t="s">
        <v>238</v>
      </c>
      <c r="R87" s="17" t="s">
        <v>239</v>
      </c>
      <c r="S87" s="17" t="s">
        <v>240</v>
      </c>
      <c r="T87" s="17" t="s">
        <v>241</v>
      </c>
      <c r="U87" s="17" t="s">
        <v>242</v>
      </c>
      <c r="V87" s="17" t="s">
        <v>243</v>
      </c>
      <c r="W87" s="56" t="s">
        <v>244</v>
      </c>
      <c r="X87" s="17" t="s">
        <v>245</v>
      </c>
      <c r="Y87" s="71" t="s">
        <v>246</v>
      </c>
      <c r="Z87" s="544" t="s">
        <v>247</v>
      </c>
      <c r="AA87" s="73" t="s">
        <v>248</v>
      </c>
      <c r="AB87" s="74" t="s">
        <v>249</v>
      </c>
      <c r="AC87" s="74" t="s">
        <v>250</v>
      </c>
      <c r="AD87" s="75" t="s">
        <v>251</v>
      </c>
      <c r="AE87" s="76"/>
      <c r="AF87" s="77"/>
    </row>
    <row r="88" spans="1:32">
      <c r="A88" s="23">
        <f>'[1]13-10-2025'!$B$2</f>
        <v>0</v>
      </c>
      <c r="B88" s="24" cm="1">
        <f t="array" aca="1" ref="B88" ca="1">INDIRECT("'[Rawad.xlsx]"&amp;TEXT(DATE(2025,10,1)+INT((ROW()-4)/7),"dd-mm-yyyy")&amp;"'!$B$4")</f>
        <v>0</v>
      </c>
      <c r="C88" s="25" cm="1">
        <f t="array" aca="1" ref="C88" ca="1">INDIRECT("'[Rawad.xlsx]"&amp;TEXT(DATE(2025,10,1)+INT((ROW()-4)/7),"dd-mm-yyyy")&amp;"'!$B$3")</f>
        <v>0</v>
      </c>
      <c r="D88" s="26" cm="1">
        <f t="array" aca="1" ref="D88" ca="1">INDIRECT("'[Rawad.xlsx]"&amp;TEXT(DATE(2025,10,1)+INT((ROW()-4)/7),"dd-mm-yyyy")&amp;"'!$I$2")</f>
        <v>0</v>
      </c>
      <c r="E88" s="27" cm="1">
        <f t="array" aca="1" ref="E88" ca="1">INDIRECT("'[Rawad.xlsx]"&amp;TEXT(DATE(2025,10,1)+INT((ROW()-4)/7),"dd-mm-yyyy")&amp;"'!$I$9")</f>
        <v>0</v>
      </c>
      <c r="F88" s="41" cm="1">
        <f t="array" aca="1" ref="F88" ca="1">INDIRECT("'[Rawad.xlsx]"&amp;TEXT(DATE(2025,10,1)+INT((ROW()-4)/7),"dd-mm-yyyy")&amp;"'!$F$9")</f>
        <v>0</v>
      </c>
      <c r="G88" s="29" cm="1">
        <f t="array" aca="1" ref="G88" ca="1">INDIRECT("'[Rawad.xlsx]"&amp;TEXT(DATE(2025,10,1)+INT((ROW()-4)/7),"dd-mm-yyyy")&amp;"'!$B$22")</f>
        <v>0</v>
      </c>
      <c r="H88" s="29" cm="1">
        <f t="array" aca="1" ref="H88" ca="1">INDIRECT("'[Rawad.xlsx]"&amp;TEXT(DATE(2025,10,1)+INT((ROW()-4)/7),"dd-mm-yyyy")&amp;"'!$B$20")</f>
        <v>0</v>
      </c>
      <c r="I88" s="53" cm="1">
        <f t="array" aca="1" ref="I88" ca="1">INDIRECT("'[Rawad.xlsx]"&amp;TEXT(DATE(2025,10,1)+INT((ROW()-4)/7),"dd-mm-yyyy")&amp;"'!$B$18")</f>
        <v>0</v>
      </c>
      <c r="J88" s="28" cm="1">
        <f t="array" aca="1" ref="J88" ca="1">INDIRECT("'[Rawad.xlsx]"&amp;TEXT(DATE(2025,10,1)+INT((ROW()-4)/7),"dd-mm-yyyy")&amp;"'!$G$27")</f>
        <v>0</v>
      </c>
      <c r="K88" s="28" cm="1">
        <f t="array" aca="1" ref="K88" ca="1">INDIRECT("'[Rawad.xlsx]"&amp;TEXT(DATE(2025,10,1)+INT((ROW()-4)/7),"dd-mm-yyyy")&amp;"'!$C$67")</f>
        <v>0</v>
      </c>
      <c r="L88" s="53" cm="1">
        <f t="array" aca="1" ref="L88" ca="1">INDIRECT("'[Rawad.xlsx]"&amp;TEXT(DATE(2025,10,1)+INT((ROW()-4)/7),"dd-mm-yyyy")&amp;"'!$G$25")</f>
        <v>0</v>
      </c>
      <c r="M88" s="28" cm="1">
        <f t="array" aca="1" ref="M88" ca="1">INDIRECT("'[Rawad.xlsx]"&amp;TEXT(DATE(2025,10,1)+INT((ROW()-4)/7),"dd-mm-yyyy")&amp;"'!$H$25")</f>
        <v>0</v>
      </c>
      <c r="N88" s="28" cm="1">
        <f t="array" aca="1" ref="N88" ca="1">INDIRECT("'[Rawad.xlsx]"&amp;TEXT(DATE(2025,10,1)+INT((ROW()-4)/7),"dd-mm-yyyy")&amp;"'!$F$25")</f>
        <v>0</v>
      </c>
      <c r="O88" s="28" cm="1">
        <f t="array" aca="1" ref="O88" ca="1">INDIRECT("'[Rawad.xlsx]"&amp;TEXT(DATE(2025,10,1)+INT((ROW()-4)/7),"dd-mm-yyyy")&amp;"'!$D$25")</f>
        <v>0</v>
      </c>
      <c r="P88" s="53" cm="1">
        <f t="array" aca="1" ref="P88" ca="1">INDIRECT("'[Rawad.xlsx]"&amp;TEXT(DATE(2025,10,1)+INT((ROW()-4)/7),"dd-mm-yyyy")&amp;"'!$I$25")</f>
        <v>0</v>
      </c>
      <c r="Q88" s="540">
        <f ca="1">SUM(F4:P4)+(E4*D4)+Z4+AA4+AB4</f>
        <v>0</v>
      </c>
      <c r="R88" s="28" cm="1">
        <f t="array" aca="1" ref="R88" ca="1">INDIRECT("'[Rawad.xlsx]"&amp;TEXT(DATE(2025,10,1)+INT((ROW()-4)/7),"dd-mm-yyyy")&amp;"'!$M$6")</f>
        <v>0</v>
      </c>
      <c r="S88" s="28" cm="1">
        <f t="array" aca="1" ref="S88" ca="1">INDIRECT("'[Rawad.xlsx]"&amp;TEXT(DATE(2025,10,1)+INT((ROW()-4)/7),"dd-mm-yyyy")&amp;"'!M$5")</f>
        <v>0</v>
      </c>
      <c r="T88" s="28" cm="1">
        <f t="array" aca="1" ref="T88" ca="1">INDIRECT("'[Rawad.xlsx]"&amp;TEXT(DATE(2025,10,1)+INT((ROW()-4)/7),"dd-mm-yyyy")&amp;"'!$M$4")</f>
        <v>0</v>
      </c>
      <c r="U88" s="53">
        <f ca="1">Q88-(S88+R88+T88)</f>
        <v>0</v>
      </c>
      <c r="V88" s="28">
        <f t="shared" ref="V88:V91" ca="1" si="84">R88-(R88*11%)</f>
        <v>0</v>
      </c>
      <c r="W88" s="57">
        <f t="shared" ref="W88:W91" ca="1" si="85">(S88-(S88*20%))</f>
        <v>0</v>
      </c>
      <c r="X88" s="28">
        <f ca="1">((F88+(E88*D88))-(V88+W88+T88))</f>
        <v>0</v>
      </c>
      <c r="Y88" s="78" t="e">
        <f ca="1">(((R88*11%)+(S88*6%)+(U88*20%)+(T88-K88))-(J88+L88+M88+P88))/C1</f>
        <v>#DIV/0!</v>
      </c>
      <c r="Z88" s="547" cm="1">
        <f t="array" aca="1" ref="Z88" ca="1">INDIRECT("'[Rawad.xlsx]"&amp;TEXT(DATE(2025,10,1)+INT((ROW()-4)/7),"dd-mm-yyyy")&amp;"'!$B$17")</f>
        <v>0</v>
      </c>
      <c r="AA88" s="89" cm="1">
        <f t="array" aca="1" ref="AA88" ca="1">INDIRECT("'[Rawad.xlsx]"&amp;TEXT(DATE(2025,10,1)+INT((ROW()-4)/7),"dd-mm-yyyy")&amp;"'!G$72")</f>
        <v>0</v>
      </c>
      <c r="AB88" s="81"/>
      <c r="AC88" s="81">
        <f>'[1]13-10-2025'!$M$7</f>
        <v>0</v>
      </c>
      <c r="AD88" s="80">
        <f t="shared" ca="1" si="43"/>
        <v>0</v>
      </c>
      <c r="AE88" s="76"/>
      <c r="AF88" s="77"/>
    </row>
    <row r="89" spans="1:32">
      <c r="A89" s="23">
        <f>'[2]13-10-2025'!$B$2</f>
        <v>0</v>
      </c>
      <c r="B89" s="30" cm="1">
        <f t="array" aca="1" ref="B89" ca="1">INDIRECT("'[Hani.xlsx]"&amp;TEXT(DATE(2025,10,1)+INT((ROW()-4)/7),"dd-mm-yyyy")&amp;"'!$B$4")</f>
        <v>0</v>
      </c>
      <c r="C89" s="31" cm="1">
        <f t="array" aca="1" ref="C89" ca="1">INDIRECT("'[Hani.xlsx]"&amp;TEXT(DATE(2025,10,1)+INT((ROW()-4)/7),"dd-mm-yyyy")&amp;"'!$B$3")</f>
        <v>0</v>
      </c>
      <c r="D89" s="26" cm="1">
        <f t="array" aca="1" ref="D89" ca="1">INDIRECT("'[Hani.xlsx]"&amp;TEXT(DATE(2025,10,1)+INT((ROW()-4)/7),"dd-mm-yyyy")&amp;"'!$I$2")</f>
        <v>0</v>
      </c>
      <c r="E89" s="27" cm="1">
        <f t="array" aca="1" ref="E89" ca="1">INDIRECT("'[Hani.xlsx]"&amp;TEXT(DATE(2025,10,1)+INT((ROW()-5)/7),"dd-mm-yyyy")&amp;"'!$I$9")</f>
        <v>0</v>
      </c>
      <c r="F89" s="41" cm="1">
        <f t="array" aca="1" ref="F89" ca="1">INDIRECT("'[Hani.xlsx]"&amp;TEXT(DATE(2025,10,1)+INT((ROW()-5)/7),"dd-mm-yyyy")&amp;"'!$F$9")</f>
        <v>0</v>
      </c>
      <c r="G89" s="52" cm="1">
        <f t="array" aca="1" ref="G89" ca="1">INDIRECT("'[Hani.xlsx]"&amp;TEXT(DATE(2025,10,1)+INT((ROW()-5)/7),"dd-mm-yyyy")&amp;"'!$B$22")</f>
        <v>0</v>
      </c>
      <c r="H89" s="52" cm="1">
        <f t="array" aca="1" ref="H89" ca="1">INDIRECT("'[Hani.xlsx]"&amp;TEXT(DATE(2025,10,1)+INT((ROW()-5)/7),"dd-mm-yyyy")&amp;"'!$B$20")</f>
        <v>0</v>
      </c>
      <c r="I89" s="53" cm="1">
        <f t="array" aca="1" ref="I89" ca="1">INDIRECT("'[Hani.xlsx]"&amp;TEXT(DATE(2025,10,1)+INT((ROW()-5)/7),"dd-mm-yyyy")&amp;"'!$B$18")</f>
        <v>0</v>
      </c>
      <c r="J89" s="53" cm="1">
        <f t="array" aca="1" ref="J89" ca="1">INDIRECT("'[Hani.xlsx]"&amp;TEXT(DATE(2025,10,1)+INT((ROW()-5)/7),"dd-mm-yyyy")&amp;"'!$G$27")</f>
        <v>0</v>
      </c>
      <c r="K89" s="53" cm="1">
        <f t="array" aca="1" ref="K89" ca="1">INDIRECT("'[Hani.xlsx]"&amp;TEXT(DATE(2025,10,1)+INT((ROW()-5)/7),"dd-mm-yyyy")&amp;"'!$C$67")</f>
        <v>0</v>
      </c>
      <c r="L89" s="53" cm="1">
        <f t="array" aca="1" ref="L89" ca="1">INDIRECT("'[Hani.xlsx]"&amp;TEXT(DATE(2025,10,1)+INT((ROW()-5)/7),"dd-mm-yyyy")&amp;"'!$G$25")</f>
        <v>0</v>
      </c>
      <c r="M89" s="53" cm="1">
        <f t="array" aca="1" ref="M89" ca="1">INDIRECT("'[Hani.xlsx]"&amp;TEXT(DATE(2025,10,1)+INT((ROW()-5)/7),"dd-mm-yyyy")&amp;"'!$H$25")</f>
        <v>0</v>
      </c>
      <c r="N89" s="53" cm="1">
        <f t="array" aca="1" ref="N89" ca="1">INDIRECT("'[Hani.xlsx]"&amp;TEXT(DATE(2025,10,1)+INT((ROW()-5)/7),"dd-mm-yyyy")&amp;"'!$F$25")</f>
        <v>0</v>
      </c>
      <c r="O89" s="53" cm="1">
        <f t="array" aca="1" ref="O89" ca="1">INDIRECT("'[Hani.xlsx]"&amp;TEXT(DATE(2025,10,1)+INT((ROW()-5)/7),"dd-mm-yyyy")&amp;"'!$D$25")</f>
        <v>0</v>
      </c>
      <c r="P89" s="53" cm="1">
        <f t="array" aca="1" ref="P89" ca="1">INDIRECT("'[Hani.xlsx]"&amp;TEXT(DATE(2025,10,1)+INT((ROW()-5)/7),"dd-mm-yyyy")&amp;"'!$I$25")</f>
        <v>0</v>
      </c>
      <c r="Q89" s="540">
        <f ca="1">SUM(F4:P4)+(E4*D4)+Z4+AA4+AB4</f>
        <v>0</v>
      </c>
      <c r="R89" s="53" cm="1">
        <f t="array" aca="1" ref="R89" ca="1">INDIRECT("'[Hani.xlsx]"&amp;TEXT(DATE(2025,10,1)+INT((ROW()-5)/7),"dd-mm-yyyy")&amp;"'!$M$6")</f>
        <v>0</v>
      </c>
      <c r="S89" s="53" cm="1">
        <f t="array" aca="1" ref="S89" ca="1">INDIRECT("'[Hani.xlsx]"&amp;TEXT(DATE(2025,10,1)+INT((ROW()-5)/7),"dd-mm-yyyy")&amp;"'!M$5")</f>
        <v>0</v>
      </c>
      <c r="T89" s="53" cm="1">
        <f t="array" aca="1" ref="T89" ca="1">INDIRECT("'[Hani.xlsx]"&amp;TEXT(DATE(2025,10,1)+INT((ROW()-5)/7),"dd-mm-yyyy")&amp;"'!$M$4")</f>
        <v>0</v>
      </c>
      <c r="U89" s="53">
        <f t="shared" ref="U89:U91" ca="1" si="86">Q89-(S89+R89+T89)</f>
        <v>0</v>
      </c>
      <c r="V89" s="28">
        <f t="shared" ca="1" si="84"/>
        <v>0</v>
      </c>
      <c r="W89" s="57">
        <f t="shared" ca="1" si="85"/>
        <v>0</v>
      </c>
      <c r="X89" s="28">
        <f ca="1">((F89+(E89*D89))-(V89+W89+T89))</f>
        <v>0</v>
      </c>
      <c r="Y89" s="78" t="e">
        <f ca="1">(((R89*11%)+(S89*6%)+(U89*20%)+(T89-K89))-(J89+L89+M89+P89))/C1</f>
        <v>#DIV/0!</v>
      </c>
      <c r="Z89" s="547" cm="1">
        <f t="array" aca="1" ref="Z89" ca="1">INDIRECT("'[Hani.xlsx]"&amp;TEXT(DATE(2025,10,1)+INT((ROW()-5)/7),"dd-mm-yyyy")&amp;"'!$B$17")</f>
        <v>0</v>
      </c>
      <c r="AA89" s="89" cm="1">
        <f t="array" aca="1" ref="AA89" ca="1">INDIRECT("'[Hani.xlsx]"&amp;TEXT(DATE(2025,10,1)+INT((ROW()-5)/7),"dd-mm-yyyy")&amp;"'!G$72")</f>
        <v>0</v>
      </c>
      <c r="AB89" s="81"/>
      <c r="AC89" s="81"/>
      <c r="AD89" s="80">
        <f t="shared" ca="1" si="43"/>
        <v>0</v>
      </c>
      <c r="AE89" s="76"/>
      <c r="AF89" s="77"/>
    </row>
    <row r="90" spans="1:32">
      <c r="A90" s="23">
        <f>'[3]13-10-2025'!$B$2</f>
        <v>0</v>
      </c>
      <c r="B90" s="30" cm="1">
        <f t="array" aca="1" ref="B90" ca="1">INDIRECT("'[Rayan.xlsx]"&amp;TEXT(DATE(2025,10,1)+INT((ROW()-4)/7),"dd-mm-yyyy")&amp;"'!$B$4")</f>
        <v>0</v>
      </c>
      <c r="C90" s="25" cm="1">
        <f t="array" aca="1" ref="C90" ca="1">INDIRECT("'[Rayan.xlsx]"&amp;TEXT(DATE(2025,10,1)+INT((ROW()-4)/7),"dd-mm-yyyy")&amp;"'!$B$3")</f>
        <v>0</v>
      </c>
      <c r="D90" s="26" cm="1">
        <f t="array" aca="1" ref="D90" ca="1">INDIRECT("'[Rayan.xlsx]"&amp;TEXT(DATE(2025,10,1)+INT((ROW()-4)/7),"dd-mm-yyyy")&amp;"'!$I$2")</f>
        <v>89000</v>
      </c>
      <c r="E90" s="27" cm="1">
        <f t="array" aca="1" ref="E90" ca="1">INDIRECT("'[Rayan.xlsx]"&amp;TEXT(DATE(2025,10,1)+INT((ROW()-6)/7),"dd-mm-yyyy")&amp;"'!$I$9")</f>
        <v>0</v>
      </c>
      <c r="F90" s="41" cm="1">
        <f t="array" aca="1" ref="F90" ca="1">INDIRECT("'[Rayan.xlsx]"&amp;TEXT(DATE(2025,10,1)+INT((ROW()-6)/7),"dd-mm-yyyy")&amp;"'!$F$9")</f>
        <v>0</v>
      </c>
      <c r="G90" s="52" cm="1">
        <f t="array" aca="1" ref="G90" ca="1">INDIRECT("'[Rayan.xlsx]"&amp;TEXT(DATE(2025,10,1)+INT((ROW()-6)/7),"dd-mm-yyyy")&amp;"'!$B$22")</f>
        <v>0</v>
      </c>
      <c r="H90" s="52" cm="1">
        <f t="array" aca="1" ref="H90" ca="1">INDIRECT("'[Rayan.xlsx]"&amp;TEXT(DATE(2025,10,1)+INT((ROW()-6)/7),"dd-mm-yyyy")&amp;"'!$B$20")</f>
        <v>0</v>
      </c>
      <c r="I90" s="53" cm="1">
        <f t="array" aca="1" ref="I90" ca="1">INDIRECT("'[Rayan.xlsx]"&amp;TEXT(DATE(2025,10,1)+INT((ROW()-6)/7),"dd-mm-yyyy")&amp;"'!$B$18")</f>
        <v>0</v>
      </c>
      <c r="J90" s="53" cm="1">
        <f t="array" aca="1" ref="J90" ca="1">INDIRECT("'[Rayan.xlsx]"&amp;TEXT(DATE(2025,10,1)+INT((ROW()-6)/7),"dd-mm-yyyy")&amp;"'!$G$27")</f>
        <v>0</v>
      </c>
      <c r="K90" s="53" cm="1">
        <f t="array" aca="1" ref="K90" ca="1">INDIRECT("'[Rayan.xlsx]"&amp;TEXT(DATE(2025,10,1)+INT((ROW()-6)/7),"dd-mm-yyyy")&amp;"'!$C$67")</f>
        <v>0</v>
      </c>
      <c r="L90" s="53" cm="1">
        <f t="array" aca="1" ref="L90" ca="1">INDIRECT("'[Rayan.xlsx]"&amp;TEXT(DATE(2025,10,1)+INT((ROW()-6)/7),"dd-mm-yyyy")&amp;"'!$G$25")</f>
        <v>0</v>
      </c>
      <c r="M90" s="53" cm="1">
        <f t="array" aca="1" ref="M90" ca="1">INDIRECT("'[Rayan.xlsx]"&amp;TEXT(DATE(2025,10,1)+INT((ROW()-6)/7),"dd-mm-yyyy")&amp;"'!$H$25")</f>
        <v>0</v>
      </c>
      <c r="N90" s="53" cm="1">
        <f t="array" aca="1" ref="N90" ca="1">INDIRECT("'[Rayan.xlsx]"&amp;TEXT(DATE(2025,10,1)+INT((ROW()-6)/7),"dd-mm-yyyy")&amp;"'!$F$25")</f>
        <v>0</v>
      </c>
      <c r="O90" s="53" cm="1">
        <f t="array" aca="1" ref="O90" ca="1">INDIRECT("'[Rayan.xlsx]"&amp;TEXT(DATE(2025,10,1)+INT((ROW()-6)/7),"dd-mm-yyyy")&amp;"'!$D$25")</f>
        <v>0</v>
      </c>
      <c r="P90" s="53" cm="1">
        <f t="array" aca="1" ref="P90" ca="1">INDIRECT("'[Rayan.xlsx]"&amp;TEXT(DATE(2025,10,1)+INT((ROW()-6)/7),"dd-mm-yyyy")&amp;"'!$I$25")</f>
        <v>0</v>
      </c>
      <c r="Q90" s="540">
        <f ca="1">SUM(F4:P4)+(E4*D4)+Z4+AA4+AB4</f>
        <v>0</v>
      </c>
      <c r="R90" s="53" cm="1">
        <f t="array" aca="1" ref="R90" ca="1">INDIRECT("'[Rayan.xlsx]"&amp;TEXT(DATE(2025,10,1)+INT((ROW()-6)/7),"dd-mm-yyyy")&amp;"'!$M$6")</f>
        <v>0</v>
      </c>
      <c r="S90" s="53" cm="1">
        <f t="array" aca="1" ref="S90" ca="1">INDIRECT("'[Rayan.xlsx]"&amp;TEXT(DATE(2025,10,1)+INT((ROW()-6)/7),"dd-mm-yyyy")&amp;"'!M$5")</f>
        <v>0</v>
      </c>
      <c r="T90" s="53" cm="1">
        <f t="array" aca="1" ref="T90" ca="1">INDIRECT("'[Rayan.xlsx]"&amp;TEXT(DATE(2025,10,1)+INT((ROW()-6)/7),"dd-mm-yyyy")&amp;"'!$M$4")</f>
        <v>0</v>
      </c>
      <c r="U90" s="53">
        <f t="shared" ca="1" si="86"/>
        <v>0</v>
      </c>
      <c r="V90" s="28">
        <f t="shared" ca="1" si="84"/>
        <v>0</v>
      </c>
      <c r="W90" s="57">
        <f t="shared" ca="1" si="85"/>
        <v>0</v>
      </c>
      <c r="X90" s="28">
        <f ca="1">((F90+(E90*D90))-(V90+W90+T90))</f>
        <v>0</v>
      </c>
      <c r="Y90" s="78" t="e">
        <f ca="1">(((R90*11%)+(S90*6%)+(U90*20%)+(T90-K90))-(J90+L90+M90+P90))/C1</f>
        <v>#DIV/0!</v>
      </c>
      <c r="Z90" s="547" cm="1">
        <f t="array" aca="1" ref="Z90" ca="1">INDIRECT("'[Rayan.xlsx]"&amp;TEXT(DATE(2025,10,1)+INT((ROW()-6)/7),"dd-mm-yyyy")&amp;"'!$B$17")</f>
        <v>0</v>
      </c>
      <c r="AA90" s="89" cm="1">
        <f t="array" aca="1" ref="AA90" ca="1">INDIRECT("'[Rayan.xlsx]"&amp;TEXT(DATE(2025,10,1)+INT((ROW()-6)/7),"dd-mm-yyyy")&amp;"'!G$72")</f>
        <v>0</v>
      </c>
      <c r="AB90" s="81"/>
      <c r="AC90" s="81"/>
      <c r="AD90" s="80">
        <f t="shared" ca="1" si="43"/>
        <v>0</v>
      </c>
      <c r="AE90" s="76"/>
      <c r="AF90" s="77"/>
    </row>
    <row r="91" spans="1:32" ht="15.75">
      <c r="A91" s="23">
        <f>'[4]13-10-2025'!$B$2</f>
        <v>0</v>
      </c>
      <c r="B91" s="30" cm="1">
        <f t="array" aca="1" ref="B91" ca="1">INDIRECT("'[Ahmad.xlsx]"&amp;TEXT(DATE(2025,10,1)+INT((ROW()-4)/7),"dd-mm-yyyy")&amp;"'!$B$4")</f>
        <v>0</v>
      </c>
      <c r="C91" s="25" cm="1">
        <f t="array" aca="1" ref="C91" ca="1">INDIRECT("'[Ahmad.xlsx]"&amp;TEXT(DATE(2025,10,1)+INT((ROW()-4)/7),"dd-mm-yyyy")&amp;"'!$B$3")</f>
        <v>0</v>
      </c>
      <c r="D91" s="26" cm="1">
        <f t="array" aca="1" ref="D91" ca="1">INDIRECT("'[Ahmad.xlsx]"&amp;TEXT(DATE(2025,10,1)+INT((ROW()-4)/7),"dd-mm-yyyy")&amp;"'!$I$2")</f>
        <v>89000</v>
      </c>
      <c r="E91" s="27" cm="1">
        <f t="array" aca="1" ref="E91" ca="1">INDIRECT("'[Ahmad.xlsx]"&amp;TEXT(DATE(2025,10,1)+INT((ROW()-7)/7),"dd-mm-yyyy")&amp;"'!$I$9")</f>
        <v>0</v>
      </c>
      <c r="F91" s="41" cm="1">
        <f t="array" aca="1" ref="F91" ca="1">INDIRECT("'[Ahmad.xlsx]"&amp;TEXT(DATE(2025,10,1)+INT((ROW()-7)/7),"dd-mm-yyyy")&amp;"'!$F$9")</f>
        <v>0</v>
      </c>
      <c r="G91" s="52" cm="1">
        <f t="array" aca="1" ref="G91" ca="1">INDIRECT("'[Ahmad.xlsx]"&amp;TEXT(DATE(2025,10,1)+INT((ROW()-7)/7),"dd-mm-yyyy")&amp;"'!$B$22")</f>
        <v>0</v>
      </c>
      <c r="H91" s="52" cm="1">
        <f t="array" aca="1" ref="H91" ca="1">INDIRECT("'[Ahmad.xlsx]"&amp;TEXT(DATE(2025,10,1)+INT((ROW()-7)/7),"dd-mm-yyyy")&amp;"'!$B$20")</f>
        <v>0</v>
      </c>
      <c r="I91" s="53" cm="1">
        <f t="array" aca="1" ref="I91" ca="1">INDIRECT("'[Ahmad.xlsx]"&amp;TEXT(DATE(2025,10,1)+INT((ROW()-7)/7),"dd-mm-yyyy")&amp;"'!$B$18")</f>
        <v>0</v>
      </c>
      <c r="J91" s="53" cm="1">
        <f t="array" aca="1" ref="J91" ca="1">INDIRECT("'[Ahmad.xlsx]"&amp;TEXT(DATE(2025,10,1)+INT((ROW()-7)/7),"dd-mm-yyyy")&amp;"'!$G$27")</f>
        <v>0</v>
      </c>
      <c r="K91" s="53" cm="1">
        <f t="array" aca="1" ref="K91" ca="1">INDIRECT("'[Ahmad.xlsx]"&amp;TEXT(DATE(2025,10,1)+INT((ROW()-7)/7),"dd-mm-yyyy")&amp;"'!$C$67")</f>
        <v>0</v>
      </c>
      <c r="L91" s="53" cm="1">
        <f t="array" aca="1" ref="L91" ca="1">INDIRECT("'[Ahmad.xlsx]"&amp;TEXT(DATE(2025,10,1)+INT((ROW()-7)/7),"dd-mm-yyyy")&amp;"'!$G$25")</f>
        <v>0</v>
      </c>
      <c r="M91" s="53" cm="1">
        <f t="array" aca="1" ref="M91" ca="1">INDIRECT("'[Ahmad.xlsx]"&amp;TEXT(DATE(2025,10,1)+INT((ROW()-7)/7),"dd-mm-yyyy")&amp;"'!$H$25")</f>
        <v>0</v>
      </c>
      <c r="N91" s="53" cm="1">
        <f t="array" aca="1" ref="N91" ca="1">INDIRECT("'[Ahmad.xlsx]"&amp;TEXT(DATE(2025,10,1)+INT((ROW()-7)/7),"dd-mm-yyyy")&amp;"'!$F$25")</f>
        <v>0</v>
      </c>
      <c r="O91" s="53" cm="1">
        <f t="array" aca="1" ref="O91" ca="1">INDIRECT("'[Ahmad.xlsx]"&amp;TEXT(DATE(2025,10,1)+INT((ROW()-7)/7),"dd-mm-yyyy")&amp;"'!$D$25")</f>
        <v>0</v>
      </c>
      <c r="P91" s="53" cm="1">
        <f t="array" aca="1" ref="P91" ca="1">INDIRECT("'[Ahmad.xlsx]"&amp;TEXT(DATE(2025,10,1)+INT((ROW()-7)/7),"dd-mm-yyyy")&amp;"'!$I$25")</f>
        <v>0</v>
      </c>
      <c r="Q91" s="540">
        <f ca="1">SUM(F4:P4)+(E4*D4)+Z4+AA4+AB4</f>
        <v>0</v>
      </c>
      <c r="R91" s="53" cm="1">
        <f t="array" aca="1" ref="R91" ca="1">INDIRECT("'[Ahmad.xlsx]"&amp;TEXT(DATE(2025,10,1)+INT((ROW()-7)/7),"dd-mm-yyyy")&amp;"'!$M$6")</f>
        <v>0</v>
      </c>
      <c r="S91" s="53" cm="1">
        <f t="array" aca="1" ref="S91" ca="1">INDIRECT("'[Ahmad.xlsx]"&amp;TEXT(DATE(2025,10,1)+INT((ROW()-7)/7),"dd-mm-yyyy")&amp;"'!M$5")</f>
        <v>0</v>
      </c>
      <c r="T91" s="53" cm="1">
        <f t="array" aca="1" ref="T91" ca="1">INDIRECT("'[Ahmad.xlsx]"&amp;TEXT(DATE(2025,10,1)+INT((ROW()-7)/7),"dd-mm-yyyy")&amp;"'!$M$4")</f>
        <v>0</v>
      </c>
      <c r="U91" s="53">
        <f t="shared" ca="1" si="86"/>
        <v>0</v>
      </c>
      <c r="V91" s="28">
        <f t="shared" ca="1" si="84"/>
        <v>0</v>
      </c>
      <c r="W91" s="57">
        <f t="shared" ca="1" si="85"/>
        <v>0</v>
      </c>
      <c r="X91" s="28">
        <f ca="1">((F91+(E91*D91))-(V91+W91+T91))</f>
        <v>0</v>
      </c>
      <c r="Y91" s="78" t="e">
        <f ca="1">(((R91*11%)+(S91*6%)+(U91*20%)+(T91-K91))-(J91+L91+M91+P91))/C1</f>
        <v>#DIV/0!</v>
      </c>
      <c r="Z91" s="547" cm="1">
        <f t="array" aca="1" ref="Z91" ca="1">INDIRECT("'[Ahmad.xlsx]"&amp;TEXT(DATE(2025,10,1)+INT((ROW()-7)/7),"dd-mm-yyyy")&amp;"'!$B$17")</f>
        <v>0</v>
      </c>
      <c r="AA91" s="89" cm="1">
        <f t="array" aca="1" ref="AA91" ca="1">INDIRECT("'[Ahmad.xlsx]"&amp;TEXT(DATE(2025,10,1)+INT((ROW()-7)/7),"dd-mm-yyyy")&amp;"'!G$72")</f>
        <v>0</v>
      </c>
      <c r="AB91" s="81"/>
      <c r="AC91" s="81"/>
      <c r="AD91" s="80">
        <f t="shared" ca="1" si="43"/>
        <v>0</v>
      </c>
      <c r="AE91" s="76"/>
      <c r="AF91" s="77"/>
    </row>
    <row r="92" spans="1:32" s="2" customFormat="1" ht="15.75">
      <c r="A92" s="23"/>
      <c r="B92" s="33"/>
      <c r="C92" s="33"/>
      <c r="D92" s="34"/>
      <c r="E92" s="35"/>
      <c r="F92" s="36"/>
      <c r="G92" s="34"/>
      <c r="H92" s="34"/>
      <c r="I92" s="36"/>
      <c r="J92" s="36"/>
      <c r="K92" s="36"/>
      <c r="L92" s="36"/>
      <c r="M92" s="36"/>
      <c r="N92" s="36"/>
      <c r="O92" s="36"/>
      <c r="P92" s="36"/>
      <c r="Q92" s="542"/>
      <c r="R92" s="36"/>
      <c r="S92" s="60"/>
      <c r="T92" s="61"/>
      <c r="U92" s="36"/>
      <c r="V92" s="36"/>
      <c r="W92" s="62"/>
      <c r="X92" s="36"/>
      <c r="Y92" s="84"/>
      <c r="Z92" s="84"/>
      <c r="AA92" s="84"/>
      <c r="AB92" s="84"/>
      <c r="AC92" s="84"/>
      <c r="AD92" s="85"/>
      <c r="AE92" s="76"/>
      <c r="AF92" s="77"/>
    </row>
    <row r="93" spans="1:32" s="3" customFormat="1" ht="15.75">
      <c r="A93" s="23"/>
      <c r="B93" s="51"/>
      <c r="C93" s="51"/>
      <c r="D93" s="16">
        <f t="shared" ref="D93:X93" ca="1" si="87">SUM(D88:D91)</f>
        <v>178000</v>
      </c>
      <c r="E93" s="50">
        <f t="shared" ca="1" si="87"/>
        <v>0</v>
      </c>
      <c r="F93" s="16">
        <f t="shared" ca="1" si="87"/>
        <v>0</v>
      </c>
      <c r="G93" s="139"/>
      <c r="H93" s="139"/>
      <c r="I93" s="16">
        <f t="shared" ca="1" si="87"/>
        <v>0</v>
      </c>
      <c r="J93" s="16">
        <f t="shared" ca="1" si="87"/>
        <v>0</v>
      </c>
      <c r="K93" s="16">
        <f t="shared" ca="1" si="87"/>
        <v>0</v>
      </c>
      <c r="L93" s="16">
        <f t="shared" ca="1" si="87"/>
        <v>0</v>
      </c>
      <c r="M93" s="16">
        <f t="shared" ca="1" si="87"/>
        <v>0</v>
      </c>
      <c r="N93" s="16">
        <f t="shared" ca="1" si="87"/>
        <v>0</v>
      </c>
      <c r="O93" s="16">
        <f t="shared" ca="1" si="87"/>
        <v>0</v>
      </c>
      <c r="P93" s="16">
        <f t="shared" ca="1" si="87"/>
        <v>0</v>
      </c>
      <c r="Q93" s="546">
        <f t="shared" ca="1" si="87"/>
        <v>0</v>
      </c>
      <c r="R93" s="69">
        <f t="shared" ca="1" si="87"/>
        <v>0</v>
      </c>
      <c r="S93" s="69">
        <f t="shared" ca="1" si="87"/>
        <v>0</v>
      </c>
      <c r="T93" s="69">
        <f t="shared" ca="1" si="87"/>
        <v>0</v>
      </c>
      <c r="U93" s="69">
        <f t="shared" ca="1" si="87"/>
        <v>0</v>
      </c>
      <c r="V93" s="69">
        <f t="shared" ca="1" si="87"/>
        <v>0</v>
      </c>
      <c r="W93" s="70">
        <f t="shared" ca="1" si="87"/>
        <v>0</v>
      </c>
      <c r="X93" s="69">
        <f t="shared" ca="1" si="87"/>
        <v>0</v>
      </c>
      <c r="Y93" s="92" t="e">
        <f ca="1">(((R93*11%)+(S93*6%)+(U93*20%)+(T93-K93))-(J93+L93+M93+P93))/C1</f>
        <v>#DIV/0!</v>
      </c>
      <c r="Z93" s="93">
        <f t="shared" ref="Z93:AD93" ca="1" si="88">SUM(Z88:Z91)</f>
        <v>0</v>
      </c>
      <c r="AA93" s="93">
        <f t="shared" ca="1" si="88"/>
        <v>0</v>
      </c>
      <c r="AB93" s="69">
        <f t="shared" si="88"/>
        <v>0</v>
      </c>
      <c r="AC93" s="69">
        <f t="shared" si="88"/>
        <v>0</v>
      </c>
      <c r="AD93" s="69">
        <f t="shared" ca="1" si="88"/>
        <v>0</v>
      </c>
      <c r="AE93" s="76">
        <f>AE79</f>
        <v>172.04</v>
      </c>
      <c r="AF93" s="77" t="e">
        <f t="shared" ref="AF93" ca="1" si="89">Y93-AE93</f>
        <v>#DIV/0!</v>
      </c>
    </row>
    <row r="94" spans="1:32" s="1" customFormat="1" ht="15.75">
      <c r="A94" s="23"/>
      <c r="B94" s="19" t="s">
        <v>119</v>
      </c>
      <c r="C94" s="20" t="s">
        <v>120</v>
      </c>
      <c r="D94" s="21" t="s">
        <v>225</v>
      </c>
      <c r="E94" s="22" t="s">
        <v>226</v>
      </c>
      <c r="F94" s="17" t="s">
        <v>227</v>
      </c>
      <c r="G94" s="21" t="s">
        <v>228</v>
      </c>
      <c r="H94" s="21" t="s">
        <v>229</v>
      </c>
      <c r="I94" s="17" t="s">
        <v>230</v>
      </c>
      <c r="J94" s="17" t="s">
        <v>231</v>
      </c>
      <c r="K94" s="17" t="s">
        <v>232</v>
      </c>
      <c r="L94" s="17" t="s">
        <v>233</v>
      </c>
      <c r="M94" s="17" t="s">
        <v>234</v>
      </c>
      <c r="N94" s="17" t="s">
        <v>235</v>
      </c>
      <c r="O94" s="17" t="s">
        <v>236</v>
      </c>
      <c r="P94" s="17" t="s">
        <v>237</v>
      </c>
      <c r="Q94" s="539" t="s">
        <v>238</v>
      </c>
      <c r="R94" s="17" t="s">
        <v>239</v>
      </c>
      <c r="S94" s="17" t="s">
        <v>240</v>
      </c>
      <c r="T94" s="17" t="s">
        <v>241</v>
      </c>
      <c r="U94" s="17" t="s">
        <v>242</v>
      </c>
      <c r="V94" s="17" t="s">
        <v>243</v>
      </c>
      <c r="W94" s="56" t="s">
        <v>244</v>
      </c>
      <c r="X94" s="17" t="s">
        <v>245</v>
      </c>
      <c r="Y94" s="71" t="s">
        <v>246</v>
      </c>
      <c r="Z94" s="544" t="s">
        <v>247</v>
      </c>
      <c r="AA94" s="73" t="s">
        <v>248</v>
      </c>
      <c r="AB94" s="74" t="s">
        <v>249</v>
      </c>
      <c r="AC94" s="74" t="s">
        <v>250</v>
      </c>
      <c r="AD94" s="75" t="s">
        <v>251</v>
      </c>
      <c r="AE94" s="76"/>
      <c r="AF94" s="77"/>
    </row>
    <row r="95" spans="1:32">
      <c r="A95" s="23">
        <f>'[1]14-10-2025'!$B$2</f>
        <v>0</v>
      </c>
      <c r="B95" s="24" cm="1">
        <f t="array" aca="1" ref="B95" ca="1">INDIRECT("'[Rawad.xlsx]"&amp;TEXT(DATE(2025,10,1)+INT((ROW()-4)/7),"dd-mm-yyyy")&amp;"'!$B$4")</f>
        <v>0</v>
      </c>
      <c r="C95" s="25" cm="1">
        <f t="array" aca="1" ref="C95" ca="1">INDIRECT("'[Rawad.xlsx]"&amp;TEXT(DATE(2025,10,1)+INT((ROW()-4)/7),"dd-mm-yyyy")&amp;"'!$B$3")</f>
        <v>0</v>
      </c>
      <c r="D95" s="26" cm="1">
        <f t="array" aca="1" ref="D95" ca="1">INDIRECT("'[Rawad.xlsx]"&amp;TEXT(DATE(2025,10,1)+INT((ROW()-4)/7),"dd-mm-yyyy")&amp;"'!$I$2")</f>
        <v>0</v>
      </c>
      <c r="E95" s="27" cm="1">
        <f t="array" aca="1" ref="E95" ca="1">INDIRECT("'[Rawad.xlsx]"&amp;TEXT(DATE(2025,10,1)+INT((ROW()-4)/7),"dd-mm-yyyy")&amp;"'!$I$9")</f>
        <v>0</v>
      </c>
      <c r="F95" s="41" cm="1">
        <f t="array" aca="1" ref="F95" ca="1">INDIRECT("'[Rawad.xlsx]"&amp;TEXT(DATE(2025,10,1)+INT((ROW()-4)/7),"dd-mm-yyyy")&amp;"'!$F$9")</f>
        <v>0</v>
      </c>
      <c r="G95" s="29" cm="1">
        <f t="array" aca="1" ref="G95" ca="1">INDIRECT("'[Rawad.xlsx]"&amp;TEXT(DATE(2025,10,1)+INT((ROW()-4)/7),"dd-mm-yyyy")&amp;"'!$B$22")</f>
        <v>0</v>
      </c>
      <c r="H95" s="29" cm="1">
        <f t="array" aca="1" ref="H95" ca="1">INDIRECT("'[Rawad.xlsx]"&amp;TEXT(DATE(2025,10,1)+INT((ROW()-4)/7),"dd-mm-yyyy")&amp;"'!$B$20")</f>
        <v>0</v>
      </c>
      <c r="I95" s="53" cm="1">
        <f t="array" aca="1" ref="I95" ca="1">INDIRECT("'[Rawad.xlsx]"&amp;TEXT(DATE(2025,10,1)+INT((ROW()-4)/7),"dd-mm-yyyy")&amp;"'!$B$18")</f>
        <v>0</v>
      </c>
      <c r="J95" s="28" cm="1">
        <f t="array" aca="1" ref="J95" ca="1">INDIRECT("'[Rawad.xlsx]"&amp;TEXT(DATE(2025,10,1)+INT((ROW()-4)/7),"dd-mm-yyyy")&amp;"'!$G$27")</f>
        <v>0</v>
      </c>
      <c r="K95" s="28" cm="1">
        <f t="array" aca="1" ref="K95" ca="1">INDIRECT("'[Rawad.xlsx]"&amp;TEXT(DATE(2025,10,1)+INT((ROW()-4)/7),"dd-mm-yyyy")&amp;"'!$C$67")</f>
        <v>0</v>
      </c>
      <c r="L95" s="53" cm="1">
        <f t="array" aca="1" ref="L95" ca="1">INDIRECT("'[Rawad.xlsx]"&amp;TEXT(DATE(2025,10,1)+INT((ROW()-4)/7),"dd-mm-yyyy")&amp;"'!$G$25")</f>
        <v>0</v>
      </c>
      <c r="M95" s="28" cm="1">
        <f t="array" aca="1" ref="M95" ca="1">INDIRECT("'[Rawad.xlsx]"&amp;TEXT(DATE(2025,10,1)+INT((ROW()-4)/7),"dd-mm-yyyy")&amp;"'!$H$25")</f>
        <v>0</v>
      </c>
      <c r="N95" s="28" cm="1">
        <f t="array" aca="1" ref="N95" ca="1">INDIRECT("'[Rawad.xlsx]"&amp;TEXT(DATE(2025,10,1)+INT((ROW()-4)/7),"dd-mm-yyyy")&amp;"'!$F$25")</f>
        <v>0</v>
      </c>
      <c r="O95" s="28" cm="1">
        <f t="array" aca="1" ref="O95" ca="1">INDIRECT("'[Rawad.xlsx]"&amp;TEXT(DATE(2025,10,1)+INT((ROW()-4)/7),"dd-mm-yyyy")&amp;"'!$D$25")</f>
        <v>0</v>
      </c>
      <c r="P95" s="53" cm="1">
        <f t="array" aca="1" ref="P95" ca="1">INDIRECT("'[Rawad.xlsx]"&amp;TEXT(DATE(2025,10,1)+INT((ROW()-4)/7),"dd-mm-yyyy")&amp;"'!$I$25")</f>
        <v>0</v>
      </c>
      <c r="Q95" s="540">
        <f ca="1">SUM(F4:P4)+(E4*D4)+Z4+AA4+AB4</f>
        <v>0</v>
      </c>
      <c r="R95" s="28" cm="1">
        <f t="array" aca="1" ref="R95" ca="1">INDIRECT("'[Rawad.xlsx]"&amp;TEXT(DATE(2025,10,1)+INT((ROW()-4)/7),"dd-mm-yyyy")&amp;"'!$M$6")</f>
        <v>0</v>
      </c>
      <c r="S95" s="28" cm="1">
        <f t="array" aca="1" ref="S95" ca="1">INDIRECT("'[Rawad.xlsx]"&amp;TEXT(DATE(2025,10,1)+INT((ROW()-4)/7),"dd-mm-yyyy")&amp;"'!M$5")</f>
        <v>0</v>
      </c>
      <c r="T95" s="28" cm="1">
        <f t="array" aca="1" ref="T95" ca="1">INDIRECT("'[Rawad.xlsx]"&amp;TEXT(DATE(2025,10,1)+INT((ROW()-4)/7),"dd-mm-yyyy")&amp;"'!$M$4")</f>
        <v>0</v>
      </c>
      <c r="U95" s="53">
        <f ca="1">Q95-(S95+R95+T95)</f>
        <v>0</v>
      </c>
      <c r="V95" s="28">
        <f t="shared" ref="V95:V98" ca="1" si="90">R95-(R95*11%)</f>
        <v>0</v>
      </c>
      <c r="W95" s="57">
        <f t="shared" ref="W95:W98" ca="1" si="91">(S95-(S95*20%))</f>
        <v>0</v>
      </c>
      <c r="X95" s="28">
        <f ca="1">((F95+(E95*D95))-(V95+W95+T95))</f>
        <v>0</v>
      </c>
      <c r="Y95" s="78" t="e">
        <f ca="1">(((R95*11%)+(S95*6%)+(U95*20%)+(T95-K95))-(J95+L95+M95+P95))/C1</f>
        <v>#DIV/0!</v>
      </c>
      <c r="Z95" s="547" cm="1">
        <f t="array" aca="1" ref="Z95" ca="1">INDIRECT("'[Rawad.xlsx]"&amp;TEXT(DATE(2025,10,1)+INT((ROW()-4)/7),"dd-mm-yyyy")&amp;"'!$B$17")</f>
        <v>0</v>
      </c>
      <c r="AA95" s="89" cm="1">
        <f t="array" aca="1" ref="AA95" ca="1">INDIRECT("'[Rawad.xlsx]"&amp;TEXT(DATE(2025,10,1)+INT((ROW()-4)/7),"dd-mm-yyyy")&amp;"'!G$72")</f>
        <v>0</v>
      </c>
      <c r="AB95" s="81"/>
      <c r="AC95" s="81">
        <f>'[1]14-10-2025'!$M$7</f>
        <v>0</v>
      </c>
      <c r="AD95" s="80">
        <f t="shared" ca="1" si="43"/>
        <v>0</v>
      </c>
      <c r="AE95" s="76"/>
      <c r="AF95" s="77"/>
    </row>
    <row r="96" spans="1:32">
      <c r="A96" s="23">
        <f>'[2]14-10-2025'!$B$2</f>
        <v>0</v>
      </c>
      <c r="B96" s="30" cm="1">
        <f t="array" aca="1" ref="B96" ca="1">INDIRECT("'[Hani.xlsx]"&amp;TEXT(DATE(2025,10,1)+INT((ROW()-4)/7),"dd-mm-yyyy")&amp;"'!$B$4")</f>
        <v>0</v>
      </c>
      <c r="C96" s="31" cm="1">
        <f t="array" aca="1" ref="C96" ca="1">INDIRECT("'[Hani.xlsx]"&amp;TEXT(DATE(2025,10,1)+INT((ROW()-4)/7),"dd-mm-yyyy")&amp;"'!$B$3")</f>
        <v>0</v>
      </c>
      <c r="D96" s="26" cm="1">
        <f t="array" aca="1" ref="D96" ca="1">INDIRECT("'[Hani.xlsx]"&amp;TEXT(DATE(2025,10,1)+INT((ROW()-4)/7),"dd-mm-yyyy")&amp;"'!$I$2")</f>
        <v>0</v>
      </c>
      <c r="E96" s="27" cm="1">
        <f t="array" aca="1" ref="E96" ca="1">INDIRECT("'[Hani.xlsx]"&amp;TEXT(DATE(2025,10,1)+INT((ROW()-5)/7),"dd-mm-yyyy")&amp;"'!$I$9")</f>
        <v>0</v>
      </c>
      <c r="F96" s="41" cm="1">
        <f t="array" aca="1" ref="F96" ca="1">INDIRECT("'[Hani.xlsx]"&amp;TEXT(DATE(2025,10,1)+INT((ROW()-5)/7),"dd-mm-yyyy")&amp;"'!$F$9")</f>
        <v>0</v>
      </c>
      <c r="G96" s="52" cm="1">
        <f t="array" aca="1" ref="G96" ca="1">INDIRECT("'[Hani.xlsx]"&amp;TEXT(DATE(2025,10,1)+INT((ROW()-5)/7),"dd-mm-yyyy")&amp;"'!$B$22")</f>
        <v>0</v>
      </c>
      <c r="H96" s="52" cm="1">
        <f t="array" aca="1" ref="H96" ca="1">INDIRECT("'[Hani.xlsx]"&amp;TEXT(DATE(2025,10,1)+INT((ROW()-5)/7),"dd-mm-yyyy")&amp;"'!$B$20")</f>
        <v>0</v>
      </c>
      <c r="I96" s="53" cm="1">
        <f t="array" aca="1" ref="I96" ca="1">INDIRECT("'[Hani.xlsx]"&amp;TEXT(DATE(2025,10,1)+INT((ROW()-5)/7),"dd-mm-yyyy")&amp;"'!$B$18")</f>
        <v>0</v>
      </c>
      <c r="J96" s="53" cm="1">
        <f t="array" aca="1" ref="J96" ca="1">INDIRECT("'[Hani.xlsx]"&amp;TEXT(DATE(2025,10,1)+INT((ROW()-5)/7),"dd-mm-yyyy")&amp;"'!$G$27")</f>
        <v>0</v>
      </c>
      <c r="K96" s="53" cm="1">
        <f t="array" aca="1" ref="K96" ca="1">INDIRECT("'[Hani.xlsx]"&amp;TEXT(DATE(2025,10,1)+INT((ROW()-5)/7),"dd-mm-yyyy")&amp;"'!$C$67")</f>
        <v>0</v>
      </c>
      <c r="L96" s="53" cm="1">
        <f t="array" aca="1" ref="L96" ca="1">INDIRECT("'[Hani.xlsx]"&amp;TEXT(DATE(2025,10,1)+INT((ROW()-5)/7),"dd-mm-yyyy")&amp;"'!$G$25")</f>
        <v>0</v>
      </c>
      <c r="M96" s="53" cm="1">
        <f t="array" aca="1" ref="M96" ca="1">INDIRECT("'[Hani.xlsx]"&amp;TEXT(DATE(2025,10,1)+INT((ROW()-5)/7),"dd-mm-yyyy")&amp;"'!$H$25")</f>
        <v>0</v>
      </c>
      <c r="N96" s="53" cm="1">
        <f t="array" aca="1" ref="N96" ca="1">INDIRECT("'[Hani.xlsx]"&amp;TEXT(DATE(2025,10,1)+INT((ROW()-5)/7),"dd-mm-yyyy")&amp;"'!$F$25")</f>
        <v>0</v>
      </c>
      <c r="O96" s="53" cm="1">
        <f t="array" aca="1" ref="O96" ca="1">INDIRECT("'[Hani.xlsx]"&amp;TEXT(DATE(2025,10,1)+INT((ROW()-5)/7),"dd-mm-yyyy")&amp;"'!$D$25")</f>
        <v>0</v>
      </c>
      <c r="P96" s="53" cm="1">
        <f t="array" aca="1" ref="P96" ca="1">INDIRECT("'[Hani.xlsx]"&amp;TEXT(DATE(2025,10,1)+INT((ROW()-5)/7),"dd-mm-yyyy")&amp;"'!$I$25")</f>
        <v>0</v>
      </c>
      <c r="Q96" s="540">
        <f ca="1">SUM(F4:P4)+(E4*D4)+Z4+AA4+AB4</f>
        <v>0</v>
      </c>
      <c r="R96" s="53" cm="1">
        <f t="array" aca="1" ref="R96" ca="1">INDIRECT("'[Hani.xlsx]"&amp;TEXT(DATE(2025,10,1)+INT((ROW()-5)/7),"dd-mm-yyyy")&amp;"'!$M$6")</f>
        <v>0</v>
      </c>
      <c r="S96" s="53" cm="1">
        <f t="array" aca="1" ref="S96" ca="1">INDIRECT("'[Hani.xlsx]"&amp;TEXT(DATE(2025,10,1)+INT((ROW()-5)/7),"dd-mm-yyyy")&amp;"'!M$5")</f>
        <v>0</v>
      </c>
      <c r="T96" s="53" cm="1">
        <f t="array" aca="1" ref="T96" ca="1">INDIRECT("'[Hani.xlsx]"&amp;TEXT(DATE(2025,10,1)+INT((ROW()-5)/7),"dd-mm-yyyy")&amp;"'!$M$4")</f>
        <v>0</v>
      </c>
      <c r="U96" s="53">
        <f t="shared" ref="U96:U98" ca="1" si="92">Q96-(S96+R96+T96)</f>
        <v>0</v>
      </c>
      <c r="V96" s="28">
        <f t="shared" ca="1" si="90"/>
        <v>0</v>
      </c>
      <c r="W96" s="57">
        <f t="shared" ca="1" si="91"/>
        <v>0</v>
      </c>
      <c r="X96" s="28">
        <f ca="1">((F96+(E96*D96))-(V96+W96+T96))</f>
        <v>0</v>
      </c>
      <c r="Y96" s="78" t="e">
        <f ca="1">(((R96*11%)+(S96*6%)+(U96*20%)+(T96-K96))-(J96+L96+M96+P96))/C1</f>
        <v>#DIV/0!</v>
      </c>
      <c r="Z96" s="547" cm="1">
        <f t="array" aca="1" ref="Z96" ca="1">INDIRECT("'[Hani.xlsx]"&amp;TEXT(DATE(2025,10,1)+INT((ROW()-5)/7),"dd-mm-yyyy")&amp;"'!$B$17")</f>
        <v>0</v>
      </c>
      <c r="AA96" s="89" cm="1">
        <f t="array" aca="1" ref="AA96" ca="1">INDIRECT("'[Hani.xlsx]"&amp;TEXT(DATE(2025,10,1)+INT((ROW()-5)/7),"dd-mm-yyyy")&amp;"'!G$72")</f>
        <v>0</v>
      </c>
      <c r="AB96" s="81"/>
      <c r="AC96" s="81"/>
      <c r="AD96" s="80">
        <f t="shared" ca="1" si="43"/>
        <v>0</v>
      </c>
      <c r="AE96" s="76"/>
      <c r="AF96" s="77"/>
    </row>
    <row r="97" spans="1:32">
      <c r="A97" s="23">
        <f>'[3]14-10-2025'!$B$2</f>
        <v>0</v>
      </c>
      <c r="B97" s="30" cm="1">
        <f t="array" aca="1" ref="B97" ca="1">INDIRECT("'[Rayan.xlsx]"&amp;TEXT(DATE(2025,10,1)+INT((ROW()-4)/7),"dd-mm-yyyy")&amp;"'!$B$4")</f>
        <v>0</v>
      </c>
      <c r="C97" s="25" cm="1">
        <f t="array" aca="1" ref="C97" ca="1">INDIRECT("'[Rayan.xlsx]"&amp;TEXT(DATE(2025,10,1)+INT((ROW()-4)/7),"dd-mm-yyyy")&amp;"'!$B$3")</f>
        <v>0</v>
      </c>
      <c r="D97" s="26" cm="1">
        <f t="array" aca="1" ref="D97" ca="1">INDIRECT("'[Rayan.xlsx]"&amp;TEXT(DATE(2025,10,1)+INT((ROW()-4)/7),"dd-mm-yyyy")&amp;"'!$I$2")</f>
        <v>89000</v>
      </c>
      <c r="E97" s="27" cm="1">
        <f t="array" aca="1" ref="E97" ca="1">INDIRECT("'[Rayan.xlsx]"&amp;TEXT(DATE(2025,10,1)+INT((ROW()-6)/7),"dd-mm-yyyy")&amp;"'!$I$9")</f>
        <v>0</v>
      </c>
      <c r="F97" s="41" cm="1">
        <f t="array" aca="1" ref="F97" ca="1">INDIRECT("'[Rayan.xlsx]"&amp;TEXT(DATE(2025,10,1)+INT((ROW()-6)/7),"dd-mm-yyyy")&amp;"'!$F$9")</f>
        <v>0</v>
      </c>
      <c r="G97" s="52" cm="1">
        <f t="array" aca="1" ref="G97" ca="1">INDIRECT("'[Rayan.xlsx]"&amp;TEXT(DATE(2025,10,1)+INT((ROW()-6)/7),"dd-mm-yyyy")&amp;"'!$B$22")</f>
        <v>0</v>
      </c>
      <c r="H97" s="52" cm="1">
        <f t="array" aca="1" ref="H97" ca="1">INDIRECT("'[Rayan.xlsx]"&amp;TEXT(DATE(2025,10,1)+INT((ROW()-6)/7),"dd-mm-yyyy")&amp;"'!$B$20")</f>
        <v>0</v>
      </c>
      <c r="I97" s="53" cm="1">
        <f t="array" aca="1" ref="I97" ca="1">INDIRECT("'[Rayan.xlsx]"&amp;TEXT(DATE(2025,10,1)+INT((ROW()-6)/7),"dd-mm-yyyy")&amp;"'!$B$18")</f>
        <v>0</v>
      </c>
      <c r="J97" s="53" cm="1">
        <f t="array" aca="1" ref="J97" ca="1">INDIRECT("'[Rayan.xlsx]"&amp;TEXT(DATE(2025,10,1)+INT((ROW()-6)/7),"dd-mm-yyyy")&amp;"'!$G$27")</f>
        <v>0</v>
      </c>
      <c r="K97" s="53" cm="1">
        <f t="array" aca="1" ref="K97" ca="1">INDIRECT("'[Rayan.xlsx]"&amp;TEXT(DATE(2025,10,1)+INT((ROW()-6)/7),"dd-mm-yyyy")&amp;"'!$C$67")</f>
        <v>0</v>
      </c>
      <c r="L97" s="53" cm="1">
        <f t="array" aca="1" ref="L97" ca="1">INDIRECT("'[Rayan.xlsx]"&amp;TEXT(DATE(2025,10,1)+INT((ROW()-6)/7),"dd-mm-yyyy")&amp;"'!$G$25")</f>
        <v>0</v>
      </c>
      <c r="M97" s="53" cm="1">
        <f t="array" aca="1" ref="M97" ca="1">INDIRECT("'[Rayan.xlsx]"&amp;TEXT(DATE(2025,10,1)+INT((ROW()-6)/7),"dd-mm-yyyy")&amp;"'!$H$25")</f>
        <v>0</v>
      </c>
      <c r="N97" s="53" cm="1">
        <f t="array" aca="1" ref="N97" ca="1">INDIRECT("'[Rayan.xlsx]"&amp;TEXT(DATE(2025,10,1)+INT((ROW()-6)/7),"dd-mm-yyyy")&amp;"'!$F$25")</f>
        <v>0</v>
      </c>
      <c r="O97" s="53" cm="1">
        <f t="array" aca="1" ref="O97" ca="1">INDIRECT("'[Rayan.xlsx]"&amp;TEXT(DATE(2025,10,1)+INT((ROW()-6)/7),"dd-mm-yyyy")&amp;"'!$D$25")</f>
        <v>0</v>
      </c>
      <c r="P97" s="53" cm="1">
        <f t="array" aca="1" ref="P97" ca="1">INDIRECT("'[Rayan.xlsx]"&amp;TEXT(DATE(2025,10,1)+INT((ROW()-6)/7),"dd-mm-yyyy")&amp;"'!$I$25")</f>
        <v>0</v>
      </c>
      <c r="Q97" s="540">
        <f ca="1">SUM(F4:P4)+(E4*D4)+Z4+AA4+AB4</f>
        <v>0</v>
      </c>
      <c r="R97" s="53" cm="1">
        <f t="array" aca="1" ref="R97" ca="1">INDIRECT("'[Rayan.xlsx]"&amp;TEXT(DATE(2025,10,1)+INT((ROW()-6)/7),"dd-mm-yyyy")&amp;"'!$M$6")</f>
        <v>0</v>
      </c>
      <c r="S97" s="53" cm="1">
        <f t="array" aca="1" ref="S97" ca="1">INDIRECT("'[Rayan.xlsx]"&amp;TEXT(DATE(2025,10,1)+INT((ROW()-6)/7),"dd-mm-yyyy")&amp;"'!M$5")</f>
        <v>0</v>
      </c>
      <c r="T97" s="53" cm="1">
        <f t="array" aca="1" ref="T97" ca="1">INDIRECT("'[Rayan.xlsx]"&amp;TEXT(DATE(2025,10,1)+INT((ROW()-6)/7),"dd-mm-yyyy")&amp;"'!$M$4")</f>
        <v>0</v>
      </c>
      <c r="U97" s="53">
        <f t="shared" ca="1" si="92"/>
        <v>0</v>
      </c>
      <c r="V97" s="28">
        <f t="shared" ca="1" si="90"/>
        <v>0</v>
      </c>
      <c r="W97" s="57">
        <f t="shared" ca="1" si="91"/>
        <v>0</v>
      </c>
      <c r="X97" s="28">
        <f ca="1">((F97+(E97*D97))-(V97+W97+T97))</f>
        <v>0</v>
      </c>
      <c r="Y97" s="78" t="e">
        <f ca="1">(((R97*11%)+(S97*6%)+(U97*20%)+(T97-K97))-(J97+L97+M97+P97))/C1</f>
        <v>#DIV/0!</v>
      </c>
      <c r="Z97" s="547" cm="1">
        <f t="array" aca="1" ref="Z97" ca="1">INDIRECT("'[Rayan.xlsx]"&amp;TEXT(DATE(2025,10,1)+INT((ROW()-6)/7),"dd-mm-yyyy")&amp;"'!$B$17")</f>
        <v>0</v>
      </c>
      <c r="AA97" s="89" cm="1">
        <f t="array" aca="1" ref="AA97" ca="1">INDIRECT("'[Rayan.xlsx]"&amp;TEXT(DATE(2025,10,1)+INT((ROW()-6)/7),"dd-mm-yyyy")&amp;"'!G$72")</f>
        <v>0</v>
      </c>
      <c r="AB97" s="81"/>
      <c r="AC97" s="81"/>
      <c r="AD97" s="80">
        <f t="shared" ca="1" si="43"/>
        <v>0</v>
      </c>
      <c r="AE97" s="76"/>
      <c r="AF97" s="77"/>
    </row>
    <row r="98" spans="1:32" ht="15.75">
      <c r="A98" s="23">
        <f>'[4]14-10-2025'!$B$2</f>
        <v>0</v>
      </c>
      <c r="B98" s="30" cm="1">
        <f t="array" aca="1" ref="B98" ca="1">INDIRECT("'[Ahmad.xlsx]"&amp;TEXT(DATE(2025,10,1)+INT((ROW()-4)/7),"dd-mm-yyyy")&amp;"'!$B$4")</f>
        <v>0</v>
      </c>
      <c r="C98" s="25" cm="1">
        <f t="array" aca="1" ref="C98" ca="1">INDIRECT("'[Ahmad.xlsx]"&amp;TEXT(DATE(2025,10,1)+INT((ROW()-4)/7),"dd-mm-yyyy")&amp;"'!$B$3")</f>
        <v>0</v>
      </c>
      <c r="D98" s="26" cm="1">
        <f t="array" aca="1" ref="D98" ca="1">INDIRECT("'[Ahmad.xlsx]"&amp;TEXT(DATE(2025,10,1)+INT((ROW()-4)/7),"dd-mm-yyyy")&amp;"'!$I$2")</f>
        <v>89000</v>
      </c>
      <c r="E98" s="27" cm="1">
        <f t="array" aca="1" ref="E98" ca="1">INDIRECT("'[Ahmad.xlsx]"&amp;TEXT(DATE(2025,10,1)+INT((ROW()-7)/7),"dd-mm-yyyy")&amp;"'!$I$9")</f>
        <v>0</v>
      </c>
      <c r="F98" s="41" cm="1">
        <f t="array" aca="1" ref="F98" ca="1">INDIRECT("'[Ahmad.xlsx]"&amp;TEXT(DATE(2025,10,1)+INT((ROW()-7)/7),"dd-mm-yyyy")&amp;"'!$F$9")</f>
        <v>0</v>
      </c>
      <c r="G98" s="52" cm="1">
        <f t="array" aca="1" ref="G98" ca="1">INDIRECT("'[Ahmad.xlsx]"&amp;TEXT(DATE(2025,10,1)+INT((ROW()-7)/7),"dd-mm-yyyy")&amp;"'!$B$22")</f>
        <v>0</v>
      </c>
      <c r="H98" s="52" cm="1">
        <f t="array" aca="1" ref="H98" ca="1">INDIRECT("'[Ahmad.xlsx]"&amp;TEXT(DATE(2025,10,1)+INT((ROW()-7)/7),"dd-mm-yyyy")&amp;"'!$B$20")</f>
        <v>0</v>
      </c>
      <c r="I98" s="53" cm="1">
        <f t="array" aca="1" ref="I98" ca="1">INDIRECT("'[Ahmad.xlsx]"&amp;TEXT(DATE(2025,10,1)+INT((ROW()-7)/7),"dd-mm-yyyy")&amp;"'!$B$18")</f>
        <v>0</v>
      </c>
      <c r="J98" s="53" cm="1">
        <f t="array" aca="1" ref="J98" ca="1">INDIRECT("'[Ahmad.xlsx]"&amp;TEXT(DATE(2025,10,1)+INT((ROW()-7)/7),"dd-mm-yyyy")&amp;"'!$G$27")</f>
        <v>0</v>
      </c>
      <c r="K98" s="53" cm="1">
        <f t="array" aca="1" ref="K98" ca="1">INDIRECT("'[Ahmad.xlsx]"&amp;TEXT(DATE(2025,10,1)+INT((ROW()-7)/7),"dd-mm-yyyy")&amp;"'!$C$67")</f>
        <v>0</v>
      </c>
      <c r="L98" s="53" cm="1">
        <f t="array" aca="1" ref="L98" ca="1">INDIRECT("'[Ahmad.xlsx]"&amp;TEXT(DATE(2025,10,1)+INT((ROW()-7)/7),"dd-mm-yyyy")&amp;"'!$G$25")</f>
        <v>0</v>
      </c>
      <c r="M98" s="53" cm="1">
        <f t="array" aca="1" ref="M98" ca="1">INDIRECT("'[Ahmad.xlsx]"&amp;TEXT(DATE(2025,10,1)+INT((ROW()-7)/7),"dd-mm-yyyy")&amp;"'!$H$25")</f>
        <v>0</v>
      </c>
      <c r="N98" s="53" cm="1">
        <f t="array" aca="1" ref="N98" ca="1">INDIRECT("'[Ahmad.xlsx]"&amp;TEXT(DATE(2025,10,1)+INT((ROW()-7)/7),"dd-mm-yyyy")&amp;"'!$F$25")</f>
        <v>0</v>
      </c>
      <c r="O98" s="53" cm="1">
        <f t="array" aca="1" ref="O98" ca="1">INDIRECT("'[Ahmad.xlsx]"&amp;TEXT(DATE(2025,10,1)+INT((ROW()-7)/7),"dd-mm-yyyy")&amp;"'!$D$25")</f>
        <v>0</v>
      </c>
      <c r="P98" s="53" cm="1">
        <f t="array" aca="1" ref="P98" ca="1">INDIRECT("'[Ahmad.xlsx]"&amp;TEXT(DATE(2025,10,1)+INT((ROW()-7)/7),"dd-mm-yyyy")&amp;"'!$I$25")</f>
        <v>0</v>
      </c>
      <c r="Q98" s="540">
        <f ca="1">SUM(F4:P4)+(E4*D4)+Z4+AA4+AB4</f>
        <v>0</v>
      </c>
      <c r="R98" s="53" cm="1">
        <f t="array" aca="1" ref="R98" ca="1">INDIRECT("'[Ahmad.xlsx]"&amp;TEXT(DATE(2025,10,1)+INT((ROW()-7)/7),"dd-mm-yyyy")&amp;"'!$M$6")</f>
        <v>0</v>
      </c>
      <c r="S98" s="53" cm="1">
        <f t="array" aca="1" ref="S98" ca="1">INDIRECT("'[Ahmad.xlsx]"&amp;TEXT(DATE(2025,10,1)+INT((ROW()-7)/7),"dd-mm-yyyy")&amp;"'!M$5")</f>
        <v>0</v>
      </c>
      <c r="T98" s="53" cm="1">
        <f t="array" aca="1" ref="T98" ca="1">INDIRECT("'[Ahmad.xlsx]"&amp;TEXT(DATE(2025,10,1)+INT((ROW()-7)/7),"dd-mm-yyyy")&amp;"'!$M$4")</f>
        <v>0</v>
      </c>
      <c r="U98" s="53">
        <f t="shared" ca="1" si="92"/>
        <v>0</v>
      </c>
      <c r="V98" s="28">
        <f t="shared" ca="1" si="90"/>
        <v>0</v>
      </c>
      <c r="W98" s="57">
        <f t="shared" ca="1" si="91"/>
        <v>0</v>
      </c>
      <c r="X98" s="28">
        <f ca="1">((F98+(E98*D98))-(V98+W98+T98))</f>
        <v>0</v>
      </c>
      <c r="Y98" s="78" t="e">
        <f ca="1">(((R98*11%)+(S98*6%)+(U98*20%)+(T98-K98))-(J98+L98+M98+P98))/C1</f>
        <v>#DIV/0!</v>
      </c>
      <c r="Z98" s="547" cm="1">
        <f t="array" aca="1" ref="Z98" ca="1">INDIRECT("'[Ahmad.xlsx]"&amp;TEXT(DATE(2025,10,1)+INT((ROW()-7)/7),"dd-mm-yyyy")&amp;"'!$B$17")</f>
        <v>0</v>
      </c>
      <c r="AA98" s="89" cm="1">
        <f t="array" aca="1" ref="AA98" ca="1">INDIRECT("'[Ahmad.xlsx]"&amp;TEXT(DATE(2025,10,1)+INT((ROW()-7)/7),"dd-mm-yyyy")&amp;"'!G$72")</f>
        <v>0</v>
      </c>
      <c r="AB98" s="81"/>
      <c r="AC98" s="81"/>
      <c r="AD98" s="80">
        <f t="shared" ca="1" si="43"/>
        <v>0</v>
      </c>
      <c r="AE98" s="76"/>
      <c r="AF98" s="77"/>
    </row>
    <row r="99" spans="1:32" s="2" customFormat="1" ht="15.75">
      <c r="A99" s="23"/>
      <c r="B99" s="33"/>
      <c r="C99" s="33"/>
      <c r="D99" s="34"/>
      <c r="E99" s="35"/>
      <c r="F99" s="36"/>
      <c r="G99" s="34"/>
      <c r="H99" s="34"/>
      <c r="I99" s="36"/>
      <c r="J99" s="36"/>
      <c r="K99" s="36"/>
      <c r="L99" s="36"/>
      <c r="M99" s="36"/>
      <c r="N99" s="36"/>
      <c r="O99" s="36"/>
      <c r="P99" s="36"/>
      <c r="Q99" s="542"/>
      <c r="R99" s="36"/>
      <c r="S99" s="60"/>
      <c r="T99" s="61"/>
      <c r="U99" s="36"/>
      <c r="V99" s="36"/>
      <c r="W99" s="62"/>
      <c r="X99" s="36"/>
      <c r="Y99" s="84"/>
      <c r="Z99" s="84"/>
      <c r="AA99" s="84"/>
      <c r="AB99" s="84"/>
      <c r="AC99" s="84"/>
      <c r="AD99" s="85"/>
      <c r="AE99" s="76"/>
      <c r="AF99" s="77"/>
    </row>
    <row r="100" spans="1:32" s="3" customFormat="1" ht="15.75">
      <c r="A100" s="23"/>
      <c r="B100" s="51"/>
      <c r="C100" s="51"/>
      <c r="D100" s="16">
        <f t="shared" ref="D100:X100" ca="1" si="93">SUM(D95:D98)</f>
        <v>178000</v>
      </c>
      <c r="E100" s="50">
        <f t="shared" ca="1" si="93"/>
        <v>0</v>
      </c>
      <c r="F100" s="16">
        <f t="shared" ca="1" si="93"/>
        <v>0</v>
      </c>
      <c r="G100" s="16">
        <f t="shared" ca="1" si="93"/>
        <v>0</v>
      </c>
      <c r="H100" s="16">
        <f t="shared" ca="1" si="93"/>
        <v>0</v>
      </c>
      <c r="I100" s="16">
        <f t="shared" ca="1" si="93"/>
        <v>0</v>
      </c>
      <c r="J100" s="16">
        <f t="shared" ca="1" si="93"/>
        <v>0</v>
      </c>
      <c r="K100" s="16">
        <f t="shared" ca="1" si="93"/>
        <v>0</v>
      </c>
      <c r="L100" s="16">
        <f t="shared" ca="1" si="93"/>
        <v>0</v>
      </c>
      <c r="M100" s="16">
        <f t="shared" ca="1" si="93"/>
        <v>0</v>
      </c>
      <c r="N100" s="16">
        <f t="shared" ca="1" si="93"/>
        <v>0</v>
      </c>
      <c r="O100" s="16">
        <f t="shared" ca="1" si="93"/>
        <v>0</v>
      </c>
      <c r="P100" s="16">
        <f t="shared" ca="1" si="93"/>
        <v>0</v>
      </c>
      <c r="Q100" s="546">
        <f t="shared" ca="1" si="93"/>
        <v>0</v>
      </c>
      <c r="R100" s="69">
        <f t="shared" ca="1" si="93"/>
        <v>0</v>
      </c>
      <c r="S100" s="69">
        <f t="shared" ca="1" si="93"/>
        <v>0</v>
      </c>
      <c r="T100" s="69">
        <f t="shared" ca="1" si="93"/>
        <v>0</v>
      </c>
      <c r="U100" s="69">
        <f t="shared" ca="1" si="93"/>
        <v>0</v>
      </c>
      <c r="V100" s="69">
        <f t="shared" ca="1" si="93"/>
        <v>0</v>
      </c>
      <c r="W100" s="70">
        <f t="shared" ca="1" si="93"/>
        <v>0</v>
      </c>
      <c r="X100" s="69">
        <f t="shared" ca="1" si="93"/>
        <v>0</v>
      </c>
      <c r="Y100" s="92" t="e">
        <f ca="1">(((R100*11%)+(S100*6%)+(U100*20%)+(T100-K100))-(J100+L100+M100+P100))/C1</f>
        <v>#DIV/0!</v>
      </c>
      <c r="Z100" s="93">
        <f t="shared" ref="Z100:AD100" ca="1" si="94">SUM(Z95:Z98)</f>
        <v>0</v>
      </c>
      <c r="AA100" s="93">
        <f t="shared" ca="1" si="94"/>
        <v>0</v>
      </c>
      <c r="AB100" s="69">
        <f t="shared" si="94"/>
        <v>0</v>
      </c>
      <c r="AC100" s="69">
        <f t="shared" si="94"/>
        <v>0</v>
      </c>
      <c r="AD100" s="69">
        <f t="shared" ca="1" si="94"/>
        <v>0</v>
      </c>
      <c r="AE100" s="76">
        <f>AE86</f>
        <v>172.04</v>
      </c>
      <c r="AF100" s="77" t="e">
        <f t="shared" ref="AF100" ca="1" si="95">Y100-AE100</f>
        <v>#DIV/0!</v>
      </c>
    </row>
    <row r="101" spans="1:32" s="1" customFormat="1" ht="15.75">
      <c r="A101" s="23"/>
      <c r="B101" s="19" t="s">
        <v>119</v>
      </c>
      <c r="C101" s="20" t="s">
        <v>120</v>
      </c>
      <c r="D101" s="21" t="s">
        <v>225</v>
      </c>
      <c r="E101" s="22" t="s">
        <v>226</v>
      </c>
      <c r="F101" s="17" t="s">
        <v>227</v>
      </c>
      <c r="G101" s="21" t="s">
        <v>228</v>
      </c>
      <c r="H101" s="21" t="s">
        <v>229</v>
      </c>
      <c r="I101" s="17" t="s">
        <v>230</v>
      </c>
      <c r="J101" s="17" t="s">
        <v>231</v>
      </c>
      <c r="K101" s="17" t="s">
        <v>232</v>
      </c>
      <c r="L101" s="17" t="s">
        <v>233</v>
      </c>
      <c r="M101" s="17" t="s">
        <v>234</v>
      </c>
      <c r="N101" s="17" t="s">
        <v>235</v>
      </c>
      <c r="O101" s="17" t="s">
        <v>236</v>
      </c>
      <c r="P101" s="17" t="s">
        <v>237</v>
      </c>
      <c r="Q101" s="539" t="s">
        <v>238</v>
      </c>
      <c r="R101" s="17" t="s">
        <v>239</v>
      </c>
      <c r="S101" s="17" t="s">
        <v>240</v>
      </c>
      <c r="T101" s="17" t="s">
        <v>241</v>
      </c>
      <c r="U101" s="17" t="s">
        <v>242</v>
      </c>
      <c r="V101" s="17" t="s">
        <v>243</v>
      </c>
      <c r="W101" s="56" t="s">
        <v>244</v>
      </c>
      <c r="X101" s="17" t="s">
        <v>245</v>
      </c>
      <c r="Y101" s="71" t="s">
        <v>246</v>
      </c>
      <c r="Z101" s="544" t="s">
        <v>247</v>
      </c>
      <c r="AA101" s="73" t="s">
        <v>248</v>
      </c>
      <c r="AB101" s="74" t="s">
        <v>249</v>
      </c>
      <c r="AC101" s="74" t="s">
        <v>250</v>
      </c>
      <c r="AD101" s="75" t="s">
        <v>251</v>
      </c>
      <c r="AE101" s="76"/>
      <c r="AF101" s="77"/>
    </row>
    <row r="102" spans="1:32">
      <c r="A102" s="23">
        <f>'[1]15-10-2025'!$B$2</f>
        <v>0</v>
      </c>
      <c r="B102" s="24" cm="1">
        <f t="array" aca="1" ref="B102" ca="1">INDIRECT("'[Rawad.xlsx]"&amp;TEXT(DATE(2025,10,1)+INT((ROW()-4)/7),"dd-mm-yyyy")&amp;"'!$B$4")</f>
        <v>0</v>
      </c>
      <c r="C102" s="25" cm="1">
        <f t="array" aca="1" ref="C102" ca="1">INDIRECT("'[Rawad.xlsx]"&amp;TEXT(DATE(2025,10,1)+INT((ROW()-4)/7),"dd-mm-yyyy")&amp;"'!$B$3")</f>
        <v>0</v>
      </c>
      <c r="D102" s="26" cm="1">
        <f t="array" aca="1" ref="D102" ca="1">INDIRECT("'[Rawad.xlsx]"&amp;TEXT(DATE(2025,10,1)+INT((ROW()-4)/7),"dd-mm-yyyy")&amp;"'!$I$2")</f>
        <v>0</v>
      </c>
      <c r="E102" s="27" cm="1">
        <f t="array" aca="1" ref="E102" ca="1">INDIRECT("'[Rawad.xlsx]"&amp;TEXT(DATE(2025,10,1)+INT((ROW()-4)/7),"dd-mm-yyyy")&amp;"'!$I$9")</f>
        <v>0</v>
      </c>
      <c r="F102" s="41" cm="1">
        <f t="array" aca="1" ref="F102" ca="1">INDIRECT("'[Rawad.xlsx]"&amp;TEXT(DATE(2025,10,1)+INT((ROW()-4)/7),"dd-mm-yyyy")&amp;"'!$F$9")</f>
        <v>0</v>
      </c>
      <c r="G102" s="29" cm="1">
        <f t="array" aca="1" ref="G102" ca="1">INDIRECT("'[Rawad.xlsx]"&amp;TEXT(DATE(2025,10,1)+INT((ROW()-4)/7),"dd-mm-yyyy")&amp;"'!$B$22")</f>
        <v>0</v>
      </c>
      <c r="H102" s="29" cm="1">
        <f t="array" aca="1" ref="H102" ca="1">INDIRECT("'[Rawad.xlsx]"&amp;TEXT(DATE(2025,10,1)+INT((ROW()-4)/7),"dd-mm-yyyy")&amp;"'!$B$20")</f>
        <v>0</v>
      </c>
      <c r="I102" s="53" cm="1">
        <f t="array" aca="1" ref="I102" ca="1">INDIRECT("'[Rawad.xlsx]"&amp;TEXT(DATE(2025,10,1)+INT((ROW()-4)/7),"dd-mm-yyyy")&amp;"'!$B$18")</f>
        <v>0</v>
      </c>
      <c r="J102" s="28" cm="1">
        <f t="array" aca="1" ref="J102" ca="1">INDIRECT("'[Rawad.xlsx]"&amp;TEXT(DATE(2025,10,1)+INT((ROW()-4)/7),"dd-mm-yyyy")&amp;"'!$G$27")</f>
        <v>0</v>
      </c>
      <c r="K102" s="28" cm="1">
        <f t="array" aca="1" ref="K102" ca="1">INDIRECT("'[Rawad.xlsx]"&amp;TEXT(DATE(2025,10,1)+INT((ROW()-4)/7),"dd-mm-yyyy")&amp;"'!$C$67")</f>
        <v>0</v>
      </c>
      <c r="L102" s="53" cm="1">
        <f t="array" aca="1" ref="L102" ca="1">INDIRECT("'[Rawad.xlsx]"&amp;TEXT(DATE(2025,10,1)+INT((ROW()-4)/7),"dd-mm-yyyy")&amp;"'!$G$25")</f>
        <v>0</v>
      </c>
      <c r="M102" s="28" cm="1">
        <f t="array" aca="1" ref="M102" ca="1">INDIRECT("'[Rawad.xlsx]"&amp;TEXT(DATE(2025,10,1)+INT((ROW()-4)/7),"dd-mm-yyyy")&amp;"'!$H$25")</f>
        <v>0</v>
      </c>
      <c r="N102" s="28" cm="1">
        <f t="array" aca="1" ref="N102" ca="1">INDIRECT("'[Rawad.xlsx]"&amp;TEXT(DATE(2025,10,1)+INT((ROW()-4)/7),"dd-mm-yyyy")&amp;"'!$F$25")</f>
        <v>0</v>
      </c>
      <c r="O102" s="28" cm="1">
        <f t="array" aca="1" ref="O102" ca="1">INDIRECT("'[Rawad.xlsx]"&amp;TEXT(DATE(2025,10,1)+INT((ROW()-4)/7),"dd-mm-yyyy")&amp;"'!$D$25")</f>
        <v>0</v>
      </c>
      <c r="P102" s="53" cm="1">
        <f t="array" aca="1" ref="P102" ca="1">INDIRECT("'[Rawad.xlsx]"&amp;TEXT(DATE(2025,10,1)+INT((ROW()-4)/7),"dd-mm-yyyy")&amp;"'!$I$25")</f>
        <v>0</v>
      </c>
      <c r="Q102" s="540">
        <f ca="1">SUM(F4:P4)+(E4*D4)+Z4+AA4+AB4</f>
        <v>0</v>
      </c>
      <c r="R102" s="28" cm="1">
        <f t="array" aca="1" ref="R102" ca="1">INDIRECT("'[Rawad.xlsx]"&amp;TEXT(DATE(2025,10,1)+INT((ROW()-4)/7),"dd-mm-yyyy")&amp;"'!$M$6")</f>
        <v>0</v>
      </c>
      <c r="S102" s="28" cm="1">
        <f t="array" aca="1" ref="S102" ca="1">INDIRECT("'[Rawad.xlsx]"&amp;TEXT(DATE(2025,10,1)+INT((ROW()-4)/7),"dd-mm-yyyy")&amp;"'!M$5")</f>
        <v>0</v>
      </c>
      <c r="T102" s="28" cm="1">
        <f t="array" aca="1" ref="T102" ca="1">INDIRECT("'[Rawad.xlsx]"&amp;TEXT(DATE(2025,10,1)+INT((ROW()-4)/7),"dd-mm-yyyy")&amp;"'!$M$4")</f>
        <v>0</v>
      </c>
      <c r="U102" s="53">
        <f ca="1">Q102-(S102+R102+T102)</f>
        <v>0</v>
      </c>
      <c r="V102" s="28">
        <f t="shared" ref="V102:V105" ca="1" si="96">R102-(R102*11%)</f>
        <v>0</v>
      </c>
      <c r="W102" s="57">
        <f t="shared" ref="W102:W105" ca="1" si="97">(S102-(S102*20%))</f>
        <v>0</v>
      </c>
      <c r="X102" s="28">
        <f ca="1">((F102+(E102*D102))-(V102+W102+T102))</f>
        <v>0</v>
      </c>
      <c r="Y102" s="78" t="e">
        <f ca="1">(((R102*11%)+(S102*6%)+(U102*20%)+(T102-K102))-(J102+L102+M102+P102))/C1</f>
        <v>#DIV/0!</v>
      </c>
      <c r="Z102" s="547" cm="1">
        <f t="array" aca="1" ref="Z102" ca="1">INDIRECT("'[Rawad.xlsx]"&amp;TEXT(DATE(2025,10,1)+INT((ROW()-4)/7),"dd-mm-yyyy")&amp;"'!$B$17")</f>
        <v>0</v>
      </c>
      <c r="AA102" s="89" cm="1">
        <f t="array" aca="1" ref="AA102" ca="1">INDIRECT("'[Rawad.xlsx]"&amp;TEXT(DATE(2025,10,1)+INT((ROW()-4)/7),"dd-mm-yyyy")&amp;"'!G$72")</f>
        <v>0</v>
      </c>
      <c r="AB102" s="81"/>
      <c r="AC102" s="81">
        <f>'[1]15-10-2025'!$M$7</f>
        <v>0</v>
      </c>
      <c r="AD102" s="80">
        <f t="shared" ca="1" si="43"/>
        <v>0</v>
      </c>
      <c r="AE102" s="76"/>
      <c r="AF102" s="77"/>
    </row>
    <row r="103" spans="1:32">
      <c r="A103" s="23">
        <f>'[2]15-10-2025'!$B$2</f>
        <v>0</v>
      </c>
      <c r="B103" s="30" cm="1">
        <f t="array" aca="1" ref="B103" ca="1">INDIRECT("'[Hani.xlsx]"&amp;TEXT(DATE(2025,10,1)+INT((ROW()-4)/7),"dd-mm-yyyy")&amp;"'!$B$4")</f>
        <v>0</v>
      </c>
      <c r="C103" s="31" cm="1">
        <f t="array" aca="1" ref="C103" ca="1">INDIRECT("'[Hani.xlsx]"&amp;TEXT(DATE(2025,10,1)+INT((ROW()-4)/7),"dd-mm-yyyy")&amp;"'!$B$3")</f>
        <v>0</v>
      </c>
      <c r="D103" s="26" cm="1">
        <f t="array" aca="1" ref="D103" ca="1">INDIRECT("'[Hani.xlsx]"&amp;TEXT(DATE(2025,10,1)+INT((ROW()-4)/7),"dd-mm-yyyy")&amp;"'!$I$2")</f>
        <v>0</v>
      </c>
      <c r="E103" s="27" cm="1">
        <f t="array" aca="1" ref="E103" ca="1">INDIRECT("'[Hani.xlsx]"&amp;TEXT(DATE(2025,10,1)+INT((ROW()-5)/7),"dd-mm-yyyy")&amp;"'!$I$9")</f>
        <v>0</v>
      </c>
      <c r="F103" s="41" cm="1">
        <f t="array" aca="1" ref="F103" ca="1">INDIRECT("'[Hani.xlsx]"&amp;TEXT(DATE(2025,10,1)+INT((ROW()-5)/7),"dd-mm-yyyy")&amp;"'!$F$9")</f>
        <v>0</v>
      </c>
      <c r="G103" s="52" cm="1">
        <f t="array" aca="1" ref="G103" ca="1">INDIRECT("'[Hani.xlsx]"&amp;TEXT(DATE(2025,10,1)+INT((ROW()-5)/7),"dd-mm-yyyy")&amp;"'!$B$22")</f>
        <v>0</v>
      </c>
      <c r="H103" s="52" cm="1">
        <f t="array" aca="1" ref="H103" ca="1">INDIRECT("'[Hani.xlsx]"&amp;TEXT(DATE(2025,10,1)+INT((ROW()-5)/7),"dd-mm-yyyy")&amp;"'!$B$20")</f>
        <v>0</v>
      </c>
      <c r="I103" s="53" cm="1">
        <f t="array" aca="1" ref="I103" ca="1">INDIRECT("'[Hani.xlsx]"&amp;TEXT(DATE(2025,10,1)+INT((ROW()-5)/7),"dd-mm-yyyy")&amp;"'!$B$18")</f>
        <v>0</v>
      </c>
      <c r="J103" s="53" cm="1">
        <f t="array" aca="1" ref="J103" ca="1">INDIRECT("'[Hani.xlsx]"&amp;TEXT(DATE(2025,10,1)+INT((ROW()-5)/7),"dd-mm-yyyy")&amp;"'!$G$27")</f>
        <v>0</v>
      </c>
      <c r="K103" s="53" cm="1">
        <f t="array" aca="1" ref="K103" ca="1">INDIRECT("'[Hani.xlsx]"&amp;TEXT(DATE(2025,10,1)+INT((ROW()-5)/7),"dd-mm-yyyy")&amp;"'!$C$67")</f>
        <v>0</v>
      </c>
      <c r="L103" s="53" cm="1">
        <f t="array" aca="1" ref="L103" ca="1">INDIRECT("'[Hani.xlsx]"&amp;TEXT(DATE(2025,10,1)+INT((ROW()-5)/7),"dd-mm-yyyy")&amp;"'!$G$25")</f>
        <v>0</v>
      </c>
      <c r="M103" s="53" cm="1">
        <f t="array" aca="1" ref="M103" ca="1">INDIRECT("'[Hani.xlsx]"&amp;TEXT(DATE(2025,10,1)+INT((ROW()-5)/7),"dd-mm-yyyy")&amp;"'!$H$25")</f>
        <v>0</v>
      </c>
      <c r="N103" s="53" cm="1">
        <f t="array" aca="1" ref="N103" ca="1">INDIRECT("'[Hani.xlsx]"&amp;TEXT(DATE(2025,10,1)+INT((ROW()-5)/7),"dd-mm-yyyy")&amp;"'!$F$25")</f>
        <v>0</v>
      </c>
      <c r="O103" s="53" cm="1">
        <f t="array" aca="1" ref="O103" ca="1">INDIRECT("'[Hani.xlsx]"&amp;TEXT(DATE(2025,10,1)+INT((ROW()-5)/7),"dd-mm-yyyy")&amp;"'!$D$25")</f>
        <v>0</v>
      </c>
      <c r="P103" s="53" cm="1">
        <f t="array" aca="1" ref="P103" ca="1">INDIRECT("'[Hani.xlsx]"&amp;TEXT(DATE(2025,10,1)+INT((ROW()-5)/7),"dd-mm-yyyy")&amp;"'!$I$25")</f>
        <v>0</v>
      </c>
      <c r="Q103" s="540">
        <f ca="1">SUM(F4:P4)+(E4*D4)+Z4+AA4+AB4</f>
        <v>0</v>
      </c>
      <c r="R103" s="53" cm="1">
        <f t="array" aca="1" ref="R103" ca="1">INDIRECT("'[Hani.xlsx]"&amp;TEXT(DATE(2025,10,1)+INT((ROW()-5)/7),"dd-mm-yyyy")&amp;"'!$M$6")</f>
        <v>0</v>
      </c>
      <c r="S103" s="53" cm="1">
        <f t="array" aca="1" ref="S103" ca="1">INDIRECT("'[Hani.xlsx]"&amp;TEXT(DATE(2025,10,1)+INT((ROW()-5)/7),"dd-mm-yyyy")&amp;"'!M$5")</f>
        <v>0</v>
      </c>
      <c r="T103" s="53" cm="1">
        <f t="array" aca="1" ref="T103" ca="1">INDIRECT("'[Hani.xlsx]"&amp;TEXT(DATE(2025,10,1)+INT((ROW()-5)/7),"dd-mm-yyyy")&amp;"'!$M$4")</f>
        <v>0</v>
      </c>
      <c r="U103" s="53">
        <f t="shared" ref="U103:U105" ca="1" si="98">Q103-(S103+R103+T103)</f>
        <v>0</v>
      </c>
      <c r="V103" s="28">
        <f t="shared" ca="1" si="96"/>
        <v>0</v>
      </c>
      <c r="W103" s="57">
        <f t="shared" ca="1" si="97"/>
        <v>0</v>
      </c>
      <c r="X103" s="28">
        <f ca="1">((F103+(E103*D103))-(V103+W103+T103))</f>
        <v>0</v>
      </c>
      <c r="Y103" s="78" t="e">
        <f ca="1">(((R103*11%)+(S103*6%)+(U103*20%)+(T103-K103))-(J103+L103+M103+P103))/C1</f>
        <v>#DIV/0!</v>
      </c>
      <c r="Z103" s="547" cm="1">
        <f t="array" aca="1" ref="Z103" ca="1">INDIRECT("'[Hani.xlsx]"&amp;TEXT(DATE(2025,10,1)+INT((ROW()-5)/7),"dd-mm-yyyy")&amp;"'!$B$17")</f>
        <v>0</v>
      </c>
      <c r="AA103" s="89" cm="1">
        <f t="array" aca="1" ref="AA103" ca="1">INDIRECT("'[Hani.xlsx]"&amp;TEXT(DATE(2025,10,1)+INT((ROW()-5)/7),"dd-mm-yyyy")&amp;"'!G$72")</f>
        <v>0</v>
      </c>
      <c r="AB103" s="81"/>
      <c r="AC103" s="81"/>
      <c r="AD103" s="80">
        <f t="shared" ref="AD103:AD166" ca="1" si="99">AC103-((AA103*0.7)+AB103)</f>
        <v>0</v>
      </c>
      <c r="AE103" s="76"/>
      <c r="AF103" s="77"/>
    </row>
    <row r="104" spans="1:32">
      <c r="A104" s="23">
        <f>'[3]15-10-2025'!$B$2</f>
        <v>0</v>
      </c>
      <c r="B104" s="30" cm="1">
        <f t="array" aca="1" ref="B104" ca="1">INDIRECT("'[Rayan.xlsx]"&amp;TEXT(DATE(2025,10,1)+INT((ROW()-4)/7),"dd-mm-yyyy")&amp;"'!$B$4")</f>
        <v>0</v>
      </c>
      <c r="C104" s="25" cm="1">
        <f t="array" aca="1" ref="C104" ca="1">INDIRECT("'[Rayan.xlsx]"&amp;TEXT(DATE(2025,10,1)+INT((ROW()-4)/7),"dd-mm-yyyy")&amp;"'!$B$3")</f>
        <v>0</v>
      </c>
      <c r="D104" s="26" cm="1">
        <f t="array" aca="1" ref="D104" ca="1">INDIRECT("'[Rayan.xlsx]"&amp;TEXT(DATE(2025,10,1)+INT((ROW()-4)/7),"dd-mm-yyyy")&amp;"'!$I$2")</f>
        <v>89000</v>
      </c>
      <c r="E104" s="27" cm="1">
        <f t="array" aca="1" ref="E104" ca="1">INDIRECT("'[Rayan.xlsx]"&amp;TEXT(DATE(2025,10,1)+INT((ROW()-6)/7),"dd-mm-yyyy")&amp;"'!$I$9")</f>
        <v>0</v>
      </c>
      <c r="F104" s="41" cm="1">
        <f t="array" aca="1" ref="F104" ca="1">INDIRECT("'[Rayan.xlsx]"&amp;TEXT(DATE(2025,10,1)+INT((ROW()-6)/7),"dd-mm-yyyy")&amp;"'!$F$9")</f>
        <v>0</v>
      </c>
      <c r="G104" s="52" cm="1">
        <f t="array" aca="1" ref="G104" ca="1">INDIRECT("'[Rayan.xlsx]"&amp;TEXT(DATE(2025,10,1)+INT((ROW()-6)/7),"dd-mm-yyyy")&amp;"'!$B$22")</f>
        <v>0</v>
      </c>
      <c r="H104" s="52" cm="1">
        <f t="array" aca="1" ref="H104" ca="1">INDIRECT("'[Rayan.xlsx]"&amp;TEXT(DATE(2025,10,1)+INT((ROW()-6)/7),"dd-mm-yyyy")&amp;"'!$B$20")</f>
        <v>0</v>
      </c>
      <c r="I104" s="53" cm="1">
        <f t="array" aca="1" ref="I104" ca="1">INDIRECT("'[Rayan.xlsx]"&amp;TEXT(DATE(2025,10,1)+INT((ROW()-6)/7),"dd-mm-yyyy")&amp;"'!$B$18")</f>
        <v>0</v>
      </c>
      <c r="J104" s="53" cm="1">
        <f t="array" aca="1" ref="J104" ca="1">INDIRECT("'[Rayan.xlsx]"&amp;TEXT(DATE(2025,10,1)+INT((ROW()-6)/7),"dd-mm-yyyy")&amp;"'!$G$27")</f>
        <v>0</v>
      </c>
      <c r="K104" s="53" cm="1">
        <f t="array" aca="1" ref="K104" ca="1">INDIRECT("'[Rayan.xlsx]"&amp;TEXT(DATE(2025,10,1)+INT((ROW()-6)/7),"dd-mm-yyyy")&amp;"'!$C$67")</f>
        <v>0</v>
      </c>
      <c r="L104" s="53" cm="1">
        <f t="array" aca="1" ref="L104" ca="1">INDIRECT("'[Rayan.xlsx]"&amp;TEXT(DATE(2025,10,1)+INT((ROW()-6)/7),"dd-mm-yyyy")&amp;"'!$G$25")</f>
        <v>0</v>
      </c>
      <c r="M104" s="53" cm="1">
        <f t="array" aca="1" ref="M104" ca="1">INDIRECT("'[Rayan.xlsx]"&amp;TEXT(DATE(2025,10,1)+INT((ROW()-6)/7),"dd-mm-yyyy")&amp;"'!$H$25")</f>
        <v>0</v>
      </c>
      <c r="N104" s="53" cm="1">
        <f t="array" aca="1" ref="N104" ca="1">INDIRECT("'[Rayan.xlsx]"&amp;TEXT(DATE(2025,10,1)+INT((ROW()-6)/7),"dd-mm-yyyy")&amp;"'!$F$25")</f>
        <v>0</v>
      </c>
      <c r="O104" s="53" cm="1">
        <f t="array" aca="1" ref="O104" ca="1">INDIRECT("'[Rayan.xlsx]"&amp;TEXT(DATE(2025,10,1)+INT((ROW()-6)/7),"dd-mm-yyyy")&amp;"'!$D$25")</f>
        <v>0</v>
      </c>
      <c r="P104" s="53" cm="1">
        <f t="array" aca="1" ref="P104" ca="1">INDIRECT("'[Rayan.xlsx]"&amp;TEXT(DATE(2025,10,1)+INT((ROW()-6)/7),"dd-mm-yyyy")&amp;"'!$I$25")</f>
        <v>0</v>
      </c>
      <c r="Q104" s="540">
        <f ca="1">SUM(F4:P4)+(E4*D4)+Z4+AA4+AB4</f>
        <v>0</v>
      </c>
      <c r="R104" s="53" cm="1">
        <f t="array" aca="1" ref="R104" ca="1">INDIRECT("'[Rayan.xlsx]"&amp;TEXT(DATE(2025,10,1)+INT((ROW()-6)/7),"dd-mm-yyyy")&amp;"'!$M$6")</f>
        <v>0</v>
      </c>
      <c r="S104" s="53" cm="1">
        <f t="array" aca="1" ref="S104" ca="1">INDIRECT("'[Rayan.xlsx]"&amp;TEXT(DATE(2025,10,1)+INT((ROW()-6)/7),"dd-mm-yyyy")&amp;"'!M$5")</f>
        <v>0</v>
      </c>
      <c r="T104" s="53" cm="1">
        <f t="array" aca="1" ref="T104" ca="1">INDIRECT("'[Rayan.xlsx]"&amp;TEXT(DATE(2025,10,1)+INT((ROW()-6)/7),"dd-mm-yyyy")&amp;"'!$M$4")</f>
        <v>0</v>
      </c>
      <c r="U104" s="53">
        <f t="shared" ca="1" si="98"/>
        <v>0</v>
      </c>
      <c r="V104" s="28">
        <f t="shared" ca="1" si="96"/>
        <v>0</v>
      </c>
      <c r="W104" s="57">
        <f t="shared" ca="1" si="97"/>
        <v>0</v>
      </c>
      <c r="X104" s="28">
        <f ca="1">((F104+(E104*D104))-(V104+W104+T104))</f>
        <v>0</v>
      </c>
      <c r="Y104" s="78" t="e">
        <f ca="1">(((R104*11%)+(S104*6%)+(U104*20%)+(T104-K104))-(J104+L104+M104+P104))/C1</f>
        <v>#DIV/0!</v>
      </c>
      <c r="Z104" s="547" cm="1">
        <f t="array" aca="1" ref="Z104" ca="1">INDIRECT("'[Rayan.xlsx]"&amp;TEXT(DATE(2025,10,1)+INT((ROW()-6)/7),"dd-mm-yyyy")&amp;"'!$B$17")</f>
        <v>0</v>
      </c>
      <c r="AA104" s="89" cm="1">
        <f t="array" aca="1" ref="AA104" ca="1">INDIRECT("'[Rayan.xlsx]"&amp;TEXT(DATE(2025,10,1)+INT((ROW()-6)/7),"dd-mm-yyyy")&amp;"'!G$72")</f>
        <v>0</v>
      </c>
      <c r="AB104" s="81"/>
      <c r="AC104" s="81"/>
      <c r="AD104" s="80">
        <f t="shared" ca="1" si="99"/>
        <v>0</v>
      </c>
      <c r="AE104" s="76"/>
      <c r="AF104" s="77"/>
    </row>
    <row r="105" spans="1:32" ht="15.75">
      <c r="A105" s="23">
        <f>'[4]15-10-2025'!$B$2</f>
        <v>0</v>
      </c>
      <c r="B105" s="30" cm="1">
        <f t="array" aca="1" ref="B105" ca="1">INDIRECT("'[Ahmad.xlsx]"&amp;TEXT(DATE(2025,10,1)+INT((ROW()-4)/7),"dd-mm-yyyy")&amp;"'!$B$4")</f>
        <v>0</v>
      </c>
      <c r="C105" s="25" cm="1">
        <f t="array" aca="1" ref="C105" ca="1">INDIRECT("'[Ahmad.xlsx]"&amp;TEXT(DATE(2025,10,1)+INT((ROW()-4)/7),"dd-mm-yyyy")&amp;"'!$B$3")</f>
        <v>0</v>
      </c>
      <c r="D105" s="26" cm="1">
        <f t="array" aca="1" ref="D105" ca="1">INDIRECT("'[Ahmad.xlsx]"&amp;TEXT(DATE(2025,10,1)+INT((ROW()-4)/7),"dd-mm-yyyy")&amp;"'!$I$2")</f>
        <v>89000</v>
      </c>
      <c r="E105" s="27" cm="1">
        <f t="array" aca="1" ref="E105" ca="1">INDIRECT("'[Ahmad.xlsx]"&amp;TEXT(DATE(2025,10,1)+INT((ROW()-7)/7),"dd-mm-yyyy")&amp;"'!$I$9")</f>
        <v>0</v>
      </c>
      <c r="F105" s="41" cm="1">
        <f t="array" aca="1" ref="F105" ca="1">INDIRECT("'[Ahmad.xlsx]"&amp;TEXT(DATE(2025,10,1)+INT((ROW()-7)/7),"dd-mm-yyyy")&amp;"'!$F$9")</f>
        <v>0</v>
      </c>
      <c r="G105" s="52" cm="1">
        <f t="array" aca="1" ref="G105" ca="1">INDIRECT("'[Ahmad.xlsx]"&amp;TEXT(DATE(2025,10,1)+INT((ROW()-7)/7),"dd-mm-yyyy")&amp;"'!$B$22")</f>
        <v>0</v>
      </c>
      <c r="H105" s="52" cm="1">
        <f t="array" aca="1" ref="H105" ca="1">INDIRECT("'[Ahmad.xlsx]"&amp;TEXT(DATE(2025,10,1)+INT((ROW()-7)/7),"dd-mm-yyyy")&amp;"'!$B$20")</f>
        <v>0</v>
      </c>
      <c r="I105" s="53" cm="1">
        <f t="array" aca="1" ref="I105" ca="1">INDIRECT("'[Ahmad.xlsx]"&amp;TEXT(DATE(2025,10,1)+INT((ROW()-7)/7),"dd-mm-yyyy")&amp;"'!$B$18")</f>
        <v>0</v>
      </c>
      <c r="J105" s="53" cm="1">
        <f t="array" aca="1" ref="J105" ca="1">INDIRECT("'[Ahmad.xlsx]"&amp;TEXT(DATE(2025,10,1)+INT((ROW()-7)/7),"dd-mm-yyyy")&amp;"'!$G$27")</f>
        <v>0</v>
      </c>
      <c r="K105" s="53" cm="1">
        <f t="array" aca="1" ref="K105" ca="1">INDIRECT("'[Ahmad.xlsx]"&amp;TEXT(DATE(2025,10,1)+INT((ROW()-7)/7),"dd-mm-yyyy")&amp;"'!$C$67")</f>
        <v>0</v>
      </c>
      <c r="L105" s="53" cm="1">
        <f t="array" aca="1" ref="L105" ca="1">INDIRECT("'[Ahmad.xlsx]"&amp;TEXT(DATE(2025,10,1)+INT((ROW()-7)/7),"dd-mm-yyyy")&amp;"'!$G$25")</f>
        <v>0</v>
      </c>
      <c r="M105" s="53" cm="1">
        <f t="array" aca="1" ref="M105" ca="1">INDIRECT("'[Ahmad.xlsx]"&amp;TEXT(DATE(2025,10,1)+INT((ROW()-7)/7),"dd-mm-yyyy")&amp;"'!$H$25")</f>
        <v>0</v>
      </c>
      <c r="N105" s="53" cm="1">
        <f t="array" aca="1" ref="N105" ca="1">INDIRECT("'[Ahmad.xlsx]"&amp;TEXT(DATE(2025,10,1)+INT((ROW()-7)/7),"dd-mm-yyyy")&amp;"'!$F$25")</f>
        <v>0</v>
      </c>
      <c r="O105" s="53" cm="1">
        <f t="array" aca="1" ref="O105" ca="1">INDIRECT("'[Ahmad.xlsx]"&amp;TEXT(DATE(2025,10,1)+INT((ROW()-7)/7),"dd-mm-yyyy")&amp;"'!$D$25")</f>
        <v>0</v>
      </c>
      <c r="P105" s="53" cm="1">
        <f t="array" aca="1" ref="P105" ca="1">INDIRECT("'[Ahmad.xlsx]"&amp;TEXT(DATE(2025,10,1)+INT((ROW()-7)/7),"dd-mm-yyyy")&amp;"'!$I$25")</f>
        <v>0</v>
      </c>
      <c r="Q105" s="540">
        <f ca="1">SUM(F4:P4)+(E4*D4)+Z4+AA4+AB4</f>
        <v>0</v>
      </c>
      <c r="R105" s="53" cm="1">
        <f t="array" aca="1" ref="R105" ca="1">INDIRECT("'[Ahmad.xlsx]"&amp;TEXT(DATE(2025,10,1)+INT((ROW()-7)/7),"dd-mm-yyyy")&amp;"'!$M$6")</f>
        <v>0</v>
      </c>
      <c r="S105" s="53" cm="1">
        <f t="array" aca="1" ref="S105" ca="1">INDIRECT("'[Ahmad.xlsx]"&amp;TEXT(DATE(2025,10,1)+INT((ROW()-7)/7),"dd-mm-yyyy")&amp;"'!M$5")</f>
        <v>0</v>
      </c>
      <c r="T105" s="53" cm="1">
        <f t="array" aca="1" ref="T105" ca="1">INDIRECT("'[Ahmad.xlsx]"&amp;TEXT(DATE(2025,10,1)+INT((ROW()-7)/7),"dd-mm-yyyy")&amp;"'!$M$4")</f>
        <v>0</v>
      </c>
      <c r="U105" s="53">
        <f t="shared" ca="1" si="98"/>
        <v>0</v>
      </c>
      <c r="V105" s="28">
        <f t="shared" ca="1" si="96"/>
        <v>0</v>
      </c>
      <c r="W105" s="57">
        <f t="shared" ca="1" si="97"/>
        <v>0</v>
      </c>
      <c r="X105" s="28">
        <f ca="1">((F105+(E105*D105))-(V105+W105+T105))</f>
        <v>0</v>
      </c>
      <c r="Y105" s="78" t="e">
        <f ca="1">(((R105*11%)+(S105*6%)+(U105*20%)+(T105-K105))-(J105+L105+M105+P105))/C1</f>
        <v>#DIV/0!</v>
      </c>
      <c r="Z105" s="547" cm="1">
        <f t="array" aca="1" ref="Z105" ca="1">INDIRECT("'[Ahmad.xlsx]"&amp;TEXT(DATE(2025,10,1)+INT((ROW()-7)/7),"dd-mm-yyyy")&amp;"'!$B$17")</f>
        <v>0</v>
      </c>
      <c r="AA105" s="89" cm="1">
        <f t="array" aca="1" ref="AA105" ca="1">INDIRECT("'[Ahmad.xlsx]"&amp;TEXT(DATE(2025,10,1)+INT((ROW()-7)/7),"dd-mm-yyyy")&amp;"'!G$72")</f>
        <v>0</v>
      </c>
      <c r="AB105" s="81"/>
      <c r="AC105" s="81"/>
      <c r="AD105" s="80">
        <f t="shared" ca="1" si="99"/>
        <v>0</v>
      </c>
      <c r="AE105" s="76"/>
      <c r="AF105" s="77"/>
    </row>
    <row r="106" spans="1:32" s="2" customFormat="1" ht="15.75">
      <c r="A106" s="23"/>
      <c r="B106" s="33"/>
      <c r="C106" s="33"/>
      <c r="D106" s="34"/>
      <c r="E106" s="35"/>
      <c r="F106" s="36"/>
      <c r="G106" s="34"/>
      <c r="H106" s="34"/>
      <c r="I106" s="36"/>
      <c r="J106" s="36"/>
      <c r="K106" s="36"/>
      <c r="L106" s="36"/>
      <c r="M106" s="36"/>
      <c r="N106" s="36"/>
      <c r="O106" s="36"/>
      <c r="P106" s="36"/>
      <c r="Q106" s="542"/>
      <c r="R106" s="36"/>
      <c r="S106" s="60"/>
      <c r="T106" s="61"/>
      <c r="U106" s="36"/>
      <c r="V106" s="36"/>
      <c r="W106" s="62"/>
      <c r="X106" s="36"/>
      <c r="Y106" s="84"/>
      <c r="Z106" s="84"/>
      <c r="AA106" s="84"/>
      <c r="AB106" s="84"/>
      <c r="AC106" s="84"/>
      <c r="AD106" s="85"/>
      <c r="AE106" s="76"/>
      <c r="AF106" s="77"/>
    </row>
    <row r="107" spans="1:32" s="3" customFormat="1" ht="15.75">
      <c r="A107" s="23"/>
      <c r="B107" s="51"/>
      <c r="C107" s="51"/>
      <c r="D107" s="16">
        <f t="shared" ref="D107:X107" ca="1" si="100">SUM(D102:D105)</f>
        <v>178000</v>
      </c>
      <c r="E107" s="50">
        <f t="shared" ca="1" si="100"/>
        <v>0</v>
      </c>
      <c r="F107" s="16">
        <f t="shared" ca="1" si="100"/>
        <v>0</v>
      </c>
      <c r="G107" s="16">
        <f t="shared" ca="1" si="100"/>
        <v>0</v>
      </c>
      <c r="H107" s="16">
        <f t="shared" ca="1" si="100"/>
        <v>0</v>
      </c>
      <c r="I107" s="16">
        <f t="shared" ca="1" si="100"/>
        <v>0</v>
      </c>
      <c r="J107" s="16">
        <f t="shared" ca="1" si="100"/>
        <v>0</v>
      </c>
      <c r="K107" s="16">
        <f t="shared" ca="1" si="100"/>
        <v>0</v>
      </c>
      <c r="L107" s="16">
        <f t="shared" ca="1" si="100"/>
        <v>0</v>
      </c>
      <c r="M107" s="16">
        <f t="shared" ca="1" si="100"/>
        <v>0</v>
      </c>
      <c r="N107" s="16">
        <f t="shared" ca="1" si="100"/>
        <v>0</v>
      </c>
      <c r="O107" s="16">
        <f t="shared" ca="1" si="100"/>
        <v>0</v>
      </c>
      <c r="P107" s="16">
        <f t="shared" ca="1" si="100"/>
        <v>0</v>
      </c>
      <c r="Q107" s="546">
        <f t="shared" ca="1" si="100"/>
        <v>0</v>
      </c>
      <c r="R107" s="69">
        <f t="shared" ca="1" si="100"/>
        <v>0</v>
      </c>
      <c r="S107" s="69">
        <f t="shared" ca="1" si="100"/>
        <v>0</v>
      </c>
      <c r="T107" s="69">
        <f t="shared" ca="1" si="100"/>
        <v>0</v>
      </c>
      <c r="U107" s="69">
        <f t="shared" ca="1" si="100"/>
        <v>0</v>
      </c>
      <c r="V107" s="69">
        <f t="shared" ca="1" si="100"/>
        <v>0</v>
      </c>
      <c r="W107" s="70">
        <f t="shared" ca="1" si="100"/>
        <v>0</v>
      </c>
      <c r="X107" s="69">
        <f t="shared" ca="1" si="100"/>
        <v>0</v>
      </c>
      <c r="Y107" s="92" t="e">
        <f ca="1">(((R107*11%)+(S107*6%)+(U107*20%)+(T107-K107))-(J107+L107+M107+P107))/C1</f>
        <v>#DIV/0!</v>
      </c>
      <c r="Z107" s="93">
        <f t="shared" ref="Z107:AD107" ca="1" si="101">SUM(Z102:Z105)</f>
        <v>0</v>
      </c>
      <c r="AA107" s="93">
        <f t="shared" ca="1" si="101"/>
        <v>0</v>
      </c>
      <c r="AB107" s="69">
        <f t="shared" si="101"/>
        <v>0</v>
      </c>
      <c r="AC107" s="69">
        <f t="shared" si="101"/>
        <v>0</v>
      </c>
      <c r="AD107" s="69">
        <f t="shared" ca="1" si="101"/>
        <v>0</v>
      </c>
      <c r="AE107" s="76">
        <f>AE93</f>
        <v>172.04</v>
      </c>
      <c r="AF107" s="77" t="e">
        <f t="shared" ref="AF107" ca="1" si="102">Y107-AE107</f>
        <v>#DIV/0!</v>
      </c>
    </row>
    <row r="108" spans="1:32" s="1" customFormat="1" ht="15.75">
      <c r="A108" s="23"/>
      <c r="B108" s="19" t="s">
        <v>119</v>
      </c>
      <c r="C108" s="20" t="s">
        <v>120</v>
      </c>
      <c r="D108" s="21" t="s">
        <v>225</v>
      </c>
      <c r="E108" s="22" t="s">
        <v>226</v>
      </c>
      <c r="F108" s="17" t="s">
        <v>227</v>
      </c>
      <c r="G108" s="21" t="s">
        <v>228</v>
      </c>
      <c r="H108" s="21" t="s">
        <v>229</v>
      </c>
      <c r="I108" s="17" t="s">
        <v>230</v>
      </c>
      <c r="J108" s="17" t="s">
        <v>231</v>
      </c>
      <c r="K108" s="17" t="s">
        <v>232</v>
      </c>
      <c r="L108" s="17" t="s">
        <v>233</v>
      </c>
      <c r="M108" s="17" t="s">
        <v>234</v>
      </c>
      <c r="N108" s="17" t="s">
        <v>235</v>
      </c>
      <c r="O108" s="17" t="s">
        <v>236</v>
      </c>
      <c r="P108" s="17" t="s">
        <v>237</v>
      </c>
      <c r="Q108" s="539" t="s">
        <v>238</v>
      </c>
      <c r="R108" s="17" t="s">
        <v>239</v>
      </c>
      <c r="S108" s="17" t="s">
        <v>240</v>
      </c>
      <c r="T108" s="17" t="s">
        <v>241</v>
      </c>
      <c r="U108" s="17" t="s">
        <v>242</v>
      </c>
      <c r="V108" s="17" t="s">
        <v>243</v>
      </c>
      <c r="W108" s="56" t="s">
        <v>244</v>
      </c>
      <c r="X108" s="17" t="s">
        <v>245</v>
      </c>
      <c r="Y108" s="71" t="s">
        <v>246</v>
      </c>
      <c r="Z108" s="544" t="s">
        <v>247</v>
      </c>
      <c r="AA108" s="73" t="s">
        <v>248</v>
      </c>
      <c r="AB108" s="74" t="s">
        <v>249</v>
      </c>
      <c r="AC108" s="74" t="s">
        <v>250</v>
      </c>
      <c r="AD108" s="75" t="s">
        <v>251</v>
      </c>
      <c r="AE108" s="76"/>
      <c r="AF108" s="77"/>
    </row>
    <row r="109" spans="1:32">
      <c r="A109" s="23">
        <f>'[1]16-10-2025'!$B$2</f>
        <v>0</v>
      </c>
      <c r="B109" s="24" cm="1">
        <f t="array" aca="1" ref="B109" ca="1">INDIRECT("'[Rawad.xlsx]"&amp;TEXT(DATE(2025,10,1)+INT((ROW()-4)/7),"dd-mm-yyyy")&amp;"'!$B$4")</f>
        <v>0</v>
      </c>
      <c r="C109" s="25" cm="1">
        <f t="array" aca="1" ref="C109" ca="1">INDIRECT("'[Rawad.xlsx]"&amp;TEXT(DATE(2025,10,1)+INT((ROW()-4)/7),"dd-mm-yyyy")&amp;"'!$B$3")</f>
        <v>0</v>
      </c>
      <c r="D109" s="26" cm="1">
        <f t="array" aca="1" ref="D109" ca="1">INDIRECT("'[Rawad.xlsx]"&amp;TEXT(DATE(2025,10,1)+INT((ROW()-4)/7),"dd-mm-yyyy")&amp;"'!$I$2")</f>
        <v>0</v>
      </c>
      <c r="E109" s="27" cm="1">
        <f t="array" aca="1" ref="E109" ca="1">INDIRECT("'[Rawad.xlsx]"&amp;TEXT(DATE(2025,10,1)+INT((ROW()-4)/7),"dd-mm-yyyy")&amp;"'!$I$9")</f>
        <v>0</v>
      </c>
      <c r="F109" s="41" cm="1">
        <f t="array" aca="1" ref="F109" ca="1">INDIRECT("'[Rawad.xlsx]"&amp;TEXT(DATE(2025,10,1)+INT((ROW()-4)/7),"dd-mm-yyyy")&amp;"'!$F$9")</f>
        <v>0</v>
      </c>
      <c r="G109" s="29" cm="1">
        <f t="array" aca="1" ref="G109" ca="1">INDIRECT("'[Rawad.xlsx]"&amp;TEXT(DATE(2025,10,1)+INT((ROW()-4)/7),"dd-mm-yyyy")&amp;"'!$B$22")</f>
        <v>0</v>
      </c>
      <c r="H109" s="29" cm="1">
        <f t="array" aca="1" ref="H109" ca="1">INDIRECT("'[Rawad.xlsx]"&amp;TEXT(DATE(2025,10,1)+INT((ROW()-4)/7),"dd-mm-yyyy")&amp;"'!$B$20")</f>
        <v>0</v>
      </c>
      <c r="I109" s="53" cm="1">
        <f t="array" aca="1" ref="I109" ca="1">INDIRECT("'[Rawad.xlsx]"&amp;TEXT(DATE(2025,10,1)+INT((ROW()-4)/7),"dd-mm-yyyy")&amp;"'!$B$18")</f>
        <v>0</v>
      </c>
      <c r="J109" s="28" cm="1">
        <f t="array" aca="1" ref="J109" ca="1">INDIRECT("'[Rawad.xlsx]"&amp;TEXT(DATE(2025,10,1)+INT((ROW()-4)/7),"dd-mm-yyyy")&amp;"'!$G$27")</f>
        <v>0</v>
      </c>
      <c r="K109" s="28" cm="1">
        <f t="array" aca="1" ref="K109" ca="1">INDIRECT("'[Rawad.xlsx]"&amp;TEXT(DATE(2025,10,1)+INT((ROW()-4)/7),"dd-mm-yyyy")&amp;"'!$C$67")</f>
        <v>0</v>
      </c>
      <c r="L109" s="53" cm="1">
        <f t="array" aca="1" ref="L109" ca="1">INDIRECT("'[Rawad.xlsx]"&amp;TEXT(DATE(2025,10,1)+INT((ROW()-4)/7),"dd-mm-yyyy")&amp;"'!$G$25")</f>
        <v>0</v>
      </c>
      <c r="M109" s="28" cm="1">
        <f t="array" aca="1" ref="M109" ca="1">INDIRECT("'[Rawad.xlsx]"&amp;TEXT(DATE(2025,10,1)+INT((ROW()-4)/7),"dd-mm-yyyy")&amp;"'!$H$25")</f>
        <v>0</v>
      </c>
      <c r="N109" s="28" cm="1">
        <f t="array" aca="1" ref="N109" ca="1">INDIRECT("'[Rawad.xlsx]"&amp;TEXT(DATE(2025,10,1)+INT((ROW()-4)/7),"dd-mm-yyyy")&amp;"'!$F$25")</f>
        <v>0</v>
      </c>
      <c r="O109" s="28" cm="1">
        <f t="array" aca="1" ref="O109" ca="1">INDIRECT("'[Rawad.xlsx]"&amp;TEXT(DATE(2025,10,1)+INT((ROW()-4)/7),"dd-mm-yyyy")&amp;"'!$D$25")</f>
        <v>0</v>
      </c>
      <c r="P109" s="53" cm="1">
        <f t="array" aca="1" ref="P109" ca="1">INDIRECT("'[Rawad.xlsx]"&amp;TEXT(DATE(2025,10,1)+INT((ROW()-4)/7),"dd-mm-yyyy")&amp;"'!$I$25")</f>
        <v>0</v>
      </c>
      <c r="Q109" s="540">
        <f ca="1">SUM(F4:P4)+(E4*D4)+Z4+AA4+AB4</f>
        <v>0</v>
      </c>
      <c r="R109" s="28" cm="1">
        <f t="array" aca="1" ref="R109" ca="1">INDIRECT("'[Rawad.xlsx]"&amp;TEXT(DATE(2025,10,1)+INT((ROW()-4)/7),"dd-mm-yyyy")&amp;"'!$M$6")</f>
        <v>0</v>
      </c>
      <c r="S109" s="28" cm="1">
        <f t="array" aca="1" ref="S109" ca="1">INDIRECT("'[Rawad.xlsx]"&amp;TEXT(DATE(2025,10,1)+INT((ROW()-4)/7),"dd-mm-yyyy")&amp;"'!M$5")</f>
        <v>0</v>
      </c>
      <c r="T109" s="28" cm="1">
        <f t="array" aca="1" ref="T109" ca="1">INDIRECT("'[Rawad.xlsx]"&amp;TEXT(DATE(2025,10,1)+INT((ROW()-4)/7),"dd-mm-yyyy")&amp;"'!$M$4")</f>
        <v>0</v>
      </c>
      <c r="U109" s="53">
        <f ca="1">Q109-(S109+R109+T109)</f>
        <v>0</v>
      </c>
      <c r="V109" s="28">
        <f t="shared" ref="V109:V112" ca="1" si="103">R109-(R109*11%)</f>
        <v>0</v>
      </c>
      <c r="W109" s="57">
        <f t="shared" ref="W109:W112" ca="1" si="104">(S109-(S109*20%))</f>
        <v>0</v>
      </c>
      <c r="X109" s="28">
        <f ca="1">((F109+(E109*D109))-(V109+W109+T109))</f>
        <v>0</v>
      </c>
      <c r="Y109" s="78" t="e">
        <f ca="1">(((R109*11%)+(S109*6%)+(U109*20%)+(T109-K109))-(J109+L109+M109+P109))/C1</f>
        <v>#DIV/0!</v>
      </c>
      <c r="Z109" s="547" cm="1">
        <f t="array" aca="1" ref="Z109" ca="1">INDIRECT("'[Rawad.xlsx]"&amp;TEXT(DATE(2025,10,1)+INT((ROW()-4)/7),"dd-mm-yyyy")&amp;"'!$B$17")</f>
        <v>0</v>
      </c>
      <c r="AA109" s="89" cm="1">
        <f t="array" aca="1" ref="AA109" ca="1">INDIRECT("'[Rawad.xlsx]"&amp;TEXT(DATE(2025,10,1)+INT((ROW()-4)/7),"dd-mm-yyyy")&amp;"'!G$72")</f>
        <v>0</v>
      </c>
      <c r="AB109" s="81"/>
      <c r="AC109" s="81">
        <f>'[1]16-10-2025'!$M$7</f>
        <v>0</v>
      </c>
      <c r="AD109" s="80">
        <f t="shared" ca="1" si="99"/>
        <v>0</v>
      </c>
      <c r="AE109" s="76"/>
      <c r="AF109" s="77"/>
    </row>
    <row r="110" spans="1:32">
      <c r="A110" s="23">
        <f>'[2]16-10-2025'!$B$2</f>
        <v>0</v>
      </c>
      <c r="B110" s="30" cm="1">
        <f t="array" aca="1" ref="B110" ca="1">INDIRECT("'[Hani.xlsx]"&amp;TEXT(DATE(2025,10,1)+INT((ROW()-4)/7),"dd-mm-yyyy")&amp;"'!$B$4")</f>
        <v>0</v>
      </c>
      <c r="C110" s="31" cm="1">
        <f t="array" aca="1" ref="C110" ca="1">INDIRECT("'[Hani.xlsx]"&amp;TEXT(DATE(2025,10,1)+INT((ROW()-4)/7),"dd-mm-yyyy")&amp;"'!$B$3")</f>
        <v>0</v>
      </c>
      <c r="D110" s="26" cm="1">
        <f t="array" aca="1" ref="D110" ca="1">INDIRECT("'[Hani.xlsx]"&amp;TEXT(DATE(2025,10,1)+INT((ROW()-4)/7),"dd-mm-yyyy")&amp;"'!$I$2")</f>
        <v>0</v>
      </c>
      <c r="E110" s="27" cm="1">
        <f t="array" aca="1" ref="E110" ca="1">INDIRECT("'[Hani.xlsx]"&amp;TEXT(DATE(2025,10,1)+INT((ROW()-5)/7),"dd-mm-yyyy")&amp;"'!$I$9")</f>
        <v>0</v>
      </c>
      <c r="F110" s="41" cm="1">
        <f t="array" aca="1" ref="F110" ca="1">INDIRECT("'[Hani.xlsx]"&amp;TEXT(DATE(2025,10,1)+INT((ROW()-5)/7),"dd-mm-yyyy")&amp;"'!$F$9")</f>
        <v>0</v>
      </c>
      <c r="G110" s="52" cm="1">
        <f t="array" aca="1" ref="G110" ca="1">INDIRECT("'[Hani.xlsx]"&amp;TEXT(DATE(2025,10,1)+INT((ROW()-5)/7),"dd-mm-yyyy")&amp;"'!$B$22")</f>
        <v>0</v>
      </c>
      <c r="H110" s="52" cm="1">
        <f t="array" aca="1" ref="H110" ca="1">INDIRECT("'[Hani.xlsx]"&amp;TEXT(DATE(2025,10,1)+INT((ROW()-5)/7),"dd-mm-yyyy")&amp;"'!$B$20")</f>
        <v>0</v>
      </c>
      <c r="I110" s="53" cm="1">
        <f t="array" aca="1" ref="I110" ca="1">INDIRECT("'[Hani.xlsx]"&amp;TEXT(DATE(2025,10,1)+INT((ROW()-5)/7),"dd-mm-yyyy")&amp;"'!$B$18")</f>
        <v>0</v>
      </c>
      <c r="J110" s="53" cm="1">
        <f t="array" aca="1" ref="J110" ca="1">INDIRECT("'[Hani.xlsx]"&amp;TEXT(DATE(2025,10,1)+INT((ROW()-5)/7),"dd-mm-yyyy")&amp;"'!$G$27")</f>
        <v>0</v>
      </c>
      <c r="K110" s="53" cm="1">
        <f t="array" aca="1" ref="K110" ca="1">INDIRECT("'[Hani.xlsx]"&amp;TEXT(DATE(2025,10,1)+INT((ROW()-5)/7),"dd-mm-yyyy")&amp;"'!$C$67")</f>
        <v>0</v>
      </c>
      <c r="L110" s="53" cm="1">
        <f t="array" aca="1" ref="L110" ca="1">INDIRECT("'[Hani.xlsx]"&amp;TEXT(DATE(2025,10,1)+INT((ROW()-5)/7),"dd-mm-yyyy")&amp;"'!$G$25")</f>
        <v>0</v>
      </c>
      <c r="M110" s="53" cm="1">
        <f t="array" aca="1" ref="M110" ca="1">INDIRECT("'[Hani.xlsx]"&amp;TEXT(DATE(2025,10,1)+INT((ROW()-5)/7),"dd-mm-yyyy")&amp;"'!$H$25")</f>
        <v>0</v>
      </c>
      <c r="N110" s="53" cm="1">
        <f t="array" aca="1" ref="N110" ca="1">INDIRECT("'[Hani.xlsx]"&amp;TEXT(DATE(2025,10,1)+INT((ROW()-5)/7),"dd-mm-yyyy")&amp;"'!$F$25")</f>
        <v>0</v>
      </c>
      <c r="O110" s="53" cm="1">
        <f t="array" aca="1" ref="O110" ca="1">INDIRECT("'[Hani.xlsx]"&amp;TEXT(DATE(2025,10,1)+INT((ROW()-5)/7),"dd-mm-yyyy")&amp;"'!$D$25")</f>
        <v>0</v>
      </c>
      <c r="P110" s="53" cm="1">
        <f t="array" aca="1" ref="P110" ca="1">INDIRECT("'[Hani.xlsx]"&amp;TEXT(DATE(2025,10,1)+INT((ROW()-5)/7),"dd-mm-yyyy")&amp;"'!$I$25")</f>
        <v>0</v>
      </c>
      <c r="Q110" s="540">
        <f ca="1">SUM(F4:P4)+(E4*D4)+Z4+AA4+AB4</f>
        <v>0</v>
      </c>
      <c r="R110" s="53" cm="1">
        <f t="array" aca="1" ref="R110" ca="1">INDIRECT("'[Hani.xlsx]"&amp;TEXT(DATE(2025,10,1)+INT((ROW()-5)/7),"dd-mm-yyyy")&amp;"'!$M$6")</f>
        <v>0</v>
      </c>
      <c r="S110" s="53" cm="1">
        <f t="array" aca="1" ref="S110" ca="1">INDIRECT("'[Hani.xlsx]"&amp;TEXT(DATE(2025,10,1)+INT((ROW()-5)/7),"dd-mm-yyyy")&amp;"'!M$5")</f>
        <v>0</v>
      </c>
      <c r="T110" s="53" cm="1">
        <f t="array" aca="1" ref="T110" ca="1">INDIRECT("'[Hani.xlsx]"&amp;TEXT(DATE(2025,10,1)+INT((ROW()-5)/7),"dd-mm-yyyy")&amp;"'!$M$4")</f>
        <v>0</v>
      </c>
      <c r="U110" s="53">
        <f t="shared" ref="U110:U112" ca="1" si="105">Q110-(S110+R110+T110)</f>
        <v>0</v>
      </c>
      <c r="V110" s="28">
        <f t="shared" ca="1" si="103"/>
        <v>0</v>
      </c>
      <c r="W110" s="57">
        <f t="shared" ca="1" si="104"/>
        <v>0</v>
      </c>
      <c r="X110" s="28">
        <f ca="1">((F110+(E110*D110))-(V110+W110+T110))</f>
        <v>0</v>
      </c>
      <c r="Y110" s="78" t="e">
        <f ca="1">(((R110*11%)+(S110*6%)+(U110*20%)+(T110-K110))-(J110+L110+M110+P110))/C1</f>
        <v>#DIV/0!</v>
      </c>
      <c r="Z110" s="547" cm="1">
        <f t="array" aca="1" ref="Z110" ca="1">INDIRECT("'[Hani.xlsx]"&amp;TEXT(DATE(2025,10,1)+INT((ROW()-5)/7),"dd-mm-yyyy")&amp;"'!$B$17")</f>
        <v>0</v>
      </c>
      <c r="AA110" s="89" cm="1">
        <f t="array" aca="1" ref="AA110" ca="1">INDIRECT("'[Hani.xlsx]"&amp;TEXT(DATE(2025,10,1)+INT((ROW()-5)/7),"dd-mm-yyyy")&amp;"'!G$72")</f>
        <v>0</v>
      </c>
      <c r="AB110" s="81"/>
      <c r="AC110" s="81"/>
      <c r="AD110" s="80">
        <f t="shared" ca="1" si="99"/>
        <v>0</v>
      </c>
      <c r="AE110" s="76"/>
      <c r="AF110" s="77"/>
    </row>
    <row r="111" spans="1:32">
      <c r="A111" s="23">
        <f>'[3]16-10-2025'!$B$2</f>
        <v>0</v>
      </c>
      <c r="B111" s="30" cm="1">
        <f t="array" aca="1" ref="B111" ca="1">INDIRECT("'[Rayan.xlsx]"&amp;TEXT(DATE(2025,10,1)+INT((ROW()-4)/7),"dd-mm-yyyy")&amp;"'!$B$4")</f>
        <v>0</v>
      </c>
      <c r="C111" s="25" cm="1">
        <f t="array" aca="1" ref="C111" ca="1">INDIRECT("'[Rayan.xlsx]"&amp;TEXT(DATE(2025,10,1)+INT((ROW()-4)/7),"dd-mm-yyyy")&amp;"'!$B$3")</f>
        <v>0</v>
      </c>
      <c r="D111" s="26" cm="1">
        <f t="array" aca="1" ref="D111" ca="1">INDIRECT("'[Rayan.xlsx]"&amp;TEXT(DATE(2025,10,1)+INT((ROW()-4)/7),"dd-mm-yyyy")&amp;"'!$I$2")</f>
        <v>89000</v>
      </c>
      <c r="E111" s="27" cm="1">
        <f t="array" aca="1" ref="E111" ca="1">INDIRECT("'[Rayan.xlsx]"&amp;TEXT(DATE(2025,10,1)+INT((ROW()-6)/7),"dd-mm-yyyy")&amp;"'!$I$9")</f>
        <v>0</v>
      </c>
      <c r="F111" s="41" cm="1">
        <f t="array" aca="1" ref="F111" ca="1">INDIRECT("'[Rayan.xlsx]"&amp;TEXT(DATE(2025,10,1)+INT((ROW()-6)/7),"dd-mm-yyyy")&amp;"'!$F$9")</f>
        <v>0</v>
      </c>
      <c r="G111" s="52" cm="1">
        <f t="array" aca="1" ref="G111" ca="1">INDIRECT("'[Rayan.xlsx]"&amp;TEXT(DATE(2025,10,1)+INT((ROW()-6)/7),"dd-mm-yyyy")&amp;"'!$B$22")</f>
        <v>0</v>
      </c>
      <c r="H111" s="52" cm="1">
        <f t="array" aca="1" ref="H111" ca="1">INDIRECT("'[Rayan.xlsx]"&amp;TEXT(DATE(2025,10,1)+INT((ROW()-6)/7),"dd-mm-yyyy")&amp;"'!$B$20")</f>
        <v>0</v>
      </c>
      <c r="I111" s="53" cm="1">
        <f t="array" aca="1" ref="I111" ca="1">INDIRECT("'[Rayan.xlsx]"&amp;TEXT(DATE(2025,10,1)+INT((ROW()-6)/7),"dd-mm-yyyy")&amp;"'!$B$18")</f>
        <v>0</v>
      </c>
      <c r="J111" s="53" cm="1">
        <f t="array" aca="1" ref="J111" ca="1">INDIRECT("'[Rayan.xlsx]"&amp;TEXT(DATE(2025,10,1)+INT((ROW()-6)/7),"dd-mm-yyyy")&amp;"'!$G$27")</f>
        <v>0</v>
      </c>
      <c r="K111" s="53" cm="1">
        <f t="array" aca="1" ref="K111" ca="1">INDIRECT("'[Rayan.xlsx]"&amp;TEXT(DATE(2025,10,1)+INT((ROW()-6)/7),"dd-mm-yyyy")&amp;"'!$C$67")</f>
        <v>0</v>
      </c>
      <c r="L111" s="53" cm="1">
        <f t="array" aca="1" ref="L111" ca="1">INDIRECT("'[Rayan.xlsx]"&amp;TEXT(DATE(2025,10,1)+INT((ROW()-6)/7),"dd-mm-yyyy")&amp;"'!$G$25")</f>
        <v>0</v>
      </c>
      <c r="M111" s="53" cm="1">
        <f t="array" aca="1" ref="M111" ca="1">INDIRECT("'[Rayan.xlsx]"&amp;TEXT(DATE(2025,10,1)+INT((ROW()-6)/7),"dd-mm-yyyy")&amp;"'!$H$25")</f>
        <v>0</v>
      </c>
      <c r="N111" s="53" cm="1">
        <f t="array" aca="1" ref="N111" ca="1">INDIRECT("'[Rayan.xlsx]"&amp;TEXT(DATE(2025,10,1)+INT((ROW()-6)/7),"dd-mm-yyyy")&amp;"'!$F$25")</f>
        <v>0</v>
      </c>
      <c r="O111" s="53" cm="1">
        <f t="array" aca="1" ref="O111" ca="1">INDIRECT("'[Rayan.xlsx]"&amp;TEXT(DATE(2025,10,1)+INT((ROW()-6)/7),"dd-mm-yyyy")&amp;"'!$D$25")</f>
        <v>0</v>
      </c>
      <c r="P111" s="53" cm="1">
        <f t="array" aca="1" ref="P111" ca="1">INDIRECT("'[Rayan.xlsx]"&amp;TEXT(DATE(2025,10,1)+INT((ROW()-6)/7),"dd-mm-yyyy")&amp;"'!$I$25")</f>
        <v>0</v>
      </c>
      <c r="Q111" s="540">
        <f ca="1">SUM(F4:P4)+(E4*D4)+Z4+AA4+AB4</f>
        <v>0</v>
      </c>
      <c r="R111" s="53" cm="1">
        <f t="array" aca="1" ref="R111" ca="1">INDIRECT("'[Rayan.xlsx]"&amp;TEXT(DATE(2025,10,1)+INT((ROW()-6)/7),"dd-mm-yyyy")&amp;"'!$M$6")</f>
        <v>0</v>
      </c>
      <c r="S111" s="53" cm="1">
        <f t="array" aca="1" ref="S111" ca="1">INDIRECT("'[Rayan.xlsx]"&amp;TEXT(DATE(2025,10,1)+INT((ROW()-6)/7),"dd-mm-yyyy")&amp;"'!M$5")</f>
        <v>0</v>
      </c>
      <c r="T111" s="53" cm="1">
        <f t="array" aca="1" ref="T111" ca="1">INDIRECT("'[Rayan.xlsx]"&amp;TEXT(DATE(2025,10,1)+INT((ROW()-6)/7),"dd-mm-yyyy")&amp;"'!$M$4")</f>
        <v>0</v>
      </c>
      <c r="U111" s="53">
        <f t="shared" ca="1" si="105"/>
        <v>0</v>
      </c>
      <c r="V111" s="28">
        <f t="shared" ca="1" si="103"/>
        <v>0</v>
      </c>
      <c r="W111" s="57">
        <f t="shared" ca="1" si="104"/>
        <v>0</v>
      </c>
      <c r="X111" s="28">
        <f ca="1">((F111+(E111*D111))-(V111+W111+T111))</f>
        <v>0</v>
      </c>
      <c r="Y111" s="78" t="e">
        <f ca="1">(((R111*11%)+(S111*6%)+(U111*20%)+(T111-K111))-(J111+L111+M111+P111))/C1</f>
        <v>#DIV/0!</v>
      </c>
      <c r="Z111" s="547" cm="1">
        <f t="array" aca="1" ref="Z111" ca="1">INDIRECT("'[Rayan.xlsx]"&amp;TEXT(DATE(2025,10,1)+INT((ROW()-6)/7),"dd-mm-yyyy")&amp;"'!$B$17")</f>
        <v>0</v>
      </c>
      <c r="AA111" s="89" cm="1">
        <f t="array" aca="1" ref="AA111" ca="1">INDIRECT("'[Rayan.xlsx]"&amp;TEXT(DATE(2025,10,1)+INT((ROW()-6)/7),"dd-mm-yyyy")&amp;"'!G$72")</f>
        <v>0</v>
      </c>
      <c r="AB111" s="81"/>
      <c r="AC111" s="81"/>
      <c r="AD111" s="80">
        <f t="shared" ca="1" si="99"/>
        <v>0</v>
      </c>
      <c r="AE111" s="76"/>
      <c r="AF111" s="77"/>
    </row>
    <row r="112" spans="1:32" ht="15.75">
      <c r="A112" s="23">
        <f>'[4]16-10-2025'!$B$2</f>
        <v>0</v>
      </c>
      <c r="B112" s="30" cm="1">
        <f t="array" aca="1" ref="B112" ca="1">INDIRECT("'[Ahmad.xlsx]"&amp;TEXT(DATE(2025,10,1)+INT((ROW()-4)/7),"dd-mm-yyyy")&amp;"'!$B$4")</f>
        <v>0</v>
      </c>
      <c r="C112" s="25" cm="1">
        <f t="array" aca="1" ref="C112" ca="1">INDIRECT("'[Ahmad.xlsx]"&amp;TEXT(DATE(2025,10,1)+INT((ROW()-4)/7),"dd-mm-yyyy")&amp;"'!$B$3")</f>
        <v>0</v>
      </c>
      <c r="D112" s="26" cm="1">
        <f t="array" aca="1" ref="D112" ca="1">INDIRECT("'[Ahmad.xlsx]"&amp;TEXT(DATE(2025,10,1)+INT((ROW()-4)/7),"dd-mm-yyyy")&amp;"'!$I$2")</f>
        <v>89000</v>
      </c>
      <c r="E112" s="27" cm="1">
        <f t="array" aca="1" ref="E112" ca="1">INDIRECT("'[Ahmad.xlsx]"&amp;TEXT(DATE(2025,10,1)+INT((ROW()-7)/7),"dd-mm-yyyy")&amp;"'!$I$9")</f>
        <v>0</v>
      </c>
      <c r="F112" s="41" cm="1">
        <f t="array" aca="1" ref="F112" ca="1">INDIRECT("'[Ahmad.xlsx]"&amp;TEXT(DATE(2025,10,1)+INT((ROW()-7)/7),"dd-mm-yyyy")&amp;"'!$F$9")</f>
        <v>0</v>
      </c>
      <c r="G112" s="52" cm="1">
        <f t="array" aca="1" ref="G112" ca="1">INDIRECT("'[Ahmad.xlsx]"&amp;TEXT(DATE(2025,10,1)+INT((ROW()-7)/7),"dd-mm-yyyy")&amp;"'!$B$22")</f>
        <v>0</v>
      </c>
      <c r="H112" s="52" cm="1">
        <f t="array" aca="1" ref="H112" ca="1">INDIRECT("'[Ahmad.xlsx]"&amp;TEXT(DATE(2025,10,1)+INT((ROW()-7)/7),"dd-mm-yyyy")&amp;"'!$B$20")</f>
        <v>0</v>
      </c>
      <c r="I112" s="53" cm="1">
        <f t="array" aca="1" ref="I112" ca="1">INDIRECT("'[Ahmad.xlsx]"&amp;TEXT(DATE(2025,10,1)+INT((ROW()-7)/7),"dd-mm-yyyy")&amp;"'!$B$18")</f>
        <v>0</v>
      </c>
      <c r="J112" s="53" cm="1">
        <f t="array" aca="1" ref="J112" ca="1">INDIRECT("'[Ahmad.xlsx]"&amp;TEXT(DATE(2025,10,1)+INT((ROW()-7)/7),"dd-mm-yyyy")&amp;"'!$G$27")</f>
        <v>0</v>
      </c>
      <c r="K112" s="53" cm="1">
        <f t="array" aca="1" ref="K112" ca="1">INDIRECT("'[Ahmad.xlsx]"&amp;TEXT(DATE(2025,10,1)+INT((ROW()-7)/7),"dd-mm-yyyy")&amp;"'!$C$67")</f>
        <v>0</v>
      </c>
      <c r="L112" s="53" cm="1">
        <f t="array" aca="1" ref="L112" ca="1">INDIRECT("'[Ahmad.xlsx]"&amp;TEXT(DATE(2025,10,1)+INT((ROW()-7)/7),"dd-mm-yyyy")&amp;"'!$G$25")</f>
        <v>0</v>
      </c>
      <c r="M112" s="53" cm="1">
        <f t="array" aca="1" ref="M112" ca="1">INDIRECT("'[Ahmad.xlsx]"&amp;TEXT(DATE(2025,10,1)+INT((ROW()-7)/7),"dd-mm-yyyy")&amp;"'!$H$25")</f>
        <v>0</v>
      </c>
      <c r="N112" s="53" cm="1">
        <f t="array" aca="1" ref="N112" ca="1">INDIRECT("'[Ahmad.xlsx]"&amp;TEXT(DATE(2025,10,1)+INT((ROW()-7)/7),"dd-mm-yyyy")&amp;"'!$F$25")</f>
        <v>0</v>
      </c>
      <c r="O112" s="53" cm="1">
        <f t="array" aca="1" ref="O112" ca="1">INDIRECT("'[Ahmad.xlsx]"&amp;TEXT(DATE(2025,10,1)+INT((ROW()-7)/7),"dd-mm-yyyy")&amp;"'!$D$25")</f>
        <v>0</v>
      </c>
      <c r="P112" s="53" cm="1">
        <f t="array" aca="1" ref="P112" ca="1">INDIRECT("'[Ahmad.xlsx]"&amp;TEXT(DATE(2025,10,1)+INT((ROW()-7)/7),"dd-mm-yyyy")&amp;"'!$I$25")</f>
        <v>0</v>
      </c>
      <c r="Q112" s="540">
        <f ca="1">SUM(F4:P4)+(E4*D4)+Z4+AA4+AB4</f>
        <v>0</v>
      </c>
      <c r="R112" s="53" cm="1">
        <f t="array" aca="1" ref="R112" ca="1">INDIRECT("'[Ahmad.xlsx]"&amp;TEXT(DATE(2025,10,1)+INT((ROW()-7)/7),"dd-mm-yyyy")&amp;"'!$M$6")</f>
        <v>0</v>
      </c>
      <c r="S112" s="53" cm="1">
        <f t="array" aca="1" ref="S112" ca="1">INDIRECT("'[Ahmad.xlsx]"&amp;TEXT(DATE(2025,10,1)+INT((ROW()-7)/7),"dd-mm-yyyy")&amp;"'!M$5")</f>
        <v>0</v>
      </c>
      <c r="T112" s="53" cm="1">
        <f t="array" aca="1" ref="T112" ca="1">INDIRECT("'[Ahmad.xlsx]"&amp;TEXT(DATE(2025,10,1)+INT((ROW()-7)/7),"dd-mm-yyyy")&amp;"'!$M$4")</f>
        <v>0</v>
      </c>
      <c r="U112" s="53">
        <f t="shared" ca="1" si="105"/>
        <v>0</v>
      </c>
      <c r="V112" s="28">
        <f t="shared" ca="1" si="103"/>
        <v>0</v>
      </c>
      <c r="W112" s="57">
        <f t="shared" ca="1" si="104"/>
        <v>0</v>
      </c>
      <c r="X112" s="28">
        <f ca="1">((F112+(E112*D112))-(V112+W112+T112))</f>
        <v>0</v>
      </c>
      <c r="Y112" s="78" t="e">
        <f ca="1">(((R112*11%)+(S112*6%)+(U112*20%)+(T112-K112))-(J112+L112+M112+P112))/C1</f>
        <v>#DIV/0!</v>
      </c>
      <c r="Z112" s="547" cm="1">
        <f t="array" aca="1" ref="Z112" ca="1">INDIRECT("'[Ahmad.xlsx]"&amp;TEXT(DATE(2025,10,1)+INT((ROW()-7)/7),"dd-mm-yyyy")&amp;"'!$B$17")</f>
        <v>0</v>
      </c>
      <c r="AA112" s="89" cm="1">
        <f t="array" aca="1" ref="AA112" ca="1">INDIRECT("'[Ahmad.xlsx]"&amp;TEXT(DATE(2025,10,1)+INT((ROW()-7)/7),"dd-mm-yyyy")&amp;"'!G$72")</f>
        <v>0</v>
      </c>
      <c r="AB112" s="81"/>
      <c r="AC112" s="81"/>
      <c r="AD112" s="80">
        <f t="shared" ca="1" si="99"/>
        <v>0</v>
      </c>
      <c r="AE112" s="76"/>
      <c r="AF112" s="77"/>
    </row>
    <row r="113" spans="1:32" s="2" customFormat="1" ht="15.75">
      <c r="A113" s="23"/>
      <c r="B113" s="33"/>
      <c r="C113" s="33"/>
      <c r="D113" s="34"/>
      <c r="E113" s="35"/>
      <c r="F113" s="36"/>
      <c r="G113" s="34"/>
      <c r="H113" s="34"/>
      <c r="I113" s="36"/>
      <c r="J113" s="36"/>
      <c r="K113" s="36"/>
      <c r="L113" s="36"/>
      <c r="M113" s="36"/>
      <c r="N113" s="36"/>
      <c r="O113" s="36"/>
      <c r="P113" s="36"/>
      <c r="Q113" s="542"/>
      <c r="R113" s="36"/>
      <c r="S113" s="60"/>
      <c r="T113" s="61"/>
      <c r="U113" s="36"/>
      <c r="V113" s="36"/>
      <c r="W113" s="62"/>
      <c r="X113" s="36"/>
      <c r="Y113" s="84"/>
      <c r="Z113" s="84"/>
      <c r="AA113" s="84"/>
      <c r="AB113" s="84"/>
      <c r="AC113" s="84"/>
      <c r="AD113" s="85"/>
      <c r="AE113" s="76"/>
      <c r="AF113" s="77"/>
    </row>
    <row r="114" spans="1:32" s="3" customFormat="1" ht="15.75">
      <c r="A114" s="23"/>
      <c r="B114" s="51"/>
      <c r="C114" s="51"/>
      <c r="D114" s="16">
        <f t="shared" ref="D114:X114" ca="1" si="106">SUM(D109:D112)</f>
        <v>178000</v>
      </c>
      <c r="E114" s="50">
        <f t="shared" ca="1" si="106"/>
        <v>0</v>
      </c>
      <c r="F114" s="16">
        <f t="shared" ca="1" si="106"/>
        <v>0</v>
      </c>
      <c r="G114" s="16">
        <f t="shared" ca="1" si="106"/>
        <v>0</v>
      </c>
      <c r="H114" s="16">
        <f t="shared" ca="1" si="106"/>
        <v>0</v>
      </c>
      <c r="I114" s="16">
        <f t="shared" ca="1" si="106"/>
        <v>0</v>
      </c>
      <c r="J114" s="16">
        <f t="shared" ca="1" si="106"/>
        <v>0</v>
      </c>
      <c r="K114" s="16">
        <f t="shared" ca="1" si="106"/>
        <v>0</v>
      </c>
      <c r="L114" s="16">
        <f t="shared" ca="1" si="106"/>
        <v>0</v>
      </c>
      <c r="M114" s="16">
        <f t="shared" ca="1" si="106"/>
        <v>0</v>
      </c>
      <c r="N114" s="16">
        <f t="shared" ca="1" si="106"/>
        <v>0</v>
      </c>
      <c r="O114" s="16">
        <f t="shared" ca="1" si="106"/>
        <v>0</v>
      </c>
      <c r="P114" s="16">
        <f t="shared" ca="1" si="106"/>
        <v>0</v>
      </c>
      <c r="Q114" s="546">
        <f t="shared" ca="1" si="106"/>
        <v>0</v>
      </c>
      <c r="R114" s="69">
        <f t="shared" ca="1" si="106"/>
        <v>0</v>
      </c>
      <c r="S114" s="69">
        <f t="shared" ca="1" si="106"/>
        <v>0</v>
      </c>
      <c r="T114" s="69">
        <f t="shared" ca="1" si="106"/>
        <v>0</v>
      </c>
      <c r="U114" s="69">
        <f t="shared" ca="1" si="106"/>
        <v>0</v>
      </c>
      <c r="V114" s="69">
        <f t="shared" ca="1" si="106"/>
        <v>0</v>
      </c>
      <c r="W114" s="70">
        <f t="shared" ca="1" si="106"/>
        <v>0</v>
      </c>
      <c r="X114" s="69">
        <f t="shared" ca="1" si="106"/>
        <v>0</v>
      </c>
      <c r="Y114" s="92" t="e">
        <f ca="1">(((R114*11%)+(S114*6%)+(U114*20%)+(T114-K114))-(J114+L114+M114+P114))/C1</f>
        <v>#DIV/0!</v>
      </c>
      <c r="Z114" s="93">
        <f t="shared" ref="Z114:AD114" ca="1" si="107">SUM(Z109:Z112)</f>
        <v>0</v>
      </c>
      <c r="AA114" s="93">
        <f t="shared" ca="1" si="107"/>
        <v>0</v>
      </c>
      <c r="AB114" s="69">
        <f t="shared" si="107"/>
        <v>0</v>
      </c>
      <c r="AC114" s="69">
        <f t="shared" si="107"/>
        <v>0</v>
      </c>
      <c r="AD114" s="69">
        <f t="shared" ca="1" si="107"/>
        <v>0</v>
      </c>
      <c r="AE114" s="76">
        <f>AE100</f>
        <v>172.04</v>
      </c>
      <c r="AF114" s="77" t="e">
        <f t="shared" ref="AF114" ca="1" si="108">Y114-AE114</f>
        <v>#DIV/0!</v>
      </c>
    </row>
    <row r="115" spans="1:32" s="1" customFormat="1" ht="15.75">
      <c r="A115" s="23"/>
      <c r="B115" s="19" t="s">
        <v>119</v>
      </c>
      <c r="C115" s="20" t="s">
        <v>120</v>
      </c>
      <c r="D115" s="21" t="s">
        <v>225</v>
      </c>
      <c r="E115" s="22" t="s">
        <v>226</v>
      </c>
      <c r="F115" s="17" t="s">
        <v>227</v>
      </c>
      <c r="G115" s="21" t="s">
        <v>228</v>
      </c>
      <c r="H115" s="21" t="s">
        <v>229</v>
      </c>
      <c r="I115" s="17" t="s">
        <v>230</v>
      </c>
      <c r="J115" s="17" t="s">
        <v>231</v>
      </c>
      <c r="K115" s="17" t="s">
        <v>232</v>
      </c>
      <c r="L115" s="17" t="s">
        <v>233</v>
      </c>
      <c r="M115" s="17" t="s">
        <v>234</v>
      </c>
      <c r="N115" s="17" t="s">
        <v>235</v>
      </c>
      <c r="O115" s="17" t="s">
        <v>236</v>
      </c>
      <c r="P115" s="17" t="s">
        <v>237</v>
      </c>
      <c r="Q115" s="539" t="s">
        <v>238</v>
      </c>
      <c r="R115" s="17" t="s">
        <v>239</v>
      </c>
      <c r="S115" s="17" t="s">
        <v>240</v>
      </c>
      <c r="T115" s="17" t="s">
        <v>241</v>
      </c>
      <c r="U115" s="17" t="s">
        <v>242</v>
      </c>
      <c r="V115" s="17" t="s">
        <v>243</v>
      </c>
      <c r="W115" s="56" t="s">
        <v>244</v>
      </c>
      <c r="X115" s="17" t="s">
        <v>245</v>
      </c>
      <c r="Y115" s="71" t="s">
        <v>246</v>
      </c>
      <c r="Z115" s="544" t="s">
        <v>247</v>
      </c>
      <c r="AA115" s="73" t="s">
        <v>248</v>
      </c>
      <c r="AB115" s="74" t="s">
        <v>249</v>
      </c>
      <c r="AC115" s="74" t="s">
        <v>250</v>
      </c>
      <c r="AD115" s="75" t="s">
        <v>251</v>
      </c>
      <c r="AE115" s="76"/>
      <c r="AF115" s="77"/>
    </row>
    <row r="116" spans="1:32">
      <c r="A116" s="23">
        <f>'[1]17-10-2025'!$B$2</f>
        <v>0</v>
      </c>
      <c r="B116" s="24" cm="1">
        <f t="array" aca="1" ref="B116" ca="1">INDIRECT("'[Rawad.xlsx]"&amp;TEXT(DATE(2025,10,1)+INT((ROW()-4)/7),"dd-mm-yyyy")&amp;"'!$B$4")</f>
        <v>0</v>
      </c>
      <c r="C116" s="25" cm="1">
        <f t="array" aca="1" ref="C116" ca="1">INDIRECT("'[Rawad.xlsx]"&amp;TEXT(DATE(2025,10,1)+INT((ROW()-4)/7),"dd-mm-yyyy")&amp;"'!$B$3")</f>
        <v>0</v>
      </c>
      <c r="D116" s="26" cm="1">
        <f t="array" aca="1" ref="D116" ca="1">INDIRECT("'[Rawad.xlsx]"&amp;TEXT(DATE(2025,10,1)+INT((ROW()-4)/7),"dd-mm-yyyy")&amp;"'!$I$2")</f>
        <v>0</v>
      </c>
      <c r="E116" s="27" cm="1">
        <f t="array" aca="1" ref="E116" ca="1">INDIRECT("'[Rawad.xlsx]"&amp;TEXT(DATE(2025,10,1)+INT((ROW()-4)/7),"dd-mm-yyyy")&amp;"'!$I$9")</f>
        <v>0</v>
      </c>
      <c r="F116" s="41" cm="1">
        <f t="array" aca="1" ref="F116" ca="1">INDIRECT("'[Rawad.xlsx]"&amp;TEXT(DATE(2025,10,1)+INT((ROW()-4)/7),"dd-mm-yyyy")&amp;"'!$F$9")</f>
        <v>0</v>
      </c>
      <c r="G116" s="29" cm="1">
        <f t="array" aca="1" ref="G116" ca="1">INDIRECT("'[Rawad.xlsx]"&amp;TEXT(DATE(2025,10,1)+INT((ROW()-4)/7),"dd-mm-yyyy")&amp;"'!$B$22")</f>
        <v>0</v>
      </c>
      <c r="H116" s="29" cm="1">
        <f t="array" aca="1" ref="H116" ca="1">INDIRECT("'[Rawad.xlsx]"&amp;TEXT(DATE(2025,10,1)+INT((ROW()-4)/7),"dd-mm-yyyy")&amp;"'!$B$20")</f>
        <v>0</v>
      </c>
      <c r="I116" s="53" cm="1">
        <f t="array" aca="1" ref="I116" ca="1">INDIRECT("'[Rawad.xlsx]"&amp;TEXT(DATE(2025,10,1)+INT((ROW()-4)/7),"dd-mm-yyyy")&amp;"'!$B$18")</f>
        <v>0</v>
      </c>
      <c r="J116" s="28" cm="1">
        <f t="array" aca="1" ref="J116" ca="1">INDIRECT("'[Rawad.xlsx]"&amp;TEXT(DATE(2025,10,1)+INT((ROW()-4)/7),"dd-mm-yyyy")&amp;"'!$G$27")</f>
        <v>0</v>
      </c>
      <c r="K116" s="28" cm="1">
        <f t="array" aca="1" ref="K116" ca="1">INDIRECT("'[Rawad.xlsx]"&amp;TEXT(DATE(2025,10,1)+INT((ROW()-4)/7),"dd-mm-yyyy")&amp;"'!$C$67")</f>
        <v>0</v>
      </c>
      <c r="L116" s="53" cm="1">
        <f t="array" aca="1" ref="L116" ca="1">INDIRECT("'[Rawad.xlsx]"&amp;TEXT(DATE(2025,10,1)+INT((ROW()-4)/7),"dd-mm-yyyy")&amp;"'!$G$25")</f>
        <v>0</v>
      </c>
      <c r="M116" s="28" cm="1">
        <f t="array" aca="1" ref="M116" ca="1">INDIRECT("'[Rawad.xlsx]"&amp;TEXT(DATE(2025,10,1)+INT((ROW()-4)/7),"dd-mm-yyyy")&amp;"'!$H$25")</f>
        <v>0</v>
      </c>
      <c r="N116" s="28" cm="1">
        <f t="array" aca="1" ref="N116" ca="1">INDIRECT("'[Rawad.xlsx]"&amp;TEXT(DATE(2025,10,1)+INT((ROW()-4)/7),"dd-mm-yyyy")&amp;"'!$F$25")</f>
        <v>0</v>
      </c>
      <c r="O116" s="28" cm="1">
        <f t="array" aca="1" ref="O116" ca="1">INDIRECT("'[Rawad.xlsx]"&amp;TEXT(DATE(2025,10,1)+INT((ROW()-4)/7),"dd-mm-yyyy")&amp;"'!$D$25")</f>
        <v>0</v>
      </c>
      <c r="P116" s="53" cm="1">
        <f t="array" aca="1" ref="P116" ca="1">INDIRECT("'[Rawad.xlsx]"&amp;TEXT(DATE(2025,10,1)+INT((ROW()-4)/7),"dd-mm-yyyy")&amp;"'!$I$25")</f>
        <v>0</v>
      </c>
      <c r="Q116" s="540">
        <f ca="1">SUM(F4:P4)+(E4*D4)+Z4+AA4+AB4</f>
        <v>0</v>
      </c>
      <c r="R116" s="28" cm="1">
        <f t="array" aca="1" ref="R116" ca="1">INDIRECT("'[Rawad.xlsx]"&amp;TEXT(DATE(2025,10,1)+INT((ROW()-4)/7),"dd-mm-yyyy")&amp;"'!$M$6")</f>
        <v>0</v>
      </c>
      <c r="S116" s="28" cm="1">
        <f t="array" aca="1" ref="S116" ca="1">INDIRECT("'[Rawad.xlsx]"&amp;TEXT(DATE(2025,10,1)+INT((ROW()-4)/7),"dd-mm-yyyy")&amp;"'!M$5")</f>
        <v>0</v>
      </c>
      <c r="T116" s="28" cm="1">
        <f t="array" aca="1" ref="T116" ca="1">INDIRECT("'[Rawad.xlsx]"&amp;TEXT(DATE(2025,10,1)+INT((ROW()-4)/7),"dd-mm-yyyy")&amp;"'!$M$4")</f>
        <v>0</v>
      </c>
      <c r="U116" s="53">
        <f ca="1">Q116-(S116+R116+T116)</f>
        <v>0</v>
      </c>
      <c r="V116" s="28">
        <f t="shared" ref="V116:V119" ca="1" si="109">R116-(R116*11%)</f>
        <v>0</v>
      </c>
      <c r="W116" s="57">
        <f t="shared" ref="W116:W119" ca="1" si="110">(S116-(S116*20%))</f>
        <v>0</v>
      </c>
      <c r="X116" s="28">
        <f ca="1">((F116+(E116*D116))-(V116+W116+T116))</f>
        <v>0</v>
      </c>
      <c r="Y116" s="78" t="e">
        <f ca="1">(((R116*11%)+(S116*6%)+(U116*20%)+(T116-K116))-(J116+L116+M116+P116))/C1</f>
        <v>#DIV/0!</v>
      </c>
      <c r="Z116" s="547" cm="1">
        <f t="array" aca="1" ref="Z116" ca="1">INDIRECT("'[Rawad.xlsx]"&amp;TEXT(DATE(2025,10,1)+INT((ROW()-4)/7),"dd-mm-yyyy")&amp;"'!$B$17")</f>
        <v>0</v>
      </c>
      <c r="AA116" s="89" cm="1">
        <f t="array" aca="1" ref="AA116" ca="1">INDIRECT("'[Rawad.xlsx]"&amp;TEXT(DATE(2025,10,1)+INT((ROW()-4)/7),"dd-mm-yyyy")&amp;"'!G$72")</f>
        <v>0</v>
      </c>
      <c r="AB116" s="81"/>
      <c r="AC116" s="81">
        <f>'[1]17-10-2025'!$M$7</f>
        <v>0</v>
      </c>
      <c r="AD116" s="80">
        <f t="shared" ca="1" si="99"/>
        <v>0</v>
      </c>
      <c r="AE116" s="76"/>
      <c r="AF116" s="77"/>
    </row>
    <row r="117" spans="1:32">
      <c r="A117" s="23">
        <f>'[2]17-10-2025'!$B$2</f>
        <v>0</v>
      </c>
      <c r="B117" s="30" cm="1">
        <f t="array" aca="1" ref="B117" ca="1">INDIRECT("'[Hani.xlsx]"&amp;TEXT(DATE(2025,10,1)+INT((ROW()-4)/7),"dd-mm-yyyy")&amp;"'!$B$4")</f>
        <v>0</v>
      </c>
      <c r="C117" s="31" cm="1">
        <f t="array" aca="1" ref="C117" ca="1">INDIRECT("'[Hani.xlsx]"&amp;TEXT(DATE(2025,10,1)+INT((ROW()-4)/7),"dd-mm-yyyy")&amp;"'!$B$3")</f>
        <v>0</v>
      </c>
      <c r="D117" s="26" cm="1">
        <f t="array" aca="1" ref="D117" ca="1">INDIRECT("'[Hani.xlsx]"&amp;TEXT(DATE(2025,10,1)+INT((ROW()-4)/7),"dd-mm-yyyy")&amp;"'!$I$2")</f>
        <v>0</v>
      </c>
      <c r="E117" s="27" cm="1">
        <f t="array" aca="1" ref="E117" ca="1">INDIRECT("'[Hani.xlsx]"&amp;TEXT(DATE(2025,10,1)+INT((ROW()-5)/7),"dd-mm-yyyy")&amp;"'!$I$9")</f>
        <v>0</v>
      </c>
      <c r="F117" s="41" cm="1">
        <f t="array" aca="1" ref="F117" ca="1">INDIRECT("'[Hani.xlsx]"&amp;TEXT(DATE(2025,10,1)+INT((ROW()-5)/7),"dd-mm-yyyy")&amp;"'!$F$9")</f>
        <v>0</v>
      </c>
      <c r="G117" s="52" cm="1">
        <f t="array" aca="1" ref="G117" ca="1">INDIRECT("'[Hani.xlsx]"&amp;TEXT(DATE(2025,10,1)+INT((ROW()-5)/7),"dd-mm-yyyy")&amp;"'!$B$22")</f>
        <v>0</v>
      </c>
      <c r="H117" s="52" cm="1">
        <f t="array" aca="1" ref="H117" ca="1">INDIRECT("'[Hani.xlsx]"&amp;TEXT(DATE(2025,10,1)+INT((ROW()-5)/7),"dd-mm-yyyy")&amp;"'!$B$20")</f>
        <v>0</v>
      </c>
      <c r="I117" s="53" cm="1">
        <f t="array" aca="1" ref="I117" ca="1">INDIRECT("'[Hani.xlsx]"&amp;TEXT(DATE(2025,10,1)+INT((ROW()-5)/7),"dd-mm-yyyy")&amp;"'!$B$18")</f>
        <v>0</v>
      </c>
      <c r="J117" s="53" cm="1">
        <f t="array" aca="1" ref="J117" ca="1">INDIRECT("'[Hani.xlsx]"&amp;TEXT(DATE(2025,10,1)+INT((ROW()-5)/7),"dd-mm-yyyy")&amp;"'!$G$27")</f>
        <v>0</v>
      </c>
      <c r="K117" s="53" cm="1">
        <f t="array" aca="1" ref="K117" ca="1">INDIRECT("'[Hani.xlsx]"&amp;TEXT(DATE(2025,10,1)+INT((ROW()-5)/7),"dd-mm-yyyy")&amp;"'!$C$67")</f>
        <v>0</v>
      </c>
      <c r="L117" s="53" cm="1">
        <f t="array" aca="1" ref="L117" ca="1">INDIRECT("'[Hani.xlsx]"&amp;TEXT(DATE(2025,10,1)+INT((ROW()-5)/7),"dd-mm-yyyy")&amp;"'!$G$25")</f>
        <v>0</v>
      </c>
      <c r="M117" s="53" cm="1">
        <f t="array" aca="1" ref="M117" ca="1">INDIRECT("'[Hani.xlsx]"&amp;TEXT(DATE(2025,10,1)+INT((ROW()-5)/7),"dd-mm-yyyy")&amp;"'!$H$25")</f>
        <v>0</v>
      </c>
      <c r="N117" s="53" cm="1">
        <f t="array" aca="1" ref="N117" ca="1">INDIRECT("'[Hani.xlsx]"&amp;TEXT(DATE(2025,10,1)+INT((ROW()-5)/7),"dd-mm-yyyy")&amp;"'!$F$25")</f>
        <v>0</v>
      </c>
      <c r="O117" s="53" cm="1">
        <f t="array" aca="1" ref="O117" ca="1">INDIRECT("'[Hani.xlsx]"&amp;TEXT(DATE(2025,10,1)+INT((ROW()-5)/7),"dd-mm-yyyy")&amp;"'!$D$25")</f>
        <v>0</v>
      </c>
      <c r="P117" s="53" cm="1">
        <f t="array" aca="1" ref="P117" ca="1">INDIRECT("'[Hani.xlsx]"&amp;TEXT(DATE(2025,10,1)+INT((ROW()-5)/7),"dd-mm-yyyy")&amp;"'!$I$25")</f>
        <v>0</v>
      </c>
      <c r="Q117" s="540">
        <f ca="1">SUM(F4:P4)+(E4*D4)+Z4+AA4+AB4</f>
        <v>0</v>
      </c>
      <c r="R117" s="53" cm="1">
        <f t="array" aca="1" ref="R117" ca="1">INDIRECT("'[Hani.xlsx]"&amp;TEXT(DATE(2025,10,1)+INT((ROW()-5)/7),"dd-mm-yyyy")&amp;"'!$M$6")</f>
        <v>0</v>
      </c>
      <c r="S117" s="53" cm="1">
        <f t="array" aca="1" ref="S117" ca="1">INDIRECT("'[Hani.xlsx]"&amp;TEXT(DATE(2025,10,1)+INT((ROW()-5)/7),"dd-mm-yyyy")&amp;"'!M$5")</f>
        <v>0</v>
      </c>
      <c r="T117" s="53" cm="1">
        <f t="array" aca="1" ref="T117" ca="1">INDIRECT("'[Hani.xlsx]"&amp;TEXT(DATE(2025,10,1)+INT((ROW()-5)/7),"dd-mm-yyyy")&amp;"'!$M$4")</f>
        <v>0</v>
      </c>
      <c r="U117" s="53">
        <f t="shared" ref="U117:U119" ca="1" si="111">Q117-(S117+R117+T117)</f>
        <v>0</v>
      </c>
      <c r="V117" s="28">
        <f t="shared" ca="1" si="109"/>
        <v>0</v>
      </c>
      <c r="W117" s="57">
        <f t="shared" ca="1" si="110"/>
        <v>0</v>
      </c>
      <c r="X117" s="28">
        <f ca="1">((F117+(E117*D117))-(V117+W117+T117))</f>
        <v>0</v>
      </c>
      <c r="Y117" s="78" t="e">
        <f ca="1">(((R117*11%)+(S117*6%)+(U117*20%)+(T117-K117))-(J117+L117+M117+P117))/C1</f>
        <v>#DIV/0!</v>
      </c>
      <c r="Z117" s="547" cm="1">
        <f t="array" aca="1" ref="Z117" ca="1">INDIRECT("'[Hani.xlsx]"&amp;TEXT(DATE(2025,10,1)+INT((ROW()-5)/7),"dd-mm-yyyy")&amp;"'!$B$17")</f>
        <v>0</v>
      </c>
      <c r="AA117" s="89" cm="1">
        <f t="array" aca="1" ref="AA117" ca="1">INDIRECT("'[Hani.xlsx]"&amp;TEXT(DATE(2025,10,1)+INT((ROW()-5)/7),"dd-mm-yyyy")&amp;"'!G$72")</f>
        <v>0</v>
      </c>
      <c r="AB117" s="81"/>
      <c r="AC117" s="81"/>
      <c r="AD117" s="80">
        <f t="shared" ca="1" si="99"/>
        <v>0</v>
      </c>
      <c r="AE117" s="76"/>
      <c r="AF117" s="77"/>
    </row>
    <row r="118" spans="1:32">
      <c r="A118" s="23">
        <f>'[3]17-10-2025'!$B$2</f>
        <v>0</v>
      </c>
      <c r="B118" s="30" cm="1">
        <f t="array" aca="1" ref="B118" ca="1">INDIRECT("'[Rayan.xlsx]"&amp;TEXT(DATE(2025,10,1)+INT((ROW()-4)/7),"dd-mm-yyyy")&amp;"'!$B$4")</f>
        <v>0</v>
      </c>
      <c r="C118" s="25" cm="1">
        <f t="array" aca="1" ref="C118" ca="1">INDIRECT("'[Rayan.xlsx]"&amp;TEXT(DATE(2025,10,1)+INT((ROW()-4)/7),"dd-mm-yyyy")&amp;"'!$B$3")</f>
        <v>0</v>
      </c>
      <c r="D118" s="26" cm="1">
        <f t="array" aca="1" ref="D118" ca="1">INDIRECT("'[Rayan.xlsx]"&amp;TEXT(DATE(2025,10,1)+INT((ROW()-4)/7),"dd-mm-yyyy")&amp;"'!$I$2")</f>
        <v>89000</v>
      </c>
      <c r="E118" s="27" cm="1">
        <f t="array" aca="1" ref="E118" ca="1">INDIRECT("'[Rayan.xlsx]"&amp;TEXT(DATE(2025,10,1)+INT((ROW()-6)/7),"dd-mm-yyyy")&amp;"'!$I$9")</f>
        <v>0</v>
      </c>
      <c r="F118" s="41" cm="1">
        <f t="array" aca="1" ref="F118" ca="1">INDIRECT("'[Rayan.xlsx]"&amp;TEXT(DATE(2025,10,1)+INT((ROW()-6)/7),"dd-mm-yyyy")&amp;"'!$F$9")</f>
        <v>0</v>
      </c>
      <c r="G118" s="52" cm="1">
        <f t="array" aca="1" ref="G118" ca="1">INDIRECT("'[Rayan.xlsx]"&amp;TEXT(DATE(2025,10,1)+INT((ROW()-6)/7),"dd-mm-yyyy")&amp;"'!$B$22")</f>
        <v>0</v>
      </c>
      <c r="H118" s="52" cm="1">
        <f t="array" aca="1" ref="H118" ca="1">INDIRECT("'[Rayan.xlsx]"&amp;TEXT(DATE(2025,10,1)+INT((ROW()-6)/7),"dd-mm-yyyy")&amp;"'!$B$20")</f>
        <v>0</v>
      </c>
      <c r="I118" s="53" cm="1">
        <f t="array" aca="1" ref="I118" ca="1">INDIRECT("'[Rayan.xlsx]"&amp;TEXT(DATE(2025,10,1)+INT((ROW()-6)/7),"dd-mm-yyyy")&amp;"'!$B$18")</f>
        <v>0</v>
      </c>
      <c r="J118" s="53" cm="1">
        <f t="array" aca="1" ref="J118" ca="1">INDIRECT("'[Rayan.xlsx]"&amp;TEXT(DATE(2025,10,1)+INT((ROW()-6)/7),"dd-mm-yyyy")&amp;"'!$G$27")</f>
        <v>0</v>
      </c>
      <c r="K118" s="53" cm="1">
        <f t="array" aca="1" ref="K118" ca="1">INDIRECT("'[Rayan.xlsx]"&amp;TEXT(DATE(2025,10,1)+INT((ROW()-6)/7),"dd-mm-yyyy")&amp;"'!$C$67")</f>
        <v>0</v>
      </c>
      <c r="L118" s="53" cm="1">
        <f t="array" aca="1" ref="L118" ca="1">INDIRECT("'[Rayan.xlsx]"&amp;TEXT(DATE(2025,10,1)+INT((ROW()-6)/7),"dd-mm-yyyy")&amp;"'!$G$25")</f>
        <v>0</v>
      </c>
      <c r="M118" s="53" cm="1">
        <f t="array" aca="1" ref="M118" ca="1">INDIRECT("'[Rayan.xlsx]"&amp;TEXT(DATE(2025,10,1)+INT((ROW()-6)/7),"dd-mm-yyyy")&amp;"'!$H$25")</f>
        <v>0</v>
      </c>
      <c r="N118" s="53" cm="1">
        <f t="array" aca="1" ref="N118" ca="1">INDIRECT("'[Rayan.xlsx]"&amp;TEXT(DATE(2025,10,1)+INT((ROW()-6)/7),"dd-mm-yyyy")&amp;"'!$F$25")</f>
        <v>0</v>
      </c>
      <c r="O118" s="53" cm="1">
        <f t="array" aca="1" ref="O118" ca="1">INDIRECT("'[Rayan.xlsx]"&amp;TEXT(DATE(2025,10,1)+INT((ROW()-6)/7),"dd-mm-yyyy")&amp;"'!$D$25")</f>
        <v>0</v>
      </c>
      <c r="P118" s="53" cm="1">
        <f t="array" aca="1" ref="P118" ca="1">INDIRECT("'[Rayan.xlsx]"&amp;TEXT(DATE(2025,10,1)+INT((ROW()-6)/7),"dd-mm-yyyy")&amp;"'!$I$25")</f>
        <v>0</v>
      </c>
      <c r="Q118" s="540">
        <f ca="1">SUM(F4:P4)+(E4*D4)+Z4+AA4+AB4</f>
        <v>0</v>
      </c>
      <c r="R118" s="53" cm="1">
        <f t="array" aca="1" ref="R118" ca="1">INDIRECT("'[Rayan.xlsx]"&amp;TEXT(DATE(2025,10,1)+INT((ROW()-6)/7),"dd-mm-yyyy")&amp;"'!$M$6")</f>
        <v>0</v>
      </c>
      <c r="S118" s="53" cm="1">
        <f t="array" aca="1" ref="S118" ca="1">INDIRECT("'[Rayan.xlsx]"&amp;TEXT(DATE(2025,10,1)+INT((ROW()-6)/7),"dd-mm-yyyy")&amp;"'!M$5")</f>
        <v>0</v>
      </c>
      <c r="T118" s="53" cm="1">
        <f t="array" aca="1" ref="T118" ca="1">INDIRECT("'[Rayan.xlsx]"&amp;TEXT(DATE(2025,10,1)+INT((ROW()-6)/7),"dd-mm-yyyy")&amp;"'!$M$4")</f>
        <v>0</v>
      </c>
      <c r="U118" s="53">
        <f t="shared" ca="1" si="111"/>
        <v>0</v>
      </c>
      <c r="V118" s="28">
        <f t="shared" ca="1" si="109"/>
        <v>0</v>
      </c>
      <c r="W118" s="57">
        <f t="shared" ca="1" si="110"/>
        <v>0</v>
      </c>
      <c r="X118" s="28">
        <f ca="1">((F118+(E118*D118))-(V118+W118+T118))</f>
        <v>0</v>
      </c>
      <c r="Y118" s="78" t="e">
        <f ca="1">(((R118*11%)+(S118*6%)+(U118*20%)+(T118-K118))-(J118+L118+M118+P118))/C1</f>
        <v>#DIV/0!</v>
      </c>
      <c r="Z118" s="547" cm="1">
        <f t="array" aca="1" ref="Z118" ca="1">INDIRECT("'[Rayan.xlsx]"&amp;TEXT(DATE(2025,10,1)+INT((ROW()-6)/7),"dd-mm-yyyy")&amp;"'!$B$17")</f>
        <v>0</v>
      </c>
      <c r="AA118" s="89" cm="1">
        <f t="array" aca="1" ref="AA118" ca="1">INDIRECT("'[Rayan.xlsx]"&amp;TEXT(DATE(2025,10,1)+INT((ROW()-6)/7),"dd-mm-yyyy")&amp;"'!G$72")</f>
        <v>0</v>
      </c>
      <c r="AB118" s="81"/>
      <c r="AC118" s="81"/>
      <c r="AD118" s="80">
        <f t="shared" ca="1" si="99"/>
        <v>0</v>
      </c>
      <c r="AE118" s="76"/>
      <c r="AF118" s="77"/>
    </row>
    <row r="119" spans="1:32" ht="15.75">
      <c r="A119" s="23">
        <f>'[4]17-10-2025'!$B$2</f>
        <v>0</v>
      </c>
      <c r="B119" s="30" cm="1">
        <f t="array" aca="1" ref="B119" ca="1">INDIRECT("'[Ahmad.xlsx]"&amp;TEXT(DATE(2025,10,1)+INT((ROW()-4)/7),"dd-mm-yyyy")&amp;"'!$B$4")</f>
        <v>0</v>
      </c>
      <c r="C119" s="25" cm="1">
        <f t="array" aca="1" ref="C119" ca="1">INDIRECT("'[Ahmad.xlsx]"&amp;TEXT(DATE(2025,10,1)+INT((ROW()-4)/7),"dd-mm-yyyy")&amp;"'!$B$3")</f>
        <v>0</v>
      </c>
      <c r="D119" s="26" cm="1">
        <f t="array" aca="1" ref="D119" ca="1">INDIRECT("'[Ahmad.xlsx]"&amp;TEXT(DATE(2025,10,1)+INT((ROW()-4)/7),"dd-mm-yyyy")&amp;"'!$I$2")</f>
        <v>89000</v>
      </c>
      <c r="E119" s="27" cm="1">
        <f t="array" aca="1" ref="E119" ca="1">INDIRECT("'[Ahmad.xlsx]"&amp;TEXT(DATE(2025,10,1)+INT((ROW()-7)/7),"dd-mm-yyyy")&amp;"'!$I$9")</f>
        <v>0</v>
      </c>
      <c r="F119" s="41" cm="1">
        <f t="array" aca="1" ref="F119" ca="1">INDIRECT("'[Ahmad.xlsx]"&amp;TEXT(DATE(2025,10,1)+INT((ROW()-7)/7),"dd-mm-yyyy")&amp;"'!$F$9")</f>
        <v>0</v>
      </c>
      <c r="G119" s="52" cm="1">
        <f t="array" aca="1" ref="G119" ca="1">INDIRECT("'[Ahmad.xlsx]"&amp;TEXT(DATE(2025,10,1)+INT((ROW()-7)/7),"dd-mm-yyyy")&amp;"'!$B$22")</f>
        <v>0</v>
      </c>
      <c r="H119" s="52" cm="1">
        <f t="array" aca="1" ref="H119" ca="1">INDIRECT("'[Ahmad.xlsx]"&amp;TEXT(DATE(2025,10,1)+INT((ROW()-7)/7),"dd-mm-yyyy")&amp;"'!$B$20")</f>
        <v>0</v>
      </c>
      <c r="I119" s="53" cm="1">
        <f t="array" aca="1" ref="I119" ca="1">INDIRECT("'[Ahmad.xlsx]"&amp;TEXT(DATE(2025,10,1)+INT((ROW()-7)/7),"dd-mm-yyyy")&amp;"'!$B$18")</f>
        <v>0</v>
      </c>
      <c r="J119" s="53" cm="1">
        <f t="array" aca="1" ref="J119" ca="1">INDIRECT("'[Ahmad.xlsx]"&amp;TEXT(DATE(2025,10,1)+INT((ROW()-7)/7),"dd-mm-yyyy")&amp;"'!$G$27")</f>
        <v>0</v>
      </c>
      <c r="K119" s="53" cm="1">
        <f t="array" aca="1" ref="K119" ca="1">INDIRECT("'[Ahmad.xlsx]"&amp;TEXT(DATE(2025,10,1)+INT((ROW()-7)/7),"dd-mm-yyyy")&amp;"'!$C$67")</f>
        <v>0</v>
      </c>
      <c r="L119" s="53" cm="1">
        <f t="array" aca="1" ref="L119" ca="1">INDIRECT("'[Ahmad.xlsx]"&amp;TEXT(DATE(2025,10,1)+INT((ROW()-7)/7),"dd-mm-yyyy")&amp;"'!$G$25")</f>
        <v>0</v>
      </c>
      <c r="M119" s="53" cm="1">
        <f t="array" aca="1" ref="M119" ca="1">INDIRECT("'[Ahmad.xlsx]"&amp;TEXT(DATE(2025,10,1)+INT((ROW()-7)/7),"dd-mm-yyyy")&amp;"'!$H$25")</f>
        <v>0</v>
      </c>
      <c r="N119" s="53" cm="1">
        <f t="array" aca="1" ref="N119" ca="1">INDIRECT("'[Ahmad.xlsx]"&amp;TEXT(DATE(2025,10,1)+INT((ROW()-7)/7),"dd-mm-yyyy")&amp;"'!$F$25")</f>
        <v>0</v>
      </c>
      <c r="O119" s="53" cm="1">
        <f t="array" aca="1" ref="O119" ca="1">INDIRECT("'[Ahmad.xlsx]"&amp;TEXT(DATE(2025,10,1)+INT((ROW()-7)/7),"dd-mm-yyyy")&amp;"'!$D$25")</f>
        <v>0</v>
      </c>
      <c r="P119" s="53" cm="1">
        <f t="array" aca="1" ref="P119" ca="1">INDIRECT("'[Ahmad.xlsx]"&amp;TEXT(DATE(2025,10,1)+INT((ROW()-7)/7),"dd-mm-yyyy")&amp;"'!$I$25")</f>
        <v>0</v>
      </c>
      <c r="Q119" s="540">
        <f ca="1">SUM(F4:P4)+(E4*D4)+Z4+AA4+AB4</f>
        <v>0</v>
      </c>
      <c r="R119" s="53" cm="1">
        <f t="array" aca="1" ref="R119" ca="1">INDIRECT("'[Ahmad.xlsx]"&amp;TEXT(DATE(2025,10,1)+INT((ROW()-7)/7),"dd-mm-yyyy")&amp;"'!$M$6")</f>
        <v>0</v>
      </c>
      <c r="S119" s="53" cm="1">
        <f t="array" aca="1" ref="S119" ca="1">INDIRECT("'[Ahmad.xlsx]"&amp;TEXT(DATE(2025,10,1)+INT((ROW()-7)/7),"dd-mm-yyyy")&amp;"'!M$5")</f>
        <v>0</v>
      </c>
      <c r="T119" s="53" cm="1">
        <f t="array" aca="1" ref="T119" ca="1">INDIRECT("'[Ahmad.xlsx]"&amp;TEXT(DATE(2025,10,1)+INT((ROW()-7)/7),"dd-mm-yyyy")&amp;"'!$M$4")</f>
        <v>0</v>
      </c>
      <c r="U119" s="53">
        <f t="shared" ca="1" si="111"/>
        <v>0</v>
      </c>
      <c r="V119" s="28">
        <f t="shared" ca="1" si="109"/>
        <v>0</v>
      </c>
      <c r="W119" s="57">
        <f t="shared" ca="1" si="110"/>
        <v>0</v>
      </c>
      <c r="X119" s="28">
        <f ca="1">((F119+(E119*D119))-(V119+W119+T119))</f>
        <v>0</v>
      </c>
      <c r="Y119" s="78" t="e">
        <f ca="1">(((R119*11%)+(S119*6%)+(U119*20%)+(T119-K119))-(J119+L119+M119+P119))/C1</f>
        <v>#DIV/0!</v>
      </c>
      <c r="Z119" s="547" cm="1">
        <f t="array" aca="1" ref="Z119" ca="1">INDIRECT("'[Ahmad.xlsx]"&amp;TEXT(DATE(2025,10,1)+INT((ROW()-7)/7),"dd-mm-yyyy")&amp;"'!$B$17")</f>
        <v>0</v>
      </c>
      <c r="AA119" s="89" cm="1">
        <f t="array" aca="1" ref="AA119" ca="1">INDIRECT("'[Ahmad.xlsx]"&amp;TEXT(DATE(2025,10,1)+INT((ROW()-7)/7),"dd-mm-yyyy")&amp;"'!G$72")</f>
        <v>0</v>
      </c>
      <c r="AB119" s="81"/>
      <c r="AC119" s="81"/>
      <c r="AD119" s="80">
        <f t="shared" ca="1" si="99"/>
        <v>0</v>
      </c>
      <c r="AE119" s="76"/>
      <c r="AF119" s="77"/>
    </row>
    <row r="120" spans="1:32" s="2" customFormat="1" ht="15.75">
      <c r="A120" s="23"/>
      <c r="B120" s="33"/>
      <c r="C120" s="33"/>
      <c r="D120" s="34"/>
      <c r="E120" s="35"/>
      <c r="F120" s="36"/>
      <c r="G120" s="34"/>
      <c r="H120" s="34"/>
      <c r="I120" s="36"/>
      <c r="J120" s="36"/>
      <c r="K120" s="36"/>
      <c r="L120" s="36"/>
      <c r="M120" s="36"/>
      <c r="N120" s="36"/>
      <c r="O120" s="36"/>
      <c r="P120" s="36"/>
      <c r="Q120" s="542"/>
      <c r="R120" s="36"/>
      <c r="S120" s="60"/>
      <c r="T120" s="61"/>
      <c r="U120" s="36"/>
      <c r="V120" s="36"/>
      <c r="W120" s="62"/>
      <c r="X120" s="36"/>
      <c r="Y120" s="84"/>
      <c r="Z120" s="84"/>
      <c r="AA120" s="84"/>
      <c r="AB120" s="84"/>
      <c r="AC120" s="84"/>
      <c r="AD120" s="85"/>
      <c r="AE120" s="76"/>
      <c r="AF120" s="77"/>
    </row>
    <row r="121" spans="1:32" s="3" customFormat="1" ht="15.75">
      <c r="A121" s="23"/>
      <c r="B121" s="51"/>
      <c r="C121" s="51"/>
      <c r="D121" s="16">
        <f t="shared" ref="D121:X121" ca="1" si="112">SUM(D116:D119)</f>
        <v>178000</v>
      </c>
      <c r="E121" s="50">
        <f t="shared" ca="1" si="112"/>
        <v>0</v>
      </c>
      <c r="F121" s="16">
        <f t="shared" ca="1" si="112"/>
        <v>0</v>
      </c>
      <c r="G121" s="16">
        <f t="shared" ca="1" si="112"/>
        <v>0</v>
      </c>
      <c r="H121" s="16">
        <f t="shared" ca="1" si="112"/>
        <v>0</v>
      </c>
      <c r="I121" s="16">
        <f t="shared" ca="1" si="112"/>
        <v>0</v>
      </c>
      <c r="J121" s="16">
        <f t="shared" ca="1" si="112"/>
        <v>0</v>
      </c>
      <c r="K121" s="16">
        <f t="shared" ca="1" si="112"/>
        <v>0</v>
      </c>
      <c r="L121" s="16">
        <f t="shared" ca="1" si="112"/>
        <v>0</v>
      </c>
      <c r="M121" s="16">
        <f t="shared" ca="1" si="112"/>
        <v>0</v>
      </c>
      <c r="N121" s="16">
        <f t="shared" ca="1" si="112"/>
        <v>0</v>
      </c>
      <c r="O121" s="16">
        <f t="shared" ca="1" si="112"/>
        <v>0</v>
      </c>
      <c r="P121" s="16">
        <f t="shared" ca="1" si="112"/>
        <v>0</v>
      </c>
      <c r="Q121" s="546">
        <f t="shared" ca="1" si="112"/>
        <v>0</v>
      </c>
      <c r="R121" s="69">
        <f t="shared" ca="1" si="112"/>
        <v>0</v>
      </c>
      <c r="S121" s="69">
        <f t="shared" ca="1" si="112"/>
        <v>0</v>
      </c>
      <c r="T121" s="69">
        <f t="shared" ca="1" si="112"/>
        <v>0</v>
      </c>
      <c r="U121" s="69">
        <f t="shared" ca="1" si="112"/>
        <v>0</v>
      </c>
      <c r="V121" s="69">
        <f t="shared" ca="1" si="112"/>
        <v>0</v>
      </c>
      <c r="W121" s="70">
        <f t="shared" ca="1" si="112"/>
        <v>0</v>
      </c>
      <c r="X121" s="69">
        <f t="shared" ca="1" si="112"/>
        <v>0</v>
      </c>
      <c r="Y121" s="92" t="e">
        <f ca="1">(((R121*11%)+(S121*6%)+(U121*20%)+(T121-K121))-(J121+L121+M121+P121))/C1</f>
        <v>#DIV/0!</v>
      </c>
      <c r="Z121" s="93">
        <f t="shared" ref="Z121:AD121" ca="1" si="113">SUM(Z116:Z119)</f>
        <v>0</v>
      </c>
      <c r="AA121" s="93">
        <f t="shared" ca="1" si="113"/>
        <v>0</v>
      </c>
      <c r="AB121" s="69">
        <f t="shared" si="113"/>
        <v>0</v>
      </c>
      <c r="AC121" s="69">
        <f t="shared" si="113"/>
        <v>0</v>
      </c>
      <c r="AD121" s="69">
        <f t="shared" ca="1" si="113"/>
        <v>0</v>
      </c>
      <c r="AE121" s="76">
        <f>AE107</f>
        <v>172.04</v>
      </c>
      <c r="AF121" s="77" t="e">
        <f t="shared" ref="AF121" ca="1" si="114">Y121-AE121</f>
        <v>#DIV/0!</v>
      </c>
    </row>
    <row r="122" spans="1:32" s="1" customFormat="1" ht="15.75">
      <c r="A122" s="23"/>
      <c r="B122" s="19" t="s">
        <v>119</v>
      </c>
      <c r="C122" s="20" t="s">
        <v>120</v>
      </c>
      <c r="D122" s="21" t="s">
        <v>225</v>
      </c>
      <c r="E122" s="22" t="s">
        <v>226</v>
      </c>
      <c r="F122" s="17" t="s">
        <v>227</v>
      </c>
      <c r="G122" s="21" t="s">
        <v>228</v>
      </c>
      <c r="H122" s="21" t="s">
        <v>229</v>
      </c>
      <c r="I122" s="17" t="s">
        <v>230</v>
      </c>
      <c r="J122" s="17" t="s">
        <v>231</v>
      </c>
      <c r="K122" s="17" t="s">
        <v>232</v>
      </c>
      <c r="L122" s="17" t="s">
        <v>233</v>
      </c>
      <c r="M122" s="17" t="s">
        <v>234</v>
      </c>
      <c r="N122" s="17" t="s">
        <v>235</v>
      </c>
      <c r="O122" s="17" t="s">
        <v>236</v>
      </c>
      <c r="P122" s="17" t="s">
        <v>237</v>
      </c>
      <c r="Q122" s="539" t="s">
        <v>238</v>
      </c>
      <c r="R122" s="17" t="s">
        <v>239</v>
      </c>
      <c r="S122" s="17" t="s">
        <v>240</v>
      </c>
      <c r="T122" s="17" t="s">
        <v>241</v>
      </c>
      <c r="U122" s="17" t="s">
        <v>242</v>
      </c>
      <c r="V122" s="17" t="s">
        <v>243</v>
      </c>
      <c r="W122" s="56" t="s">
        <v>244</v>
      </c>
      <c r="X122" s="17" t="s">
        <v>245</v>
      </c>
      <c r="Y122" s="71" t="s">
        <v>246</v>
      </c>
      <c r="Z122" s="544" t="s">
        <v>247</v>
      </c>
      <c r="AA122" s="73" t="s">
        <v>248</v>
      </c>
      <c r="AB122" s="74" t="s">
        <v>249</v>
      </c>
      <c r="AC122" s="74" t="s">
        <v>250</v>
      </c>
      <c r="AD122" s="75" t="s">
        <v>251</v>
      </c>
      <c r="AE122" s="76"/>
      <c r="AF122" s="77"/>
    </row>
    <row r="123" spans="1:32">
      <c r="A123" s="23">
        <f>'[1]18-10-2025'!$B$2</f>
        <v>0</v>
      </c>
      <c r="B123" s="24" cm="1">
        <f t="array" aca="1" ref="B123" ca="1">INDIRECT("'[Rawad.xlsx]"&amp;TEXT(DATE(2025,10,1)+INT((ROW()-4)/7),"dd-mm-yyyy")&amp;"'!$B$4")</f>
        <v>0</v>
      </c>
      <c r="C123" s="25" cm="1">
        <f t="array" aca="1" ref="C123" ca="1">INDIRECT("'[Rawad.xlsx]"&amp;TEXT(DATE(2025,10,1)+INT((ROW()-4)/7),"dd-mm-yyyy")&amp;"'!$B$3")</f>
        <v>0</v>
      </c>
      <c r="D123" s="26" cm="1">
        <f t="array" aca="1" ref="D123" ca="1">INDIRECT("'[Rawad.xlsx]"&amp;TEXT(DATE(2025,10,1)+INT((ROW()-4)/7),"dd-mm-yyyy")&amp;"'!$I$2")</f>
        <v>0</v>
      </c>
      <c r="E123" s="27" cm="1">
        <f t="array" aca="1" ref="E123" ca="1">INDIRECT("'[Rawad.xlsx]"&amp;TEXT(DATE(2025,10,1)+INT((ROW()-4)/7),"dd-mm-yyyy")&amp;"'!$I$9")</f>
        <v>0</v>
      </c>
      <c r="F123" s="41" cm="1">
        <f t="array" aca="1" ref="F123" ca="1">INDIRECT("'[Rawad.xlsx]"&amp;TEXT(DATE(2025,10,1)+INT((ROW()-4)/7),"dd-mm-yyyy")&amp;"'!$F$9")</f>
        <v>0</v>
      </c>
      <c r="G123" s="29" cm="1">
        <f t="array" aca="1" ref="G123" ca="1">INDIRECT("'[Rawad.xlsx]"&amp;TEXT(DATE(2025,10,1)+INT((ROW()-4)/7),"dd-mm-yyyy")&amp;"'!$B$22")</f>
        <v>0</v>
      </c>
      <c r="H123" s="29" cm="1">
        <f t="array" aca="1" ref="H123" ca="1">INDIRECT("'[Rawad.xlsx]"&amp;TEXT(DATE(2025,10,1)+INT((ROW()-4)/7),"dd-mm-yyyy")&amp;"'!$B$20")</f>
        <v>0</v>
      </c>
      <c r="I123" s="53" cm="1">
        <f t="array" aca="1" ref="I123" ca="1">INDIRECT("'[Rawad.xlsx]"&amp;TEXT(DATE(2025,10,1)+INT((ROW()-4)/7),"dd-mm-yyyy")&amp;"'!$B$18")</f>
        <v>0</v>
      </c>
      <c r="J123" s="28" cm="1">
        <f t="array" aca="1" ref="J123" ca="1">INDIRECT("'[Rawad.xlsx]"&amp;TEXT(DATE(2025,10,1)+INT((ROW()-4)/7),"dd-mm-yyyy")&amp;"'!$G$27")</f>
        <v>0</v>
      </c>
      <c r="K123" s="28" cm="1">
        <f t="array" aca="1" ref="K123" ca="1">INDIRECT("'[Rawad.xlsx]"&amp;TEXT(DATE(2025,10,1)+INT((ROW()-4)/7),"dd-mm-yyyy")&amp;"'!$C$67")</f>
        <v>0</v>
      </c>
      <c r="L123" s="53" cm="1">
        <f t="array" aca="1" ref="L123" ca="1">INDIRECT("'[Rawad.xlsx]"&amp;TEXT(DATE(2025,10,1)+INT((ROW()-4)/7),"dd-mm-yyyy")&amp;"'!$G$25")</f>
        <v>0</v>
      </c>
      <c r="M123" s="28" cm="1">
        <f t="array" aca="1" ref="M123" ca="1">INDIRECT("'[Rawad.xlsx]"&amp;TEXT(DATE(2025,10,1)+INT((ROW()-4)/7),"dd-mm-yyyy")&amp;"'!$H$25")</f>
        <v>0</v>
      </c>
      <c r="N123" s="28" cm="1">
        <f t="array" aca="1" ref="N123" ca="1">INDIRECT("'[Rawad.xlsx]"&amp;TEXT(DATE(2025,10,1)+INT((ROW()-4)/7),"dd-mm-yyyy")&amp;"'!$F$25")</f>
        <v>0</v>
      </c>
      <c r="O123" s="28" cm="1">
        <f t="array" aca="1" ref="O123" ca="1">INDIRECT("'[Rawad.xlsx]"&amp;TEXT(DATE(2025,10,1)+INT((ROW()-4)/7),"dd-mm-yyyy")&amp;"'!$D$25")</f>
        <v>0</v>
      </c>
      <c r="P123" s="53" cm="1">
        <f t="array" aca="1" ref="P123" ca="1">INDIRECT("'[Rawad.xlsx]"&amp;TEXT(DATE(2025,10,1)+INT((ROW()-4)/7),"dd-mm-yyyy")&amp;"'!$I$25")</f>
        <v>0</v>
      </c>
      <c r="Q123" s="540">
        <f ca="1">SUM(F4:P4)+(E4*D4)+Z4+AA4+AB4</f>
        <v>0</v>
      </c>
      <c r="R123" s="28" cm="1">
        <f t="array" aca="1" ref="R123" ca="1">INDIRECT("'[Rawad.xlsx]"&amp;TEXT(DATE(2025,10,1)+INT((ROW()-4)/7),"dd-mm-yyyy")&amp;"'!$M$6")</f>
        <v>0</v>
      </c>
      <c r="S123" s="28" cm="1">
        <f t="array" aca="1" ref="S123" ca="1">INDIRECT("'[Rawad.xlsx]"&amp;TEXT(DATE(2025,10,1)+INT((ROW()-4)/7),"dd-mm-yyyy")&amp;"'!M$5")</f>
        <v>0</v>
      </c>
      <c r="T123" s="28" cm="1">
        <f t="array" aca="1" ref="T123" ca="1">INDIRECT("'[Rawad.xlsx]"&amp;TEXT(DATE(2025,10,1)+INT((ROW()-4)/7),"dd-mm-yyyy")&amp;"'!$M$4")</f>
        <v>0</v>
      </c>
      <c r="U123" s="53">
        <f ca="1">Q123-(S123+R123+T123)</f>
        <v>0</v>
      </c>
      <c r="V123" s="28">
        <f t="shared" ref="V123:V126" ca="1" si="115">R123-(R123*11%)</f>
        <v>0</v>
      </c>
      <c r="W123" s="57">
        <f t="shared" ref="W123:W126" ca="1" si="116">(S123-(S123*20%))</f>
        <v>0</v>
      </c>
      <c r="X123" s="28">
        <f ca="1">((F123+(E123*D123))-(V123+W123+T123))</f>
        <v>0</v>
      </c>
      <c r="Y123" s="78" t="e">
        <f ca="1">(((R123*11%)+(S123*6%)+(U123*20%)+(T123-K123))-(J123+L123+M123+P123))/C1</f>
        <v>#DIV/0!</v>
      </c>
      <c r="Z123" s="547" cm="1">
        <f t="array" aca="1" ref="Z123" ca="1">INDIRECT("'[Rawad.xlsx]"&amp;TEXT(DATE(2025,10,1)+INT((ROW()-4)/7),"dd-mm-yyyy")&amp;"'!$B$17")</f>
        <v>0</v>
      </c>
      <c r="AA123" s="89" cm="1">
        <f t="array" aca="1" ref="AA123" ca="1">INDIRECT("'[Rawad.xlsx]"&amp;TEXT(DATE(2025,10,1)+INT((ROW()-4)/7),"dd-mm-yyyy")&amp;"'!G$72")</f>
        <v>0</v>
      </c>
      <c r="AB123" s="81"/>
      <c r="AC123" s="81">
        <f>'[1]18-10-2025'!$M$7</f>
        <v>0</v>
      </c>
      <c r="AD123" s="80">
        <f t="shared" ca="1" si="99"/>
        <v>0</v>
      </c>
      <c r="AE123" s="76"/>
      <c r="AF123" s="77"/>
    </row>
    <row r="124" spans="1:32">
      <c r="A124" s="23">
        <f>'[2]18-10-2025'!$B$2</f>
        <v>0</v>
      </c>
      <c r="B124" s="30" cm="1">
        <f t="array" aca="1" ref="B124" ca="1">INDIRECT("'[Hani.xlsx]"&amp;TEXT(DATE(2025,10,1)+INT((ROW()-4)/7),"dd-mm-yyyy")&amp;"'!$B$4")</f>
        <v>0</v>
      </c>
      <c r="C124" s="31" cm="1">
        <f t="array" aca="1" ref="C124" ca="1">INDIRECT("'[Hani.xlsx]"&amp;TEXT(DATE(2025,10,1)+INT((ROW()-4)/7),"dd-mm-yyyy")&amp;"'!$B$3")</f>
        <v>0</v>
      </c>
      <c r="D124" s="26" cm="1">
        <f t="array" aca="1" ref="D124" ca="1">INDIRECT("'[Hani.xlsx]"&amp;TEXT(DATE(2025,10,1)+INT((ROW()-4)/7),"dd-mm-yyyy")&amp;"'!$I$2")</f>
        <v>0</v>
      </c>
      <c r="E124" s="27" cm="1">
        <f t="array" aca="1" ref="E124" ca="1">INDIRECT("'[Hani.xlsx]"&amp;TEXT(DATE(2025,10,1)+INT((ROW()-5)/7),"dd-mm-yyyy")&amp;"'!$I$9")</f>
        <v>0</v>
      </c>
      <c r="F124" s="41" cm="1">
        <f t="array" aca="1" ref="F124" ca="1">INDIRECT("'[Hani.xlsx]"&amp;TEXT(DATE(2025,10,1)+INT((ROW()-5)/7),"dd-mm-yyyy")&amp;"'!$F$9")</f>
        <v>0</v>
      </c>
      <c r="G124" s="52" cm="1">
        <f t="array" aca="1" ref="G124" ca="1">INDIRECT("'[Hani.xlsx]"&amp;TEXT(DATE(2025,10,1)+INT((ROW()-5)/7),"dd-mm-yyyy")&amp;"'!$B$22")</f>
        <v>0</v>
      </c>
      <c r="H124" s="52" cm="1">
        <f t="array" aca="1" ref="H124" ca="1">INDIRECT("'[Hani.xlsx]"&amp;TEXT(DATE(2025,10,1)+INT((ROW()-5)/7),"dd-mm-yyyy")&amp;"'!$B$20")</f>
        <v>0</v>
      </c>
      <c r="I124" s="53" cm="1">
        <f t="array" aca="1" ref="I124" ca="1">INDIRECT("'[Hani.xlsx]"&amp;TEXT(DATE(2025,10,1)+INT((ROW()-5)/7),"dd-mm-yyyy")&amp;"'!$B$18")</f>
        <v>0</v>
      </c>
      <c r="J124" s="53" cm="1">
        <f t="array" aca="1" ref="J124" ca="1">INDIRECT("'[Hani.xlsx]"&amp;TEXT(DATE(2025,10,1)+INT((ROW()-5)/7),"dd-mm-yyyy")&amp;"'!$G$27")</f>
        <v>0</v>
      </c>
      <c r="K124" s="53" cm="1">
        <f t="array" aca="1" ref="K124" ca="1">INDIRECT("'[Hani.xlsx]"&amp;TEXT(DATE(2025,10,1)+INT((ROW()-5)/7),"dd-mm-yyyy")&amp;"'!$C$67")</f>
        <v>0</v>
      </c>
      <c r="L124" s="53" cm="1">
        <f t="array" aca="1" ref="L124" ca="1">INDIRECT("'[Hani.xlsx]"&amp;TEXT(DATE(2025,10,1)+INT((ROW()-5)/7),"dd-mm-yyyy")&amp;"'!$G$25")</f>
        <v>0</v>
      </c>
      <c r="M124" s="53" cm="1">
        <f t="array" aca="1" ref="M124" ca="1">INDIRECT("'[Hani.xlsx]"&amp;TEXT(DATE(2025,10,1)+INT((ROW()-5)/7),"dd-mm-yyyy")&amp;"'!$H$25")</f>
        <v>0</v>
      </c>
      <c r="N124" s="53" cm="1">
        <f t="array" aca="1" ref="N124" ca="1">INDIRECT("'[Hani.xlsx]"&amp;TEXT(DATE(2025,10,1)+INT((ROW()-5)/7),"dd-mm-yyyy")&amp;"'!$F$25")</f>
        <v>0</v>
      </c>
      <c r="O124" s="53" cm="1">
        <f t="array" aca="1" ref="O124" ca="1">INDIRECT("'[Hani.xlsx]"&amp;TEXT(DATE(2025,10,1)+INT((ROW()-5)/7),"dd-mm-yyyy")&amp;"'!$D$25")</f>
        <v>0</v>
      </c>
      <c r="P124" s="53" cm="1">
        <f t="array" aca="1" ref="P124" ca="1">INDIRECT("'[Hani.xlsx]"&amp;TEXT(DATE(2025,10,1)+INT((ROW()-5)/7),"dd-mm-yyyy")&amp;"'!$I$25")</f>
        <v>0</v>
      </c>
      <c r="Q124" s="540">
        <f ca="1">SUM(F4:P4)+(E4*D4)+Z4+AA4+AB4</f>
        <v>0</v>
      </c>
      <c r="R124" s="53" cm="1">
        <f t="array" aca="1" ref="R124" ca="1">INDIRECT("'[Hani.xlsx]"&amp;TEXT(DATE(2025,10,1)+INT((ROW()-5)/7),"dd-mm-yyyy")&amp;"'!$M$6")</f>
        <v>0</v>
      </c>
      <c r="S124" s="53" cm="1">
        <f t="array" aca="1" ref="S124" ca="1">INDIRECT("'[Hani.xlsx]"&amp;TEXT(DATE(2025,10,1)+INT((ROW()-5)/7),"dd-mm-yyyy")&amp;"'!M$5")</f>
        <v>0</v>
      </c>
      <c r="T124" s="53" cm="1">
        <f t="array" aca="1" ref="T124" ca="1">INDIRECT("'[Hani.xlsx]"&amp;TEXT(DATE(2025,10,1)+INT((ROW()-5)/7),"dd-mm-yyyy")&amp;"'!$M$4")</f>
        <v>0</v>
      </c>
      <c r="U124" s="53">
        <f t="shared" ref="U124:U126" ca="1" si="117">Q124-(S124+R124+T124)</f>
        <v>0</v>
      </c>
      <c r="V124" s="28">
        <f t="shared" ca="1" si="115"/>
        <v>0</v>
      </c>
      <c r="W124" s="57">
        <f t="shared" ca="1" si="116"/>
        <v>0</v>
      </c>
      <c r="X124" s="28">
        <f ca="1">((F124+(E124*D124))-(V124+W124+T124))</f>
        <v>0</v>
      </c>
      <c r="Y124" s="78" t="e">
        <f ca="1">(((R124*11%)+(S124*6%)+(U124*20%)+(T124-K124))-(J124+L124+M124+P124))/C1</f>
        <v>#DIV/0!</v>
      </c>
      <c r="Z124" s="547" cm="1">
        <f t="array" aca="1" ref="Z124" ca="1">INDIRECT("'[Hani.xlsx]"&amp;TEXT(DATE(2025,10,1)+INT((ROW()-5)/7),"dd-mm-yyyy")&amp;"'!$B$17")</f>
        <v>0</v>
      </c>
      <c r="AA124" s="89" cm="1">
        <f t="array" aca="1" ref="AA124" ca="1">INDIRECT("'[Hani.xlsx]"&amp;TEXT(DATE(2025,10,1)+INT((ROW()-5)/7),"dd-mm-yyyy")&amp;"'!G$72")</f>
        <v>0</v>
      </c>
      <c r="AB124" s="81"/>
      <c r="AC124" s="81"/>
      <c r="AD124" s="80">
        <f t="shared" ca="1" si="99"/>
        <v>0</v>
      </c>
      <c r="AE124" s="76"/>
      <c r="AF124" s="77"/>
    </row>
    <row r="125" spans="1:32">
      <c r="A125" s="23">
        <f>'[3]18-10-2025'!$B$2</f>
        <v>0</v>
      </c>
      <c r="B125" s="30" cm="1">
        <f t="array" aca="1" ref="B125" ca="1">INDIRECT("'[Rayan.xlsx]"&amp;TEXT(DATE(2025,10,1)+INT((ROW()-4)/7),"dd-mm-yyyy")&amp;"'!$B$4")</f>
        <v>0</v>
      </c>
      <c r="C125" s="25" cm="1">
        <f t="array" aca="1" ref="C125" ca="1">INDIRECT("'[Rayan.xlsx]"&amp;TEXT(DATE(2025,10,1)+INT((ROW()-4)/7),"dd-mm-yyyy")&amp;"'!$B$3")</f>
        <v>0</v>
      </c>
      <c r="D125" s="26" cm="1">
        <f t="array" aca="1" ref="D125" ca="1">INDIRECT("'[Rayan.xlsx]"&amp;TEXT(DATE(2025,10,1)+INT((ROW()-4)/7),"dd-mm-yyyy")&amp;"'!$I$2")</f>
        <v>89000</v>
      </c>
      <c r="E125" s="27" cm="1">
        <f t="array" aca="1" ref="E125" ca="1">INDIRECT("'[Rayan.xlsx]"&amp;TEXT(DATE(2025,10,1)+INT((ROW()-6)/7),"dd-mm-yyyy")&amp;"'!$I$9")</f>
        <v>0</v>
      </c>
      <c r="F125" s="41" cm="1">
        <f t="array" aca="1" ref="F125" ca="1">INDIRECT("'[Rayan.xlsx]"&amp;TEXT(DATE(2025,10,1)+INT((ROW()-6)/7),"dd-mm-yyyy")&amp;"'!$F$9")</f>
        <v>0</v>
      </c>
      <c r="G125" s="52" cm="1">
        <f t="array" aca="1" ref="G125" ca="1">INDIRECT("'[Rayan.xlsx]"&amp;TEXT(DATE(2025,10,1)+INT((ROW()-6)/7),"dd-mm-yyyy")&amp;"'!$B$22")</f>
        <v>0</v>
      </c>
      <c r="H125" s="52" cm="1">
        <f t="array" aca="1" ref="H125" ca="1">INDIRECT("'[Rayan.xlsx]"&amp;TEXT(DATE(2025,10,1)+INT((ROW()-6)/7),"dd-mm-yyyy")&amp;"'!$B$20")</f>
        <v>0</v>
      </c>
      <c r="I125" s="53" cm="1">
        <f t="array" aca="1" ref="I125" ca="1">INDIRECT("'[Rayan.xlsx]"&amp;TEXT(DATE(2025,10,1)+INT((ROW()-6)/7),"dd-mm-yyyy")&amp;"'!$B$18")</f>
        <v>0</v>
      </c>
      <c r="J125" s="53" cm="1">
        <f t="array" aca="1" ref="J125" ca="1">INDIRECT("'[Rayan.xlsx]"&amp;TEXT(DATE(2025,10,1)+INT((ROW()-6)/7),"dd-mm-yyyy")&amp;"'!$G$27")</f>
        <v>0</v>
      </c>
      <c r="K125" s="53" cm="1">
        <f t="array" aca="1" ref="K125" ca="1">INDIRECT("'[Rayan.xlsx]"&amp;TEXT(DATE(2025,10,1)+INT((ROW()-6)/7),"dd-mm-yyyy")&amp;"'!$C$67")</f>
        <v>0</v>
      </c>
      <c r="L125" s="53" cm="1">
        <f t="array" aca="1" ref="L125" ca="1">INDIRECT("'[Rayan.xlsx]"&amp;TEXT(DATE(2025,10,1)+INT((ROW()-6)/7),"dd-mm-yyyy")&amp;"'!$G$25")</f>
        <v>0</v>
      </c>
      <c r="M125" s="53" cm="1">
        <f t="array" aca="1" ref="M125" ca="1">INDIRECT("'[Rayan.xlsx]"&amp;TEXT(DATE(2025,10,1)+INT((ROW()-6)/7),"dd-mm-yyyy")&amp;"'!$H$25")</f>
        <v>0</v>
      </c>
      <c r="N125" s="53" cm="1">
        <f t="array" aca="1" ref="N125" ca="1">INDIRECT("'[Rayan.xlsx]"&amp;TEXT(DATE(2025,10,1)+INT((ROW()-6)/7),"dd-mm-yyyy")&amp;"'!$F$25")</f>
        <v>0</v>
      </c>
      <c r="O125" s="53" cm="1">
        <f t="array" aca="1" ref="O125" ca="1">INDIRECT("'[Rayan.xlsx]"&amp;TEXT(DATE(2025,10,1)+INT((ROW()-6)/7),"dd-mm-yyyy")&amp;"'!$D$25")</f>
        <v>0</v>
      </c>
      <c r="P125" s="53" cm="1">
        <f t="array" aca="1" ref="P125" ca="1">INDIRECT("'[Rayan.xlsx]"&amp;TEXT(DATE(2025,10,1)+INT((ROW()-6)/7),"dd-mm-yyyy")&amp;"'!$I$25")</f>
        <v>0</v>
      </c>
      <c r="Q125" s="540">
        <f ca="1">SUM(F4:P4)+(E4*D4)+Z4+AA4+AB4</f>
        <v>0</v>
      </c>
      <c r="R125" s="53" cm="1">
        <f t="array" aca="1" ref="R125" ca="1">INDIRECT("'[Rayan.xlsx]"&amp;TEXT(DATE(2025,10,1)+INT((ROW()-6)/7),"dd-mm-yyyy")&amp;"'!$M$6")</f>
        <v>0</v>
      </c>
      <c r="S125" s="53" cm="1">
        <f t="array" aca="1" ref="S125" ca="1">INDIRECT("'[Rayan.xlsx]"&amp;TEXT(DATE(2025,10,1)+INT((ROW()-6)/7),"dd-mm-yyyy")&amp;"'!M$5")</f>
        <v>0</v>
      </c>
      <c r="T125" s="53" cm="1">
        <f t="array" aca="1" ref="T125" ca="1">INDIRECT("'[Rayan.xlsx]"&amp;TEXT(DATE(2025,10,1)+INT((ROW()-6)/7),"dd-mm-yyyy")&amp;"'!$M$4")</f>
        <v>0</v>
      </c>
      <c r="U125" s="53">
        <f t="shared" ca="1" si="117"/>
        <v>0</v>
      </c>
      <c r="V125" s="28">
        <f t="shared" ca="1" si="115"/>
        <v>0</v>
      </c>
      <c r="W125" s="57">
        <f t="shared" ca="1" si="116"/>
        <v>0</v>
      </c>
      <c r="X125" s="28">
        <f ca="1">((F125+(E125*D125))-(V125+W125+T125))</f>
        <v>0</v>
      </c>
      <c r="Y125" s="78" t="e">
        <f ca="1">(((R125*11%)+(S125*6%)+(U125*20%)+(T125-K125))-(J125+L125+M125+P125))/C1</f>
        <v>#DIV/0!</v>
      </c>
      <c r="Z125" s="547" cm="1">
        <f t="array" aca="1" ref="Z125" ca="1">INDIRECT("'[Rayan.xlsx]"&amp;TEXT(DATE(2025,10,1)+INT((ROW()-6)/7),"dd-mm-yyyy")&amp;"'!$B$17")</f>
        <v>0</v>
      </c>
      <c r="AA125" s="89" cm="1">
        <f t="array" aca="1" ref="AA125" ca="1">INDIRECT("'[Rayan.xlsx]"&amp;TEXT(DATE(2025,10,1)+INT((ROW()-6)/7),"dd-mm-yyyy")&amp;"'!G$72")</f>
        <v>0</v>
      </c>
      <c r="AB125" s="81"/>
      <c r="AC125" s="81"/>
      <c r="AD125" s="80">
        <f t="shared" ca="1" si="99"/>
        <v>0</v>
      </c>
      <c r="AE125" s="76"/>
      <c r="AF125" s="77"/>
    </row>
    <row r="126" spans="1:32" ht="15.75">
      <c r="A126" s="23">
        <f>'[4]18-10-2025'!$B$2</f>
        <v>0</v>
      </c>
      <c r="B126" s="30" cm="1">
        <f t="array" aca="1" ref="B126" ca="1">INDIRECT("'[Ahmad.xlsx]"&amp;TEXT(DATE(2025,10,1)+INT((ROW()-4)/7),"dd-mm-yyyy")&amp;"'!$B$4")</f>
        <v>0</v>
      </c>
      <c r="C126" s="25" cm="1">
        <f t="array" aca="1" ref="C126" ca="1">INDIRECT("'[Ahmad.xlsx]"&amp;TEXT(DATE(2025,10,1)+INT((ROW()-4)/7),"dd-mm-yyyy")&amp;"'!$B$3")</f>
        <v>0</v>
      </c>
      <c r="D126" s="26" cm="1">
        <f t="array" aca="1" ref="D126" ca="1">INDIRECT("'[Ahmad.xlsx]"&amp;TEXT(DATE(2025,10,1)+INT((ROW()-4)/7),"dd-mm-yyyy")&amp;"'!$I$2")</f>
        <v>89000</v>
      </c>
      <c r="E126" s="27" cm="1">
        <f t="array" aca="1" ref="E126" ca="1">INDIRECT("'[Ahmad.xlsx]"&amp;TEXT(DATE(2025,10,1)+INT((ROW()-7)/7),"dd-mm-yyyy")&amp;"'!$I$9")</f>
        <v>0</v>
      </c>
      <c r="F126" s="41" cm="1">
        <f t="array" aca="1" ref="F126" ca="1">INDIRECT("'[Ahmad.xlsx]"&amp;TEXT(DATE(2025,10,1)+INT((ROW()-7)/7),"dd-mm-yyyy")&amp;"'!$F$9")</f>
        <v>0</v>
      </c>
      <c r="G126" s="52" cm="1">
        <f t="array" aca="1" ref="G126" ca="1">INDIRECT("'[Ahmad.xlsx]"&amp;TEXT(DATE(2025,10,1)+INT((ROW()-7)/7),"dd-mm-yyyy")&amp;"'!$B$22")</f>
        <v>0</v>
      </c>
      <c r="H126" s="52" cm="1">
        <f t="array" aca="1" ref="H126" ca="1">INDIRECT("'[Ahmad.xlsx]"&amp;TEXT(DATE(2025,10,1)+INT((ROW()-7)/7),"dd-mm-yyyy")&amp;"'!$B$20")</f>
        <v>0</v>
      </c>
      <c r="I126" s="53" cm="1">
        <f t="array" aca="1" ref="I126" ca="1">INDIRECT("'[Ahmad.xlsx]"&amp;TEXT(DATE(2025,10,1)+INT((ROW()-7)/7),"dd-mm-yyyy")&amp;"'!$B$18")</f>
        <v>0</v>
      </c>
      <c r="J126" s="53" cm="1">
        <f t="array" aca="1" ref="J126" ca="1">INDIRECT("'[Ahmad.xlsx]"&amp;TEXT(DATE(2025,10,1)+INT((ROW()-7)/7),"dd-mm-yyyy")&amp;"'!$G$27")</f>
        <v>0</v>
      </c>
      <c r="K126" s="53" cm="1">
        <f t="array" aca="1" ref="K126" ca="1">INDIRECT("'[Ahmad.xlsx]"&amp;TEXT(DATE(2025,10,1)+INT((ROW()-7)/7),"dd-mm-yyyy")&amp;"'!$C$67")</f>
        <v>0</v>
      </c>
      <c r="L126" s="53" cm="1">
        <f t="array" aca="1" ref="L126" ca="1">INDIRECT("'[Ahmad.xlsx]"&amp;TEXT(DATE(2025,10,1)+INT((ROW()-7)/7),"dd-mm-yyyy")&amp;"'!$G$25")</f>
        <v>0</v>
      </c>
      <c r="M126" s="53" cm="1">
        <f t="array" aca="1" ref="M126" ca="1">INDIRECT("'[Ahmad.xlsx]"&amp;TEXT(DATE(2025,10,1)+INT((ROW()-7)/7),"dd-mm-yyyy")&amp;"'!$H$25")</f>
        <v>0</v>
      </c>
      <c r="N126" s="53" cm="1">
        <f t="array" aca="1" ref="N126" ca="1">INDIRECT("'[Ahmad.xlsx]"&amp;TEXT(DATE(2025,10,1)+INT((ROW()-7)/7),"dd-mm-yyyy")&amp;"'!$F$25")</f>
        <v>0</v>
      </c>
      <c r="O126" s="53" cm="1">
        <f t="array" aca="1" ref="O126" ca="1">INDIRECT("'[Ahmad.xlsx]"&amp;TEXT(DATE(2025,10,1)+INT((ROW()-7)/7),"dd-mm-yyyy")&amp;"'!$D$25")</f>
        <v>0</v>
      </c>
      <c r="P126" s="53" cm="1">
        <f t="array" aca="1" ref="P126" ca="1">INDIRECT("'[Ahmad.xlsx]"&amp;TEXT(DATE(2025,10,1)+INT((ROW()-7)/7),"dd-mm-yyyy")&amp;"'!$I$25")</f>
        <v>0</v>
      </c>
      <c r="Q126" s="540">
        <f ca="1">SUM(F4:P4)+(E4*D4)+Z4+AA4+AB4</f>
        <v>0</v>
      </c>
      <c r="R126" s="53" cm="1">
        <f t="array" aca="1" ref="R126" ca="1">INDIRECT("'[Ahmad.xlsx]"&amp;TEXT(DATE(2025,10,1)+INT((ROW()-7)/7),"dd-mm-yyyy")&amp;"'!$M$6")</f>
        <v>0</v>
      </c>
      <c r="S126" s="53" cm="1">
        <f t="array" aca="1" ref="S126" ca="1">INDIRECT("'[Ahmad.xlsx]"&amp;TEXT(DATE(2025,10,1)+INT((ROW()-7)/7),"dd-mm-yyyy")&amp;"'!M$5")</f>
        <v>0</v>
      </c>
      <c r="T126" s="53" cm="1">
        <f t="array" aca="1" ref="T126" ca="1">INDIRECT("'[Ahmad.xlsx]"&amp;TEXT(DATE(2025,10,1)+INT((ROW()-7)/7),"dd-mm-yyyy")&amp;"'!$M$4")</f>
        <v>0</v>
      </c>
      <c r="U126" s="53">
        <f t="shared" ca="1" si="117"/>
        <v>0</v>
      </c>
      <c r="V126" s="28">
        <f t="shared" ca="1" si="115"/>
        <v>0</v>
      </c>
      <c r="W126" s="57">
        <f t="shared" ca="1" si="116"/>
        <v>0</v>
      </c>
      <c r="X126" s="28">
        <f ca="1">((F126+(E126*D126))-(V126+W126+T126))</f>
        <v>0</v>
      </c>
      <c r="Y126" s="78" t="e">
        <f ca="1">(((R126*11%)+(S126*6%)+(U126*20%)+(T126-K126))-(J126+L126+M126+P126))/C1</f>
        <v>#DIV/0!</v>
      </c>
      <c r="Z126" s="547" cm="1">
        <f t="array" aca="1" ref="Z126" ca="1">INDIRECT("'[Ahmad.xlsx]"&amp;TEXT(DATE(2025,10,1)+INT((ROW()-7)/7),"dd-mm-yyyy")&amp;"'!$B$17")</f>
        <v>0</v>
      </c>
      <c r="AA126" s="89" cm="1">
        <f t="array" aca="1" ref="AA126" ca="1">INDIRECT("'[Ahmad.xlsx]"&amp;TEXT(DATE(2025,10,1)+INT((ROW()-7)/7),"dd-mm-yyyy")&amp;"'!G$72")</f>
        <v>0</v>
      </c>
      <c r="AB126" s="81"/>
      <c r="AC126" s="81"/>
      <c r="AD126" s="80">
        <f t="shared" ca="1" si="99"/>
        <v>0</v>
      </c>
      <c r="AE126" s="76"/>
      <c r="AF126" s="77"/>
    </row>
    <row r="127" spans="1:32" s="2" customFormat="1" ht="15.75">
      <c r="A127" s="23"/>
      <c r="B127" s="33"/>
      <c r="C127" s="33"/>
      <c r="D127" s="34"/>
      <c r="E127" s="35"/>
      <c r="F127" s="36"/>
      <c r="G127" s="34"/>
      <c r="H127" s="34"/>
      <c r="I127" s="36"/>
      <c r="J127" s="36"/>
      <c r="K127" s="36"/>
      <c r="L127" s="36"/>
      <c r="M127" s="36"/>
      <c r="N127" s="36"/>
      <c r="O127" s="36"/>
      <c r="P127" s="36"/>
      <c r="Q127" s="542"/>
      <c r="R127" s="36"/>
      <c r="S127" s="60"/>
      <c r="T127" s="61"/>
      <c r="U127" s="36"/>
      <c r="V127" s="36"/>
      <c r="W127" s="62"/>
      <c r="X127" s="36"/>
      <c r="Y127" s="84"/>
      <c r="Z127" s="84"/>
      <c r="AA127" s="84"/>
      <c r="AB127" s="84"/>
      <c r="AC127" s="84"/>
      <c r="AD127" s="85"/>
      <c r="AE127" s="76"/>
      <c r="AF127" s="77"/>
    </row>
    <row r="128" spans="1:32" s="3" customFormat="1" ht="15.75">
      <c r="A128" s="23"/>
      <c r="B128" s="51"/>
      <c r="C128" s="51"/>
      <c r="D128" s="16">
        <f t="shared" ref="D128:X128" ca="1" si="118">SUM(D123:D126)</f>
        <v>178000</v>
      </c>
      <c r="E128" s="50">
        <f t="shared" ca="1" si="118"/>
        <v>0</v>
      </c>
      <c r="F128" s="16">
        <f t="shared" ca="1" si="118"/>
        <v>0</v>
      </c>
      <c r="G128" s="16">
        <f t="shared" ca="1" si="118"/>
        <v>0</v>
      </c>
      <c r="H128" s="16">
        <f t="shared" ca="1" si="118"/>
        <v>0</v>
      </c>
      <c r="I128" s="16">
        <f t="shared" ca="1" si="118"/>
        <v>0</v>
      </c>
      <c r="J128" s="16">
        <f t="shared" ca="1" si="118"/>
        <v>0</v>
      </c>
      <c r="K128" s="16">
        <f t="shared" ca="1" si="118"/>
        <v>0</v>
      </c>
      <c r="L128" s="16">
        <f t="shared" ca="1" si="118"/>
        <v>0</v>
      </c>
      <c r="M128" s="16">
        <f t="shared" ca="1" si="118"/>
        <v>0</v>
      </c>
      <c r="N128" s="16">
        <f t="shared" ca="1" si="118"/>
        <v>0</v>
      </c>
      <c r="O128" s="16">
        <f t="shared" ca="1" si="118"/>
        <v>0</v>
      </c>
      <c r="P128" s="16">
        <f t="shared" ca="1" si="118"/>
        <v>0</v>
      </c>
      <c r="Q128" s="546">
        <f t="shared" ca="1" si="118"/>
        <v>0</v>
      </c>
      <c r="R128" s="69">
        <f t="shared" ca="1" si="118"/>
        <v>0</v>
      </c>
      <c r="S128" s="69">
        <f t="shared" ca="1" si="118"/>
        <v>0</v>
      </c>
      <c r="T128" s="69">
        <f t="shared" ca="1" si="118"/>
        <v>0</v>
      </c>
      <c r="U128" s="69">
        <f t="shared" ca="1" si="118"/>
        <v>0</v>
      </c>
      <c r="V128" s="69">
        <f t="shared" ca="1" si="118"/>
        <v>0</v>
      </c>
      <c r="W128" s="70">
        <f t="shared" ca="1" si="118"/>
        <v>0</v>
      </c>
      <c r="X128" s="69">
        <f t="shared" ca="1" si="118"/>
        <v>0</v>
      </c>
      <c r="Y128" s="92" t="e">
        <f ca="1">(((R128*11%)+(S128*6%)+(U128*20%)+(T128-K128))-(J128+L128+M128+P128))/C1</f>
        <v>#DIV/0!</v>
      </c>
      <c r="Z128" s="93">
        <f t="shared" ref="Z128:AD128" ca="1" si="119">SUM(Z123:Z126)</f>
        <v>0</v>
      </c>
      <c r="AA128" s="93">
        <f t="shared" ca="1" si="119"/>
        <v>0</v>
      </c>
      <c r="AB128" s="69">
        <f t="shared" si="119"/>
        <v>0</v>
      </c>
      <c r="AC128" s="69">
        <f t="shared" si="119"/>
        <v>0</v>
      </c>
      <c r="AD128" s="69">
        <f t="shared" ca="1" si="119"/>
        <v>0</v>
      </c>
      <c r="AE128" s="76">
        <f>AE114</f>
        <v>172.04</v>
      </c>
      <c r="AF128" s="77" t="e">
        <f t="shared" ref="AF128" ca="1" si="120">Y128-AE128</f>
        <v>#DIV/0!</v>
      </c>
    </row>
    <row r="129" spans="1:32" s="1" customFormat="1" ht="15.75">
      <c r="A129" s="23"/>
      <c r="B129" s="19" t="s">
        <v>119</v>
      </c>
      <c r="C129" s="20" t="s">
        <v>120</v>
      </c>
      <c r="D129" s="21" t="s">
        <v>225</v>
      </c>
      <c r="E129" s="22" t="s">
        <v>226</v>
      </c>
      <c r="F129" s="17" t="s">
        <v>227</v>
      </c>
      <c r="G129" s="21" t="s">
        <v>228</v>
      </c>
      <c r="H129" s="21" t="s">
        <v>229</v>
      </c>
      <c r="I129" s="17" t="s">
        <v>230</v>
      </c>
      <c r="J129" s="17" t="s">
        <v>231</v>
      </c>
      <c r="K129" s="17" t="s">
        <v>232</v>
      </c>
      <c r="L129" s="17" t="s">
        <v>233</v>
      </c>
      <c r="M129" s="17" t="s">
        <v>234</v>
      </c>
      <c r="N129" s="17" t="s">
        <v>235</v>
      </c>
      <c r="O129" s="17" t="s">
        <v>236</v>
      </c>
      <c r="P129" s="17" t="s">
        <v>237</v>
      </c>
      <c r="Q129" s="539" t="s">
        <v>238</v>
      </c>
      <c r="R129" s="17" t="s">
        <v>239</v>
      </c>
      <c r="S129" s="17" t="s">
        <v>240</v>
      </c>
      <c r="T129" s="17" t="s">
        <v>241</v>
      </c>
      <c r="U129" s="17" t="s">
        <v>242</v>
      </c>
      <c r="V129" s="17" t="s">
        <v>243</v>
      </c>
      <c r="W129" s="56" t="s">
        <v>244</v>
      </c>
      <c r="X129" s="17" t="s">
        <v>245</v>
      </c>
      <c r="Y129" s="71" t="s">
        <v>246</v>
      </c>
      <c r="Z129" s="544" t="s">
        <v>247</v>
      </c>
      <c r="AA129" s="73" t="s">
        <v>248</v>
      </c>
      <c r="AB129" s="74" t="s">
        <v>249</v>
      </c>
      <c r="AC129" s="74" t="s">
        <v>250</v>
      </c>
      <c r="AD129" s="75" t="s">
        <v>251</v>
      </c>
      <c r="AE129" s="76"/>
      <c r="AF129" s="77"/>
    </row>
    <row r="130" spans="1:32">
      <c r="A130" s="23">
        <f>'[1]19-10-2025'!$B$2</f>
        <v>0</v>
      </c>
      <c r="B130" s="24" cm="1">
        <f t="array" aca="1" ref="B130" ca="1">INDIRECT("'[Rawad.xlsx]"&amp;TEXT(DATE(2025,10,1)+INT((ROW()-4)/7),"dd-mm-yyyy")&amp;"'!$B$4")</f>
        <v>0</v>
      </c>
      <c r="C130" s="25" cm="1">
        <f t="array" aca="1" ref="C130" ca="1">INDIRECT("'[Rawad.xlsx]"&amp;TEXT(DATE(2025,10,1)+INT((ROW()-4)/7),"dd-mm-yyyy")&amp;"'!$B$3")</f>
        <v>0</v>
      </c>
      <c r="D130" s="26" cm="1">
        <f t="array" aca="1" ref="D130" ca="1">INDIRECT("'[Rawad.xlsx]"&amp;TEXT(DATE(2025,10,1)+INT((ROW()-4)/7),"dd-mm-yyyy")&amp;"'!$I$2")</f>
        <v>0</v>
      </c>
      <c r="E130" s="27" cm="1">
        <f t="array" aca="1" ref="E130" ca="1">INDIRECT("'[Rawad.xlsx]"&amp;TEXT(DATE(2025,10,1)+INT((ROW()-4)/7),"dd-mm-yyyy")&amp;"'!$I$9")</f>
        <v>0</v>
      </c>
      <c r="F130" s="41" cm="1">
        <f t="array" aca="1" ref="F130" ca="1">INDIRECT("'[Rawad.xlsx]"&amp;TEXT(DATE(2025,10,1)+INT((ROW()-4)/7),"dd-mm-yyyy")&amp;"'!$F$9")</f>
        <v>0</v>
      </c>
      <c r="G130" s="29" cm="1">
        <f t="array" aca="1" ref="G130" ca="1">INDIRECT("'[Rawad.xlsx]"&amp;TEXT(DATE(2025,10,1)+INT((ROW()-4)/7),"dd-mm-yyyy")&amp;"'!$B$22")</f>
        <v>0</v>
      </c>
      <c r="H130" s="29" cm="1">
        <f t="array" aca="1" ref="H130" ca="1">INDIRECT("'[Rawad.xlsx]"&amp;TEXT(DATE(2025,10,1)+INT((ROW()-4)/7),"dd-mm-yyyy")&amp;"'!$B$20")</f>
        <v>0</v>
      </c>
      <c r="I130" s="53" cm="1">
        <f t="array" aca="1" ref="I130" ca="1">INDIRECT("'[Rawad.xlsx]"&amp;TEXT(DATE(2025,10,1)+INT((ROW()-4)/7),"dd-mm-yyyy")&amp;"'!$B$18")</f>
        <v>0</v>
      </c>
      <c r="J130" s="28" cm="1">
        <f t="array" aca="1" ref="J130" ca="1">INDIRECT("'[Rawad.xlsx]"&amp;TEXT(DATE(2025,10,1)+INT((ROW()-4)/7),"dd-mm-yyyy")&amp;"'!$G$27")</f>
        <v>0</v>
      </c>
      <c r="K130" s="28" cm="1">
        <f t="array" aca="1" ref="K130" ca="1">INDIRECT("'[Rawad.xlsx]"&amp;TEXT(DATE(2025,10,1)+INT((ROW()-4)/7),"dd-mm-yyyy")&amp;"'!$C$67")</f>
        <v>0</v>
      </c>
      <c r="L130" s="53" cm="1">
        <f t="array" aca="1" ref="L130" ca="1">INDIRECT("'[Rawad.xlsx]"&amp;TEXT(DATE(2025,10,1)+INT((ROW()-4)/7),"dd-mm-yyyy")&amp;"'!$G$25")</f>
        <v>0</v>
      </c>
      <c r="M130" s="28" cm="1">
        <f t="array" aca="1" ref="M130" ca="1">INDIRECT("'[Rawad.xlsx]"&amp;TEXT(DATE(2025,10,1)+INT((ROW()-4)/7),"dd-mm-yyyy")&amp;"'!$H$25")</f>
        <v>0</v>
      </c>
      <c r="N130" s="28" cm="1">
        <f t="array" aca="1" ref="N130" ca="1">INDIRECT("'[Rawad.xlsx]"&amp;TEXT(DATE(2025,10,1)+INT((ROW()-4)/7),"dd-mm-yyyy")&amp;"'!$F$25")</f>
        <v>0</v>
      </c>
      <c r="O130" s="28" cm="1">
        <f t="array" aca="1" ref="O130" ca="1">INDIRECT("'[Rawad.xlsx]"&amp;TEXT(DATE(2025,10,1)+INT((ROW()-4)/7),"dd-mm-yyyy")&amp;"'!$D$25")</f>
        <v>0</v>
      </c>
      <c r="P130" s="53" cm="1">
        <f t="array" aca="1" ref="P130" ca="1">INDIRECT("'[Rawad.xlsx]"&amp;TEXT(DATE(2025,10,1)+INT((ROW()-4)/7),"dd-mm-yyyy")&amp;"'!$I$25")</f>
        <v>0</v>
      </c>
      <c r="Q130" s="540">
        <f ca="1">SUM(F4:P4)+(E4*D4)+Z4+AA4+AB4</f>
        <v>0</v>
      </c>
      <c r="R130" s="28" cm="1">
        <f t="array" aca="1" ref="R130" ca="1">INDIRECT("'[Rawad.xlsx]"&amp;TEXT(DATE(2025,10,1)+INT((ROW()-4)/7),"dd-mm-yyyy")&amp;"'!$M$6")</f>
        <v>0</v>
      </c>
      <c r="S130" s="28" cm="1">
        <f t="array" aca="1" ref="S130" ca="1">INDIRECT("'[Rawad.xlsx]"&amp;TEXT(DATE(2025,10,1)+INT((ROW()-4)/7),"dd-mm-yyyy")&amp;"'!M$5")</f>
        <v>0</v>
      </c>
      <c r="T130" s="28" cm="1">
        <f t="array" aca="1" ref="T130" ca="1">INDIRECT("'[Rawad.xlsx]"&amp;TEXT(DATE(2025,10,1)+INT((ROW()-4)/7),"dd-mm-yyyy")&amp;"'!$M$4")</f>
        <v>0</v>
      </c>
      <c r="U130" s="53">
        <f ca="1">Q130-(S130+R130+T130)</f>
        <v>0</v>
      </c>
      <c r="V130" s="28">
        <f t="shared" ref="V130:V133" ca="1" si="121">R130-(R130*11%)</f>
        <v>0</v>
      </c>
      <c r="W130" s="57">
        <f t="shared" ref="W130:W133" ca="1" si="122">(S130-(S130*20%))</f>
        <v>0</v>
      </c>
      <c r="X130" s="28">
        <f ca="1">((F130+(E130*D130))-(V130+W130+T130))</f>
        <v>0</v>
      </c>
      <c r="Y130" s="78" t="e">
        <f ca="1">(((R130*11%)+(S130*6%)+(U130*20%)+(T130-K130))-(J130+L130+M130+P130))/C1</f>
        <v>#DIV/0!</v>
      </c>
      <c r="Z130" s="547" cm="1">
        <f t="array" aca="1" ref="Z130" ca="1">INDIRECT("'[Rawad.xlsx]"&amp;TEXT(DATE(2025,10,1)+INT((ROW()-4)/7),"dd-mm-yyyy")&amp;"'!$B$17")</f>
        <v>0</v>
      </c>
      <c r="AA130" s="89" cm="1">
        <f t="array" aca="1" ref="AA130" ca="1">INDIRECT("'[Rawad.xlsx]"&amp;TEXT(DATE(2025,10,1)+INT((ROW()-4)/7),"dd-mm-yyyy")&amp;"'!G$72")</f>
        <v>0</v>
      </c>
      <c r="AB130" s="81"/>
      <c r="AC130" s="81">
        <f>'[1]19-10-2025'!$M$7</f>
        <v>0</v>
      </c>
      <c r="AD130" s="80">
        <f t="shared" ca="1" si="99"/>
        <v>0</v>
      </c>
      <c r="AE130" s="76"/>
      <c r="AF130" s="77"/>
    </row>
    <row r="131" spans="1:32">
      <c r="A131" s="23">
        <f>'[2]19-10-2025'!$B$2</f>
        <v>0</v>
      </c>
      <c r="B131" s="30" cm="1">
        <f t="array" aca="1" ref="B131" ca="1">INDIRECT("'[Hani.xlsx]"&amp;TEXT(DATE(2025,10,1)+INT((ROW()-4)/7),"dd-mm-yyyy")&amp;"'!$B$4")</f>
        <v>0</v>
      </c>
      <c r="C131" s="31" cm="1">
        <f t="array" aca="1" ref="C131" ca="1">INDIRECT("'[Hani.xlsx]"&amp;TEXT(DATE(2025,10,1)+INT((ROW()-4)/7),"dd-mm-yyyy")&amp;"'!$B$3")</f>
        <v>0</v>
      </c>
      <c r="D131" s="26" cm="1">
        <f t="array" aca="1" ref="D131" ca="1">INDIRECT("'[Hani.xlsx]"&amp;TEXT(DATE(2025,10,1)+INT((ROW()-4)/7),"dd-mm-yyyy")&amp;"'!$I$2")</f>
        <v>0</v>
      </c>
      <c r="E131" s="27" cm="1">
        <f t="array" aca="1" ref="E131" ca="1">INDIRECT("'[Hani.xlsx]"&amp;TEXT(DATE(2025,10,1)+INT((ROW()-5)/7),"dd-mm-yyyy")&amp;"'!$I$9")</f>
        <v>0</v>
      </c>
      <c r="F131" s="41" cm="1">
        <f t="array" aca="1" ref="F131" ca="1">INDIRECT("'[Hani.xlsx]"&amp;TEXT(DATE(2025,10,1)+INT((ROW()-5)/7),"dd-mm-yyyy")&amp;"'!$F$9")</f>
        <v>0</v>
      </c>
      <c r="G131" s="52" cm="1">
        <f t="array" aca="1" ref="G131" ca="1">INDIRECT("'[Hani.xlsx]"&amp;TEXT(DATE(2025,10,1)+INT((ROW()-5)/7),"dd-mm-yyyy")&amp;"'!$B$22")</f>
        <v>0</v>
      </c>
      <c r="H131" s="52" cm="1">
        <f t="array" aca="1" ref="H131" ca="1">INDIRECT("'[Hani.xlsx]"&amp;TEXT(DATE(2025,10,1)+INT((ROW()-5)/7),"dd-mm-yyyy")&amp;"'!$B$20")</f>
        <v>0</v>
      </c>
      <c r="I131" s="53" cm="1">
        <f t="array" aca="1" ref="I131" ca="1">INDIRECT("'[Hani.xlsx]"&amp;TEXT(DATE(2025,10,1)+INT((ROW()-5)/7),"dd-mm-yyyy")&amp;"'!$B$18")</f>
        <v>0</v>
      </c>
      <c r="J131" s="53" cm="1">
        <f t="array" aca="1" ref="J131" ca="1">INDIRECT("'[Hani.xlsx]"&amp;TEXT(DATE(2025,10,1)+INT((ROW()-5)/7),"dd-mm-yyyy")&amp;"'!$G$27")</f>
        <v>0</v>
      </c>
      <c r="K131" s="53" cm="1">
        <f t="array" aca="1" ref="K131" ca="1">INDIRECT("'[Hani.xlsx]"&amp;TEXT(DATE(2025,10,1)+INT((ROW()-5)/7),"dd-mm-yyyy")&amp;"'!$C$67")</f>
        <v>0</v>
      </c>
      <c r="L131" s="53" cm="1">
        <f t="array" aca="1" ref="L131" ca="1">INDIRECT("'[Hani.xlsx]"&amp;TEXT(DATE(2025,10,1)+INT((ROW()-5)/7),"dd-mm-yyyy")&amp;"'!$G$25")</f>
        <v>0</v>
      </c>
      <c r="M131" s="53" cm="1">
        <f t="array" aca="1" ref="M131" ca="1">INDIRECT("'[Hani.xlsx]"&amp;TEXT(DATE(2025,10,1)+INT((ROW()-5)/7),"dd-mm-yyyy")&amp;"'!$H$25")</f>
        <v>0</v>
      </c>
      <c r="N131" s="53" cm="1">
        <f t="array" aca="1" ref="N131" ca="1">INDIRECT("'[Hani.xlsx]"&amp;TEXT(DATE(2025,10,1)+INT((ROW()-5)/7),"dd-mm-yyyy")&amp;"'!$F$25")</f>
        <v>0</v>
      </c>
      <c r="O131" s="53" cm="1">
        <f t="array" aca="1" ref="O131" ca="1">INDIRECT("'[Hani.xlsx]"&amp;TEXT(DATE(2025,10,1)+INT((ROW()-5)/7),"dd-mm-yyyy")&amp;"'!$D$25")</f>
        <v>0</v>
      </c>
      <c r="P131" s="53" cm="1">
        <f t="array" aca="1" ref="P131" ca="1">INDIRECT("'[Hani.xlsx]"&amp;TEXT(DATE(2025,10,1)+INT((ROW()-5)/7),"dd-mm-yyyy")&amp;"'!$I$25")</f>
        <v>0</v>
      </c>
      <c r="Q131" s="540">
        <f ca="1">SUM(F4:P4)+(E4*D4)+Z4+AA4+AB4</f>
        <v>0</v>
      </c>
      <c r="R131" s="53" cm="1">
        <f t="array" aca="1" ref="R131" ca="1">INDIRECT("'[Hani.xlsx]"&amp;TEXT(DATE(2025,10,1)+INT((ROW()-5)/7),"dd-mm-yyyy")&amp;"'!$M$6")</f>
        <v>0</v>
      </c>
      <c r="S131" s="53" cm="1">
        <f t="array" aca="1" ref="S131" ca="1">INDIRECT("'[Hani.xlsx]"&amp;TEXT(DATE(2025,10,1)+INT((ROW()-5)/7),"dd-mm-yyyy")&amp;"'!M$5")</f>
        <v>0</v>
      </c>
      <c r="T131" s="53" cm="1">
        <f t="array" aca="1" ref="T131" ca="1">INDIRECT("'[Hani.xlsx]"&amp;TEXT(DATE(2025,10,1)+INT((ROW()-5)/7),"dd-mm-yyyy")&amp;"'!$M$4")</f>
        <v>0</v>
      </c>
      <c r="U131" s="53">
        <f t="shared" ref="U131:U133" ca="1" si="123">Q131-(S131+R131+T131)</f>
        <v>0</v>
      </c>
      <c r="V131" s="28">
        <f t="shared" ca="1" si="121"/>
        <v>0</v>
      </c>
      <c r="W131" s="57">
        <f t="shared" ca="1" si="122"/>
        <v>0</v>
      </c>
      <c r="X131" s="28">
        <f ca="1">((F131+(E131*D131))-(V131+W131+T131))</f>
        <v>0</v>
      </c>
      <c r="Y131" s="78" t="e">
        <f ca="1">(((R131*11%)+(S131*6%)+(U131*20%)+(T131-K131))-(J131+L131+M131+P131))/C1</f>
        <v>#DIV/0!</v>
      </c>
      <c r="Z131" s="547" cm="1">
        <f t="array" aca="1" ref="Z131" ca="1">INDIRECT("'[Hani.xlsx]"&amp;TEXT(DATE(2025,10,1)+INT((ROW()-5)/7),"dd-mm-yyyy")&amp;"'!$B$17")</f>
        <v>0</v>
      </c>
      <c r="AA131" s="89" cm="1">
        <f t="array" aca="1" ref="AA131" ca="1">INDIRECT("'[Hani.xlsx]"&amp;TEXT(DATE(2025,10,1)+INT((ROW()-5)/7),"dd-mm-yyyy")&amp;"'!G$72")</f>
        <v>0</v>
      </c>
      <c r="AB131" s="81"/>
      <c r="AC131" s="81"/>
      <c r="AD131" s="80">
        <f t="shared" ca="1" si="99"/>
        <v>0</v>
      </c>
      <c r="AE131" s="76"/>
      <c r="AF131" s="77"/>
    </row>
    <row r="132" spans="1:32">
      <c r="A132" s="23">
        <f>'[3]19-10-2025'!$B$2</f>
        <v>0</v>
      </c>
      <c r="B132" s="30" cm="1">
        <f t="array" aca="1" ref="B132" ca="1">INDIRECT("'[Rayan.xlsx]"&amp;TEXT(DATE(2025,10,1)+INT((ROW()-4)/7),"dd-mm-yyyy")&amp;"'!$B$4")</f>
        <v>0</v>
      </c>
      <c r="C132" s="25" cm="1">
        <f t="array" aca="1" ref="C132" ca="1">INDIRECT("'[Rayan.xlsx]"&amp;TEXT(DATE(2025,10,1)+INT((ROW()-4)/7),"dd-mm-yyyy")&amp;"'!$B$3")</f>
        <v>0</v>
      </c>
      <c r="D132" s="26" cm="1">
        <f t="array" aca="1" ref="D132" ca="1">INDIRECT("'[Rayan.xlsx]"&amp;TEXT(DATE(2025,10,1)+INT((ROW()-4)/7),"dd-mm-yyyy")&amp;"'!$I$2")</f>
        <v>89000</v>
      </c>
      <c r="E132" s="27" cm="1">
        <f t="array" aca="1" ref="E132" ca="1">INDIRECT("'[Rayan.xlsx]"&amp;TEXT(DATE(2025,10,1)+INT((ROW()-6)/7),"dd-mm-yyyy")&amp;"'!$I$9")</f>
        <v>0</v>
      </c>
      <c r="F132" s="41" cm="1">
        <f t="array" aca="1" ref="F132" ca="1">INDIRECT("'[Rayan.xlsx]"&amp;TEXT(DATE(2025,10,1)+INT((ROW()-6)/7),"dd-mm-yyyy")&amp;"'!$F$9")</f>
        <v>0</v>
      </c>
      <c r="G132" s="52" cm="1">
        <f t="array" aca="1" ref="G132" ca="1">INDIRECT("'[Rayan.xlsx]"&amp;TEXT(DATE(2025,10,1)+INT((ROW()-6)/7),"dd-mm-yyyy")&amp;"'!$B$22")</f>
        <v>0</v>
      </c>
      <c r="H132" s="52" cm="1">
        <f t="array" aca="1" ref="H132" ca="1">INDIRECT("'[Rayan.xlsx]"&amp;TEXT(DATE(2025,10,1)+INT((ROW()-6)/7),"dd-mm-yyyy")&amp;"'!$B$20")</f>
        <v>0</v>
      </c>
      <c r="I132" s="53" cm="1">
        <f t="array" aca="1" ref="I132" ca="1">INDIRECT("'[Rayan.xlsx]"&amp;TEXT(DATE(2025,10,1)+INT((ROW()-6)/7),"dd-mm-yyyy")&amp;"'!$B$18")</f>
        <v>0</v>
      </c>
      <c r="J132" s="53" cm="1">
        <f t="array" aca="1" ref="J132" ca="1">INDIRECT("'[Rayan.xlsx]"&amp;TEXT(DATE(2025,10,1)+INT((ROW()-6)/7),"dd-mm-yyyy")&amp;"'!$G$27")</f>
        <v>0</v>
      </c>
      <c r="K132" s="53" cm="1">
        <f t="array" aca="1" ref="K132" ca="1">INDIRECT("'[Rayan.xlsx]"&amp;TEXT(DATE(2025,10,1)+INT((ROW()-6)/7),"dd-mm-yyyy")&amp;"'!$C$67")</f>
        <v>0</v>
      </c>
      <c r="L132" s="53" cm="1">
        <f t="array" aca="1" ref="L132" ca="1">INDIRECT("'[Rayan.xlsx]"&amp;TEXT(DATE(2025,10,1)+INT((ROW()-6)/7),"dd-mm-yyyy")&amp;"'!$G$25")</f>
        <v>0</v>
      </c>
      <c r="M132" s="53" cm="1">
        <f t="array" aca="1" ref="M132" ca="1">INDIRECT("'[Rayan.xlsx]"&amp;TEXT(DATE(2025,10,1)+INT((ROW()-6)/7),"dd-mm-yyyy")&amp;"'!$H$25")</f>
        <v>0</v>
      </c>
      <c r="N132" s="53" cm="1">
        <f t="array" aca="1" ref="N132" ca="1">INDIRECT("'[Rayan.xlsx]"&amp;TEXT(DATE(2025,10,1)+INT((ROW()-6)/7),"dd-mm-yyyy")&amp;"'!$F$25")</f>
        <v>0</v>
      </c>
      <c r="O132" s="53" cm="1">
        <f t="array" aca="1" ref="O132" ca="1">INDIRECT("'[Rayan.xlsx]"&amp;TEXT(DATE(2025,10,1)+INT((ROW()-6)/7),"dd-mm-yyyy")&amp;"'!$D$25")</f>
        <v>0</v>
      </c>
      <c r="P132" s="53" cm="1">
        <f t="array" aca="1" ref="P132" ca="1">INDIRECT("'[Rayan.xlsx]"&amp;TEXT(DATE(2025,10,1)+INT((ROW()-6)/7),"dd-mm-yyyy")&amp;"'!$I$25")</f>
        <v>0</v>
      </c>
      <c r="Q132" s="540">
        <f ca="1">SUM(F4:P4)+(E4*D4)+Z4+AA4+AB4</f>
        <v>0</v>
      </c>
      <c r="R132" s="53" cm="1">
        <f t="array" aca="1" ref="R132" ca="1">INDIRECT("'[Rayan.xlsx]"&amp;TEXT(DATE(2025,10,1)+INT((ROW()-6)/7),"dd-mm-yyyy")&amp;"'!$M$6")</f>
        <v>0</v>
      </c>
      <c r="S132" s="53" cm="1">
        <f t="array" aca="1" ref="S132" ca="1">INDIRECT("'[Rayan.xlsx]"&amp;TEXT(DATE(2025,10,1)+INT((ROW()-6)/7),"dd-mm-yyyy")&amp;"'!M$5")</f>
        <v>0</v>
      </c>
      <c r="T132" s="53" cm="1">
        <f t="array" aca="1" ref="T132" ca="1">INDIRECT("'[Rayan.xlsx]"&amp;TEXT(DATE(2025,10,1)+INT((ROW()-6)/7),"dd-mm-yyyy")&amp;"'!$M$4")</f>
        <v>0</v>
      </c>
      <c r="U132" s="53">
        <f t="shared" ca="1" si="123"/>
        <v>0</v>
      </c>
      <c r="V132" s="28">
        <f t="shared" ca="1" si="121"/>
        <v>0</v>
      </c>
      <c r="W132" s="57">
        <f t="shared" ca="1" si="122"/>
        <v>0</v>
      </c>
      <c r="X132" s="28">
        <f ca="1">((F132+(E132*D132))-(V132+W132+T132))</f>
        <v>0</v>
      </c>
      <c r="Y132" s="78" t="e">
        <f ca="1">(((R132*11%)+(S132*6%)+(U132*20%)+(T132-K132))-(J132+L132+M132+P132))/C1</f>
        <v>#DIV/0!</v>
      </c>
      <c r="Z132" s="547" cm="1">
        <f t="array" aca="1" ref="Z132" ca="1">INDIRECT("'[Rayan.xlsx]"&amp;TEXT(DATE(2025,10,1)+INT((ROW()-6)/7),"dd-mm-yyyy")&amp;"'!$B$17")</f>
        <v>0</v>
      </c>
      <c r="AA132" s="89" cm="1">
        <f t="array" aca="1" ref="AA132" ca="1">INDIRECT("'[Rayan.xlsx]"&amp;TEXT(DATE(2025,10,1)+INT((ROW()-6)/7),"dd-mm-yyyy")&amp;"'!G$72")</f>
        <v>0</v>
      </c>
      <c r="AB132" s="81"/>
      <c r="AC132" s="81"/>
      <c r="AD132" s="80">
        <f t="shared" ca="1" si="99"/>
        <v>0</v>
      </c>
      <c r="AE132" s="76"/>
      <c r="AF132" s="77"/>
    </row>
    <row r="133" spans="1:32" ht="15.75">
      <c r="A133" s="23">
        <f>'[4]19-10-2025'!$B$2</f>
        <v>0</v>
      </c>
      <c r="B133" s="30" cm="1">
        <f t="array" aca="1" ref="B133" ca="1">INDIRECT("'[Ahmad.xlsx]"&amp;TEXT(DATE(2025,10,1)+INT((ROW()-4)/7),"dd-mm-yyyy")&amp;"'!$B$4")</f>
        <v>0</v>
      </c>
      <c r="C133" s="25" cm="1">
        <f t="array" aca="1" ref="C133" ca="1">INDIRECT("'[Ahmad.xlsx]"&amp;TEXT(DATE(2025,10,1)+INT((ROW()-4)/7),"dd-mm-yyyy")&amp;"'!$B$3")</f>
        <v>0</v>
      </c>
      <c r="D133" s="26" cm="1">
        <f t="array" aca="1" ref="D133" ca="1">INDIRECT("'[Ahmad.xlsx]"&amp;TEXT(DATE(2025,10,1)+INT((ROW()-4)/7),"dd-mm-yyyy")&amp;"'!$I$2")</f>
        <v>89000</v>
      </c>
      <c r="E133" s="27" cm="1">
        <f t="array" aca="1" ref="E133" ca="1">INDIRECT("'[Ahmad.xlsx]"&amp;TEXT(DATE(2025,10,1)+INT((ROW()-7)/7),"dd-mm-yyyy")&amp;"'!$I$9")</f>
        <v>0</v>
      </c>
      <c r="F133" s="41" cm="1">
        <f t="array" aca="1" ref="F133" ca="1">INDIRECT("'[Ahmad.xlsx]"&amp;TEXT(DATE(2025,10,1)+INT((ROW()-7)/7),"dd-mm-yyyy")&amp;"'!$F$9")</f>
        <v>0</v>
      </c>
      <c r="G133" s="52" cm="1">
        <f t="array" aca="1" ref="G133" ca="1">INDIRECT("'[Ahmad.xlsx]"&amp;TEXT(DATE(2025,10,1)+INT((ROW()-7)/7),"dd-mm-yyyy")&amp;"'!$B$22")</f>
        <v>0</v>
      </c>
      <c r="H133" s="52" cm="1">
        <f t="array" aca="1" ref="H133" ca="1">INDIRECT("'[Ahmad.xlsx]"&amp;TEXT(DATE(2025,10,1)+INT((ROW()-7)/7),"dd-mm-yyyy")&amp;"'!$B$20")</f>
        <v>0</v>
      </c>
      <c r="I133" s="53" cm="1">
        <f t="array" aca="1" ref="I133" ca="1">INDIRECT("'[Ahmad.xlsx]"&amp;TEXT(DATE(2025,10,1)+INT((ROW()-7)/7),"dd-mm-yyyy")&amp;"'!$B$18")</f>
        <v>0</v>
      </c>
      <c r="J133" s="53" cm="1">
        <f t="array" aca="1" ref="J133" ca="1">INDIRECT("'[Ahmad.xlsx]"&amp;TEXT(DATE(2025,10,1)+INT((ROW()-7)/7),"dd-mm-yyyy")&amp;"'!$G$27")</f>
        <v>0</v>
      </c>
      <c r="K133" s="53" cm="1">
        <f t="array" aca="1" ref="K133" ca="1">INDIRECT("'[Ahmad.xlsx]"&amp;TEXT(DATE(2025,10,1)+INT((ROW()-7)/7),"dd-mm-yyyy")&amp;"'!$C$67")</f>
        <v>0</v>
      </c>
      <c r="L133" s="53" cm="1">
        <f t="array" aca="1" ref="L133" ca="1">INDIRECT("'[Ahmad.xlsx]"&amp;TEXT(DATE(2025,10,1)+INT((ROW()-7)/7),"dd-mm-yyyy")&amp;"'!$G$25")</f>
        <v>0</v>
      </c>
      <c r="M133" s="53" cm="1">
        <f t="array" aca="1" ref="M133" ca="1">INDIRECT("'[Ahmad.xlsx]"&amp;TEXT(DATE(2025,10,1)+INT((ROW()-7)/7),"dd-mm-yyyy")&amp;"'!$H$25")</f>
        <v>0</v>
      </c>
      <c r="N133" s="53" cm="1">
        <f t="array" aca="1" ref="N133" ca="1">INDIRECT("'[Ahmad.xlsx]"&amp;TEXT(DATE(2025,10,1)+INT((ROW()-7)/7),"dd-mm-yyyy")&amp;"'!$F$25")</f>
        <v>0</v>
      </c>
      <c r="O133" s="53" cm="1">
        <f t="array" aca="1" ref="O133" ca="1">INDIRECT("'[Ahmad.xlsx]"&amp;TEXT(DATE(2025,10,1)+INT((ROW()-7)/7),"dd-mm-yyyy")&amp;"'!$D$25")</f>
        <v>0</v>
      </c>
      <c r="P133" s="53" cm="1">
        <f t="array" aca="1" ref="P133" ca="1">INDIRECT("'[Ahmad.xlsx]"&amp;TEXT(DATE(2025,10,1)+INT((ROW()-7)/7),"dd-mm-yyyy")&amp;"'!$I$25")</f>
        <v>0</v>
      </c>
      <c r="Q133" s="540">
        <f ca="1">SUM(F4:P4)+(E4*D4)+Z4+AA4+AB4</f>
        <v>0</v>
      </c>
      <c r="R133" s="53" cm="1">
        <f t="array" aca="1" ref="R133" ca="1">INDIRECT("'[Ahmad.xlsx]"&amp;TEXT(DATE(2025,10,1)+INT((ROW()-7)/7),"dd-mm-yyyy")&amp;"'!$M$6")</f>
        <v>0</v>
      </c>
      <c r="S133" s="53" cm="1">
        <f t="array" aca="1" ref="S133" ca="1">INDIRECT("'[Ahmad.xlsx]"&amp;TEXT(DATE(2025,10,1)+INT((ROW()-7)/7),"dd-mm-yyyy")&amp;"'!M$5")</f>
        <v>0</v>
      </c>
      <c r="T133" s="53" cm="1">
        <f t="array" aca="1" ref="T133" ca="1">INDIRECT("'[Ahmad.xlsx]"&amp;TEXT(DATE(2025,10,1)+INT((ROW()-7)/7),"dd-mm-yyyy")&amp;"'!$M$4")</f>
        <v>0</v>
      </c>
      <c r="U133" s="53">
        <f t="shared" ca="1" si="123"/>
        <v>0</v>
      </c>
      <c r="V133" s="28">
        <f t="shared" ca="1" si="121"/>
        <v>0</v>
      </c>
      <c r="W133" s="57">
        <f t="shared" ca="1" si="122"/>
        <v>0</v>
      </c>
      <c r="X133" s="28">
        <f ca="1">((F133+(E133*D133))-(V133+W133+T133))</f>
        <v>0</v>
      </c>
      <c r="Y133" s="78" t="e">
        <f ca="1">(((R133*11%)+(S133*6%)+(U133*20%)+(T133-K133))-(J133+L133+M133+P133))/C1</f>
        <v>#DIV/0!</v>
      </c>
      <c r="Z133" s="547" cm="1">
        <f t="array" aca="1" ref="Z133" ca="1">INDIRECT("'[Ahmad.xlsx]"&amp;TEXT(DATE(2025,10,1)+INT((ROW()-7)/7),"dd-mm-yyyy")&amp;"'!$B$17")</f>
        <v>0</v>
      </c>
      <c r="AA133" s="89" cm="1">
        <f t="array" aca="1" ref="AA133" ca="1">INDIRECT("'[Ahmad.xlsx]"&amp;TEXT(DATE(2025,10,1)+INT((ROW()-7)/7),"dd-mm-yyyy")&amp;"'!G$72")</f>
        <v>0</v>
      </c>
      <c r="AB133" s="81"/>
      <c r="AC133" s="81"/>
      <c r="AD133" s="80">
        <f t="shared" ca="1" si="99"/>
        <v>0</v>
      </c>
      <c r="AE133" s="76"/>
      <c r="AF133" s="77"/>
    </row>
    <row r="134" spans="1:32" s="2" customFormat="1" ht="15.75">
      <c r="A134" s="23"/>
      <c r="B134" s="33"/>
      <c r="C134" s="33"/>
      <c r="D134" s="34"/>
      <c r="E134" s="35"/>
      <c r="F134" s="36"/>
      <c r="G134" s="34"/>
      <c r="H134" s="34"/>
      <c r="I134" s="36"/>
      <c r="J134" s="36"/>
      <c r="K134" s="36"/>
      <c r="L134" s="36"/>
      <c r="M134" s="36"/>
      <c r="N134" s="36"/>
      <c r="O134" s="36"/>
      <c r="P134" s="36"/>
      <c r="Q134" s="542"/>
      <c r="R134" s="36"/>
      <c r="S134" s="60"/>
      <c r="T134" s="61"/>
      <c r="U134" s="36"/>
      <c r="V134" s="36"/>
      <c r="W134" s="62"/>
      <c r="X134" s="36"/>
      <c r="Y134" s="84"/>
      <c r="Z134" s="84"/>
      <c r="AA134" s="84"/>
      <c r="AB134" s="84"/>
      <c r="AC134" s="84"/>
      <c r="AD134" s="85"/>
      <c r="AE134" s="76"/>
      <c r="AF134" s="77"/>
    </row>
    <row r="135" spans="1:32" s="3" customFormat="1" ht="15.75">
      <c r="A135" s="23"/>
      <c r="B135" s="51"/>
      <c r="C135" s="51"/>
      <c r="D135" s="16">
        <f t="shared" ref="D135:X135" ca="1" si="124">SUM(D130:D133)</f>
        <v>178000</v>
      </c>
      <c r="E135" s="50">
        <f t="shared" ca="1" si="124"/>
        <v>0</v>
      </c>
      <c r="F135" s="16">
        <f t="shared" ca="1" si="124"/>
        <v>0</v>
      </c>
      <c r="G135" s="16">
        <f t="shared" ca="1" si="124"/>
        <v>0</v>
      </c>
      <c r="H135" s="16">
        <f t="shared" ca="1" si="124"/>
        <v>0</v>
      </c>
      <c r="I135" s="16">
        <f t="shared" ca="1" si="124"/>
        <v>0</v>
      </c>
      <c r="J135" s="16">
        <f t="shared" ca="1" si="124"/>
        <v>0</v>
      </c>
      <c r="K135" s="16">
        <f t="shared" ca="1" si="124"/>
        <v>0</v>
      </c>
      <c r="L135" s="16">
        <f t="shared" ca="1" si="124"/>
        <v>0</v>
      </c>
      <c r="M135" s="16">
        <f t="shared" ca="1" si="124"/>
        <v>0</v>
      </c>
      <c r="N135" s="16">
        <f t="shared" ca="1" si="124"/>
        <v>0</v>
      </c>
      <c r="O135" s="16">
        <f t="shared" ca="1" si="124"/>
        <v>0</v>
      </c>
      <c r="P135" s="16">
        <f t="shared" ca="1" si="124"/>
        <v>0</v>
      </c>
      <c r="Q135" s="546">
        <f t="shared" ca="1" si="124"/>
        <v>0</v>
      </c>
      <c r="R135" s="69">
        <f t="shared" ca="1" si="124"/>
        <v>0</v>
      </c>
      <c r="S135" s="69">
        <f t="shared" ca="1" si="124"/>
        <v>0</v>
      </c>
      <c r="T135" s="69">
        <f t="shared" ca="1" si="124"/>
        <v>0</v>
      </c>
      <c r="U135" s="69">
        <f t="shared" ca="1" si="124"/>
        <v>0</v>
      </c>
      <c r="V135" s="69">
        <f t="shared" ca="1" si="124"/>
        <v>0</v>
      </c>
      <c r="W135" s="70">
        <f t="shared" ca="1" si="124"/>
        <v>0</v>
      </c>
      <c r="X135" s="69">
        <f t="shared" ca="1" si="124"/>
        <v>0</v>
      </c>
      <c r="Y135" s="92" t="e">
        <f ca="1">(((R135*11%)+(S135*6%)+(U135*20%)+(T135-K135))-(J135+L135+M135+P135))/C1</f>
        <v>#DIV/0!</v>
      </c>
      <c r="Z135" s="93">
        <f t="shared" ref="Z135:AD135" ca="1" si="125">SUM(Z130:Z133)</f>
        <v>0</v>
      </c>
      <c r="AA135" s="93">
        <f t="shared" ca="1" si="125"/>
        <v>0</v>
      </c>
      <c r="AB135" s="69">
        <f t="shared" si="125"/>
        <v>0</v>
      </c>
      <c r="AC135" s="69">
        <f t="shared" si="125"/>
        <v>0</v>
      </c>
      <c r="AD135" s="69">
        <f t="shared" ca="1" si="125"/>
        <v>0</v>
      </c>
      <c r="AE135" s="76">
        <f>AE121</f>
        <v>172.04</v>
      </c>
      <c r="AF135" s="77" t="e">
        <f t="shared" ref="AF135" ca="1" si="126">Y135-AE135</f>
        <v>#DIV/0!</v>
      </c>
    </row>
    <row r="136" spans="1:32" s="1" customFormat="1" ht="15.75">
      <c r="A136" s="23"/>
      <c r="B136" s="19" t="s">
        <v>119</v>
      </c>
      <c r="C136" s="20" t="s">
        <v>120</v>
      </c>
      <c r="D136" s="21" t="s">
        <v>225</v>
      </c>
      <c r="E136" s="22" t="s">
        <v>226</v>
      </c>
      <c r="F136" s="17" t="s">
        <v>227</v>
      </c>
      <c r="G136" s="21" t="s">
        <v>228</v>
      </c>
      <c r="H136" s="21" t="s">
        <v>229</v>
      </c>
      <c r="I136" s="17" t="s">
        <v>230</v>
      </c>
      <c r="J136" s="17" t="s">
        <v>231</v>
      </c>
      <c r="K136" s="17" t="s">
        <v>232</v>
      </c>
      <c r="L136" s="17" t="s">
        <v>233</v>
      </c>
      <c r="M136" s="17" t="s">
        <v>234</v>
      </c>
      <c r="N136" s="17" t="s">
        <v>235</v>
      </c>
      <c r="O136" s="17" t="s">
        <v>236</v>
      </c>
      <c r="P136" s="17" t="s">
        <v>237</v>
      </c>
      <c r="Q136" s="539" t="s">
        <v>238</v>
      </c>
      <c r="R136" s="17" t="s">
        <v>239</v>
      </c>
      <c r="S136" s="17" t="s">
        <v>240</v>
      </c>
      <c r="T136" s="17" t="s">
        <v>241</v>
      </c>
      <c r="U136" s="17" t="s">
        <v>242</v>
      </c>
      <c r="V136" s="17" t="s">
        <v>243</v>
      </c>
      <c r="W136" s="56" t="s">
        <v>244</v>
      </c>
      <c r="X136" s="17" t="s">
        <v>245</v>
      </c>
      <c r="Y136" s="71" t="s">
        <v>246</v>
      </c>
      <c r="Z136" s="544" t="s">
        <v>247</v>
      </c>
      <c r="AA136" s="73" t="s">
        <v>248</v>
      </c>
      <c r="AB136" s="74" t="s">
        <v>249</v>
      </c>
      <c r="AC136" s="74" t="s">
        <v>250</v>
      </c>
      <c r="AD136" s="75" t="s">
        <v>251</v>
      </c>
      <c r="AE136" s="76"/>
      <c r="AF136" s="77"/>
    </row>
    <row r="137" spans="1:32">
      <c r="A137" s="23">
        <f>'[1]20-10-2025'!$B$2</f>
        <v>0</v>
      </c>
      <c r="B137" s="24" cm="1">
        <f t="array" aca="1" ref="B137" ca="1">INDIRECT("'[Rawad.xlsx]"&amp;TEXT(DATE(2025,10,1)+INT((ROW()-4)/7),"dd-mm-yyyy")&amp;"'!$B$4")</f>
        <v>0</v>
      </c>
      <c r="C137" s="25" cm="1">
        <f t="array" aca="1" ref="C137" ca="1">INDIRECT("'[Rawad.xlsx]"&amp;TEXT(DATE(2025,10,1)+INT((ROW()-4)/7),"dd-mm-yyyy")&amp;"'!$B$3")</f>
        <v>0</v>
      </c>
      <c r="D137" s="26" cm="1">
        <f t="array" aca="1" ref="D137" ca="1">INDIRECT("'[Rawad.xlsx]"&amp;TEXT(DATE(2025,10,1)+INT((ROW()-4)/7),"dd-mm-yyyy")&amp;"'!$I$2")</f>
        <v>0</v>
      </c>
      <c r="E137" s="27" cm="1">
        <f t="array" aca="1" ref="E137" ca="1">INDIRECT("'[Rawad.xlsx]"&amp;TEXT(DATE(2025,10,1)+INT((ROW()-4)/7),"dd-mm-yyyy")&amp;"'!$I$9")</f>
        <v>0</v>
      </c>
      <c r="F137" s="41" cm="1">
        <f t="array" aca="1" ref="F137" ca="1">INDIRECT("'[Rawad.xlsx]"&amp;TEXT(DATE(2025,10,1)+INT((ROW()-4)/7),"dd-mm-yyyy")&amp;"'!$F$9")</f>
        <v>0</v>
      </c>
      <c r="G137" s="29" cm="1">
        <f t="array" aca="1" ref="G137" ca="1">INDIRECT("'[Rawad.xlsx]"&amp;TEXT(DATE(2025,10,1)+INT((ROW()-4)/7),"dd-mm-yyyy")&amp;"'!$B$22")</f>
        <v>0</v>
      </c>
      <c r="H137" s="29" cm="1">
        <f t="array" aca="1" ref="H137" ca="1">INDIRECT("'[Rawad.xlsx]"&amp;TEXT(DATE(2025,10,1)+INT((ROW()-4)/7),"dd-mm-yyyy")&amp;"'!$B$20")</f>
        <v>0</v>
      </c>
      <c r="I137" s="53" cm="1">
        <f t="array" aca="1" ref="I137" ca="1">INDIRECT("'[Rawad.xlsx]"&amp;TEXT(DATE(2025,10,1)+INT((ROW()-4)/7),"dd-mm-yyyy")&amp;"'!$B$18")</f>
        <v>0</v>
      </c>
      <c r="J137" s="28" cm="1">
        <f t="array" aca="1" ref="J137" ca="1">INDIRECT("'[Rawad.xlsx]"&amp;TEXT(DATE(2025,10,1)+INT((ROW()-4)/7),"dd-mm-yyyy")&amp;"'!$G$27")</f>
        <v>0</v>
      </c>
      <c r="K137" s="28" cm="1">
        <f t="array" aca="1" ref="K137" ca="1">INDIRECT("'[Rawad.xlsx]"&amp;TEXT(DATE(2025,10,1)+INT((ROW()-4)/7),"dd-mm-yyyy")&amp;"'!$C$67")</f>
        <v>0</v>
      </c>
      <c r="L137" s="53" cm="1">
        <f t="array" aca="1" ref="L137" ca="1">INDIRECT("'[Rawad.xlsx]"&amp;TEXT(DATE(2025,10,1)+INT((ROW()-4)/7),"dd-mm-yyyy")&amp;"'!$G$25")</f>
        <v>0</v>
      </c>
      <c r="M137" s="28" cm="1">
        <f t="array" aca="1" ref="M137" ca="1">INDIRECT("'[Rawad.xlsx]"&amp;TEXT(DATE(2025,10,1)+INT((ROW()-4)/7),"dd-mm-yyyy")&amp;"'!$H$25")</f>
        <v>0</v>
      </c>
      <c r="N137" s="28" cm="1">
        <f t="array" aca="1" ref="N137" ca="1">INDIRECT("'[Rawad.xlsx]"&amp;TEXT(DATE(2025,10,1)+INT((ROW()-4)/7),"dd-mm-yyyy")&amp;"'!$F$25")</f>
        <v>0</v>
      </c>
      <c r="O137" s="28" cm="1">
        <f t="array" aca="1" ref="O137" ca="1">INDIRECT("'[Rawad.xlsx]"&amp;TEXT(DATE(2025,10,1)+INT((ROW()-4)/7),"dd-mm-yyyy")&amp;"'!$D$25")</f>
        <v>0</v>
      </c>
      <c r="P137" s="53" cm="1">
        <f t="array" aca="1" ref="P137" ca="1">INDIRECT("'[Rawad.xlsx]"&amp;TEXT(DATE(2025,10,1)+INT((ROW()-4)/7),"dd-mm-yyyy")&amp;"'!$I$25")</f>
        <v>0</v>
      </c>
      <c r="Q137" s="540">
        <f ca="1">SUM(F4:P4)+(E4*D4)+Z4+AA4+AB4</f>
        <v>0</v>
      </c>
      <c r="R137" s="28" cm="1">
        <f t="array" aca="1" ref="R137" ca="1">INDIRECT("'[Rawad.xlsx]"&amp;TEXT(DATE(2025,10,1)+INT((ROW()-4)/7),"dd-mm-yyyy")&amp;"'!$M$6")</f>
        <v>0</v>
      </c>
      <c r="S137" s="28" cm="1">
        <f t="array" aca="1" ref="S137" ca="1">INDIRECT("'[Rawad.xlsx]"&amp;TEXT(DATE(2025,10,1)+INT((ROW()-4)/7),"dd-mm-yyyy")&amp;"'!M$5")</f>
        <v>0</v>
      </c>
      <c r="T137" s="28" cm="1">
        <f t="array" aca="1" ref="T137" ca="1">INDIRECT("'[Rawad.xlsx]"&amp;TEXT(DATE(2025,10,1)+INT((ROW()-4)/7),"dd-mm-yyyy")&amp;"'!$M$4")</f>
        <v>0</v>
      </c>
      <c r="U137" s="53">
        <f ca="1">Q137-(S137+R137+T137)</f>
        <v>0</v>
      </c>
      <c r="V137" s="28">
        <f t="shared" ref="V137:V140" ca="1" si="127">R137-(R137*11%)</f>
        <v>0</v>
      </c>
      <c r="W137" s="57">
        <f t="shared" ref="W137:W140" ca="1" si="128">(S137-(S137*20%))</f>
        <v>0</v>
      </c>
      <c r="X137" s="28">
        <f ca="1">((F137+(E137*D137))-(V137+W137+T137))</f>
        <v>0</v>
      </c>
      <c r="Y137" s="78" t="e">
        <f ca="1">(((R137*11%)+(S137*6%)+(U137*20%)+(T137-K137))-(J137+L137+M137+P137))/C1</f>
        <v>#DIV/0!</v>
      </c>
      <c r="Z137" s="547" cm="1">
        <f t="array" aca="1" ref="Z137" ca="1">INDIRECT("'[Rawad.xlsx]"&amp;TEXT(DATE(2025,10,1)+INT((ROW()-4)/7),"dd-mm-yyyy")&amp;"'!$B$17")</f>
        <v>0</v>
      </c>
      <c r="AA137" s="89" cm="1">
        <f t="array" aca="1" ref="AA137" ca="1">INDIRECT("'[Rawad.xlsx]"&amp;TEXT(DATE(2025,10,1)+INT((ROW()-4)/7),"dd-mm-yyyy")&amp;"'!G$72")</f>
        <v>0</v>
      </c>
      <c r="AB137" s="81"/>
      <c r="AC137" s="81">
        <f>'[1]20-10-2025'!$M$7</f>
        <v>0</v>
      </c>
      <c r="AD137" s="80">
        <f t="shared" ca="1" si="99"/>
        <v>0</v>
      </c>
      <c r="AE137" s="76"/>
      <c r="AF137" s="77"/>
    </row>
    <row r="138" spans="1:32">
      <c r="A138" s="23">
        <f>'[2]20-10-2025'!$B$2</f>
        <v>0</v>
      </c>
      <c r="B138" s="30" cm="1">
        <f t="array" aca="1" ref="B138" ca="1">INDIRECT("'[Hani.xlsx]"&amp;TEXT(DATE(2025,10,1)+INT((ROW()-4)/7),"dd-mm-yyyy")&amp;"'!$B$4")</f>
        <v>0</v>
      </c>
      <c r="C138" s="31" cm="1">
        <f t="array" aca="1" ref="C138" ca="1">INDIRECT("'[Hani.xlsx]"&amp;TEXT(DATE(2025,10,1)+INT((ROW()-4)/7),"dd-mm-yyyy")&amp;"'!$B$3")</f>
        <v>0</v>
      </c>
      <c r="D138" s="26" cm="1">
        <f t="array" aca="1" ref="D138" ca="1">INDIRECT("'[Hani.xlsx]"&amp;TEXT(DATE(2025,10,1)+INT((ROW()-4)/7),"dd-mm-yyyy")&amp;"'!$I$2")</f>
        <v>0</v>
      </c>
      <c r="E138" s="27" cm="1">
        <f t="array" aca="1" ref="E138" ca="1">INDIRECT("'[Hani.xlsx]"&amp;TEXT(DATE(2025,10,1)+INT((ROW()-5)/7),"dd-mm-yyyy")&amp;"'!$I$9")</f>
        <v>0</v>
      </c>
      <c r="F138" s="41" cm="1">
        <f t="array" aca="1" ref="F138" ca="1">INDIRECT("'[Hani.xlsx]"&amp;TEXT(DATE(2025,10,1)+INT((ROW()-5)/7),"dd-mm-yyyy")&amp;"'!$F$9")</f>
        <v>0</v>
      </c>
      <c r="G138" s="52" cm="1">
        <f t="array" aca="1" ref="G138" ca="1">INDIRECT("'[Hani.xlsx]"&amp;TEXT(DATE(2025,10,1)+INT((ROW()-5)/7),"dd-mm-yyyy")&amp;"'!$B$22")</f>
        <v>0</v>
      </c>
      <c r="H138" s="52" cm="1">
        <f t="array" aca="1" ref="H138" ca="1">INDIRECT("'[Hani.xlsx]"&amp;TEXT(DATE(2025,10,1)+INT((ROW()-5)/7),"dd-mm-yyyy")&amp;"'!$B$20")</f>
        <v>0</v>
      </c>
      <c r="I138" s="53" cm="1">
        <f t="array" aca="1" ref="I138" ca="1">INDIRECT("'[Hani.xlsx]"&amp;TEXT(DATE(2025,10,1)+INT((ROW()-5)/7),"dd-mm-yyyy")&amp;"'!$B$18")</f>
        <v>0</v>
      </c>
      <c r="J138" s="53" cm="1">
        <f t="array" aca="1" ref="J138" ca="1">INDIRECT("'[Hani.xlsx]"&amp;TEXT(DATE(2025,10,1)+INT((ROW()-5)/7),"dd-mm-yyyy")&amp;"'!$G$27")</f>
        <v>0</v>
      </c>
      <c r="K138" s="53" cm="1">
        <f t="array" aca="1" ref="K138" ca="1">INDIRECT("'[Hani.xlsx]"&amp;TEXT(DATE(2025,10,1)+INT((ROW()-5)/7),"dd-mm-yyyy")&amp;"'!$C$67")</f>
        <v>0</v>
      </c>
      <c r="L138" s="53" cm="1">
        <f t="array" aca="1" ref="L138" ca="1">INDIRECT("'[Hani.xlsx]"&amp;TEXT(DATE(2025,10,1)+INT((ROW()-5)/7),"dd-mm-yyyy")&amp;"'!$G$25")</f>
        <v>0</v>
      </c>
      <c r="M138" s="53" cm="1">
        <f t="array" aca="1" ref="M138" ca="1">INDIRECT("'[Hani.xlsx]"&amp;TEXT(DATE(2025,10,1)+INT((ROW()-5)/7),"dd-mm-yyyy")&amp;"'!$H$25")</f>
        <v>0</v>
      </c>
      <c r="N138" s="53" cm="1">
        <f t="array" aca="1" ref="N138" ca="1">INDIRECT("'[Hani.xlsx]"&amp;TEXT(DATE(2025,10,1)+INT((ROW()-5)/7),"dd-mm-yyyy")&amp;"'!$F$25")</f>
        <v>0</v>
      </c>
      <c r="O138" s="53" cm="1">
        <f t="array" aca="1" ref="O138" ca="1">INDIRECT("'[Hani.xlsx]"&amp;TEXT(DATE(2025,10,1)+INT((ROW()-5)/7),"dd-mm-yyyy")&amp;"'!$D$25")</f>
        <v>0</v>
      </c>
      <c r="P138" s="53" cm="1">
        <f t="array" aca="1" ref="P138" ca="1">INDIRECT("'[Hani.xlsx]"&amp;TEXT(DATE(2025,10,1)+INT((ROW()-5)/7),"dd-mm-yyyy")&amp;"'!$I$25")</f>
        <v>0</v>
      </c>
      <c r="Q138" s="540">
        <f ca="1">SUM(F4:P4)+(E4*D4)+Z4+AA4+AB4</f>
        <v>0</v>
      </c>
      <c r="R138" s="53" cm="1">
        <f t="array" aca="1" ref="R138" ca="1">INDIRECT("'[Hani.xlsx]"&amp;TEXT(DATE(2025,10,1)+INT((ROW()-5)/7),"dd-mm-yyyy")&amp;"'!$M$6")</f>
        <v>0</v>
      </c>
      <c r="S138" s="53" cm="1">
        <f t="array" aca="1" ref="S138" ca="1">INDIRECT("'[Hani.xlsx]"&amp;TEXT(DATE(2025,10,1)+INT((ROW()-5)/7),"dd-mm-yyyy")&amp;"'!M$5")</f>
        <v>0</v>
      </c>
      <c r="T138" s="53" cm="1">
        <f t="array" aca="1" ref="T138" ca="1">INDIRECT("'[Hani.xlsx]"&amp;TEXT(DATE(2025,10,1)+INT((ROW()-5)/7),"dd-mm-yyyy")&amp;"'!$M$4")</f>
        <v>0</v>
      </c>
      <c r="U138" s="53">
        <f t="shared" ref="U138:U140" ca="1" si="129">Q138-(S138+R138+T138)</f>
        <v>0</v>
      </c>
      <c r="V138" s="28">
        <f t="shared" ca="1" si="127"/>
        <v>0</v>
      </c>
      <c r="W138" s="57">
        <f t="shared" ca="1" si="128"/>
        <v>0</v>
      </c>
      <c r="X138" s="28">
        <f ca="1">((F138+(E138*D138))-(V138+W138+T138))</f>
        <v>0</v>
      </c>
      <c r="Y138" s="78" t="e">
        <f ca="1">(((R138*11%)+(S138*6%)+(U138*20%)+(T138-K138))-(J138+L138+M138+P138))/C1</f>
        <v>#DIV/0!</v>
      </c>
      <c r="Z138" s="547" cm="1">
        <f t="array" aca="1" ref="Z138" ca="1">INDIRECT("'[Hani.xlsx]"&amp;TEXT(DATE(2025,10,1)+INT((ROW()-5)/7),"dd-mm-yyyy")&amp;"'!$B$17")</f>
        <v>0</v>
      </c>
      <c r="AA138" s="89" cm="1">
        <f t="array" aca="1" ref="AA138" ca="1">INDIRECT("'[Hani.xlsx]"&amp;TEXT(DATE(2025,10,1)+INT((ROW()-5)/7),"dd-mm-yyyy")&amp;"'!G$72")</f>
        <v>0</v>
      </c>
      <c r="AB138" s="81"/>
      <c r="AC138" s="81"/>
      <c r="AD138" s="80">
        <f t="shared" ca="1" si="99"/>
        <v>0</v>
      </c>
      <c r="AE138" s="76"/>
      <c r="AF138" s="77"/>
    </row>
    <row r="139" spans="1:32">
      <c r="A139" s="23">
        <f>'[3]20-10-2025'!$B$2</f>
        <v>0</v>
      </c>
      <c r="B139" s="30" cm="1">
        <f t="array" aca="1" ref="B139" ca="1">INDIRECT("'[Rayan.xlsx]"&amp;TEXT(DATE(2025,10,1)+INT((ROW()-4)/7),"dd-mm-yyyy")&amp;"'!$B$4")</f>
        <v>0</v>
      </c>
      <c r="C139" s="25" cm="1">
        <f t="array" aca="1" ref="C139" ca="1">INDIRECT("'[Rayan.xlsx]"&amp;TEXT(DATE(2025,10,1)+INT((ROW()-4)/7),"dd-mm-yyyy")&amp;"'!$B$3")</f>
        <v>0</v>
      </c>
      <c r="D139" s="26" cm="1">
        <f t="array" aca="1" ref="D139" ca="1">INDIRECT("'[Rayan.xlsx]"&amp;TEXT(DATE(2025,10,1)+INT((ROW()-4)/7),"dd-mm-yyyy")&amp;"'!$I$2")</f>
        <v>89000</v>
      </c>
      <c r="E139" s="27" cm="1">
        <f t="array" aca="1" ref="E139" ca="1">INDIRECT("'[Rayan.xlsx]"&amp;TEXT(DATE(2025,10,1)+INT((ROW()-6)/7),"dd-mm-yyyy")&amp;"'!$I$9")</f>
        <v>0</v>
      </c>
      <c r="F139" s="41" cm="1">
        <f t="array" aca="1" ref="F139" ca="1">INDIRECT("'[Rayan.xlsx]"&amp;TEXT(DATE(2025,10,1)+INT((ROW()-6)/7),"dd-mm-yyyy")&amp;"'!$F$9")</f>
        <v>0</v>
      </c>
      <c r="G139" s="52" cm="1">
        <f t="array" aca="1" ref="G139" ca="1">INDIRECT("'[Rayan.xlsx]"&amp;TEXT(DATE(2025,10,1)+INT((ROW()-6)/7),"dd-mm-yyyy")&amp;"'!$B$22")</f>
        <v>0</v>
      </c>
      <c r="H139" s="52" cm="1">
        <f t="array" aca="1" ref="H139" ca="1">INDIRECT("'[Rayan.xlsx]"&amp;TEXT(DATE(2025,10,1)+INT((ROW()-6)/7),"dd-mm-yyyy")&amp;"'!$B$20")</f>
        <v>0</v>
      </c>
      <c r="I139" s="53" cm="1">
        <f t="array" aca="1" ref="I139" ca="1">INDIRECT("'[Rayan.xlsx]"&amp;TEXT(DATE(2025,10,1)+INT((ROW()-6)/7),"dd-mm-yyyy")&amp;"'!$B$18")</f>
        <v>0</v>
      </c>
      <c r="J139" s="53" cm="1">
        <f t="array" aca="1" ref="J139" ca="1">INDIRECT("'[Rayan.xlsx]"&amp;TEXT(DATE(2025,10,1)+INT((ROW()-6)/7),"dd-mm-yyyy")&amp;"'!$G$27")</f>
        <v>0</v>
      </c>
      <c r="K139" s="53" cm="1">
        <f t="array" aca="1" ref="K139" ca="1">INDIRECT("'[Rayan.xlsx]"&amp;TEXT(DATE(2025,10,1)+INT((ROW()-6)/7),"dd-mm-yyyy")&amp;"'!$C$67")</f>
        <v>0</v>
      </c>
      <c r="L139" s="53" cm="1">
        <f t="array" aca="1" ref="L139" ca="1">INDIRECT("'[Rayan.xlsx]"&amp;TEXT(DATE(2025,10,1)+INT((ROW()-6)/7),"dd-mm-yyyy")&amp;"'!$G$25")</f>
        <v>0</v>
      </c>
      <c r="M139" s="53" cm="1">
        <f t="array" aca="1" ref="M139" ca="1">INDIRECT("'[Rayan.xlsx]"&amp;TEXT(DATE(2025,10,1)+INT((ROW()-6)/7),"dd-mm-yyyy")&amp;"'!$H$25")</f>
        <v>0</v>
      </c>
      <c r="N139" s="53" cm="1">
        <f t="array" aca="1" ref="N139" ca="1">INDIRECT("'[Rayan.xlsx]"&amp;TEXT(DATE(2025,10,1)+INT((ROW()-6)/7),"dd-mm-yyyy")&amp;"'!$F$25")</f>
        <v>0</v>
      </c>
      <c r="O139" s="53" cm="1">
        <f t="array" aca="1" ref="O139" ca="1">INDIRECT("'[Rayan.xlsx]"&amp;TEXT(DATE(2025,10,1)+INT((ROW()-6)/7),"dd-mm-yyyy")&amp;"'!$D$25")</f>
        <v>0</v>
      </c>
      <c r="P139" s="53" cm="1">
        <f t="array" aca="1" ref="P139" ca="1">INDIRECT("'[Rayan.xlsx]"&amp;TEXT(DATE(2025,10,1)+INT((ROW()-6)/7),"dd-mm-yyyy")&amp;"'!$I$25")</f>
        <v>0</v>
      </c>
      <c r="Q139" s="540">
        <f ca="1">SUM(F4:P4)+(E4*D4)+Z4+AA4+AB4</f>
        <v>0</v>
      </c>
      <c r="R139" s="53" cm="1">
        <f t="array" aca="1" ref="R139" ca="1">INDIRECT("'[Rayan.xlsx]"&amp;TEXT(DATE(2025,10,1)+INT((ROW()-6)/7),"dd-mm-yyyy")&amp;"'!$M$6")</f>
        <v>0</v>
      </c>
      <c r="S139" s="53" cm="1">
        <f t="array" aca="1" ref="S139" ca="1">INDIRECT("'[Rayan.xlsx]"&amp;TEXT(DATE(2025,10,1)+INT((ROW()-6)/7),"dd-mm-yyyy")&amp;"'!M$5")</f>
        <v>0</v>
      </c>
      <c r="T139" s="53" cm="1">
        <f t="array" aca="1" ref="T139" ca="1">INDIRECT("'[Rayan.xlsx]"&amp;TEXT(DATE(2025,10,1)+INT((ROW()-6)/7),"dd-mm-yyyy")&amp;"'!$M$4")</f>
        <v>0</v>
      </c>
      <c r="U139" s="53">
        <f t="shared" ca="1" si="129"/>
        <v>0</v>
      </c>
      <c r="V139" s="28">
        <f t="shared" ca="1" si="127"/>
        <v>0</v>
      </c>
      <c r="W139" s="57">
        <f t="shared" ca="1" si="128"/>
        <v>0</v>
      </c>
      <c r="X139" s="28">
        <f ca="1">((F139+(E139*D139))-(V139+W139+T139))</f>
        <v>0</v>
      </c>
      <c r="Y139" s="78" t="e">
        <f ca="1">(((R139*11%)+(S139*6%)+(U139*20%)+(T139-K139))-(J139+L139+M139+P139))/C1</f>
        <v>#DIV/0!</v>
      </c>
      <c r="Z139" s="547" cm="1">
        <f t="array" aca="1" ref="Z139" ca="1">INDIRECT("'[Rayan.xlsx]"&amp;TEXT(DATE(2025,10,1)+INT((ROW()-6)/7),"dd-mm-yyyy")&amp;"'!$B$17")</f>
        <v>0</v>
      </c>
      <c r="AA139" s="89" cm="1">
        <f t="array" aca="1" ref="AA139" ca="1">INDIRECT("'[Rayan.xlsx]"&amp;TEXT(DATE(2025,10,1)+INT((ROW()-6)/7),"dd-mm-yyyy")&amp;"'!G$72")</f>
        <v>0</v>
      </c>
      <c r="AB139" s="81"/>
      <c r="AC139" s="81"/>
      <c r="AD139" s="80">
        <f t="shared" ca="1" si="99"/>
        <v>0</v>
      </c>
      <c r="AE139" s="76"/>
      <c r="AF139" s="77"/>
    </row>
    <row r="140" spans="1:32" ht="15.75">
      <c r="A140" s="23">
        <f>'[4]20-10-2025'!$B$2</f>
        <v>0</v>
      </c>
      <c r="B140" s="30" cm="1">
        <f t="array" aca="1" ref="B140" ca="1">INDIRECT("'[Ahmad.xlsx]"&amp;TEXT(DATE(2025,10,1)+INT((ROW()-4)/7),"dd-mm-yyyy")&amp;"'!$B$4")</f>
        <v>0</v>
      </c>
      <c r="C140" s="25" cm="1">
        <f t="array" aca="1" ref="C140" ca="1">INDIRECT("'[Ahmad.xlsx]"&amp;TEXT(DATE(2025,10,1)+INT((ROW()-4)/7),"dd-mm-yyyy")&amp;"'!$B$3")</f>
        <v>0</v>
      </c>
      <c r="D140" s="26" cm="1">
        <f t="array" aca="1" ref="D140" ca="1">INDIRECT("'[Ahmad.xlsx]"&amp;TEXT(DATE(2025,10,1)+INT((ROW()-4)/7),"dd-mm-yyyy")&amp;"'!$I$2")</f>
        <v>89000</v>
      </c>
      <c r="E140" s="27" cm="1">
        <f t="array" aca="1" ref="E140" ca="1">INDIRECT("'[Ahmad.xlsx]"&amp;TEXT(DATE(2025,10,1)+INT((ROW()-7)/7),"dd-mm-yyyy")&amp;"'!$I$9")</f>
        <v>0</v>
      </c>
      <c r="F140" s="41" cm="1">
        <f t="array" aca="1" ref="F140" ca="1">INDIRECT("'[Ahmad.xlsx]"&amp;TEXT(DATE(2025,10,1)+INT((ROW()-7)/7),"dd-mm-yyyy")&amp;"'!$F$9")</f>
        <v>0</v>
      </c>
      <c r="G140" s="52" cm="1">
        <f t="array" aca="1" ref="G140" ca="1">INDIRECT("'[Ahmad.xlsx]"&amp;TEXT(DATE(2025,10,1)+INT((ROW()-7)/7),"dd-mm-yyyy")&amp;"'!$B$22")</f>
        <v>0</v>
      </c>
      <c r="H140" s="52" cm="1">
        <f t="array" aca="1" ref="H140" ca="1">INDIRECT("'[Ahmad.xlsx]"&amp;TEXT(DATE(2025,10,1)+INT((ROW()-7)/7),"dd-mm-yyyy")&amp;"'!$B$20")</f>
        <v>0</v>
      </c>
      <c r="I140" s="53" cm="1">
        <f t="array" aca="1" ref="I140" ca="1">INDIRECT("'[Ahmad.xlsx]"&amp;TEXT(DATE(2025,10,1)+INT((ROW()-7)/7),"dd-mm-yyyy")&amp;"'!$B$18")</f>
        <v>0</v>
      </c>
      <c r="J140" s="53" cm="1">
        <f t="array" aca="1" ref="J140" ca="1">INDIRECT("'[Ahmad.xlsx]"&amp;TEXT(DATE(2025,10,1)+INT((ROW()-7)/7),"dd-mm-yyyy")&amp;"'!$G$27")</f>
        <v>0</v>
      </c>
      <c r="K140" s="53" cm="1">
        <f t="array" aca="1" ref="K140" ca="1">INDIRECT("'[Ahmad.xlsx]"&amp;TEXT(DATE(2025,10,1)+INT((ROW()-7)/7),"dd-mm-yyyy")&amp;"'!$C$67")</f>
        <v>0</v>
      </c>
      <c r="L140" s="53" cm="1">
        <f t="array" aca="1" ref="L140" ca="1">INDIRECT("'[Ahmad.xlsx]"&amp;TEXT(DATE(2025,10,1)+INT((ROW()-7)/7),"dd-mm-yyyy")&amp;"'!$G$25")</f>
        <v>0</v>
      </c>
      <c r="M140" s="53" cm="1">
        <f t="array" aca="1" ref="M140" ca="1">INDIRECT("'[Ahmad.xlsx]"&amp;TEXT(DATE(2025,10,1)+INT((ROW()-7)/7),"dd-mm-yyyy")&amp;"'!$H$25")</f>
        <v>0</v>
      </c>
      <c r="N140" s="53" cm="1">
        <f t="array" aca="1" ref="N140" ca="1">INDIRECT("'[Ahmad.xlsx]"&amp;TEXT(DATE(2025,10,1)+INT((ROW()-7)/7),"dd-mm-yyyy")&amp;"'!$F$25")</f>
        <v>0</v>
      </c>
      <c r="O140" s="53" cm="1">
        <f t="array" aca="1" ref="O140" ca="1">INDIRECT("'[Ahmad.xlsx]"&amp;TEXT(DATE(2025,10,1)+INT((ROW()-7)/7),"dd-mm-yyyy")&amp;"'!$D$25")</f>
        <v>0</v>
      </c>
      <c r="P140" s="53" cm="1">
        <f t="array" aca="1" ref="P140" ca="1">INDIRECT("'[Ahmad.xlsx]"&amp;TEXT(DATE(2025,10,1)+INT((ROW()-7)/7),"dd-mm-yyyy")&amp;"'!$I$25")</f>
        <v>0</v>
      </c>
      <c r="Q140" s="540">
        <f ca="1">SUM(F4:P4)+(E4*D4)+Z4+AA4+AB4</f>
        <v>0</v>
      </c>
      <c r="R140" s="53" cm="1">
        <f t="array" aca="1" ref="R140" ca="1">INDIRECT("'[Ahmad.xlsx]"&amp;TEXT(DATE(2025,10,1)+INT((ROW()-7)/7),"dd-mm-yyyy")&amp;"'!$M$6")</f>
        <v>0</v>
      </c>
      <c r="S140" s="53" cm="1">
        <f t="array" aca="1" ref="S140" ca="1">INDIRECT("'[Ahmad.xlsx]"&amp;TEXT(DATE(2025,10,1)+INT((ROW()-7)/7),"dd-mm-yyyy")&amp;"'!M$5")</f>
        <v>0</v>
      </c>
      <c r="T140" s="53" cm="1">
        <f t="array" aca="1" ref="T140" ca="1">INDIRECT("'[Ahmad.xlsx]"&amp;TEXT(DATE(2025,10,1)+INT((ROW()-7)/7),"dd-mm-yyyy")&amp;"'!$M$4")</f>
        <v>0</v>
      </c>
      <c r="U140" s="53">
        <f t="shared" ca="1" si="129"/>
        <v>0</v>
      </c>
      <c r="V140" s="28">
        <f t="shared" ca="1" si="127"/>
        <v>0</v>
      </c>
      <c r="W140" s="57">
        <f t="shared" ca="1" si="128"/>
        <v>0</v>
      </c>
      <c r="X140" s="28">
        <f ca="1">((F140+(E140*D140))-(V140+W140+T140))</f>
        <v>0</v>
      </c>
      <c r="Y140" s="78" t="e">
        <f ca="1">(((R140*11%)+(S140*6%)+(U140*20%)+(T140-K140))-(J140+L140+M140+P140))/C1</f>
        <v>#DIV/0!</v>
      </c>
      <c r="Z140" s="547" cm="1">
        <f t="array" aca="1" ref="Z140" ca="1">INDIRECT("'[Ahmad.xlsx]"&amp;TEXT(DATE(2025,10,1)+INT((ROW()-7)/7),"dd-mm-yyyy")&amp;"'!$B$17")</f>
        <v>0</v>
      </c>
      <c r="AA140" s="89" cm="1">
        <f t="array" aca="1" ref="AA140" ca="1">INDIRECT("'[Ahmad.xlsx]"&amp;TEXT(DATE(2025,10,1)+INT((ROW()-7)/7),"dd-mm-yyyy")&amp;"'!G$72")</f>
        <v>0</v>
      </c>
      <c r="AB140" s="81"/>
      <c r="AC140" s="81"/>
      <c r="AD140" s="80">
        <f t="shared" ca="1" si="99"/>
        <v>0</v>
      </c>
      <c r="AE140" s="76"/>
      <c r="AF140" s="77"/>
    </row>
    <row r="141" spans="1:32" s="2" customFormat="1" ht="15.75">
      <c r="A141" s="23"/>
      <c r="B141" s="33"/>
      <c r="C141" s="33"/>
      <c r="D141" s="34"/>
      <c r="E141" s="35"/>
      <c r="F141" s="36"/>
      <c r="G141" s="34"/>
      <c r="H141" s="34"/>
      <c r="I141" s="36"/>
      <c r="J141" s="36"/>
      <c r="K141" s="36"/>
      <c r="L141" s="36"/>
      <c r="M141" s="36"/>
      <c r="N141" s="36"/>
      <c r="O141" s="36"/>
      <c r="P141" s="36"/>
      <c r="Q141" s="542"/>
      <c r="R141" s="36"/>
      <c r="S141" s="60"/>
      <c r="T141" s="61"/>
      <c r="U141" s="36"/>
      <c r="V141" s="36"/>
      <c r="W141" s="62"/>
      <c r="X141" s="36"/>
      <c r="Y141" s="84"/>
      <c r="Z141" s="84"/>
      <c r="AA141" s="84"/>
      <c r="AB141" s="84"/>
      <c r="AC141" s="84"/>
      <c r="AD141" s="85"/>
      <c r="AE141" s="76"/>
      <c r="AF141" s="77"/>
    </row>
    <row r="142" spans="1:32" s="3" customFormat="1" ht="15.75">
      <c r="A142" s="23"/>
      <c r="B142" s="51"/>
      <c r="C142" s="51"/>
      <c r="D142" s="16">
        <f t="shared" ref="D142:X142" ca="1" si="130">SUM(D137:D140)</f>
        <v>178000</v>
      </c>
      <c r="E142" s="50">
        <f t="shared" ca="1" si="130"/>
        <v>0</v>
      </c>
      <c r="F142" s="16">
        <f t="shared" ca="1" si="130"/>
        <v>0</v>
      </c>
      <c r="G142" s="16">
        <f t="shared" ca="1" si="130"/>
        <v>0</v>
      </c>
      <c r="H142" s="16">
        <f t="shared" ca="1" si="130"/>
        <v>0</v>
      </c>
      <c r="I142" s="16">
        <f t="shared" ca="1" si="130"/>
        <v>0</v>
      </c>
      <c r="J142" s="16">
        <f t="shared" ca="1" si="130"/>
        <v>0</v>
      </c>
      <c r="K142" s="16">
        <f t="shared" ca="1" si="130"/>
        <v>0</v>
      </c>
      <c r="L142" s="16">
        <f t="shared" ca="1" si="130"/>
        <v>0</v>
      </c>
      <c r="M142" s="16">
        <f t="shared" ca="1" si="130"/>
        <v>0</v>
      </c>
      <c r="N142" s="16">
        <f t="shared" ca="1" si="130"/>
        <v>0</v>
      </c>
      <c r="O142" s="16">
        <f t="shared" ca="1" si="130"/>
        <v>0</v>
      </c>
      <c r="P142" s="16">
        <f t="shared" ca="1" si="130"/>
        <v>0</v>
      </c>
      <c r="Q142" s="546">
        <f t="shared" ca="1" si="130"/>
        <v>0</v>
      </c>
      <c r="R142" s="69">
        <f t="shared" ca="1" si="130"/>
        <v>0</v>
      </c>
      <c r="S142" s="69">
        <f t="shared" ca="1" si="130"/>
        <v>0</v>
      </c>
      <c r="T142" s="69">
        <f t="shared" ca="1" si="130"/>
        <v>0</v>
      </c>
      <c r="U142" s="69">
        <f t="shared" ca="1" si="130"/>
        <v>0</v>
      </c>
      <c r="V142" s="69">
        <f t="shared" ca="1" si="130"/>
        <v>0</v>
      </c>
      <c r="W142" s="70">
        <f t="shared" ca="1" si="130"/>
        <v>0</v>
      </c>
      <c r="X142" s="69">
        <f t="shared" ca="1" si="130"/>
        <v>0</v>
      </c>
      <c r="Y142" s="92" t="e">
        <f ca="1">(((R142*11%)+(S142*6%)+(U142*20%)+(T142-K142))-(J142+L142+M142+P142))/C1</f>
        <v>#DIV/0!</v>
      </c>
      <c r="Z142" s="93">
        <f t="shared" ref="Z142:AD142" ca="1" si="131">SUM(Z137:Z140)</f>
        <v>0</v>
      </c>
      <c r="AA142" s="93">
        <f t="shared" ca="1" si="131"/>
        <v>0</v>
      </c>
      <c r="AB142" s="69">
        <f t="shared" si="131"/>
        <v>0</v>
      </c>
      <c r="AC142" s="69">
        <f t="shared" si="131"/>
        <v>0</v>
      </c>
      <c r="AD142" s="69">
        <f t="shared" ca="1" si="131"/>
        <v>0</v>
      </c>
      <c r="AE142" s="76">
        <f>AE128</f>
        <v>172.04</v>
      </c>
      <c r="AF142" s="77" t="e">
        <f t="shared" ref="AF142" ca="1" si="132">Y142-AE142</f>
        <v>#DIV/0!</v>
      </c>
    </row>
    <row r="143" spans="1:32" s="1" customFormat="1" ht="15.75">
      <c r="A143" s="23"/>
      <c r="B143" s="19" t="s">
        <v>119</v>
      </c>
      <c r="C143" s="20" t="s">
        <v>120</v>
      </c>
      <c r="D143" s="21" t="s">
        <v>225</v>
      </c>
      <c r="E143" s="22" t="s">
        <v>226</v>
      </c>
      <c r="F143" s="17" t="s">
        <v>227</v>
      </c>
      <c r="G143" s="21" t="s">
        <v>228</v>
      </c>
      <c r="H143" s="21" t="s">
        <v>229</v>
      </c>
      <c r="I143" s="17" t="s">
        <v>230</v>
      </c>
      <c r="J143" s="17" t="s">
        <v>231</v>
      </c>
      <c r="K143" s="17" t="s">
        <v>232</v>
      </c>
      <c r="L143" s="17" t="s">
        <v>233</v>
      </c>
      <c r="M143" s="17" t="s">
        <v>234</v>
      </c>
      <c r="N143" s="17" t="s">
        <v>235</v>
      </c>
      <c r="O143" s="17" t="s">
        <v>236</v>
      </c>
      <c r="P143" s="17" t="s">
        <v>237</v>
      </c>
      <c r="Q143" s="539" t="s">
        <v>238</v>
      </c>
      <c r="R143" s="17" t="s">
        <v>239</v>
      </c>
      <c r="S143" s="17" t="s">
        <v>240</v>
      </c>
      <c r="T143" s="17" t="s">
        <v>241</v>
      </c>
      <c r="U143" s="17" t="s">
        <v>242</v>
      </c>
      <c r="V143" s="17" t="s">
        <v>243</v>
      </c>
      <c r="W143" s="56" t="s">
        <v>244</v>
      </c>
      <c r="X143" s="17" t="s">
        <v>245</v>
      </c>
      <c r="Y143" s="71" t="s">
        <v>246</v>
      </c>
      <c r="Z143" s="544" t="s">
        <v>247</v>
      </c>
      <c r="AA143" s="73" t="s">
        <v>248</v>
      </c>
      <c r="AB143" s="74" t="s">
        <v>249</v>
      </c>
      <c r="AC143" s="74" t="s">
        <v>250</v>
      </c>
      <c r="AD143" s="75" t="s">
        <v>251</v>
      </c>
      <c r="AE143" s="76"/>
      <c r="AF143" s="77"/>
    </row>
    <row r="144" spans="1:32">
      <c r="A144" s="23">
        <f>'[1]21-10-2025'!$B$2</f>
        <v>0</v>
      </c>
      <c r="B144" s="24" cm="1">
        <f t="array" aca="1" ref="B144" ca="1">INDIRECT("'[Rawad.xlsx]"&amp;TEXT(DATE(2025,10,1)+INT((ROW()-4)/7),"dd-mm-yyyy")&amp;"'!$B$4")</f>
        <v>0</v>
      </c>
      <c r="C144" s="25" cm="1">
        <f t="array" aca="1" ref="C144" ca="1">INDIRECT("'[Rawad.xlsx]"&amp;TEXT(DATE(2025,10,1)+INT((ROW()-4)/7),"dd-mm-yyyy")&amp;"'!$B$3")</f>
        <v>0</v>
      </c>
      <c r="D144" s="26" cm="1">
        <f t="array" aca="1" ref="D144" ca="1">INDIRECT("'[Rawad.xlsx]"&amp;TEXT(DATE(2025,10,1)+INT((ROW()-4)/7),"dd-mm-yyyy")&amp;"'!$I$2")</f>
        <v>0</v>
      </c>
      <c r="E144" s="27" cm="1">
        <f t="array" aca="1" ref="E144" ca="1">INDIRECT("'[Rawad.xlsx]"&amp;TEXT(DATE(2025,10,1)+INT((ROW()-4)/7),"dd-mm-yyyy")&amp;"'!$I$9")</f>
        <v>0</v>
      </c>
      <c r="F144" s="41" cm="1">
        <f t="array" aca="1" ref="F144" ca="1">INDIRECT("'[Rawad.xlsx]"&amp;TEXT(DATE(2025,10,1)+INT((ROW()-4)/7),"dd-mm-yyyy")&amp;"'!$F$9")</f>
        <v>0</v>
      </c>
      <c r="G144" s="29" cm="1">
        <f t="array" aca="1" ref="G144" ca="1">INDIRECT("'[Rawad.xlsx]"&amp;TEXT(DATE(2025,10,1)+INT((ROW()-4)/7),"dd-mm-yyyy")&amp;"'!$B$22")</f>
        <v>0</v>
      </c>
      <c r="H144" s="29" cm="1">
        <f t="array" aca="1" ref="H144" ca="1">INDIRECT("'[Rawad.xlsx]"&amp;TEXT(DATE(2025,10,1)+INT((ROW()-4)/7),"dd-mm-yyyy")&amp;"'!$B$20")</f>
        <v>0</v>
      </c>
      <c r="I144" s="53" cm="1">
        <f t="array" aca="1" ref="I144" ca="1">INDIRECT("'[Rawad.xlsx]"&amp;TEXT(DATE(2025,10,1)+INT((ROW()-4)/7),"dd-mm-yyyy")&amp;"'!$B$18")</f>
        <v>0</v>
      </c>
      <c r="J144" s="28" cm="1">
        <f t="array" aca="1" ref="J144" ca="1">INDIRECT("'[Rawad.xlsx]"&amp;TEXT(DATE(2025,10,1)+INT((ROW()-4)/7),"dd-mm-yyyy")&amp;"'!$G$27")</f>
        <v>0</v>
      </c>
      <c r="K144" s="28" cm="1">
        <f t="array" aca="1" ref="K144" ca="1">INDIRECT("'[Rawad.xlsx]"&amp;TEXT(DATE(2025,10,1)+INT((ROW()-4)/7),"dd-mm-yyyy")&amp;"'!$C$67")</f>
        <v>0</v>
      </c>
      <c r="L144" s="53" cm="1">
        <f t="array" aca="1" ref="L144" ca="1">INDIRECT("'[Rawad.xlsx]"&amp;TEXT(DATE(2025,10,1)+INT((ROW()-4)/7),"dd-mm-yyyy")&amp;"'!$G$25")</f>
        <v>0</v>
      </c>
      <c r="M144" s="28" cm="1">
        <f t="array" aca="1" ref="M144" ca="1">INDIRECT("'[Rawad.xlsx]"&amp;TEXT(DATE(2025,10,1)+INT((ROW()-4)/7),"dd-mm-yyyy")&amp;"'!$H$25")</f>
        <v>0</v>
      </c>
      <c r="N144" s="28" cm="1">
        <f t="array" aca="1" ref="N144" ca="1">INDIRECT("'[Rawad.xlsx]"&amp;TEXT(DATE(2025,10,1)+INT((ROW()-4)/7),"dd-mm-yyyy")&amp;"'!$F$25")</f>
        <v>0</v>
      </c>
      <c r="O144" s="28" cm="1">
        <f t="array" aca="1" ref="O144" ca="1">INDIRECT("'[Rawad.xlsx]"&amp;TEXT(DATE(2025,10,1)+INT((ROW()-4)/7),"dd-mm-yyyy")&amp;"'!$D$25")</f>
        <v>0</v>
      </c>
      <c r="P144" s="53" cm="1">
        <f t="array" aca="1" ref="P144" ca="1">INDIRECT("'[Rawad.xlsx]"&amp;TEXT(DATE(2025,10,1)+INT((ROW()-4)/7),"dd-mm-yyyy")&amp;"'!$I$25")</f>
        <v>0</v>
      </c>
      <c r="Q144" s="540">
        <f ca="1">SUM(F4:P4)+(E4*D4)+Z4+AA4+AB4</f>
        <v>0</v>
      </c>
      <c r="R144" s="28" cm="1">
        <f t="array" aca="1" ref="R144" ca="1">INDIRECT("'[Rawad.xlsx]"&amp;TEXT(DATE(2025,10,1)+INT((ROW()-4)/7),"dd-mm-yyyy")&amp;"'!$M$6")</f>
        <v>0</v>
      </c>
      <c r="S144" s="28" cm="1">
        <f t="array" aca="1" ref="S144" ca="1">INDIRECT("'[Rawad.xlsx]"&amp;TEXT(DATE(2025,10,1)+INT((ROW()-4)/7),"dd-mm-yyyy")&amp;"'!M$5")</f>
        <v>0</v>
      </c>
      <c r="T144" s="28" cm="1">
        <f t="array" aca="1" ref="T144" ca="1">INDIRECT("'[Rawad.xlsx]"&amp;TEXT(DATE(2025,10,1)+INT((ROW()-4)/7),"dd-mm-yyyy")&amp;"'!$M$4")</f>
        <v>0</v>
      </c>
      <c r="U144" s="53">
        <f ca="1">Q144-(S144+R144+T144)</f>
        <v>0</v>
      </c>
      <c r="V144" s="28">
        <f t="shared" ref="V144:V147" ca="1" si="133">R144-(R144*11%)</f>
        <v>0</v>
      </c>
      <c r="W144" s="57">
        <f t="shared" ref="W144:W147" ca="1" si="134">(S144-(S144*20%))</f>
        <v>0</v>
      </c>
      <c r="X144" s="28">
        <f ca="1">((F144+(E144*D144))-(V144+W144+T144))</f>
        <v>0</v>
      </c>
      <c r="Y144" s="78" t="e">
        <f ca="1">(((R144*11%)+(S144*6%)+(U144*20%)+(T144-K144))-(J144+L144+M144+P144))/C1</f>
        <v>#DIV/0!</v>
      </c>
      <c r="Z144" s="547" cm="1">
        <f t="array" aca="1" ref="Z144" ca="1">INDIRECT("'[Rawad.xlsx]"&amp;TEXT(DATE(2025,10,1)+INT((ROW()-4)/7),"dd-mm-yyyy")&amp;"'!$B$17")</f>
        <v>0</v>
      </c>
      <c r="AA144" s="89" cm="1">
        <f t="array" aca="1" ref="AA144" ca="1">INDIRECT("'[Rawad.xlsx]"&amp;TEXT(DATE(2025,10,1)+INT((ROW()-4)/7),"dd-mm-yyyy")&amp;"'!G$72")</f>
        <v>0</v>
      </c>
      <c r="AB144" s="81"/>
      <c r="AC144" s="81">
        <f>'[1]21-10-2025'!$M$7</f>
        <v>0</v>
      </c>
      <c r="AD144" s="80">
        <f t="shared" ca="1" si="99"/>
        <v>0</v>
      </c>
      <c r="AE144" s="76"/>
      <c r="AF144" s="77"/>
    </row>
    <row r="145" spans="1:32">
      <c r="A145" s="23">
        <f>'[2]21-10-2025'!$B$2</f>
        <v>0</v>
      </c>
      <c r="B145" s="30" cm="1">
        <f t="array" aca="1" ref="B145" ca="1">INDIRECT("'[Hani.xlsx]"&amp;TEXT(DATE(2025,10,1)+INT((ROW()-4)/7),"dd-mm-yyyy")&amp;"'!$B$4")</f>
        <v>0</v>
      </c>
      <c r="C145" s="31" cm="1">
        <f t="array" aca="1" ref="C145" ca="1">INDIRECT("'[Hani.xlsx]"&amp;TEXT(DATE(2025,10,1)+INT((ROW()-4)/7),"dd-mm-yyyy")&amp;"'!$B$3")</f>
        <v>0</v>
      </c>
      <c r="D145" s="26" cm="1">
        <f t="array" aca="1" ref="D145" ca="1">INDIRECT("'[Hani.xlsx]"&amp;TEXT(DATE(2025,10,1)+INT((ROW()-4)/7),"dd-mm-yyyy")&amp;"'!$I$2")</f>
        <v>0</v>
      </c>
      <c r="E145" s="27" cm="1">
        <f t="array" aca="1" ref="E145" ca="1">INDIRECT("'[Hani.xlsx]"&amp;TEXT(DATE(2025,10,1)+INT((ROW()-5)/7),"dd-mm-yyyy")&amp;"'!$I$9")</f>
        <v>0</v>
      </c>
      <c r="F145" s="41" cm="1">
        <f t="array" aca="1" ref="F145" ca="1">INDIRECT("'[Hani.xlsx]"&amp;TEXT(DATE(2025,10,1)+INT((ROW()-5)/7),"dd-mm-yyyy")&amp;"'!$F$9")</f>
        <v>0</v>
      </c>
      <c r="G145" s="52" cm="1">
        <f t="array" aca="1" ref="G145" ca="1">INDIRECT("'[Hani.xlsx]"&amp;TEXT(DATE(2025,10,1)+INT((ROW()-5)/7),"dd-mm-yyyy")&amp;"'!$B$22")</f>
        <v>0</v>
      </c>
      <c r="H145" s="52" cm="1">
        <f t="array" aca="1" ref="H145" ca="1">INDIRECT("'[Hani.xlsx]"&amp;TEXT(DATE(2025,10,1)+INT((ROW()-5)/7),"dd-mm-yyyy")&amp;"'!$B$20")</f>
        <v>0</v>
      </c>
      <c r="I145" s="53" cm="1">
        <f t="array" aca="1" ref="I145" ca="1">INDIRECT("'[Hani.xlsx]"&amp;TEXT(DATE(2025,10,1)+INT((ROW()-5)/7),"dd-mm-yyyy")&amp;"'!$B$18")</f>
        <v>0</v>
      </c>
      <c r="J145" s="53" cm="1">
        <f t="array" aca="1" ref="J145" ca="1">INDIRECT("'[Hani.xlsx]"&amp;TEXT(DATE(2025,10,1)+INT((ROW()-5)/7),"dd-mm-yyyy")&amp;"'!$G$27")</f>
        <v>0</v>
      </c>
      <c r="K145" s="53" cm="1">
        <f t="array" aca="1" ref="K145" ca="1">INDIRECT("'[Hani.xlsx]"&amp;TEXT(DATE(2025,10,1)+INT((ROW()-5)/7),"dd-mm-yyyy")&amp;"'!$C$67")</f>
        <v>0</v>
      </c>
      <c r="L145" s="53" cm="1">
        <f t="array" aca="1" ref="L145" ca="1">INDIRECT("'[Hani.xlsx]"&amp;TEXT(DATE(2025,10,1)+INT((ROW()-5)/7),"dd-mm-yyyy")&amp;"'!$G$25")</f>
        <v>0</v>
      </c>
      <c r="M145" s="53" cm="1">
        <f t="array" aca="1" ref="M145" ca="1">INDIRECT("'[Hani.xlsx]"&amp;TEXT(DATE(2025,10,1)+INT((ROW()-5)/7),"dd-mm-yyyy")&amp;"'!$H$25")</f>
        <v>0</v>
      </c>
      <c r="N145" s="53" cm="1">
        <f t="array" aca="1" ref="N145" ca="1">INDIRECT("'[Hani.xlsx]"&amp;TEXT(DATE(2025,10,1)+INT((ROW()-5)/7),"dd-mm-yyyy")&amp;"'!$F$25")</f>
        <v>0</v>
      </c>
      <c r="O145" s="53" cm="1">
        <f t="array" aca="1" ref="O145" ca="1">INDIRECT("'[Hani.xlsx]"&amp;TEXT(DATE(2025,10,1)+INT((ROW()-5)/7),"dd-mm-yyyy")&amp;"'!$D$25")</f>
        <v>0</v>
      </c>
      <c r="P145" s="53" cm="1">
        <f t="array" aca="1" ref="P145" ca="1">INDIRECT("'[Hani.xlsx]"&amp;TEXT(DATE(2025,10,1)+INT((ROW()-5)/7),"dd-mm-yyyy")&amp;"'!$I$25")</f>
        <v>0</v>
      </c>
      <c r="Q145" s="540">
        <f ca="1">SUM(F4:P4)+(E4*D4)+Z4+AA4+AB4</f>
        <v>0</v>
      </c>
      <c r="R145" s="53" cm="1">
        <f t="array" aca="1" ref="R145" ca="1">INDIRECT("'[Hani.xlsx]"&amp;TEXT(DATE(2025,10,1)+INT((ROW()-5)/7),"dd-mm-yyyy")&amp;"'!$M$6")</f>
        <v>0</v>
      </c>
      <c r="S145" s="53" cm="1">
        <f t="array" aca="1" ref="S145" ca="1">INDIRECT("'[Hani.xlsx]"&amp;TEXT(DATE(2025,10,1)+INT((ROW()-5)/7),"dd-mm-yyyy")&amp;"'!M$5")</f>
        <v>0</v>
      </c>
      <c r="T145" s="53" cm="1">
        <f t="array" aca="1" ref="T145" ca="1">INDIRECT("'[Hani.xlsx]"&amp;TEXT(DATE(2025,10,1)+INT((ROW()-5)/7),"dd-mm-yyyy")&amp;"'!$M$4")</f>
        <v>0</v>
      </c>
      <c r="U145" s="53">
        <f t="shared" ref="U145:U147" ca="1" si="135">Q145-(S145+R145+T145)</f>
        <v>0</v>
      </c>
      <c r="V145" s="28">
        <f t="shared" ca="1" si="133"/>
        <v>0</v>
      </c>
      <c r="W145" s="57">
        <f t="shared" ca="1" si="134"/>
        <v>0</v>
      </c>
      <c r="X145" s="28">
        <f ca="1">((F145+(E145*D145))-(V145+W145+T145))</f>
        <v>0</v>
      </c>
      <c r="Y145" s="78" t="e">
        <f ca="1">(((R145*11%)+(S145*6%)+(U145*20%)+(T145-K145))-(J145+L145+M145+P145))/C1</f>
        <v>#DIV/0!</v>
      </c>
      <c r="Z145" s="547" cm="1">
        <f t="array" aca="1" ref="Z145" ca="1">INDIRECT("'[Hani.xlsx]"&amp;TEXT(DATE(2025,10,1)+INT((ROW()-5)/7),"dd-mm-yyyy")&amp;"'!$B$17")</f>
        <v>0</v>
      </c>
      <c r="AA145" s="89" cm="1">
        <f t="array" aca="1" ref="AA145" ca="1">INDIRECT("'[Hani.xlsx]"&amp;TEXT(DATE(2025,10,1)+INT((ROW()-5)/7),"dd-mm-yyyy")&amp;"'!G$72")</f>
        <v>0</v>
      </c>
      <c r="AB145" s="81"/>
      <c r="AC145" s="81"/>
      <c r="AD145" s="80">
        <f t="shared" ca="1" si="99"/>
        <v>0</v>
      </c>
      <c r="AE145" s="76"/>
      <c r="AF145" s="77"/>
    </row>
    <row r="146" spans="1:32">
      <c r="A146" s="23">
        <f>'[3]21-10-2025'!$B$2</f>
        <v>0</v>
      </c>
      <c r="B146" s="30" cm="1">
        <f t="array" aca="1" ref="B146" ca="1">INDIRECT("'[Rayan.xlsx]"&amp;TEXT(DATE(2025,10,1)+INT((ROW()-4)/7),"dd-mm-yyyy")&amp;"'!$B$4")</f>
        <v>0</v>
      </c>
      <c r="C146" s="25" cm="1">
        <f t="array" aca="1" ref="C146" ca="1">INDIRECT("'[Rayan.xlsx]"&amp;TEXT(DATE(2025,10,1)+INT((ROW()-4)/7),"dd-mm-yyyy")&amp;"'!$B$3")</f>
        <v>0</v>
      </c>
      <c r="D146" s="26" cm="1">
        <f t="array" aca="1" ref="D146" ca="1">INDIRECT("'[Rayan.xlsx]"&amp;TEXT(DATE(2025,10,1)+INT((ROW()-4)/7),"dd-mm-yyyy")&amp;"'!$I$2")</f>
        <v>89000</v>
      </c>
      <c r="E146" s="27" cm="1">
        <f t="array" aca="1" ref="E146" ca="1">INDIRECT("'[Rayan.xlsx]"&amp;TEXT(DATE(2025,10,1)+INT((ROW()-6)/7),"dd-mm-yyyy")&amp;"'!$I$9")</f>
        <v>0</v>
      </c>
      <c r="F146" s="41" cm="1">
        <f t="array" aca="1" ref="F146" ca="1">INDIRECT("'[Rayan.xlsx]"&amp;TEXT(DATE(2025,10,1)+INT((ROW()-6)/7),"dd-mm-yyyy")&amp;"'!$F$9")</f>
        <v>0</v>
      </c>
      <c r="G146" s="52" cm="1">
        <f t="array" aca="1" ref="G146" ca="1">INDIRECT("'[Rayan.xlsx]"&amp;TEXT(DATE(2025,10,1)+INT((ROW()-6)/7),"dd-mm-yyyy")&amp;"'!$B$22")</f>
        <v>0</v>
      </c>
      <c r="H146" s="52" cm="1">
        <f t="array" aca="1" ref="H146" ca="1">INDIRECT("'[Rayan.xlsx]"&amp;TEXT(DATE(2025,10,1)+INT((ROW()-6)/7),"dd-mm-yyyy")&amp;"'!$B$20")</f>
        <v>0</v>
      </c>
      <c r="I146" s="53" cm="1">
        <f t="array" aca="1" ref="I146" ca="1">INDIRECT("'[Rayan.xlsx]"&amp;TEXT(DATE(2025,10,1)+INT((ROW()-6)/7),"dd-mm-yyyy")&amp;"'!$B$18")</f>
        <v>0</v>
      </c>
      <c r="J146" s="53" cm="1">
        <f t="array" aca="1" ref="J146" ca="1">INDIRECT("'[Rayan.xlsx]"&amp;TEXT(DATE(2025,10,1)+INT((ROW()-6)/7),"dd-mm-yyyy")&amp;"'!$G$27")</f>
        <v>0</v>
      </c>
      <c r="K146" s="53" cm="1">
        <f t="array" aca="1" ref="K146" ca="1">INDIRECT("'[Rayan.xlsx]"&amp;TEXT(DATE(2025,10,1)+INT((ROW()-6)/7),"dd-mm-yyyy")&amp;"'!$C$67")</f>
        <v>0</v>
      </c>
      <c r="L146" s="53" cm="1">
        <f t="array" aca="1" ref="L146" ca="1">INDIRECT("'[Rayan.xlsx]"&amp;TEXT(DATE(2025,10,1)+INT((ROW()-6)/7),"dd-mm-yyyy")&amp;"'!$G$25")</f>
        <v>0</v>
      </c>
      <c r="M146" s="53" cm="1">
        <f t="array" aca="1" ref="M146" ca="1">INDIRECT("'[Rayan.xlsx]"&amp;TEXT(DATE(2025,10,1)+INT((ROW()-6)/7),"dd-mm-yyyy")&amp;"'!$H$25")</f>
        <v>0</v>
      </c>
      <c r="N146" s="53" cm="1">
        <f t="array" aca="1" ref="N146" ca="1">INDIRECT("'[Rayan.xlsx]"&amp;TEXT(DATE(2025,10,1)+INT((ROW()-6)/7),"dd-mm-yyyy")&amp;"'!$F$25")</f>
        <v>0</v>
      </c>
      <c r="O146" s="53" cm="1">
        <f t="array" aca="1" ref="O146" ca="1">INDIRECT("'[Rayan.xlsx]"&amp;TEXT(DATE(2025,10,1)+INT((ROW()-6)/7),"dd-mm-yyyy")&amp;"'!$D$25")</f>
        <v>0</v>
      </c>
      <c r="P146" s="53" cm="1">
        <f t="array" aca="1" ref="P146" ca="1">INDIRECT("'[Rayan.xlsx]"&amp;TEXT(DATE(2025,10,1)+INT((ROW()-6)/7),"dd-mm-yyyy")&amp;"'!$I$25")</f>
        <v>0</v>
      </c>
      <c r="Q146" s="540">
        <f ca="1">SUM(F4:P4)+(E4*D4)+Z4+AA4+AB4</f>
        <v>0</v>
      </c>
      <c r="R146" s="53" cm="1">
        <f t="array" aca="1" ref="R146" ca="1">INDIRECT("'[Rayan.xlsx]"&amp;TEXT(DATE(2025,10,1)+INT((ROW()-6)/7),"dd-mm-yyyy")&amp;"'!$M$6")</f>
        <v>0</v>
      </c>
      <c r="S146" s="53" cm="1">
        <f t="array" aca="1" ref="S146" ca="1">INDIRECT("'[Rayan.xlsx]"&amp;TEXT(DATE(2025,10,1)+INT((ROW()-6)/7),"dd-mm-yyyy")&amp;"'!M$5")</f>
        <v>0</v>
      </c>
      <c r="T146" s="53" cm="1">
        <f t="array" aca="1" ref="T146" ca="1">INDIRECT("'[Rayan.xlsx]"&amp;TEXT(DATE(2025,10,1)+INT((ROW()-6)/7),"dd-mm-yyyy")&amp;"'!$M$4")</f>
        <v>0</v>
      </c>
      <c r="U146" s="53">
        <f t="shared" ca="1" si="135"/>
        <v>0</v>
      </c>
      <c r="V146" s="28">
        <f t="shared" ca="1" si="133"/>
        <v>0</v>
      </c>
      <c r="W146" s="57">
        <f t="shared" ca="1" si="134"/>
        <v>0</v>
      </c>
      <c r="X146" s="28">
        <f ca="1">((F146+(E146*D146))-(V146+W146+T146))</f>
        <v>0</v>
      </c>
      <c r="Y146" s="78" t="e">
        <f ca="1">(((R146*11%)+(S146*6%)+(U146*20%)+(T146-K146))-(J146+L146+M146+P146))/C1</f>
        <v>#DIV/0!</v>
      </c>
      <c r="Z146" s="547" cm="1">
        <f t="array" aca="1" ref="Z146" ca="1">INDIRECT("'[Rayan.xlsx]"&amp;TEXT(DATE(2025,10,1)+INT((ROW()-6)/7),"dd-mm-yyyy")&amp;"'!$B$17")</f>
        <v>0</v>
      </c>
      <c r="AA146" s="89" cm="1">
        <f t="array" aca="1" ref="AA146" ca="1">INDIRECT("'[Rayan.xlsx]"&amp;TEXT(DATE(2025,10,1)+INT((ROW()-6)/7),"dd-mm-yyyy")&amp;"'!G$72")</f>
        <v>0</v>
      </c>
      <c r="AB146" s="81"/>
      <c r="AC146" s="81"/>
      <c r="AD146" s="80">
        <f t="shared" ca="1" si="99"/>
        <v>0</v>
      </c>
      <c r="AE146" s="76"/>
      <c r="AF146" s="77"/>
    </row>
    <row r="147" spans="1:32" ht="15.75">
      <c r="A147" s="23">
        <f>'[4]21-10-2025'!$B$2</f>
        <v>0</v>
      </c>
      <c r="B147" s="30" cm="1">
        <f t="array" aca="1" ref="B147" ca="1">INDIRECT("'[Ahmad.xlsx]"&amp;TEXT(DATE(2025,10,1)+INT((ROW()-4)/7),"dd-mm-yyyy")&amp;"'!$B$4")</f>
        <v>0</v>
      </c>
      <c r="C147" s="25" cm="1">
        <f t="array" aca="1" ref="C147" ca="1">INDIRECT("'[Ahmad.xlsx]"&amp;TEXT(DATE(2025,10,1)+INT((ROW()-4)/7),"dd-mm-yyyy")&amp;"'!$B$3")</f>
        <v>0</v>
      </c>
      <c r="D147" s="26" cm="1">
        <f t="array" aca="1" ref="D147" ca="1">INDIRECT("'[Ahmad.xlsx]"&amp;TEXT(DATE(2025,10,1)+INT((ROW()-4)/7),"dd-mm-yyyy")&amp;"'!$I$2")</f>
        <v>89000</v>
      </c>
      <c r="E147" s="27" cm="1">
        <f t="array" aca="1" ref="E147" ca="1">INDIRECT("'[Ahmad.xlsx]"&amp;TEXT(DATE(2025,10,1)+INT((ROW()-7)/7),"dd-mm-yyyy")&amp;"'!$I$9")</f>
        <v>0</v>
      </c>
      <c r="F147" s="41" cm="1">
        <f t="array" aca="1" ref="F147" ca="1">INDIRECT("'[Ahmad.xlsx]"&amp;TEXT(DATE(2025,10,1)+INT((ROW()-7)/7),"dd-mm-yyyy")&amp;"'!$F$9")</f>
        <v>0</v>
      </c>
      <c r="G147" s="52" cm="1">
        <f t="array" aca="1" ref="G147" ca="1">INDIRECT("'[Ahmad.xlsx]"&amp;TEXT(DATE(2025,10,1)+INT((ROW()-7)/7),"dd-mm-yyyy")&amp;"'!$B$22")</f>
        <v>0</v>
      </c>
      <c r="H147" s="52" cm="1">
        <f t="array" aca="1" ref="H147" ca="1">INDIRECT("'[Ahmad.xlsx]"&amp;TEXT(DATE(2025,10,1)+INT((ROW()-7)/7),"dd-mm-yyyy")&amp;"'!$B$20")</f>
        <v>0</v>
      </c>
      <c r="I147" s="53" cm="1">
        <f t="array" aca="1" ref="I147" ca="1">INDIRECT("'[Ahmad.xlsx]"&amp;TEXT(DATE(2025,10,1)+INT((ROW()-7)/7),"dd-mm-yyyy")&amp;"'!$B$18")</f>
        <v>0</v>
      </c>
      <c r="J147" s="53" cm="1">
        <f t="array" aca="1" ref="J147" ca="1">INDIRECT("'[Ahmad.xlsx]"&amp;TEXT(DATE(2025,10,1)+INT((ROW()-7)/7),"dd-mm-yyyy")&amp;"'!$G$27")</f>
        <v>0</v>
      </c>
      <c r="K147" s="53" cm="1">
        <f t="array" aca="1" ref="K147" ca="1">INDIRECT("'[Ahmad.xlsx]"&amp;TEXT(DATE(2025,10,1)+INT((ROW()-7)/7),"dd-mm-yyyy")&amp;"'!$C$67")</f>
        <v>0</v>
      </c>
      <c r="L147" s="53" cm="1">
        <f t="array" aca="1" ref="L147" ca="1">INDIRECT("'[Ahmad.xlsx]"&amp;TEXT(DATE(2025,10,1)+INT((ROW()-7)/7),"dd-mm-yyyy")&amp;"'!$G$25")</f>
        <v>0</v>
      </c>
      <c r="M147" s="53" cm="1">
        <f t="array" aca="1" ref="M147" ca="1">INDIRECT("'[Ahmad.xlsx]"&amp;TEXT(DATE(2025,10,1)+INT((ROW()-7)/7),"dd-mm-yyyy")&amp;"'!$H$25")</f>
        <v>0</v>
      </c>
      <c r="N147" s="53" cm="1">
        <f t="array" aca="1" ref="N147" ca="1">INDIRECT("'[Ahmad.xlsx]"&amp;TEXT(DATE(2025,10,1)+INT((ROW()-7)/7),"dd-mm-yyyy")&amp;"'!$F$25")</f>
        <v>0</v>
      </c>
      <c r="O147" s="53" cm="1">
        <f t="array" aca="1" ref="O147" ca="1">INDIRECT("'[Ahmad.xlsx]"&amp;TEXT(DATE(2025,10,1)+INT((ROW()-7)/7),"dd-mm-yyyy")&amp;"'!$D$25")</f>
        <v>0</v>
      </c>
      <c r="P147" s="53" cm="1">
        <f t="array" aca="1" ref="P147" ca="1">INDIRECT("'[Ahmad.xlsx]"&amp;TEXT(DATE(2025,10,1)+INT((ROW()-7)/7),"dd-mm-yyyy")&amp;"'!$I$25")</f>
        <v>0</v>
      </c>
      <c r="Q147" s="540">
        <f ca="1">SUM(F4:P4)+(E4*D4)+Z4+AA4+AB4</f>
        <v>0</v>
      </c>
      <c r="R147" s="53" cm="1">
        <f t="array" aca="1" ref="R147" ca="1">INDIRECT("'[Ahmad.xlsx]"&amp;TEXT(DATE(2025,10,1)+INT((ROW()-7)/7),"dd-mm-yyyy")&amp;"'!$M$6")</f>
        <v>0</v>
      </c>
      <c r="S147" s="53" cm="1">
        <f t="array" aca="1" ref="S147" ca="1">INDIRECT("'[Ahmad.xlsx]"&amp;TEXT(DATE(2025,10,1)+INT((ROW()-7)/7),"dd-mm-yyyy")&amp;"'!M$5")</f>
        <v>0</v>
      </c>
      <c r="T147" s="53" cm="1">
        <f t="array" aca="1" ref="T147" ca="1">INDIRECT("'[Ahmad.xlsx]"&amp;TEXT(DATE(2025,10,1)+INT((ROW()-7)/7),"dd-mm-yyyy")&amp;"'!$M$4")</f>
        <v>0</v>
      </c>
      <c r="U147" s="53">
        <f t="shared" ca="1" si="135"/>
        <v>0</v>
      </c>
      <c r="V147" s="28">
        <f t="shared" ca="1" si="133"/>
        <v>0</v>
      </c>
      <c r="W147" s="57">
        <f t="shared" ca="1" si="134"/>
        <v>0</v>
      </c>
      <c r="X147" s="28">
        <f ca="1">((F147+(E147*D147))-(V147+W147+T147))</f>
        <v>0</v>
      </c>
      <c r="Y147" s="78" t="e">
        <f ca="1">(((R147*11%)+(S147*6%)+(U147*20%)+(T147-K147))-(J147+L147+M147+P147))/C1</f>
        <v>#DIV/0!</v>
      </c>
      <c r="Z147" s="547" cm="1">
        <f t="array" aca="1" ref="Z147" ca="1">INDIRECT("'[Ahmad.xlsx]"&amp;TEXT(DATE(2025,10,1)+INT((ROW()-7)/7),"dd-mm-yyyy")&amp;"'!$B$17")</f>
        <v>0</v>
      </c>
      <c r="AA147" s="89" cm="1">
        <f t="array" aca="1" ref="AA147" ca="1">INDIRECT("'[Ahmad.xlsx]"&amp;TEXT(DATE(2025,10,1)+INT((ROW()-7)/7),"dd-mm-yyyy")&amp;"'!G$72")</f>
        <v>0</v>
      </c>
      <c r="AB147" s="81"/>
      <c r="AC147" s="81"/>
      <c r="AD147" s="80">
        <f t="shared" ca="1" si="99"/>
        <v>0</v>
      </c>
      <c r="AE147" s="76"/>
      <c r="AF147" s="77"/>
    </row>
    <row r="148" spans="1:32" s="2" customFormat="1" ht="15.75">
      <c r="A148" s="23"/>
      <c r="B148" s="33"/>
      <c r="C148" s="33"/>
      <c r="D148" s="34"/>
      <c r="E148" s="35"/>
      <c r="F148" s="36"/>
      <c r="G148" s="34"/>
      <c r="H148" s="34"/>
      <c r="I148" s="36"/>
      <c r="J148" s="36"/>
      <c r="K148" s="36"/>
      <c r="L148" s="36"/>
      <c r="M148" s="36"/>
      <c r="N148" s="36"/>
      <c r="O148" s="36"/>
      <c r="P148" s="36"/>
      <c r="Q148" s="542"/>
      <c r="R148" s="36"/>
      <c r="S148" s="60"/>
      <c r="T148" s="61"/>
      <c r="U148" s="36"/>
      <c r="V148" s="36"/>
      <c r="W148" s="62"/>
      <c r="X148" s="36"/>
      <c r="Y148" s="84"/>
      <c r="Z148" s="84"/>
      <c r="AA148" s="84"/>
      <c r="AB148" s="84"/>
      <c r="AC148" s="84"/>
      <c r="AD148" s="85"/>
      <c r="AE148" s="76"/>
      <c r="AF148" s="77"/>
    </row>
    <row r="149" spans="1:32" s="3" customFormat="1" ht="15.75">
      <c r="A149" s="23"/>
      <c r="B149" s="51"/>
      <c r="C149" s="51"/>
      <c r="D149" s="16">
        <f t="shared" ref="D149:X149" ca="1" si="136">SUM(D144:D147)</f>
        <v>178000</v>
      </c>
      <c r="E149" s="50">
        <f t="shared" ca="1" si="136"/>
        <v>0</v>
      </c>
      <c r="F149" s="16">
        <f t="shared" ca="1" si="136"/>
        <v>0</v>
      </c>
      <c r="G149" s="16">
        <f t="shared" ca="1" si="136"/>
        <v>0</v>
      </c>
      <c r="H149" s="16">
        <f t="shared" ca="1" si="136"/>
        <v>0</v>
      </c>
      <c r="I149" s="16">
        <f t="shared" ca="1" si="136"/>
        <v>0</v>
      </c>
      <c r="J149" s="16">
        <f t="shared" ca="1" si="136"/>
        <v>0</v>
      </c>
      <c r="K149" s="16">
        <f t="shared" ca="1" si="136"/>
        <v>0</v>
      </c>
      <c r="L149" s="16">
        <f t="shared" ca="1" si="136"/>
        <v>0</v>
      </c>
      <c r="M149" s="16">
        <f t="shared" ca="1" si="136"/>
        <v>0</v>
      </c>
      <c r="N149" s="16">
        <f t="shared" ca="1" si="136"/>
        <v>0</v>
      </c>
      <c r="O149" s="16">
        <f t="shared" ca="1" si="136"/>
        <v>0</v>
      </c>
      <c r="P149" s="16">
        <f t="shared" ca="1" si="136"/>
        <v>0</v>
      </c>
      <c r="Q149" s="546">
        <f t="shared" ca="1" si="136"/>
        <v>0</v>
      </c>
      <c r="R149" s="69">
        <f t="shared" ca="1" si="136"/>
        <v>0</v>
      </c>
      <c r="S149" s="69">
        <f t="shared" ca="1" si="136"/>
        <v>0</v>
      </c>
      <c r="T149" s="69">
        <f t="shared" ca="1" si="136"/>
        <v>0</v>
      </c>
      <c r="U149" s="69">
        <f t="shared" ca="1" si="136"/>
        <v>0</v>
      </c>
      <c r="V149" s="69">
        <f t="shared" ca="1" si="136"/>
        <v>0</v>
      </c>
      <c r="W149" s="70">
        <f t="shared" ca="1" si="136"/>
        <v>0</v>
      </c>
      <c r="X149" s="69">
        <f t="shared" ca="1" si="136"/>
        <v>0</v>
      </c>
      <c r="Y149" s="92" t="e">
        <f ca="1">(((R149*11%)+(S149*6%)+(U149*20%)+(T149-K149))-(J149+L149+M149+P149))/C1</f>
        <v>#DIV/0!</v>
      </c>
      <c r="Z149" s="93">
        <f t="shared" ref="Z149:AD149" ca="1" si="137">SUM(Z144:Z147)</f>
        <v>0</v>
      </c>
      <c r="AA149" s="93">
        <f t="shared" ca="1" si="137"/>
        <v>0</v>
      </c>
      <c r="AB149" s="69">
        <f t="shared" si="137"/>
        <v>0</v>
      </c>
      <c r="AC149" s="69">
        <f t="shared" si="137"/>
        <v>0</v>
      </c>
      <c r="AD149" s="69">
        <f t="shared" ca="1" si="137"/>
        <v>0</v>
      </c>
      <c r="AE149" s="76">
        <f>AE135</f>
        <v>172.04</v>
      </c>
      <c r="AF149" s="77" t="e">
        <f t="shared" ref="AF149" ca="1" si="138">Y149-AE149</f>
        <v>#DIV/0!</v>
      </c>
    </row>
    <row r="150" spans="1:32" s="1" customFormat="1" ht="15.75">
      <c r="A150" s="23"/>
      <c r="B150" s="19" t="s">
        <v>119</v>
      </c>
      <c r="C150" s="20" t="s">
        <v>120</v>
      </c>
      <c r="D150" s="21" t="s">
        <v>225</v>
      </c>
      <c r="E150" s="22" t="s">
        <v>226</v>
      </c>
      <c r="F150" s="17" t="s">
        <v>227</v>
      </c>
      <c r="G150" s="21" t="s">
        <v>228</v>
      </c>
      <c r="H150" s="21" t="s">
        <v>229</v>
      </c>
      <c r="I150" s="17" t="s">
        <v>230</v>
      </c>
      <c r="J150" s="17" t="s">
        <v>231</v>
      </c>
      <c r="K150" s="17" t="s">
        <v>232</v>
      </c>
      <c r="L150" s="17" t="s">
        <v>233</v>
      </c>
      <c r="M150" s="17" t="s">
        <v>234</v>
      </c>
      <c r="N150" s="17" t="s">
        <v>235</v>
      </c>
      <c r="O150" s="17" t="s">
        <v>236</v>
      </c>
      <c r="P150" s="17" t="s">
        <v>237</v>
      </c>
      <c r="Q150" s="539" t="s">
        <v>238</v>
      </c>
      <c r="R150" s="17" t="s">
        <v>239</v>
      </c>
      <c r="S150" s="17" t="s">
        <v>240</v>
      </c>
      <c r="T150" s="17" t="s">
        <v>241</v>
      </c>
      <c r="U150" s="17" t="s">
        <v>242</v>
      </c>
      <c r="V150" s="17" t="s">
        <v>243</v>
      </c>
      <c r="W150" s="56" t="s">
        <v>244</v>
      </c>
      <c r="X150" s="17" t="s">
        <v>245</v>
      </c>
      <c r="Y150" s="71" t="s">
        <v>246</v>
      </c>
      <c r="Z150" s="544" t="s">
        <v>247</v>
      </c>
      <c r="AA150" s="73" t="s">
        <v>248</v>
      </c>
      <c r="AB150" s="74" t="s">
        <v>249</v>
      </c>
      <c r="AC150" s="74" t="s">
        <v>250</v>
      </c>
      <c r="AD150" s="75" t="s">
        <v>251</v>
      </c>
      <c r="AE150" s="76"/>
      <c r="AF150" s="77"/>
    </row>
    <row r="151" spans="1:32">
      <c r="A151" s="23">
        <f>'[1]22-10-2025'!$B$2</f>
        <v>0</v>
      </c>
      <c r="B151" s="24" cm="1">
        <f t="array" aca="1" ref="B151" ca="1">INDIRECT("'[Rawad.xlsx]"&amp;TEXT(DATE(2025,10,1)+INT((ROW()-4)/7),"dd-mm-yyyy")&amp;"'!$B$4")</f>
        <v>0</v>
      </c>
      <c r="C151" s="25" cm="1">
        <f t="array" aca="1" ref="C151" ca="1">INDIRECT("'[Rawad.xlsx]"&amp;TEXT(DATE(2025,10,1)+INT((ROW()-4)/7),"dd-mm-yyyy")&amp;"'!$B$3")</f>
        <v>0</v>
      </c>
      <c r="D151" s="26" cm="1">
        <f t="array" aca="1" ref="D151" ca="1">INDIRECT("'[Rawad.xlsx]"&amp;TEXT(DATE(2025,10,1)+INT((ROW()-4)/7),"dd-mm-yyyy")&amp;"'!$I$2")</f>
        <v>0</v>
      </c>
      <c r="E151" s="27" cm="1">
        <f t="array" aca="1" ref="E151" ca="1">INDIRECT("'[Rawad.xlsx]"&amp;TEXT(DATE(2025,10,1)+INT((ROW()-4)/7),"dd-mm-yyyy")&amp;"'!$I$9")</f>
        <v>0</v>
      </c>
      <c r="F151" s="41" cm="1">
        <f t="array" aca="1" ref="F151" ca="1">INDIRECT("'[Rawad.xlsx]"&amp;TEXT(DATE(2025,10,1)+INT((ROW()-4)/7),"dd-mm-yyyy")&amp;"'!$F$9")</f>
        <v>0</v>
      </c>
      <c r="G151" s="29" cm="1">
        <f t="array" aca="1" ref="G151" ca="1">INDIRECT("'[Rawad.xlsx]"&amp;TEXT(DATE(2025,10,1)+INT((ROW()-4)/7),"dd-mm-yyyy")&amp;"'!$B$22")</f>
        <v>0</v>
      </c>
      <c r="H151" s="29" cm="1">
        <f t="array" aca="1" ref="H151" ca="1">INDIRECT("'[Rawad.xlsx]"&amp;TEXT(DATE(2025,10,1)+INT((ROW()-4)/7),"dd-mm-yyyy")&amp;"'!$B$20")</f>
        <v>0</v>
      </c>
      <c r="I151" s="53" cm="1">
        <f t="array" aca="1" ref="I151" ca="1">INDIRECT("'[Rawad.xlsx]"&amp;TEXT(DATE(2025,10,1)+INT((ROW()-4)/7),"dd-mm-yyyy")&amp;"'!$B$18")</f>
        <v>0</v>
      </c>
      <c r="J151" s="141" cm="1">
        <f t="array" aca="1" ref="J151" ca="1">INDIRECT("'[Rawad.xlsx]"&amp;TEXT(DATE(2025,10,1)+INT((ROW()-4)/7),"dd-mm-yyyy")&amp;"'!$G$27")</f>
        <v>0</v>
      </c>
      <c r="K151" s="28" cm="1">
        <f t="array" aca="1" ref="K151" ca="1">INDIRECT("'[Rawad.xlsx]"&amp;TEXT(DATE(2025,10,1)+INT((ROW()-4)/7),"dd-mm-yyyy")&amp;"'!$C$67")</f>
        <v>0</v>
      </c>
      <c r="L151" s="53" cm="1">
        <f t="array" aca="1" ref="L151" ca="1">INDIRECT("'[Rawad.xlsx]"&amp;TEXT(DATE(2025,10,1)+INT((ROW()-4)/7),"dd-mm-yyyy")&amp;"'!$G$25")</f>
        <v>0</v>
      </c>
      <c r="M151" s="28" cm="1">
        <f t="array" aca="1" ref="M151" ca="1">INDIRECT("'[Rawad.xlsx]"&amp;TEXT(DATE(2025,10,1)+INT((ROW()-4)/7),"dd-mm-yyyy")&amp;"'!$H$25")</f>
        <v>0</v>
      </c>
      <c r="N151" s="28" cm="1">
        <f t="array" aca="1" ref="N151" ca="1">INDIRECT("'[Rawad.xlsx]"&amp;TEXT(DATE(2025,10,1)+INT((ROW()-4)/7),"dd-mm-yyyy")&amp;"'!$F$25")</f>
        <v>0</v>
      </c>
      <c r="O151" s="28" cm="1">
        <f t="array" aca="1" ref="O151" ca="1">INDIRECT("'[Rawad.xlsx]"&amp;TEXT(DATE(2025,10,1)+INT((ROW()-4)/7),"dd-mm-yyyy")&amp;"'!$D$25")</f>
        <v>0</v>
      </c>
      <c r="P151" s="53" cm="1">
        <f t="array" aca="1" ref="P151" ca="1">INDIRECT("'[Rawad.xlsx]"&amp;TEXT(DATE(2025,10,1)+INT((ROW()-4)/7),"dd-mm-yyyy")&amp;"'!$I$25")</f>
        <v>0</v>
      </c>
      <c r="Q151" s="540">
        <f ca="1">SUM(F4:P4)+(E4*D4)+Z4+AA4+AB4</f>
        <v>0</v>
      </c>
      <c r="R151" s="28" cm="1">
        <f t="array" aca="1" ref="R151" ca="1">INDIRECT("'[Rawad.xlsx]"&amp;TEXT(DATE(2025,10,1)+INT((ROW()-4)/7),"dd-mm-yyyy")&amp;"'!$M$6")</f>
        <v>0</v>
      </c>
      <c r="S151" s="28" cm="1">
        <f t="array" aca="1" ref="S151" ca="1">INDIRECT("'[Rawad.xlsx]"&amp;TEXT(DATE(2025,10,1)+INT((ROW()-4)/7),"dd-mm-yyyy")&amp;"'!M$5")</f>
        <v>0</v>
      </c>
      <c r="T151" s="28" cm="1">
        <f t="array" aca="1" ref="T151" ca="1">INDIRECT("'[Rawad.xlsx]"&amp;TEXT(DATE(2025,10,1)+INT((ROW()-4)/7),"dd-mm-yyyy")&amp;"'!$M$4")</f>
        <v>0</v>
      </c>
      <c r="U151" s="53"/>
      <c r="V151" s="28">
        <f t="shared" ref="V151:V154" ca="1" si="139">R151-(R151*11%)</f>
        <v>0</v>
      </c>
      <c r="W151" s="57">
        <f t="shared" ref="W151:W154" ca="1" si="140">(S151-(S151*20%))</f>
        <v>0</v>
      </c>
      <c r="X151" s="28">
        <f ca="1">((F151+(E151*D151))-(V151+W151+T151))</f>
        <v>0</v>
      </c>
      <c r="Y151" s="78" t="e">
        <f ca="1">(((R151*11%)+(S151*6%)+(U151*20%)+(T151-K151))-(J151+L151+M151+P151))/C1</f>
        <v>#DIV/0!</v>
      </c>
      <c r="Z151" s="547" cm="1">
        <f t="array" aca="1" ref="Z151" ca="1">INDIRECT("'[Rawad.xlsx]"&amp;TEXT(DATE(2025,10,1)+INT((ROW()-4)/7),"dd-mm-yyyy")&amp;"'!$B$17")</f>
        <v>0</v>
      </c>
      <c r="AA151" s="89" cm="1">
        <f t="array" aca="1" ref="AA151" ca="1">INDIRECT("'[Rawad.xlsx]"&amp;TEXT(DATE(2025,10,1)+INT((ROW()-4)/7),"dd-mm-yyyy")&amp;"'!G$72")</f>
        <v>0</v>
      </c>
      <c r="AB151" s="81"/>
      <c r="AC151" s="81">
        <f>'[1]22-10-2025'!$M$7</f>
        <v>0</v>
      </c>
      <c r="AD151" s="80">
        <f t="shared" ca="1" si="99"/>
        <v>0</v>
      </c>
      <c r="AE151" s="76"/>
      <c r="AF151" s="77"/>
    </row>
    <row r="152" spans="1:32">
      <c r="A152" s="23">
        <f>'[2]22-10-2025'!$B$2</f>
        <v>0</v>
      </c>
      <c r="B152" s="30" cm="1">
        <f t="array" aca="1" ref="B152" ca="1">INDIRECT("'[Hani.xlsx]"&amp;TEXT(DATE(2025,10,1)+INT((ROW()-4)/7),"dd-mm-yyyy")&amp;"'!$B$4")</f>
        <v>0</v>
      </c>
      <c r="C152" s="25" cm="1">
        <f t="array" aca="1" ref="C152" ca="1">INDIRECT("'[Hani.xlsx]"&amp;TEXT(DATE(2025,10,1)+INT((ROW()-4)/7),"dd-mm-yyyy")&amp;"'!$B$3")</f>
        <v>0</v>
      </c>
      <c r="D152" s="26" cm="1">
        <f t="array" aca="1" ref="D152" ca="1">INDIRECT("'[Hani.xlsx]"&amp;TEXT(DATE(2025,10,1)+INT((ROW()-4)/7),"dd-mm-yyyy")&amp;"'!$I$2")</f>
        <v>0</v>
      </c>
      <c r="E152" s="27" cm="1">
        <f t="array" aca="1" ref="E152" ca="1">INDIRECT("'[Hani.xlsx]"&amp;TEXT(DATE(2025,10,1)+INT((ROW()-5)/7),"dd-mm-yyyy")&amp;"'!$I$9")</f>
        <v>0</v>
      </c>
      <c r="F152" s="41" cm="1">
        <f t="array" aca="1" ref="F152" ca="1">INDIRECT("'[Hani.xlsx]"&amp;TEXT(DATE(2025,10,1)+INT((ROW()-5)/7),"dd-mm-yyyy")&amp;"'!$F$9")</f>
        <v>0</v>
      </c>
      <c r="G152" s="52" cm="1">
        <f t="array" aca="1" ref="G152" ca="1">INDIRECT("'[Hani.xlsx]"&amp;TEXT(DATE(2025,10,1)+INT((ROW()-5)/7),"dd-mm-yyyy")&amp;"'!$B$22")</f>
        <v>0</v>
      </c>
      <c r="H152" s="52" cm="1">
        <f t="array" aca="1" ref="H152" ca="1">INDIRECT("'[Hani.xlsx]"&amp;TEXT(DATE(2025,10,1)+INT((ROW()-5)/7),"dd-mm-yyyy")&amp;"'!$B$20")</f>
        <v>0</v>
      </c>
      <c r="I152" s="53" cm="1">
        <f t="array" aca="1" ref="I152" ca="1">INDIRECT("'[Hani.xlsx]"&amp;TEXT(DATE(2025,10,1)+INT((ROW()-5)/7),"dd-mm-yyyy")&amp;"'!$B$18")</f>
        <v>0</v>
      </c>
      <c r="J152" s="53" cm="1">
        <f t="array" aca="1" ref="J152" ca="1">INDIRECT("'[Hani.xlsx]"&amp;TEXT(DATE(2025,10,1)+INT((ROW()-5)/7),"dd-mm-yyyy")&amp;"'!$G$27")</f>
        <v>0</v>
      </c>
      <c r="K152" s="53" cm="1">
        <f t="array" aca="1" ref="K152" ca="1">INDIRECT("'[Hani.xlsx]"&amp;TEXT(DATE(2025,10,1)+INT((ROW()-5)/7),"dd-mm-yyyy")&amp;"'!$C$67")</f>
        <v>0</v>
      </c>
      <c r="L152" s="53" cm="1">
        <f t="array" aca="1" ref="L152" ca="1">INDIRECT("'[Hani.xlsx]"&amp;TEXT(DATE(2025,10,1)+INT((ROW()-5)/7),"dd-mm-yyyy")&amp;"'!$G$25")</f>
        <v>0</v>
      </c>
      <c r="M152" s="53" cm="1">
        <f t="array" aca="1" ref="M152" ca="1">INDIRECT("'[Hani.xlsx]"&amp;TEXT(DATE(2025,10,1)+INT((ROW()-5)/7),"dd-mm-yyyy")&amp;"'!$H$25")</f>
        <v>0</v>
      </c>
      <c r="N152" s="53" cm="1">
        <f t="array" aca="1" ref="N152" ca="1">INDIRECT("'[Hani.xlsx]"&amp;TEXT(DATE(2025,10,1)+INT((ROW()-5)/7),"dd-mm-yyyy")&amp;"'!$F$25")</f>
        <v>0</v>
      </c>
      <c r="O152" s="53" cm="1">
        <f t="array" aca="1" ref="O152" ca="1">INDIRECT("'[Hani.xlsx]"&amp;TEXT(DATE(2025,10,1)+INT((ROW()-5)/7),"dd-mm-yyyy")&amp;"'!$D$25")</f>
        <v>0</v>
      </c>
      <c r="P152" s="53" cm="1">
        <f t="array" aca="1" ref="P152" ca="1">INDIRECT("'[Hani.xlsx]"&amp;TEXT(DATE(2025,10,1)+INT((ROW()-5)/7),"dd-mm-yyyy")&amp;"'!$I$25")</f>
        <v>0</v>
      </c>
      <c r="Q152" s="540">
        <f ca="1">SUM(F4:P4)+(E4*D4)+Z4+AA4+AB4</f>
        <v>0</v>
      </c>
      <c r="R152" s="53" cm="1">
        <f t="array" aca="1" ref="R152" ca="1">INDIRECT("'[Hani.xlsx]"&amp;TEXT(DATE(2025,10,1)+INT((ROW()-5)/7),"dd-mm-yyyy")&amp;"'!$M$6")</f>
        <v>0</v>
      </c>
      <c r="S152" s="53" cm="1">
        <f t="array" aca="1" ref="S152" ca="1">INDIRECT("'[Hani.xlsx]"&amp;TEXT(DATE(2025,10,1)+INT((ROW()-5)/7),"dd-mm-yyyy")&amp;"'!M$5")</f>
        <v>0</v>
      </c>
      <c r="T152" s="53" cm="1">
        <f t="array" aca="1" ref="T152" ca="1">INDIRECT("'[Hani.xlsx]"&amp;TEXT(DATE(2025,10,1)+INT((ROW()-5)/7),"dd-mm-yyyy")&amp;"'!$M$4")</f>
        <v>0</v>
      </c>
      <c r="U152" s="53"/>
      <c r="V152" s="28">
        <f t="shared" ca="1" si="139"/>
        <v>0</v>
      </c>
      <c r="W152" s="57">
        <f t="shared" ca="1" si="140"/>
        <v>0</v>
      </c>
      <c r="X152" s="28">
        <f ca="1">((F152+(E152*D152))-(V152+W152+T152))</f>
        <v>0</v>
      </c>
      <c r="Y152" s="78" t="e">
        <f ca="1">(((R152*11%)+(S152*6%)+(U152*20%)+(T152-K152))-(J152+L152+M152+P152))/C1</f>
        <v>#DIV/0!</v>
      </c>
      <c r="Z152" s="547" cm="1">
        <f t="array" aca="1" ref="Z152" ca="1">INDIRECT("'[Hani.xlsx]"&amp;TEXT(DATE(2025,10,1)+INT((ROW()-5)/7),"dd-mm-yyyy")&amp;"'!$B$17")</f>
        <v>0</v>
      </c>
      <c r="AA152" s="89" cm="1">
        <f t="array" aca="1" ref="AA152" ca="1">INDIRECT("'[Hani.xlsx]"&amp;TEXT(DATE(2025,10,1)+INT((ROW()-5)/7),"dd-mm-yyyy")&amp;"'!G$72")</f>
        <v>0</v>
      </c>
      <c r="AB152" s="81"/>
      <c r="AC152" s="81"/>
      <c r="AD152" s="80">
        <f t="shared" ca="1" si="99"/>
        <v>0</v>
      </c>
      <c r="AE152" s="76"/>
      <c r="AF152" s="77"/>
    </row>
    <row r="153" spans="1:32">
      <c r="A153" s="23">
        <f>'[3]22-10-2025'!$B$2</f>
        <v>0</v>
      </c>
      <c r="B153" s="30" cm="1">
        <f t="array" aca="1" ref="B153" ca="1">INDIRECT("'[Rayan.xlsx]"&amp;TEXT(DATE(2025,10,1)+INT((ROW()-4)/7),"dd-mm-yyyy")&amp;"'!$B$4")</f>
        <v>0</v>
      </c>
      <c r="C153" s="25" cm="1">
        <f t="array" aca="1" ref="C153" ca="1">INDIRECT("'[Rayan.xlsx]"&amp;TEXT(DATE(2025,10,1)+INT((ROW()-4)/7),"dd-mm-yyyy")&amp;"'!$B$3")</f>
        <v>0</v>
      </c>
      <c r="D153" s="26" cm="1">
        <f t="array" aca="1" ref="D153" ca="1">INDIRECT("'[Rayan.xlsx]"&amp;TEXT(DATE(2025,10,1)+INT((ROW()-4)/7),"dd-mm-yyyy")&amp;"'!$I$2")</f>
        <v>89000</v>
      </c>
      <c r="E153" s="27" cm="1">
        <f t="array" aca="1" ref="E153" ca="1">INDIRECT("'[Rayan.xlsx]"&amp;TEXT(DATE(2025,10,1)+INT((ROW()-6)/7),"dd-mm-yyyy")&amp;"'!$I$9")</f>
        <v>0</v>
      </c>
      <c r="F153" s="41" cm="1">
        <f t="array" aca="1" ref="F153" ca="1">INDIRECT("'[Rayan.xlsx]"&amp;TEXT(DATE(2025,10,1)+INT((ROW()-6)/7),"dd-mm-yyyy")&amp;"'!$F$9")</f>
        <v>0</v>
      </c>
      <c r="G153" s="52" cm="1">
        <f t="array" aca="1" ref="G153" ca="1">INDIRECT("'[Rayan.xlsx]"&amp;TEXT(DATE(2025,10,1)+INT((ROW()-6)/7),"dd-mm-yyyy")&amp;"'!$B$22")</f>
        <v>0</v>
      </c>
      <c r="H153" s="52" cm="1">
        <f t="array" aca="1" ref="H153" ca="1">INDIRECT("'[Rayan.xlsx]"&amp;TEXT(DATE(2025,10,1)+INT((ROW()-6)/7),"dd-mm-yyyy")&amp;"'!$B$20")</f>
        <v>0</v>
      </c>
      <c r="I153" s="53" cm="1">
        <f t="array" aca="1" ref="I153" ca="1">INDIRECT("'[Rayan.xlsx]"&amp;TEXT(DATE(2025,10,1)+INT((ROW()-6)/7),"dd-mm-yyyy")&amp;"'!$B$18")</f>
        <v>0</v>
      </c>
      <c r="J153" s="53" cm="1">
        <f t="array" aca="1" ref="J153" ca="1">INDIRECT("'[Rayan.xlsx]"&amp;TEXT(DATE(2025,10,1)+INT((ROW()-6)/7),"dd-mm-yyyy")&amp;"'!$G$27")</f>
        <v>0</v>
      </c>
      <c r="K153" s="53" cm="1">
        <f t="array" aca="1" ref="K153" ca="1">INDIRECT("'[Rayan.xlsx]"&amp;TEXT(DATE(2025,10,1)+INT((ROW()-6)/7),"dd-mm-yyyy")&amp;"'!$C$67")</f>
        <v>0</v>
      </c>
      <c r="L153" s="53" cm="1">
        <f t="array" aca="1" ref="L153" ca="1">INDIRECT("'[Rayan.xlsx]"&amp;TEXT(DATE(2025,10,1)+INT((ROW()-6)/7),"dd-mm-yyyy")&amp;"'!$G$25")</f>
        <v>0</v>
      </c>
      <c r="M153" s="53" cm="1">
        <f t="array" aca="1" ref="M153" ca="1">INDIRECT("'[Rayan.xlsx]"&amp;TEXT(DATE(2025,10,1)+INT((ROW()-6)/7),"dd-mm-yyyy")&amp;"'!$H$25")</f>
        <v>0</v>
      </c>
      <c r="N153" s="53" cm="1">
        <f t="array" aca="1" ref="N153" ca="1">INDIRECT("'[Rayan.xlsx]"&amp;TEXT(DATE(2025,10,1)+INT((ROW()-6)/7),"dd-mm-yyyy")&amp;"'!$F$25")</f>
        <v>0</v>
      </c>
      <c r="O153" s="53" cm="1">
        <f t="array" aca="1" ref="O153" ca="1">INDIRECT("'[Rayan.xlsx]"&amp;TEXT(DATE(2025,10,1)+INT((ROW()-6)/7),"dd-mm-yyyy")&amp;"'!$D$25")</f>
        <v>0</v>
      </c>
      <c r="P153" s="53" cm="1">
        <f t="array" aca="1" ref="P153" ca="1">INDIRECT("'[Rayan.xlsx]"&amp;TEXT(DATE(2025,10,1)+INT((ROW()-6)/7),"dd-mm-yyyy")&amp;"'!$I$25")</f>
        <v>0</v>
      </c>
      <c r="Q153" s="540">
        <f ca="1">SUM(F4:P4)+(E4*D4)+Z4+AA4+AB4</f>
        <v>0</v>
      </c>
      <c r="R153" s="53" cm="1">
        <f t="array" aca="1" ref="R153" ca="1">INDIRECT("'[Rayan.xlsx]"&amp;TEXT(DATE(2025,10,1)+INT((ROW()-6)/7),"dd-mm-yyyy")&amp;"'!$M$6")</f>
        <v>0</v>
      </c>
      <c r="S153" s="53" cm="1">
        <f t="array" aca="1" ref="S153" ca="1">INDIRECT("'[Rayan.xlsx]"&amp;TEXT(DATE(2025,10,1)+INT((ROW()-6)/7),"dd-mm-yyyy")&amp;"'!M$5")</f>
        <v>0</v>
      </c>
      <c r="T153" s="53" cm="1">
        <f t="array" aca="1" ref="T153" ca="1">INDIRECT("'[Rayan.xlsx]"&amp;TEXT(DATE(2025,10,1)+INT((ROW()-6)/7),"dd-mm-yyyy")&amp;"'!$M$4")</f>
        <v>0</v>
      </c>
      <c r="U153" s="53"/>
      <c r="V153" s="28">
        <f t="shared" ca="1" si="139"/>
        <v>0</v>
      </c>
      <c r="W153" s="57">
        <f t="shared" ca="1" si="140"/>
        <v>0</v>
      </c>
      <c r="X153" s="28">
        <f ca="1">((F153+(E153*D153))-(V153+W153+T153))</f>
        <v>0</v>
      </c>
      <c r="Y153" s="78" t="e">
        <f ca="1">(((R153*11%)+(S153*6%)+(U153*20%)+(T153-K153))-(J153+L153+M153+P153))/C1</f>
        <v>#DIV/0!</v>
      </c>
      <c r="Z153" s="547" cm="1">
        <f t="array" aca="1" ref="Z153" ca="1">INDIRECT("'[Rayan.xlsx]"&amp;TEXT(DATE(2025,10,1)+INT((ROW()-6)/7),"dd-mm-yyyy")&amp;"'!$B$17")</f>
        <v>0</v>
      </c>
      <c r="AA153" s="89" cm="1">
        <f t="array" aca="1" ref="AA153" ca="1">INDIRECT("'[Rayan.xlsx]"&amp;TEXT(DATE(2025,10,1)+INT((ROW()-6)/7),"dd-mm-yyyy")&amp;"'!G$72")</f>
        <v>0</v>
      </c>
      <c r="AB153" s="81"/>
      <c r="AC153" s="81"/>
      <c r="AD153" s="80">
        <f t="shared" ca="1" si="99"/>
        <v>0</v>
      </c>
      <c r="AE153" s="76"/>
      <c r="AF153" s="77"/>
    </row>
    <row r="154" spans="1:32" ht="15.75">
      <c r="A154" s="23">
        <f>'[4]22-10-2025'!$B$2</f>
        <v>0</v>
      </c>
      <c r="B154" s="30" cm="1">
        <f t="array" aca="1" ref="B154" ca="1">INDIRECT("'[Ahmad.xlsx]"&amp;TEXT(DATE(2025,10,1)+INT((ROW()-4)/7),"dd-mm-yyyy")&amp;"'!$B$4")</f>
        <v>0</v>
      </c>
      <c r="C154" s="25" cm="1">
        <f t="array" aca="1" ref="C154" ca="1">INDIRECT("'[Ahmad.xlsx]"&amp;TEXT(DATE(2025,10,1)+INT((ROW()-4)/7),"dd-mm-yyyy")&amp;"'!$B$3")</f>
        <v>0</v>
      </c>
      <c r="D154" s="26" cm="1">
        <f t="array" aca="1" ref="D154" ca="1">INDIRECT("'[Ahmad.xlsx]"&amp;TEXT(DATE(2025,10,1)+INT((ROW()-4)/7),"dd-mm-yyyy")&amp;"'!$I$2")</f>
        <v>89000</v>
      </c>
      <c r="E154" s="27" cm="1">
        <f t="array" aca="1" ref="E154" ca="1">INDIRECT("'[Ahmad.xlsx]"&amp;TEXT(DATE(2025,10,1)+INT((ROW()-7)/7),"dd-mm-yyyy")&amp;"'!$I$9")</f>
        <v>0</v>
      </c>
      <c r="F154" s="41" cm="1">
        <f t="array" aca="1" ref="F154" ca="1">INDIRECT("'[Ahmad.xlsx]"&amp;TEXT(DATE(2025,10,1)+INT((ROW()-7)/7),"dd-mm-yyyy")&amp;"'!$F$9")</f>
        <v>0</v>
      </c>
      <c r="G154" s="52" cm="1">
        <f t="array" aca="1" ref="G154" ca="1">INDIRECT("'[Ahmad.xlsx]"&amp;TEXT(DATE(2025,10,1)+INT((ROW()-7)/7),"dd-mm-yyyy")&amp;"'!$B$22")</f>
        <v>0</v>
      </c>
      <c r="H154" s="52" cm="1">
        <f t="array" aca="1" ref="H154" ca="1">INDIRECT("'[Ahmad.xlsx]"&amp;TEXT(DATE(2025,10,1)+INT((ROW()-7)/7),"dd-mm-yyyy")&amp;"'!$B$20")</f>
        <v>0</v>
      </c>
      <c r="I154" s="53" cm="1">
        <f t="array" aca="1" ref="I154" ca="1">INDIRECT("'[Ahmad.xlsx]"&amp;TEXT(DATE(2025,10,1)+INT((ROW()-7)/7),"dd-mm-yyyy")&amp;"'!$B$18")</f>
        <v>0</v>
      </c>
      <c r="J154" s="53" cm="1">
        <f t="array" aca="1" ref="J154" ca="1">INDIRECT("'[Ahmad.xlsx]"&amp;TEXT(DATE(2025,10,1)+INT((ROW()-7)/7),"dd-mm-yyyy")&amp;"'!$G$27")</f>
        <v>0</v>
      </c>
      <c r="K154" s="53" cm="1">
        <f t="array" aca="1" ref="K154" ca="1">INDIRECT("'[Ahmad.xlsx]"&amp;TEXT(DATE(2025,10,1)+INT((ROW()-7)/7),"dd-mm-yyyy")&amp;"'!$C$67")</f>
        <v>0</v>
      </c>
      <c r="L154" s="53" cm="1">
        <f t="array" aca="1" ref="L154" ca="1">INDIRECT("'[Ahmad.xlsx]"&amp;TEXT(DATE(2025,10,1)+INT((ROW()-7)/7),"dd-mm-yyyy")&amp;"'!$G$25")</f>
        <v>0</v>
      </c>
      <c r="M154" s="53" cm="1">
        <f t="array" aca="1" ref="M154" ca="1">INDIRECT("'[Ahmad.xlsx]"&amp;TEXT(DATE(2025,10,1)+INT((ROW()-7)/7),"dd-mm-yyyy")&amp;"'!$H$25")</f>
        <v>0</v>
      </c>
      <c r="N154" s="53" cm="1">
        <f t="array" aca="1" ref="N154" ca="1">INDIRECT("'[Ahmad.xlsx]"&amp;TEXT(DATE(2025,10,1)+INT((ROW()-7)/7),"dd-mm-yyyy")&amp;"'!$F$25")</f>
        <v>0</v>
      </c>
      <c r="O154" s="53" cm="1">
        <f t="array" aca="1" ref="O154" ca="1">INDIRECT("'[Ahmad.xlsx]"&amp;TEXT(DATE(2025,10,1)+INT((ROW()-7)/7),"dd-mm-yyyy")&amp;"'!$D$25")</f>
        <v>0</v>
      </c>
      <c r="P154" s="53" cm="1">
        <f t="array" aca="1" ref="P154" ca="1">INDIRECT("'[Ahmad.xlsx]"&amp;TEXT(DATE(2025,10,1)+INT((ROW()-7)/7),"dd-mm-yyyy")&amp;"'!$I$25")</f>
        <v>0</v>
      </c>
      <c r="Q154" s="540">
        <f ca="1">SUM(F4:P4)+(E4*D4)+Z4+AA4+AB4</f>
        <v>0</v>
      </c>
      <c r="R154" s="53" cm="1">
        <f t="array" aca="1" ref="R154" ca="1">INDIRECT("'[Ahmad.xlsx]"&amp;TEXT(DATE(2025,10,1)+INT((ROW()-7)/7),"dd-mm-yyyy")&amp;"'!$M$6")</f>
        <v>0</v>
      </c>
      <c r="S154" s="53" cm="1">
        <f t="array" aca="1" ref="S154" ca="1">INDIRECT("'[Ahmad.xlsx]"&amp;TEXT(DATE(2025,10,1)+INT((ROW()-7)/7),"dd-mm-yyyy")&amp;"'!M$5")</f>
        <v>0</v>
      </c>
      <c r="T154" s="53" cm="1">
        <f t="array" aca="1" ref="T154" ca="1">INDIRECT("'[Ahmad.xlsx]"&amp;TEXT(DATE(2025,10,1)+INT((ROW()-7)/7),"dd-mm-yyyy")&amp;"'!$M$4")</f>
        <v>0</v>
      </c>
      <c r="U154" s="53"/>
      <c r="V154" s="28">
        <f t="shared" ca="1" si="139"/>
        <v>0</v>
      </c>
      <c r="W154" s="57">
        <f t="shared" ca="1" si="140"/>
        <v>0</v>
      </c>
      <c r="X154" s="28">
        <f ca="1">((F154+(E154*D154))-(V154+W154+T154))</f>
        <v>0</v>
      </c>
      <c r="Y154" s="78" t="e">
        <f ca="1">(((R154*11%)+(S154*6%)+(U154*20%)+(T154-K154))-(J154+L154+M154+P154))/C1</f>
        <v>#DIV/0!</v>
      </c>
      <c r="Z154" s="547" cm="1">
        <f t="array" aca="1" ref="Z154" ca="1">INDIRECT("'[Ahmad.xlsx]"&amp;TEXT(DATE(2025,10,1)+INT((ROW()-7)/7),"dd-mm-yyyy")&amp;"'!$B$17")</f>
        <v>0</v>
      </c>
      <c r="AA154" s="89" cm="1">
        <f t="array" aca="1" ref="AA154" ca="1">INDIRECT("'[Ahmad.xlsx]"&amp;TEXT(DATE(2025,10,1)+INT((ROW()-7)/7),"dd-mm-yyyy")&amp;"'!G$72")</f>
        <v>0</v>
      </c>
      <c r="AB154" s="81"/>
      <c r="AC154" s="81"/>
      <c r="AD154" s="80">
        <f t="shared" ca="1" si="99"/>
        <v>0</v>
      </c>
      <c r="AE154" s="76"/>
      <c r="AF154" s="77"/>
    </row>
    <row r="155" spans="1:32" s="2" customFormat="1" ht="15.75">
      <c r="A155" s="23"/>
      <c r="B155" s="33"/>
      <c r="C155" s="33"/>
      <c r="D155" s="34"/>
      <c r="E155" s="35"/>
      <c r="F155" s="36"/>
      <c r="G155" s="34"/>
      <c r="H155" s="34"/>
      <c r="I155" s="36"/>
      <c r="J155" s="36"/>
      <c r="K155" s="36"/>
      <c r="L155" s="36"/>
      <c r="M155" s="36"/>
      <c r="N155" s="36"/>
      <c r="O155" s="36"/>
      <c r="P155" s="36"/>
      <c r="Q155" s="542"/>
      <c r="R155" s="36"/>
      <c r="S155" s="60"/>
      <c r="T155" s="61"/>
      <c r="U155" s="36"/>
      <c r="V155" s="36"/>
      <c r="W155" s="62"/>
      <c r="X155" s="36"/>
      <c r="Y155" s="84"/>
      <c r="Z155" s="84"/>
      <c r="AA155" s="84"/>
      <c r="AB155" s="84"/>
      <c r="AC155" s="84"/>
      <c r="AD155" s="85"/>
      <c r="AE155" s="76"/>
      <c r="AF155" s="77"/>
    </row>
    <row r="156" spans="1:32" s="3" customFormat="1" ht="15.75">
      <c r="A156" s="23"/>
      <c r="B156" s="51"/>
      <c r="C156" s="51"/>
      <c r="D156" s="16">
        <f t="shared" ref="D156:X156" ca="1" si="141">SUM(D151:D154)</f>
        <v>178000</v>
      </c>
      <c r="E156" s="50">
        <f t="shared" ca="1" si="141"/>
        <v>0</v>
      </c>
      <c r="F156" s="16">
        <f t="shared" ca="1" si="141"/>
        <v>0</v>
      </c>
      <c r="G156" s="16">
        <f t="shared" ca="1" si="141"/>
        <v>0</v>
      </c>
      <c r="H156" s="16">
        <f t="shared" ca="1" si="141"/>
        <v>0</v>
      </c>
      <c r="I156" s="16">
        <f t="shared" ca="1" si="141"/>
        <v>0</v>
      </c>
      <c r="J156" s="16">
        <f t="shared" ca="1" si="141"/>
        <v>0</v>
      </c>
      <c r="K156" s="16">
        <f t="shared" ca="1" si="141"/>
        <v>0</v>
      </c>
      <c r="L156" s="16">
        <f t="shared" ca="1" si="141"/>
        <v>0</v>
      </c>
      <c r="M156" s="16">
        <f t="shared" ca="1" si="141"/>
        <v>0</v>
      </c>
      <c r="N156" s="16">
        <f t="shared" ca="1" si="141"/>
        <v>0</v>
      </c>
      <c r="O156" s="16">
        <f t="shared" ca="1" si="141"/>
        <v>0</v>
      </c>
      <c r="P156" s="16">
        <f t="shared" ca="1" si="141"/>
        <v>0</v>
      </c>
      <c r="Q156" s="546">
        <f t="shared" ca="1" si="141"/>
        <v>0</v>
      </c>
      <c r="R156" s="69">
        <f t="shared" ca="1" si="141"/>
        <v>0</v>
      </c>
      <c r="S156" s="69">
        <f t="shared" ca="1" si="141"/>
        <v>0</v>
      </c>
      <c r="T156" s="69">
        <f t="shared" ca="1" si="141"/>
        <v>0</v>
      </c>
      <c r="U156" s="69">
        <f t="shared" si="141"/>
        <v>0</v>
      </c>
      <c r="V156" s="69">
        <f t="shared" ca="1" si="141"/>
        <v>0</v>
      </c>
      <c r="W156" s="70">
        <f t="shared" ca="1" si="141"/>
        <v>0</v>
      </c>
      <c r="X156" s="69">
        <f t="shared" ca="1" si="141"/>
        <v>0</v>
      </c>
      <c r="Y156" s="92" t="e">
        <f ca="1">(((R156*11%)+(S156*6%)+(U156*20%)+(T156-K156))-(J156+L156+M156+P156))/C1</f>
        <v>#DIV/0!</v>
      </c>
      <c r="Z156" s="93">
        <f t="shared" ref="Z156:AD156" ca="1" si="142">SUM(Z151:Z154)</f>
        <v>0</v>
      </c>
      <c r="AA156" s="93">
        <f t="shared" ca="1" si="142"/>
        <v>0</v>
      </c>
      <c r="AB156" s="69">
        <f t="shared" si="142"/>
        <v>0</v>
      </c>
      <c r="AC156" s="69">
        <f t="shared" si="142"/>
        <v>0</v>
      </c>
      <c r="AD156" s="69">
        <f t="shared" ca="1" si="142"/>
        <v>0</v>
      </c>
      <c r="AE156" s="76">
        <f>AE142</f>
        <v>172.04</v>
      </c>
      <c r="AF156" s="77" t="e">
        <f t="shared" ref="AF156" ca="1" si="143">Y156-AE156</f>
        <v>#DIV/0!</v>
      </c>
    </row>
    <row r="157" spans="1:32" s="1" customFormat="1" ht="15.75">
      <c r="A157" s="23"/>
      <c r="B157" s="19" t="s">
        <v>119</v>
      </c>
      <c r="C157" s="20" t="s">
        <v>120</v>
      </c>
      <c r="D157" s="21" t="s">
        <v>225</v>
      </c>
      <c r="E157" s="22" t="s">
        <v>226</v>
      </c>
      <c r="F157" s="17" t="s">
        <v>227</v>
      </c>
      <c r="G157" s="21" t="s">
        <v>228</v>
      </c>
      <c r="H157" s="21" t="s">
        <v>229</v>
      </c>
      <c r="I157" s="17" t="s">
        <v>230</v>
      </c>
      <c r="J157" s="17" t="s">
        <v>231</v>
      </c>
      <c r="K157" s="17" t="s">
        <v>232</v>
      </c>
      <c r="L157" s="17" t="s">
        <v>233</v>
      </c>
      <c r="M157" s="17" t="s">
        <v>234</v>
      </c>
      <c r="N157" s="17" t="s">
        <v>235</v>
      </c>
      <c r="O157" s="17" t="s">
        <v>236</v>
      </c>
      <c r="P157" s="17" t="s">
        <v>237</v>
      </c>
      <c r="Q157" s="539" t="s">
        <v>238</v>
      </c>
      <c r="R157" s="17" t="s">
        <v>239</v>
      </c>
      <c r="S157" s="17" t="s">
        <v>240</v>
      </c>
      <c r="T157" s="17" t="s">
        <v>241</v>
      </c>
      <c r="U157" s="17" t="s">
        <v>242</v>
      </c>
      <c r="V157" s="17" t="s">
        <v>243</v>
      </c>
      <c r="W157" s="56" t="s">
        <v>244</v>
      </c>
      <c r="X157" s="17" t="s">
        <v>245</v>
      </c>
      <c r="Y157" s="71" t="s">
        <v>246</v>
      </c>
      <c r="Z157" s="544" t="s">
        <v>247</v>
      </c>
      <c r="AA157" s="73" t="s">
        <v>248</v>
      </c>
      <c r="AB157" s="74" t="s">
        <v>249</v>
      </c>
      <c r="AC157" s="74" t="s">
        <v>250</v>
      </c>
      <c r="AD157" s="75" t="s">
        <v>251</v>
      </c>
      <c r="AE157" s="76"/>
      <c r="AF157" s="77"/>
    </row>
    <row r="158" spans="1:32">
      <c r="A158" s="140">
        <f>'[1]23-10-2025'!$B$2</f>
        <v>0</v>
      </c>
      <c r="B158" s="24" cm="1">
        <f t="array" aca="1" ref="B158" ca="1">INDIRECT("'[Rawad.xlsx]"&amp;TEXT(DATE(2025,10,1)+INT((ROW()-4)/7),"dd-mm-yyyy")&amp;"'!$B$4")</f>
        <v>0</v>
      </c>
      <c r="C158" s="25" cm="1">
        <f t="array" aca="1" ref="C158" ca="1">INDIRECT("'[Rawad.xlsx]"&amp;TEXT(DATE(2025,10,1)+INT((ROW()-4)/7),"dd-mm-yyyy")&amp;"'!$B$3")</f>
        <v>0</v>
      </c>
      <c r="D158" s="26" cm="1">
        <f t="array" aca="1" ref="D158" ca="1">INDIRECT("'[Rawad.xlsx]"&amp;TEXT(DATE(2025,10,1)+INT((ROW()-4)/7),"dd-mm-yyyy")&amp;"'!$I$2")</f>
        <v>0</v>
      </c>
      <c r="E158" s="27" cm="1">
        <f t="array" aca="1" ref="E158" ca="1">INDIRECT("'[Rawad.xlsx]"&amp;TEXT(DATE(2025,10,1)+INT((ROW()-4)/7),"dd-mm-yyyy")&amp;"'!$I$9")</f>
        <v>0</v>
      </c>
      <c r="F158" s="41" cm="1">
        <f t="array" aca="1" ref="F158" ca="1">INDIRECT("'[Rawad.xlsx]"&amp;TEXT(DATE(2025,10,1)+INT((ROW()-4)/7),"dd-mm-yyyy")&amp;"'!$F$9")</f>
        <v>0</v>
      </c>
      <c r="G158" s="29" cm="1">
        <f t="array" aca="1" ref="G158" ca="1">INDIRECT("'[Rawad.xlsx]"&amp;TEXT(DATE(2025,10,1)+INT((ROW()-4)/7),"dd-mm-yyyy")&amp;"'!$B$22")</f>
        <v>0</v>
      </c>
      <c r="H158" s="29" cm="1">
        <f t="array" aca="1" ref="H158" ca="1">INDIRECT("'[Rawad.xlsx]"&amp;TEXT(DATE(2025,10,1)+INT((ROW()-4)/7),"dd-mm-yyyy")&amp;"'!$B$20")</f>
        <v>0</v>
      </c>
      <c r="I158" s="53" cm="1">
        <f t="array" aca="1" ref="I158" ca="1">INDIRECT("'[Rawad.xlsx]"&amp;TEXT(DATE(2025,10,1)+INT((ROW()-4)/7),"dd-mm-yyyy")&amp;"'!$B$18")</f>
        <v>0</v>
      </c>
      <c r="J158" s="28" cm="1">
        <f t="array" aca="1" ref="J158" ca="1">INDIRECT("'[Rawad.xlsx]"&amp;TEXT(DATE(2025,10,1)+INT((ROW()-4)/7),"dd-mm-yyyy")&amp;"'!$G$27")</f>
        <v>0</v>
      </c>
      <c r="K158" s="28" cm="1">
        <f t="array" aca="1" ref="K158" ca="1">INDIRECT("'[Rawad.xlsx]"&amp;TEXT(DATE(2025,10,1)+INT((ROW()-4)/7),"dd-mm-yyyy")&amp;"'!$C$67")</f>
        <v>0</v>
      </c>
      <c r="L158" s="53" cm="1">
        <f t="array" aca="1" ref="L158" ca="1">INDIRECT("'[Rawad.xlsx]"&amp;TEXT(DATE(2025,10,1)+INT((ROW()-4)/7),"dd-mm-yyyy")&amp;"'!$G$25")</f>
        <v>0</v>
      </c>
      <c r="M158" s="28" cm="1">
        <f t="array" aca="1" ref="M158" ca="1">INDIRECT("'[Rawad.xlsx]"&amp;TEXT(DATE(2025,10,1)+INT((ROW()-4)/7),"dd-mm-yyyy")&amp;"'!$H$25")</f>
        <v>0</v>
      </c>
      <c r="N158" s="28" cm="1">
        <f t="array" aca="1" ref="N158" ca="1">INDIRECT("'[Rawad.xlsx]"&amp;TEXT(DATE(2025,10,1)+INT((ROW()-4)/7),"dd-mm-yyyy")&amp;"'!$F$25")</f>
        <v>0</v>
      </c>
      <c r="O158" s="28" cm="1">
        <f t="array" aca="1" ref="O158" ca="1">INDIRECT("'[Rawad.xlsx]"&amp;TEXT(DATE(2025,10,1)+INT((ROW()-4)/7),"dd-mm-yyyy")&amp;"'!$D$25")</f>
        <v>0</v>
      </c>
      <c r="P158" s="53" cm="1">
        <f t="array" aca="1" ref="P158" ca="1">INDIRECT("'[Rawad.xlsx]"&amp;TEXT(DATE(2025,10,1)+INT((ROW()-4)/7),"dd-mm-yyyy")&amp;"'!$I$25")</f>
        <v>0</v>
      </c>
      <c r="Q158" s="540">
        <f ca="1">SUM(F4:P4)+(E4*D4)+Z4+AA4+AB4</f>
        <v>0</v>
      </c>
      <c r="R158" s="28" cm="1">
        <f t="array" aca="1" ref="R158" ca="1">INDIRECT("'[Rawad.xlsx]"&amp;TEXT(DATE(2025,10,1)+INT((ROW()-4)/7),"dd-mm-yyyy")&amp;"'!$M$6")</f>
        <v>0</v>
      </c>
      <c r="S158" s="28" cm="1">
        <f t="array" aca="1" ref="S158" ca="1">INDIRECT("'[Rawad.xlsx]"&amp;TEXT(DATE(2025,10,1)+INT((ROW()-4)/7),"dd-mm-yyyy")&amp;"'!M$5")</f>
        <v>0</v>
      </c>
      <c r="T158" s="28" cm="1">
        <f t="array" aca="1" ref="T158" ca="1">INDIRECT("'[Rawad.xlsx]"&amp;TEXT(DATE(2025,10,1)+INT((ROW()-4)/7),"dd-mm-yyyy")&amp;"'!$M$4")</f>
        <v>0</v>
      </c>
      <c r="U158" s="53">
        <f ca="1">Q158-(S158+R158+T158)</f>
        <v>0</v>
      </c>
      <c r="V158" s="28">
        <f t="shared" ref="V158:V161" ca="1" si="144">R158-(R158*11%)</f>
        <v>0</v>
      </c>
      <c r="W158" s="57">
        <f t="shared" ref="W158:W161" ca="1" si="145">(S158-(S158*20%))</f>
        <v>0</v>
      </c>
      <c r="X158" s="28">
        <f ca="1">((F158+(E158*D158))-(V158+W158+T158))</f>
        <v>0</v>
      </c>
      <c r="Y158" s="78" t="e">
        <f ca="1">(((R158*11%)+(S158*6%)+(U158*20%)+(T158-K158))-(J158+L158+M158+P158))/C1</f>
        <v>#DIV/0!</v>
      </c>
      <c r="Z158" s="547" cm="1">
        <f t="array" aca="1" ref="Z158" ca="1">INDIRECT("'[Rawad.xlsx]"&amp;TEXT(DATE(2025,10,1)+INT((ROW()-4)/7),"dd-mm-yyyy")&amp;"'!$B$17")</f>
        <v>0</v>
      </c>
      <c r="AA158" s="89" cm="1">
        <f t="array" aca="1" ref="AA158" ca="1">INDIRECT("'[Rawad.xlsx]"&amp;TEXT(DATE(2025,10,1)+INT((ROW()-4)/7),"dd-mm-yyyy")&amp;"'!G$72")</f>
        <v>0</v>
      </c>
      <c r="AB158" s="81"/>
      <c r="AC158" s="81">
        <f>'[1]23-10-2025'!$M$7</f>
        <v>0</v>
      </c>
      <c r="AD158" s="80">
        <f t="shared" ca="1" si="99"/>
        <v>0</v>
      </c>
      <c r="AE158" s="76"/>
      <c r="AF158" s="77"/>
    </row>
    <row r="159" spans="1:32">
      <c r="A159" s="23">
        <f>'[2]23-10-2025'!$B$2</f>
        <v>0</v>
      </c>
      <c r="B159" s="30" cm="1">
        <f t="array" aca="1" ref="B159" ca="1">INDIRECT("'[Hani.xlsx]"&amp;TEXT(DATE(2025,10,1)+INT((ROW()-4)/7),"dd-mm-yyyy")&amp;"'!$B$4")</f>
        <v>0</v>
      </c>
      <c r="C159" s="25" cm="1">
        <f t="array" aca="1" ref="C159" ca="1">INDIRECT("'[Hani.xlsx]"&amp;TEXT(DATE(2025,10,1)+INT((ROW()-4)/7),"dd-mm-yyyy")&amp;"'!$B$3")</f>
        <v>0</v>
      </c>
      <c r="D159" s="26" cm="1">
        <f t="array" aca="1" ref="D159" ca="1">INDIRECT("'[Hani.xlsx]"&amp;TEXT(DATE(2025,10,1)+INT((ROW()-4)/7),"dd-mm-yyyy")&amp;"'!$I$2")</f>
        <v>0</v>
      </c>
      <c r="E159" s="27" cm="1">
        <f t="array" aca="1" ref="E159" ca="1">INDIRECT("'[Hani.xlsx]"&amp;TEXT(DATE(2025,10,1)+INT((ROW()-5)/7),"dd-mm-yyyy")&amp;"'!$I$9")</f>
        <v>0</v>
      </c>
      <c r="F159" s="41" cm="1">
        <f t="array" aca="1" ref="F159" ca="1">INDIRECT("'[Hani.xlsx]"&amp;TEXT(DATE(2025,10,1)+INT((ROW()-5)/7),"dd-mm-yyyy")&amp;"'!$F$9")</f>
        <v>0</v>
      </c>
      <c r="G159" s="52" cm="1">
        <f t="array" aca="1" ref="G159" ca="1">INDIRECT("'[Hani.xlsx]"&amp;TEXT(DATE(2025,10,1)+INT((ROW()-5)/7),"dd-mm-yyyy")&amp;"'!$B$22")</f>
        <v>0</v>
      </c>
      <c r="H159" s="52" cm="1">
        <f t="array" aca="1" ref="H159" ca="1">INDIRECT("'[Hani.xlsx]"&amp;TEXT(DATE(2025,10,1)+INT((ROW()-5)/7),"dd-mm-yyyy")&amp;"'!$B$20")</f>
        <v>0</v>
      </c>
      <c r="I159" s="53" cm="1">
        <f t="array" aca="1" ref="I159" ca="1">INDIRECT("'[Hani.xlsx]"&amp;TEXT(DATE(2025,10,1)+INT((ROW()-5)/7),"dd-mm-yyyy")&amp;"'!$B$18")</f>
        <v>0</v>
      </c>
      <c r="J159" s="53" cm="1">
        <f t="array" aca="1" ref="J159" ca="1">INDIRECT("'[Hani.xlsx]"&amp;TEXT(DATE(2025,10,1)+INT((ROW()-5)/7),"dd-mm-yyyy")&amp;"'!$G$27")</f>
        <v>0</v>
      </c>
      <c r="K159" s="53" cm="1">
        <f t="array" aca="1" ref="K159" ca="1">INDIRECT("'[Hani.xlsx]"&amp;TEXT(DATE(2025,10,1)+INT((ROW()-5)/7),"dd-mm-yyyy")&amp;"'!$C$67")</f>
        <v>0</v>
      </c>
      <c r="L159" s="53" cm="1">
        <f t="array" aca="1" ref="L159" ca="1">INDIRECT("'[Hani.xlsx]"&amp;TEXT(DATE(2025,10,1)+INT((ROW()-5)/7),"dd-mm-yyyy")&amp;"'!$G$25")</f>
        <v>0</v>
      </c>
      <c r="M159" s="53" cm="1">
        <f t="array" aca="1" ref="M159" ca="1">INDIRECT("'[Hani.xlsx]"&amp;TEXT(DATE(2025,10,1)+INT((ROW()-5)/7),"dd-mm-yyyy")&amp;"'!$H$25")</f>
        <v>0</v>
      </c>
      <c r="N159" s="53" cm="1">
        <f t="array" aca="1" ref="N159" ca="1">INDIRECT("'[Hani.xlsx]"&amp;TEXT(DATE(2025,10,1)+INT((ROW()-5)/7),"dd-mm-yyyy")&amp;"'!$F$25")</f>
        <v>0</v>
      </c>
      <c r="O159" s="53" cm="1">
        <f t="array" aca="1" ref="O159" ca="1">INDIRECT("'[Hani.xlsx]"&amp;TEXT(DATE(2025,10,1)+INT((ROW()-5)/7),"dd-mm-yyyy")&amp;"'!$D$25")</f>
        <v>0</v>
      </c>
      <c r="P159" s="53" cm="1">
        <f t="array" aca="1" ref="P159" ca="1">INDIRECT("'[Hani.xlsx]"&amp;TEXT(DATE(2025,10,1)+INT((ROW()-5)/7),"dd-mm-yyyy")&amp;"'!$I$25")</f>
        <v>0</v>
      </c>
      <c r="Q159" s="540">
        <f ca="1">SUM(F4:P4)+(E4*D4)+Z4+AA4+AB4</f>
        <v>0</v>
      </c>
      <c r="R159" s="53" cm="1">
        <f t="array" aca="1" ref="R159" ca="1">INDIRECT("'[Hani.xlsx]"&amp;TEXT(DATE(2025,10,1)+INT((ROW()-5)/7),"dd-mm-yyyy")&amp;"'!$M$6")</f>
        <v>0</v>
      </c>
      <c r="S159" s="53" cm="1">
        <f t="array" aca="1" ref="S159" ca="1">INDIRECT("'[Hani.xlsx]"&amp;TEXT(DATE(2025,10,1)+INT((ROW()-5)/7),"dd-mm-yyyy")&amp;"'!M$5")</f>
        <v>0</v>
      </c>
      <c r="T159" s="53" cm="1">
        <f t="array" aca="1" ref="T159" ca="1">INDIRECT("'[Hani.xlsx]"&amp;TEXT(DATE(2025,10,1)+INT((ROW()-5)/7),"dd-mm-yyyy")&amp;"'!$M$4")</f>
        <v>0</v>
      </c>
      <c r="U159" s="53">
        <f t="shared" ref="U159:U161" ca="1" si="146">Q159-(S159+R159+T159)</f>
        <v>0</v>
      </c>
      <c r="V159" s="28">
        <f t="shared" ca="1" si="144"/>
        <v>0</v>
      </c>
      <c r="W159" s="57">
        <f t="shared" ca="1" si="145"/>
        <v>0</v>
      </c>
      <c r="X159" s="28">
        <f ca="1">((F159+(E159*D159))-(V159+W159+T159))</f>
        <v>0</v>
      </c>
      <c r="Y159" s="78" t="e">
        <f ca="1">(((R159*11%)+(S159*6%)+(U159*20%)+(T159-K159))-(J159+L159+M159+P159))/C1</f>
        <v>#DIV/0!</v>
      </c>
      <c r="Z159" s="547" cm="1">
        <f t="array" aca="1" ref="Z159" ca="1">INDIRECT("'[Hani.xlsx]"&amp;TEXT(DATE(2025,10,1)+INT((ROW()-5)/7),"dd-mm-yyyy")&amp;"'!$B$17")</f>
        <v>0</v>
      </c>
      <c r="AA159" s="89" cm="1">
        <f t="array" aca="1" ref="AA159" ca="1">INDIRECT("'[Hani.xlsx]"&amp;TEXT(DATE(2025,10,1)+INT((ROW()-5)/7),"dd-mm-yyyy")&amp;"'!G$72")</f>
        <v>0</v>
      </c>
      <c r="AB159" s="81"/>
      <c r="AC159" s="81"/>
      <c r="AD159" s="80">
        <f t="shared" ca="1" si="99"/>
        <v>0</v>
      </c>
      <c r="AE159" s="76"/>
      <c r="AF159" s="77"/>
    </row>
    <row r="160" spans="1:32">
      <c r="A160" s="23">
        <f>'[3]23-10-2025'!$B$2</f>
        <v>0</v>
      </c>
      <c r="B160" s="30" cm="1">
        <f t="array" aca="1" ref="B160" ca="1">INDIRECT("'[Rayan.xlsx]"&amp;TEXT(DATE(2025,10,1)+INT((ROW()-4)/7),"dd-mm-yyyy")&amp;"'!$B$4")</f>
        <v>0</v>
      </c>
      <c r="C160" s="25" cm="1">
        <f t="array" aca="1" ref="C160" ca="1">INDIRECT("'[Rayan.xlsx]"&amp;TEXT(DATE(2025,10,1)+INT((ROW()-4)/7),"dd-mm-yyyy")&amp;"'!$B$3")</f>
        <v>0</v>
      </c>
      <c r="D160" s="26" cm="1">
        <f t="array" aca="1" ref="D160" ca="1">INDIRECT("'[Rayan.xlsx]"&amp;TEXT(DATE(2025,10,1)+INT((ROW()-4)/7),"dd-mm-yyyy")&amp;"'!$I$2")</f>
        <v>89000</v>
      </c>
      <c r="E160" s="27" cm="1">
        <f t="array" aca="1" ref="E160" ca="1">INDIRECT("'[Rayan.xlsx]"&amp;TEXT(DATE(2025,10,1)+INT((ROW()-6)/7),"dd-mm-yyyy")&amp;"'!$I$9")</f>
        <v>0</v>
      </c>
      <c r="F160" s="41" cm="1">
        <f t="array" aca="1" ref="F160" ca="1">INDIRECT("'[Rayan.xlsx]"&amp;TEXT(DATE(2025,10,1)+INT((ROW()-6)/7),"dd-mm-yyyy")&amp;"'!$F$9")</f>
        <v>0</v>
      </c>
      <c r="G160" s="52" cm="1">
        <f t="array" aca="1" ref="G160" ca="1">INDIRECT("'[Rayan.xlsx]"&amp;TEXT(DATE(2025,10,1)+INT((ROW()-6)/7),"dd-mm-yyyy")&amp;"'!$B$22")</f>
        <v>0</v>
      </c>
      <c r="H160" s="52" cm="1">
        <f t="array" aca="1" ref="H160" ca="1">INDIRECT("'[Rayan.xlsx]"&amp;TEXT(DATE(2025,10,1)+INT((ROW()-6)/7),"dd-mm-yyyy")&amp;"'!$B$20")</f>
        <v>0</v>
      </c>
      <c r="I160" s="53" cm="1">
        <f t="array" aca="1" ref="I160" ca="1">INDIRECT("'[Rayan.xlsx]"&amp;TEXT(DATE(2025,10,1)+INT((ROW()-6)/7),"dd-mm-yyyy")&amp;"'!$B$18")</f>
        <v>0</v>
      </c>
      <c r="J160" s="53" cm="1">
        <f t="array" aca="1" ref="J160" ca="1">INDIRECT("'[Rayan.xlsx]"&amp;TEXT(DATE(2025,10,1)+INT((ROW()-6)/7),"dd-mm-yyyy")&amp;"'!$G$27")</f>
        <v>0</v>
      </c>
      <c r="K160" s="53" cm="1">
        <f t="array" aca="1" ref="K160" ca="1">INDIRECT("'[Rayan.xlsx]"&amp;TEXT(DATE(2025,10,1)+INT((ROW()-6)/7),"dd-mm-yyyy")&amp;"'!$C$67")</f>
        <v>0</v>
      </c>
      <c r="L160" s="53" cm="1">
        <f t="array" aca="1" ref="L160" ca="1">INDIRECT("'[Rayan.xlsx]"&amp;TEXT(DATE(2025,10,1)+INT((ROW()-6)/7),"dd-mm-yyyy")&amp;"'!$G$25")</f>
        <v>0</v>
      </c>
      <c r="M160" s="53" cm="1">
        <f t="array" aca="1" ref="M160" ca="1">INDIRECT("'[Rayan.xlsx]"&amp;TEXT(DATE(2025,10,1)+INT((ROW()-6)/7),"dd-mm-yyyy")&amp;"'!$H$25")</f>
        <v>0</v>
      </c>
      <c r="N160" s="53" cm="1">
        <f t="array" aca="1" ref="N160" ca="1">INDIRECT("'[Rayan.xlsx]"&amp;TEXT(DATE(2025,10,1)+INT((ROW()-6)/7),"dd-mm-yyyy")&amp;"'!$F$25")</f>
        <v>0</v>
      </c>
      <c r="O160" s="53" cm="1">
        <f t="array" aca="1" ref="O160" ca="1">INDIRECT("'[Rayan.xlsx]"&amp;TEXT(DATE(2025,10,1)+INT((ROW()-6)/7),"dd-mm-yyyy")&amp;"'!$D$25")</f>
        <v>0</v>
      </c>
      <c r="P160" s="53" cm="1">
        <f t="array" aca="1" ref="P160" ca="1">INDIRECT("'[Rayan.xlsx]"&amp;TEXT(DATE(2025,10,1)+INT((ROW()-6)/7),"dd-mm-yyyy")&amp;"'!$I$25")</f>
        <v>0</v>
      </c>
      <c r="Q160" s="540">
        <f ca="1">SUM(F4:P4)+(E4*D4)+Z4+AA4+AB4</f>
        <v>0</v>
      </c>
      <c r="R160" s="53" cm="1">
        <f t="array" aca="1" ref="R160" ca="1">INDIRECT("'[Rayan.xlsx]"&amp;TEXT(DATE(2025,10,1)+INT((ROW()-6)/7),"dd-mm-yyyy")&amp;"'!$M$6")</f>
        <v>0</v>
      </c>
      <c r="S160" s="53" cm="1">
        <f t="array" aca="1" ref="S160" ca="1">INDIRECT("'[Rayan.xlsx]"&amp;TEXT(DATE(2025,10,1)+INT((ROW()-6)/7),"dd-mm-yyyy")&amp;"'!M$5")</f>
        <v>0</v>
      </c>
      <c r="T160" s="53" cm="1">
        <f t="array" aca="1" ref="T160" ca="1">INDIRECT("'[Rayan.xlsx]"&amp;TEXT(DATE(2025,10,1)+INT((ROW()-6)/7),"dd-mm-yyyy")&amp;"'!$M$4")</f>
        <v>0</v>
      </c>
      <c r="U160" s="53">
        <f t="shared" ca="1" si="146"/>
        <v>0</v>
      </c>
      <c r="V160" s="28">
        <f t="shared" ca="1" si="144"/>
        <v>0</v>
      </c>
      <c r="W160" s="57">
        <f t="shared" ca="1" si="145"/>
        <v>0</v>
      </c>
      <c r="X160" s="28">
        <f ca="1">((F160+(E160*D160))-(V160+W160+T160))</f>
        <v>0</v>
      </c>
      <c r="Y160" s="78" t="e">
        <f ca="1">(((R160*11%)+(S160*6%)+(U160*20%)+(T160-K160))-(J160+L160+M160+P160))/C1</f>
        <v>#DIV/0!</v>
      </c>
      <c r="Z160" s="547" cm="1">
        <f t="array" aca="1" ref="Z160" ca="1">INDIRECT("'[Rayan.xlsx]"&amp;TEXT(DATE(2025,10,1)+INT((ROW()-6)/7),"dd-mm-yyyy")&amp;"'!$B$17")</f>
        <v>0</v>
      </c>
      <c r="AA160" s="89" cm="1">
        <f t="array" aca="1" ref="AA160" ca="1">INDIRECT("'[Rayan.xlsx]"&amp;TEXT(DATE(2025,10,1)+INT((ROW()-6)/7),"dd-mm-yyyy")&amp;"'!G$72")</f>
        <v>0</v>
      </c>
      <c r="AB160" s="81"/>
      <c r="AC160" s="81"/>
      <c r="AD160" s="80">
        <f t="shared" ca="1" si="99"/>
        <v>0</v>
      </c>
      <c r="AE160" s="76"/>
      <c r="AF160" s="77"/>
    </row>
    <row r="161" spans="1:32" ht="15.75">
      <c r="A161" s="23">
        <f>'[4]23-10-2025'!$B$2</f>
        <v>0</v>
      </c>
      <c r="B161" s="30" cm="1">
        <f t="array" aca="1" ref="B161" ca="1">INDIRECT("'[Ahmad.xlsx]"&amp;TEXT(DATE(2025,10,1)+INT((ROW()-4)/7),"dd-mm-yyyy")&amp;"'!$B$4")</f>
        <v>0</v>
      </c>
      <c r="C161" s="25" cm="1">
        <f t="array" aca="1" ref="C161" ca="1">INDIRECT("'[Ahmad.xlsx]"&amp;TEXT(DATE(2025,10,1)+INT((ROW()-4)/7),"dd-mm-yyyy")&amp;"'!$B$3")</f>
        <v>0</v>
      </c>
      <c r="D161" s="26" cm="1">
        <f t="array" aca="1" ref="D161" ca="1">INDIRECT("'[Ahmad.xlsx]"&amp;TEXT(DATE(2025,10,1)+INT((ROW()-4)/7),"dd-mm-yyyy")&amp;"'!$I$2")</f>
        <v>89000</v>
      </c>
      <c r="E161" s="27" cm="1">
        <f t="array" aca="1" ref="E161" ca="1">INDIRECT("'[Ahmad.xlsx]"&amp;TEXT(DATE(2025,10,1)+INT((ROW()-7)/7),"dd-mm-yyyy")&amp;"'!$I$9")</f>
        <v>0</v>
      </c>
      <c r="F161" s="41" cm="1">
        <f t="array" aca="1" ref="F161" ca="1">INDIRECT("'[Ahmad.xlsx]"&amp;TEXT(DATE(2025,10,1)+INT((ROW()-7)/7),"dd-mm-yyyy")&amp;"'!$F$9")</f>
        <v>0</v>
      </c>
      <c r="G161" s="52" cm="1">
        <f t="array" aca="1" ref="G161" ca="1">INDIRECT("'[Ahmad.xlsx]"&amp;TEXT(DATE(2025,10,1)+INT((ROW()-7)/7),"dd-mm-yyyy")&amp;"'!$B$22")</f>
        <v>0</v>
      </c>
      <c r="H161" s="52" cm="1">
        <f t="array" aca="1" ref="H161" ca="1">INDIRECT("'[Ahmad.xlsx]"&amp;TEXT(DATE(2025,10,1)+INT((ROW()-7)/7),"dd-mm-yyyy")&amp;"'!$B$20")</f>
        <v>0</v>
      </c>
      <c r="I161" s="53" cm="1">
        <f t="array" aca="1" ref="I161" ca="1">INDIRECT("'[Ahmad.xlsx]"&amp;TEXT(DATE(2025,10,1)+INT((ROW()-7)/7),"dd-mm-yyyy")&amp;"'!$B$18")</f>
        <v>0</v>
      </c>
      <c r="J161" s="53" cm="1">
        <f t="array" aca="1" ref="J161" ca="1">INDIRECT("'[Ahmad.xlsx]"&amp;TEXT(DATE(2025,10,1)+INT((ROW()-7)/7),"dd-mm-yyyy")&amp;"'!$G$27")</f>
        <v>0</v>
      </c>
      <c r="K161" s="53" cm="1">
        <f t="array" aca="1" ref="K161" ca="1">INDIRECT("'[Ahmad.xlsx]"&amp;TEXT(DATE(2025,10,1)+INT((ROW()-7)/7),"dd-mm-yyyy")&amp;"'!$C$67")</f>
        <v>0</v>
      </c>
      <c r="L161" s="53" cm="1">
        <f t="array" aca="1" ref="L161" ca="1">INDIRECT("'[Ahmad.xlsx]"&amp;TEXT(DATE(2025,10,1)+INT((ROW()-7)/7),"dd-mm-yyyy")&amp;"'!$G$25")</f>
        <v>0</v>
      </c>
      <c r="M161" s="53" cm="1">
        <f t="array" aca="1" ref="M161" ca="1">INDIRECT("'[Ahmad.xlsx]"&amp;TEXT(DATE(2025,10,1)+INT((ROW()-7)/7),"dd-mm-yyyy")&amp;"'!$H$25")</f>
        <v>0</v>
      </c>
      <c r="N161" s="53" cm="1">
        <f t="array" aca="1" ref="N161" ca="1">INDIRECT("'[Ahmad.xlsx]"&amp;TEXT(DATE(2025,10,1)+INT((ROW()-7)/7),"dd-mm-yyyy")&amp;"'!$F$25")</f>
        <v>0</v>
      </c>
      <c r="O161" s="53" cm="1">
        <f t="array" aca="1" ref="O161" ca="1">INDIRECT("'[Ahmad.xlsx]"&amp;TEXT(DATE(2025,10,1)+INT((ROW()-7)/7),"dd-mm-yyyy")&amp;"'!$D$25")</f>
        <v>0</v>
      </c>
      <c r="P161" s="53" cm="1">
        <f t="array" aca="1" ref="P161" ca="1">INDIRECT("'[Ahmad.xlsx]"&amp;TEXT(DATE(2025,10,1)+INT((ROW()-7)/7),"dd-mm-yyyy")&amp;"'!$I$25")</f>
        <v>0</v>
      </c>
      <c r="Q161" s="540">
        <f ca="1">SUM(F4:P4)+(E4*D4)+Z4+AA4+AB4</f>
        <v>0</v>
      </c>
      <c r="R161" s="53" cm="1">
        <f t="array" aca="1" ref="R161" ca="1">INDIRECT("'[Ahmad.xlsx]"&amp;TEXT(DATE(2025,10,1)+INT((ROW()-7)/7),"dd-mm-yyyy")&amp;"'!$M$6")</f>
        <v>0</v>
      </c>
      <c r="S161" s="53" cm="1">
        <f t="array" aca="1" ref="S161" ca="1">INDIRECT("'[Ahmad.xlsx]"&amp;TEXT(DATE(2025,10,1)+INT((ROW()-7)/7),"dd-mm-yyyy")&amp;"'!M$5")</f>
        <v>0</v>
      </c>
      <c r="T161" s="53" cm="1">
        <f t="array" aca="1" ref="T161" ca="1">INDIRECT("'[Ahmad.xlsx]"&amp;TEXT(DATE(2025,10,1)+INT((ROW()-7)/7),"dd-mm-yyyy")&amp;"'!$M$4")</f>
        <v>0</v>
      </c>
      <c r="U161" s="53">
        <f t="shared" ca="1" si="146"/>
        <v>0</v>
      </c>
      <c r="V161" s="28">
        <f t="shared" ca="1" si="144"/>
        <v>0</v>
      </c>
      <c r="W161" s="57">
        <f t="shared" ca="1" si="145"/>
        <v>0</v>
      </c>
      <c r="X161" s="28">
        <f ca="1">((F161+(E161*D161))-(V161+W161+T161))</f>
        <v>0</v>
      </c>
      <c r="Y161" s="78" t="e">
        <f ca="1">(((R161*11%)+(S161*6%)+(U161*20%)+(T161-K161))-(J161+L161+M161+P161))/C1</f>
        <v>#DIV/0!</v>
      </c>
      <c r="Z161" s="547" cm="1">
        <f t="array" aca="1" ref="Z161" ca="1">INDIRECT("'[Ahmad.xlsx]"&amp;TEXT(DATE(2025,10,1)+INT((ROW()-7)/7),"dd-mm-yyyy")&amp;"'!$B$17")</f>
        <v>0</v>
      </c>
      <c r="AA161" s="89" cm="1">
        <f t="array" aca="1" ref="AA161" ca="1">INDIRECT("'[Ahmad.xlsx]"&amp;TEXT(DATE(2025,10,1)+INT((ROW()-7)/7),"dd-mm-yyyy")&amp;"'!G$72")</f>
        <v>0</v>
      </c>
      <c r="AB161" s="81"/>
      <c r="AC161" s="81"/>
      <c r="AD161" s="80">
        <f t="shared" ca="1" si="99"/>
        <v>0</v>
      </c>
      <c r="AE161" s="76"/>
      <c r="AF161" s="77"/>
    </row>
    <row r="162" spans="1:32" s="2" customFormat="1" ht="15.75">
      <c r="A162" s="23"/>
      <c r="B162" s="33"/>
      <c r="C162" s="33"/>
      <c r="D162" s="34"/>
      <c r="E162" s="35"/>
      <c r="F162" s="36"/>
      <c r="G162" s="34"/>
      <c r="H162" s="34"/>
      <c r="I162" s="36"/>
      <c r="J162" s="36"/>
      <c r="K162" s="36"/>
      <c r="L162" s="36"/>
      <c r="M162" s="36"/>
      <c r="N162" s="36"/>
      <c r="O162" s="36"/>
      <c r="P162" s="36"/>
      <c r="Q162" s="542"/>
      <c r="R162" s="36"/>
      <c r="S162" s="60"/>
      <c r="T162" s="61"/>
      <c r="U162" s="36"/>
      <c r="V162" s="36"/>
      <c r="W162" s="62"/>
      <c r="X162" s="36"/>
      <c r="Y162" s="84"/>
      <c r="Z162" s="84"/>
      <c r="AA162" s="84"/>
      <c r="AB162" s="84"/>
      <c r="AC162" s="84"/>
      <c r="AD162" s="85"/>
      <c r="AE162" s="76"/>
      <c r="AF162" s="77"/>
    </row>
    <row r="163" spans="1:32" s="3" customFormat="1" ht="15.75">
      <c r="A163" s="23"/>
      <c r="B163" s="51"/>
      <c r="C163" s="51"/>
      <c r="D163" s="16">
        <f t="shared" ref="D163:X163" ca="1" si="147">SUM(D158:D161)</f>
        <v>178000</v>
      </c>
      <c r="E163" s="50">
        <f t="shared" ca="1" si="147"/>
        <v>0</v>
      </c>
      <c r="F163" s="16">
        <f t="shared" ca="1" si="147"/>
        <v>0</v>
      </c>
      <c r="G163" s="16">
        <f t="shared" ca="1" si="147"/>
        <v>0</v>
      </c>
      <c r="H163" s="16">
        <f t="shared" ca="1" si="147"/>
        <v>0</v>
      </c>
      <c r="I163" s="16">
        <f t="shared" ca="1" si="147"/>
        <v>0</v>
      </c>
      <c r="J163" s="16">
        <f t="shared" ca="1" si="147"/>
        <v>0</v>
      </c>
      <c r="K163" s="16">
        <f t="shared" ca="1" si="147"/>
        <v>0</v>
      </c>
      <c r="L163" s="16">
        <f t="shared" ca="1" si="147"/>
        <v>0</v>
      </c>
      <c r="M163" s="16">
        <f t="shared" ca="1" si="147"/>
        <v>0</v>
      </c>
      <c r="N163" s="16">
        <f t="shared" ca="1" si="147"/>
        <v>0</v>
      </c>
      <c r="O163" s="16">
        <f t="shared" ca="1" si="147"/>
        <v>0</v>
      </c>
      <c r="P163" s="16">
        <f t="shared" ca="1" si="147"/>
        <v>0</v>
      </c>
      <c r="Q163" s="546">
        <f t="shared" ca="1" si="147"/>
        <v>0</v>
      </c>
      <c r="R163" s="69">
        <f t="shared" ca="1" si="147"/>
        <v>0</v>
      </c>
      <c r="S163" s="69">
        <f t="shared" ca="1" si="147"/>
        <v>0</v>
      </c>
      <c r="T163" s="69">
        <f t="shared" ca="1" si="147"/>
        <v>0</v>
      </c>
      <c r="U163" s="69">
        <f t="shared" ca="1" si="147"/>
        <v>0</v>
      </c>
      <c r="V163" s="69">
        <f t="shared" ca="1" si="147"/>
        <v>0</v>
      </c>
      <c r="W163" s="70">
        <f t="shared" ca="1" si="147"/>
        <v>0</v>
      </c>
      <c r="X163" s="69">
        <f t="shared" ca="1" si="147"/>
        <v>0</v>
      </c>
      <c r="Y163" s="92" t="e">
        <f ca="1">(((R163*11%)+(S163*6%)+(U163*20%)+(T163-K163))-(J163+L163+M163+P163))/C1</f>
        <v>#DIV/0!</v>
      </c>
      <c r="Z163" s="93">
        <f t="shared" ref="Z163:AA163" ca="1" si="148">SUM(Z158:Z161)</f>
        <v>0</v>
      </c>
      <c r="AA163" s="93">
        <f t="shared" ca="1" si="148"/>
        <v>0</v>
      </c>
      <c r="AB163" s="93">
        <f t="shared" ref="AB163:AD163" si="149">SUM(AB158:AB161)</f>
        <v>0</v>
      </c>
      <c r="AC163" s="93">
        <f t="shared" si="149"/>
        <v>0</v>
      </c>
      <c r="AD163" s="93">
        <f t="shared" ca="1" si="149"/>
        <v>0</v>
      </c>
      <c r="AE163" s="76">
        <f>AE149</f>
        <v>172.04</v>
      </c>
      <c r="AF163" s="77" t="e">
        <f t="shared" ref="AF163" ca="1" si="150">Y163-AE163</f>
        <v>#DIV/0!</v>
      </c>
    </row>
    <row r="164" spans="1:32" s="1" customFormat="1" ht="15.75">
      <c r="A164" s="23"/>
      <c r="B164" s="19" t="s">
        <v>119</v>
      </c>
      <c r="C164" s="20" t="s">
        <v>120</v>
      </c>
      <c r="D164" s="21" t="s">
        <v>225</v>
      </c>
      <c r="E164" s="22" t="s">
        <v>226</v>
      </c>
      <c r="F164" s="17" t="s">
        <v>227</v>
      </c>
      <c r="G164" s="21" t="s">
        <v>228</v>
      </c>
      <c r="H164" s="21" t="s">
        <v>229</v>
      </c>
      <c r="I164" s="17" t="s">
        <v>230</v>
      </c>
      <c r="J164" s="17" t="s">
        <v>231</v>
      </c>
      <c r="K164" s="17" t="s">
        <v>232</v>
      </c>
      <c r="L164" s="17" t="s">
        <v>233</v>
      </c>
      <c r="M164" s="17" t="s">
        <v>234</v>
      </c>
      <c r="N164" s="17" t="s">
        <v>235</v>
      </c>
      <c r="O164" s="17" t="s">
        <v>236</v>
      </c>
      <c r="P164" s="17" t="s">
        <v>237</v>
      </c>
      <c r="Q164" s="539" t="s">
        <v>238</v>
      </c>
      <c r="R164" s="17" t="s">
        <v>239</v>
      </c>
      <c r="S164" s="17" t="s">
        <v>240</v>
      </c>
      <c r="T164" s="17" t="s">
        <v>241</v>
      </c>
      <c r="U164" s="17" t="s">
        <v>242</v>
      </c>
      <c r="V164" s="17" t="s">
        <v>243</v>
      </c>
      <c r="W164" s="56" t="s">
        <v>244</v>
      </c>
      <c r="X164" s="17" t="s">
        <v>245</v>
      </c>
      <c r="Y164" s="71" t="s">
        <v>246</v>
      </c>
      <c r="Z164" s="544" t="s">
        <v>247</v>
      </c>
      <c r="AA164" s="73" t="s">
        <v>248</v>
      </c>
      <c r="AB164" s="74" t="s">
        <v>249</v>
      </c>
      <c r="AC164" s="74" t="s">
        <v>250</v>
      </c>
      <c r="AD164" s="75" t="s">
        <v>251</v>
      </c>
      <c r="AE164" s="76"/>
      <c r="AF164" s="77"/>
    </row>
    <row r="165" spans="1:32">
      <c r="A165" s="23">
        <f>'[1]24-10-2025'!$B$2</f>
        <v>0</v>
      </c>
      <c r="B165" s="24" cm="1">
        <f t="array" aca="1" ref="B165" ca="1">INDIRECT("'[Rawad.xlsx]"&amp;TEXT(DATE(2025,10,1)+INT((ROW()-4)/7),"dd-mm-yyyy")&amp;"'!$B$4")</f>
        <v>0</v>
      </c>
      <c r="C165" s="25" cm="1">
        <f t="array" aca="1" ref="C165" ca="1">INDIRECT("'[Rawad.xlsx]"&amp;TEXT(DATE(2025,10,1)+INT((ROW()-4)/7),"dd-mm-yyyy")&amp;"'!$B$3")</f>
        <v>0</v>
      </c>
      <c r="D165" s="26" cm="1">
        <f t="array" aca="1" ref="D165" ca="1">INDIRECT("'[Rawad.xlsx]"&amp;TEXT(DATE(2025,10,1)+INT((ROW()-4)/7),"dd-mm-yyyy")&amp;"'!$I$2")</f>
        <v>0</v>
      </c>
      <c r="E165" s="27" cm="1">
        <f t="array" aca="1" ref="E165" ca="1">INDIRECT("'[Rawad.xlsx]"&amp;TEXT(DATE(2025,10,1)+INT((ROW()-4)/7),"dd-mm-yyyy")&amp;"'!$I$9")</f>
        <v>0</v>
      </c>
      <c r="F165" s="41" cm="1">
        <f t="array" aca="1" ref="F165" ca="1">INDIRECT("'[Rawad.xlsx]"&amp;TEXT(DATE(2025,10,1)+INT((ROW()-4)/7),"dd-mm-yyyy")&amp;"'!$F$9")</f>
        <v>0</v>
      </c>
      <c r="G165" s="29" cm="1">
        <f t="array" aca="1" ref="G165" ca="1">INDIRECT("'[Rawad.xlsx]"&amp;TEXT(DATE(2025,10,1)+INT((ROW()-4)/7),"dd-mm-yyyy")&amp;"'!$B$22")</f>
        <v>0</v>
      </c>
      <c r="H165" s="29" cm="1">
        <f t="array" aca="1" ref="H165" ca="1">INDIRECT("'[Rawad.xlsx]"&amp;TEXT(DATE(2025,10,1)+INT((ROW()-4)/7),"dd-mm-yyyy")&amp;"'!$B$20")</f>
        <v>0</v>
      </c>
      <c r="I165" s="53" cm="1">
        <f t="array" aca="1" ref="I165" ca="1">INDIRECT("'[Rawad.xlsx]"&amp;TEXT(DATE(2025,10,1)+INT((ROW()-4)/7),"dd-mm-yyyy")&amp;"'!$B$18")</f>
        <v>0</v>
      </c>
      <c r="J165" s="28" cm="1">
        <f t="array" aca="1" ref="J165" ca="1">INDIRECT("'[Rawad.xlsx]"&amp;TEXT(DATE(2025,10,1)+INT((ROW()-4)/7),"dd-mm-yyyy")&amp;"'!$G$27")</f>
        <v>0</v>
      </c>
      <c r="K165" s="28" cm="1">
        <f t="array" aca="1" ref="K165" ca="1">INDIRECT("'[Rawad.xlsx]"&amp;TEXT(DATE(2025,10,1)+INT((ROW()-4)/7),"dd-mm-yyyy")&amp;"'!$C$67")</f>
        <v>0</v>
      </c>
      <c r="L165" s="53" cm="1">
        <f t="array" aca="1" ref="L165" ca="1">INDIRECT("'[Rawad.xlsx]"&amp;TEXT(DATE(2025,10,1)+INT((ROW()-4)/7),"dd-mm-yyyy")&amp;"'!$G$25")</f>
        <v>0</v>
      </c>
      <c r="M165" s="28" cm="1">
        <f t="array" aca="1" ref="M165" ca="1">INDIRECT("'[Rawad.xlsx]"&amp;TEXT(DATE(2025,10,1)+INT((ROW()-4)/7),"dd-mm-yyyy")&amp;"'!$H$25")</f>
        <v>0</v>
      </c>
      <c r="N165" s="28" cm="1">
        <f t="array" aca="1" ref="N165" ca="1">INDIRECT("'[Rawad.xlsx]"&amp;TEXT(DATE(2025,10,1)+INT((ROW()-4)/7),"dd-mm-yyyy")&amp;"'!$F$25")</f>
        <v>0</v>
      </c>
      <c r="O165" s="28" cm="1">
        <f t="array" aca="1" ref="O165" ca="1">INDIRECT("'[Rawad.xlsx]"&amp;TEXT(DATE(2025,10,1)+INT((ROW()-4)/7),"dd-mm-yyyy")&amp;"'!$D$25")</f>
        <v>0</v>
      </c>
      <c r="P165" s="53" cm="1">
        <f t="array" aca="1" ref="P165" ca="1">INDIRECT("'[Rawad.xlsx]"&amp;TEXT(DATE(2025,10,1)+INT((ROW()-4)/7),"dd-mm-yyyy")&amp;"'!$I$25")</f>
        <v>0</v>
      </c>
      <c r="Q165" s="540">
        <f ca="1">SUM(F4:P4)+(E4*D4)+Z4+AA4+AB4</f>
        <v>0</v>
      </c>
      <c r="R165" s="28" cm="1">
        <f t="array" aca="1" ref="R165" ca="1">INDIRECT("'[Rawad.xlsx]"&amp;TEXT(DATE(2025,10,1)+INT((ROW()-4)/7),"dd-mm-yyyy")&amp;"'!$M$6")</f>
        <v>0</v>
      </c>
      <c r="S165" s="28" cm="1">
        <f t="array" aca="1" ref="S165" ca="1">INDIRECT("'[Rawad.xlsx]"&amp;TEXT(DATE(2025,10,1)+INT((ROW()-4)/7),"dd-mm-yyyy")&amp;"'!M$5")</f>
        <v>0</v>
      </c>
      <c r="T165" s="28" cm="1">
        <f t="array" aca="1" ref="T165" ca="1">INDIRECT("'[Rawad.xlsx]"&amp;TEXT(DATE(2025,10,1)+INT((ROW()-4)/7),"dd-mm-yyyy")&amp;"'!$M$4")</f>
        <v>0</v>
      </c>
      <c r="U165" s="53">
        <f ca="1">Q165-(S165+R165+T165)</f>
        <v>0</v>
      </c>
      <c r="V165" s="28">
        <f t="shared" ref="V165:V168" ca="1" si="151">R165-(R165*11%)</f>
        <v>0</v>
      </c>
      <c r="W165" s="57">
        <f t="shared" ref="W165:W168" ca="1" si="152">(S165-(S165*20%))</f>
        <v>0</v>
      </c>
      <c r="X165" s="28">
        <f ca="1">((F165+(E165*D165))-(V165+W165+T165))</f>
        <v>0</v>
      </c>
      <c r="Y165" s="78" t="e">
        <f ca="1">(((R165*11%)+(S165*6%)+(U165*20%)+(T165-K165))-(J165+L165+M165+P165))/C1</f>
        <v>#DIV/0!</v>
      </c>
      <c r="Z165" s="547" cm="1">
        <f t="array" aca="1" ref="Z165" ca="1">INDIRECT("'[Rawad.xlsx]"&amp;TEXT(DATE(2025,10,1)+INT((ROW()-4)/7),"dd-mm-yyyy")&amp;"'!$B$17")</f>
        <v>0</v>
      </c>
      <c r="AA165" s="89" cm="1">
        <f t="array" aca="1" ref="AA165" ca="1">INDIRECT("'[Rawad.xlsx]"&amp;TEXT(DATE(2025,10,1)+INT((ROW()-4)/7),"dd-mm-yyyy")&amp;"'!G$72")</f>
        <v>0</v>
      </c>
      <c r="AB165" s="81"/>
      <c r="AC165" s="81">
        <f>'[1]24-10-2025'!$M$7</f>
        <v>0</v>
      </c>
      <c r="AD165" s="80">
        <f t="shared" ca="1" si="99"/>
        <v>0</v>
      </c>
      <c r="AE165" s="76"/>
      <c r="AF165" s="77"/>
    </row>
    <row r="166" spans="1:32">
      <c r="A166" s="23">
        <f>'[2]24-10-2025'!$B$2</f>
        <v>0</v>
      </c>
      <c r="B166" s="30" cm="1">
        <f t="array" aca="1" ref="B166" ca="1">INDIRECT("'[Hani.xlsx]"&amp;TEXT(DATE(2025,10,1)+INT((ROW()-4)/7),"dd-mm-yyyy")&amp;"'!$B$4")</f>
        <v>0</v>
      </c>
      <c r="C166" s="25" cm="1">
        <f t="array" aca="1" ref="C166" ca="1">INDIRECT("'[Hani.xlsx]"&amp;TEXT(DATE(2025,10,1)+INT((ROW()-4)/7),"dd-mm-yyyy")&amp;"'!$B$3")</f>
        <v>0</v>
      </c>
      <c r="D166" s="26" cm="1">
        <f t="array" aca="1" ref="D166" ca="1">INDIRECT("'[Hani.xlsx]"&amp;TEXT(DATE(2025,10,1)+INT((ROW()-4)/7),"dd-mm-yyyy")&amp;"'!$I$2")</f>
        <v>0</v>
      </c>
      <c r="E166" s="27" cm="1">
        <f t="array" aca="1" ref="E166" ca="1">INDIRECT("'[Hani.xlsx]"&amp;TEXT(DATE(2025,10,1)+INT((ROW()-5)/7),"dd-mm-yyyy")&amp;"'!$I$9")</f>
        <v>0</v>
      </c>
      <c r="F166" s="41" cm="1">
        <f t="array" aca="1" ref="F166" ca="1">INDIRECT("'[Hani.xlsx]"&amp;TEXT(DATE(2025,10,1)+INT((ROW()-5)/7),"dd-mm-yyyy")&amp;"'!$F$9")</f>
        <v>0</v>
      </c>
      <c r="G166" s="52" cm="1">
        <f t="array" aca="1" ref="G166" ca="1">INDIRECT("'[Hani.xlsx]"&amp;TEXT(DATE(2025,10,1)+INT((ROW()-5)/7),"dd-mm-yyyy")&amp;"'!$B$22")</f>
        <v>0</v>
      </c>
      <c r="H166" s="52" cm="1">
        <f t="array" aca="1" ref="H166" ca="1">INDIRECT("'[Hani.xlsx]"&amp;TEXT(DATE(2025,10,1)+INT((ROW()-5)/7),"dd-mm-yyyy")&amp;"'!$B$20")</f>
        <v>0</v>
      </c>
      <c r="I166" s="53" cm="1">
        <f t="array" aca="1" ref="I166" ca="1">INDIRECT("'[Hani.xlsx]"&amp;TEXT(DATE(2025,10,1)+INT((ROW()-5)/7),"dd-mm-yyyy")&amp;"'!$B$18")</f>
        <v>0</v>
      </c>
      <c r="J166" s="53" cm="1">
        <f t="array" aca="1" ref="J166" ca="1">INDIRECT("'[Hani.xlsx]"&amp;TEXT(DATE(2025,10,1)+INT((ROW()-5)/7),"dd-mm-yyyy")&amp;"'!$G$27")</f>
        <v>0</v>
      </c>
      <c r="K166" s="53" cm="1">
        <f t="array" aca="1" ref="K166" ca="1">INDIRECT("'[Hani.xlsx]"&amp;TEXT(DATE(2025,10,1)+INT((ROW()-5)/7),"dd-mm-yyyy")&amp;"'!$C$67")</f>
        <v>0</v>
      </c>
      <c r="L166" s="53" cm="1">
        <f t="array" aca="1" ref="L166" ca="1">INDIRECT("'[Hani.xlsx]"&amp;TEXT(DATE(2025,10,1)+INT((ROW()-5)/7),"dd-mm-yyyy")&amp;"'!$G$25")</f>
        <v>0</v>
      </c>
      <c r="M166" s="53" cm="1">
        <f t="array" aca="1" ref="M166" ca="1">INDIRECT("'[Hani.xlsx]"&amp;TEXT(DATE(2025,10,1)+INT((ROW()-5)/7),"dd-mm-yyyy")&amp;"'!$H$25")</f>
        <v>0</v>
      </c>
      <c r="N166" s="53" cm="1">
        <f t="array" aca="1" ref="N166" ca="1">INDIRECT("'[Hani.xlsx]"&amp;TEXT(DATE(2025,10,1)+INT((ROW()-5)/7),"dd-mm-yyyy")&amp;"'!$F$25")</f>
        <v>0</v>
      </c>
      <c r="O166" s="53" cm="1">
        <f t="array" aca="1" ref="O166" ca="1">INDIRECT("'[Hani.xlsx]"&amp;TEXT(DATE(2025,10,1)+INT((ROW()-5)/7),"dd-mm-yyyy")&amp;"'!$D$25")</f>
        <v>0</v>
      </c>
      <c r="P166" s="53" cm="1">
        <f t="array" aca="1" ref="P166" ca="1">INDIRECT("'[Hani.xlsx]"&amp;TEXT(DATE(2025,10,1)+INT((ROW()-5)/7),"dd-mm-yyyy")&amp;"'!$I$25")</f>
        <v>0</v>
      </c>
      <c r="Q166" s="540">
        <f ca="1">SUM(F4:P4)+(E4*D4)+Z4+AA4+AB4</f>
        <v>0</v>
      </c>
      <c r="R166" s="53" cm="1">
        <f t="array" aca="1" ref="R166" ca="1">INDIRECT("'[Hani.xlsx]"&amp;TEXT(DATE(2025,10,1)+INT((ROW()-5)/7),"dd-mm-yyyy")&amp;"'!$M$6")</f>
        <v>0</v>
      </c>
      <c r="S166" s="53" cm="1">
        <f t="array" aca="1" ref="S166" ca="1">INDIRECT("'[Hani.xlsx]"&amp;TEXT(DATE(2025,10,1)+INT((ROW()-5)/7),"dd-mm-yyyy")&amp;"'!M$5")</f>
        <v>0</v>
      </c>
      <c r="T166" s="53" cm="1">
        <f t="array" aca="1" ref="T166" ca="1">INDIRECT("'[Hani.xlsx]"&amp;TEXT(DATE(2025,10,1)+INT((ROW()-5)/7),"dd-mm-yyyy")&amp;"'!$M$4")</f>
        <v>0</v>
      </c>
      <c r="U166" s="53">
        <f t="shared" ref="U166:U168" ca="1" si="153">Q166-(S166+R166+T166)</f>
        <v>0</v>
      </c>
      <c r="V166" s="28">
        <f t="shared" ca="1" si="151"/>
        <v>0</v>
      </c>
      <c r="W166" s="57">
        <f t="shared" ca="1" si="152"/>
        <v>0</v>
      </c>
      <c r="X166" s="28">
        <f ca="1">((F166+(E166*D166))-(V166+W166+T166))</f>
        <v>0</v>
      </c>
      <c r="Y166" s="78" t="e">
        <f ca="1">(((R166*11%)+(S166*6%)+(U166*20%)+(T166-K166))-(J166+L166+M166+P166))/C1</f>
        <v>#DIV/0!</v>
      </c>
      <c r="Z166" s="547" cm="1">
        <f t="array" aca="1" ref="Z166" ca="1">INDIRECT("'[Hani.xlsx]"&amp;TEXT(DATE(2025,10,1)+INT((ROW()-5)/7),"dd-mm-yyyy")&amp;"'!$B$17")</f>
        <v>0</v>
      </c>
      <c r="AA166" s="89" cm="1">
        <f t="array" aca="1" ref="AA166" ca="1">INDIRECT("'[Hani.xlsx]"&amp;TEXT(DATE(2025,10,1)+INT((ROW()-5)/7),"dd-mm-yyyy")&amp;"'!G$72")</f>
        <v>0</v>
      </c>
      <c r="AB166" s="81"/>
      <c r="AC166" s="81"/>
      <c r="AD166" s="80">
        <f t="shared" ca="1" si="99"/>
        <v>0</v>
      </c>
      <c r="AE166" s="76"/>
      <c r="AF166" s="77"/>
    </row>
    <row r="167" spans="1:32">
      <c r="A167" s="23">
        <f>'[3]24-10-2025'!$B$2</f>
        <v>0</v>
      </c>
      <c r="B167" s="30" cm="1">
        <f t="array" aca="1" ref="B167" ca="1">INDIRECT("'[Rayan.xlsx]"&amp;TEXT(DATE(2025,10,1)+INT((ROW()-4)/7),"dd-mm-yyyy")&amp;"'!$B$4")</f>
        <v>0</v>
      </c>
      <c r="C167" s="25" cm="1">
        <f t="array" aca="1" ref="C167" ca="1">INDIRECT("'[Rayan.xlsx]"&amp;TEXT(DATE(2025,10,1)+INT((ROW()-4)/7),"dd-mm-yyyy")&amp;"'!$B$3")</f>
        <v>0</v>
      </c>
      <c r="D167" s="26" cm="1">
        <f t="array" aca="1" ref="D167" ca="1">INDIRECT("'[Rayan.xlsx]"&amp;TEXT(DATE(2025,10,1)+INT((ROW()-4)/7),"dd-mm-yyyy")&amp;"'!$I$2")</f>
        <v>89000</v>
      </c>
      <c r="E167" s="27" cm="1">
        <f t="array" aca="1" ref="E167" ca="1">INDIRECT("'[Rayan.xlsx]"&amp;TEXT(DATE(2025,10,1)+INT((ROW()-6)/7),"dd-mm-yyyy")&amp;"'!$I$9")</f>
        <v>0</v>
      </c>
      <c r="F167" s="41" cm="1">
        <f t="array" aca="1" ref="F167" ca="1">INDIRECT("'[Rayan.xlsx]"&amp;TEXT(DATE(2025,10,1)+INT((ROW()-6)/7),"dd-mm-yyyy")&amp;"'!$F$9")</f>
        <v>0</v>
      </c>
      <c r="G167" s="52" cm="1">
        <f t="array" aca="1" ref="G167" ca="1">INDIRECT("'[Rayan.xlsx]"&amp;TEXT(DATE(2025,10,1)+INT((ROW()-6)/7),"dd-mm-yyyy")&amp;"'!$B$22")</f>
        <v>0</v>
      </c>
      <c r="H167" s="52" cm="1">
        <f t="array" aca="1" ref="H167" ca="1">INDIRECT("'[Rayan.xlsx]"&amp;TEXT(DATE(2025,10,1)+INT((ROW()-6)/7),"dd-mm-yyyy")&amp;"'!$B$20")</f>
        <v>0</v>
      </c>
      <c r="I167" s="53" cm="1">
        <f t="array" aca="1" ref="I167" ca="1">INDIRECT("'[Rayan.xlsx]"&amp;TEXT(DATE(2025,10,1)+INT((ROW()-6)/7),"dd-mm-yyyy")&amp;"'!$B$18")</f>
        <v>0</v>
      </c>
      <c r="J167" s="53" cm="1">
        <f t="array" aca="1" ref="J167" ca="1">INDIRECT("'[Rayan.xlsx]"&amp;TEXT(DATE(2025,10,1)+INT((ROW()-6)/7),"dd-mm-yyyy")&amp;"'!$G$27")</f>
        <v>0</v>
      </c>
      <c r="K167" s="53" cm="1">
        <f t="array" aca="1" ref="K167" ca="1">INDIRECT("'[Rayan.xlsx]"&amp;TEXT(DATE(2025,10,1)+INT((ROW()-6)/7),"dd-mm-yyyy")&amp;"'!$C$67")</f>
        <v>0</v>
      </c>
      <c r="L167" s="53" cm="1">
        <f t="array" aca="1" ref="L167" ca="1">INDIRECT("'[Rayan.xlsx]"&amp;TEXT(DATE(2025,10,1)+INT((ROW()-6)/7),"dd-mm-yyyy")&amp;"'!$G$25")</f>
        <v>0</v>
      </c>
      <c r="M167" s="53" cm="1">
        <f t="array" aca="1" ref="M167" ca="1">INDIRECT("'[Rayan.xlsx]"&amp;TEXT(DATE(2025,10,1)+INT((ROW()-6)/7),"dd-mm-yyyy")&amp;"'!$H$25")</f>
        <v>0</v>
      </c>
      <c r="N167" s="53" cm="1">
        <f t="array" aca="1" ref="N167" ca="1">INDIRECT("'[Rayan.xlsx]"&amp;TEXT(DATE(2025,10,1)+INT((ROW()-6)/7),"dd-mm-yyyy")&amp;"'!$F$25")</f>
        <v>0</v>
      </c>
      <c r="O167" s="53" cm="1">
        <f t="array" aca="1" ref="O167" ca="1">INDIRECT("'[Rayan.xlsx]"&amp;TEXT(DATE(2025,10,1)+INT((ROW()-6)/7),"dd-mm-yyyy")&amp;"'!$D$25")</f>
        <v>0</v>
      </c>
      <c r="P167" s="53" cm="1">
        <f t="array" aca="1" ref="P167" ca="1">INDIRECT("'[Rayan.xlsx]"&amp;TEXT(DATE(2025,10,1)+INT((ROW()-6)/7),"dd-mm-yyyy")&amp;"'!$I$25")</f>
        <v>0</v>
      </c>
      <c r="Q167" s="540">
        <f ca="1">SUM(F4:P4)+(E4*D4)+Z4+AA4+AB4</f>
        <v>0</v>
      </c>
      <c r="R167" s="53" cm="1">
        <f t="array" aca="1" ref="R167" ca="1">INDIRECT("'[Rayan.xlsx]"&amp;TEXT(DATE(2025,10,1)+INT((ROW()-6)/7),"dd-mm-yyyy")&amp;"'!$M$6")</f>
        <v>0</v>
      </c>
      <c r="S167" s="53" cm="1">
        <f t="array" aca="1" ref="S167" ca="1">INDIRECT("'[Rayan.xlsx]"&amp;TEXT(DATE(2025,10,1)+INT((ROW()-6)/7),"dd-mm-yyyy")&amp;"'!M$5")</f>
        <v>0</v>
      </c>
      <c r="T167" s="53" cm="1">
        <f t="array" aca="1" ref="T167" ca="1">INDIRECT("'[Rayan.xlsx]"&amp;TEXT(DATE(2025,10,1)+INT((ROW()-6)/7),"dd-mm-yyyy")&amp;"'!$M$4")</f>
        <v>0</v>
      </c>
      <c r="U167" s="53">
        <f t="shared" ca="1" si="153"/>
        <v>0</v>
      </c>
      <c r="V167" s="28">
        <f t="shared" ca="1" si="151"/>
        <v>0</v>
      </c>
      <c r="W167" s="57">
        <f t="shared" ca="1" si="152"/>
        <v>0</v>
      </c>
      <c r="X167" s="28">
        <f ca="1">((F167+(E167*D167))-(V167+W167+T167))</f>
        <v>0</v>
      </c>
      <c r="Y167" s="78" t="e">
        <f ca="1">(((R167*11%)+(S167*6%)+(U167*20%)+(T167-K167))-(J167+L167+M167+P167))/C1</f>
        <v>#DIV/0!</v>
      </c>
      <c r="Z167" s="547" cm="1">
        <f t="array" aca="1" ref="Z167" ca="1">INDIRECT("'[Rayan.xlsx]"&amp;TEXT(DATE(2025,10,1)+INT((ROW()-6)/7),"dd-mm-yyyy")&amp;"'!$B$17")</f>
        <v>0</v>
      </c>
      <c r="AA167" s="89" cm="1">
        <f t="array" aca="1" ref="AA167" ca="1">INDIRECT("'[Rayan.xlsx]"&amp;TEXT(DATE(2025,10,1)+INT((ROW()-6)/7),"dd-mm-yyyy")&amp;"'!G$72")</f>
        <v>0</v>
      </c>
      <c r="AB167" s="81"/>
      <c r="AC167" s="81"/>
      <c r="AD167" s="80">
        <f t="shared" ref="AD167:AD196" ca="1" si="154">AC167-((AA167*0.7)+AB167)</f>
        <v>0</v>
      </c>
      <c r="AE167" s="76"/>
      <c r="AF167" s="77"/>
    </row>
    <row r="168" spans="1:32" ht="15.75">
      <c r="A168" s="23">
        <f>'[4]24-10-2025'!$B$2</f>
        <v>0</v>
      </c>
      <c r="B168" s="30" cm="1">
        <f t="array" aca="1" ref="B168" ca="1">INDIRECT("'[Ahmad.xlsx]"&amp;TEXT(DATE(2025,10,1)+INT((ROW()-4)/7),"dd-mm-yyyy")&amp;"'!$B$4")</f>
        <v>0</v>
      </c>
      <c r="C168" s="25" cm="1">
        <f t="array" aca="1" ref="C168" ca="1">INDIRECT("'[Ahmad.xlsx]"&amp;TEXT(DATE(2025,10,1)+INT((ROW()-4)/7),"dd-mm-yyyy")&amp;"'!$B$3")</f>
        <v>0</v>
      </c>
      <c r="D168" s="26" cm="1">
        <f t="array" aca="1" ref="D168" ca="1">INDIRECT("'[Ahmad.xlsx]"&amp;TEXT(DATE(2025,10,1)+INT((ROW()-4)/7),"dd-mm-yyyy")&amp;"'!$I$2")</f>
        <v>89000</v>
      </c>
      <c r="E168" s="27" cm="1">
        <f t="array" aca="1" ref="E168" ca="1">INDIRECT("'[Ahmad.xlsx]"&amp;TEXT(DATE(2025,10,1)+INT((ROW()-7)/7),"dd-mm-yyyy")&amp;"'!$I$9")</f>
        <v>0</v>
      </c>
      <c r="F168" s="41" cm="1">
        <f t="array" aca="1" ref="F168" ca="1">INDIRECT("'[Ahmad.xlsx]"&amp;TEXT(DATE(2025,10,1)+INT((ROW()-7)/7),"dd-mm-yyyy")&amp;"'!$F$9")</f>
        <v>0</v>
      </c>
      <c r="G168" s="52" cm="1">
        <f t="array" aca="1" ref="G168" ca="1">INDIRECT("'[Ahmad.xlsx]"&amp;TEXT(DATE(2025,10,1)+INT((ROW()-7)/7),"dd-mm-yyyy")&amp;"'!$B$22")</f>
        <v>0</v>
      </c>
      <c r="H168" s="52" cm="1">
        <f t="array" aca="1" ref="H168" ca="1">INDIRECT("'[Ahmad.xlsx]"&amp;TEXT(DATE(2025,10,1)+INT((ROW()-7)/7),"dd-mm-yyyy")&amp;"'!$B$20")</f>
        <v>0</v>
      </c>
      <c r="I168" s="53" cm="1">
        <f t="array" aca="1" ref="I168" ca="1">INDIRECT("'[Ahmad.xlsx]"&amp;TEXT(DATE(2025,10,1)+INT((ROW()-7)/7),"dd-mm-yyyy")&amp;"'!$B$18")</f>
        <v>0</v>
      </c>
      <c r="J168" s="53" cm="1">
        <f t="array" aca="1" ref="J168" ca="1">INDIRECT("'[Ahmad.xlsx]"&amp;TEXT(DATE(2025,10,1)+INT((ROW()-7)/7),"dd-mm-yyyy")&amp;"'!$G$27")</f>
        <v>0</v>
      </c>
      <c r="K168" s="53" cm="1">
        <f t="array" aca="1" ref="K168" ca="1">INDIRECT("'[Ahmad.xlsx]"&amp;TEXT(DATE(2025,10,1)+INT((ROW()-7)/7),"dd-mm-yyyy")&amp;"'!$C$67")</f>
        <v>0</v>
      </c>
      <c r="L168" s="53" cm="1">
        <f t="array" aca="1" ref="L168" ca="1">INDIRECT("'[Ahmad.xlsx]"&amp;TEXT(DATE(2025,10,1)+INT((ROW()-7)/7),"dd-mm-yyyy")&amp;"'!$G$25")</f>
        <v>0</v>
      </c>
      <c r="M168" s="53" cm="1">
        <f t="array" aca="1" ref="M168" ca="1">INDIRECT("'[Ahmad.xlsx]"&amp;TEXT(DATE(2025,10,1)+INT((ROW()-7)/7),"dd-mm-yyyy")&amp;"'!$H$25")</f>
        <v>0</v>
      </c>
      <c r="N168" s="53" cm="1">
        <f t="array" aca="1" ref="N168" ca="1">INDIRECT("'[Ahmad.xlsx]"&amp;TEXT(DATE(2025,10,1)+INT((ROW()-7)/7),"dd-mm-yyyy")&amp;"'!$F$25")</f>
        <v>0</v>
      </c>
      <c r="O168" s="53" cm="1">
        <f t="array" aca="1" ref="O168" ca="1">INDIRECT("'[Ahmad.xlsx]"&amp;TEXT(DATE(2025,10,1)+INT((ROW()-7)/7),"dd-mm-yyyy")&amp;"'!$D$25")</f>
        <v>0</v>
      </c>
      <c r="P168" s="53" cm="1">
        <f t="array" aca="1" ref="P168" ca="1">INDIRECT("'[Ahmad.xlsx]"&amp;TEXT(DATE(2025,10,1)+INT((ROW()-7)/7),"dd-mm-yyyy")&amp;"'!$I$25")</f>
        <v>0</v>
      </c>
      <c r="Q168" s="540">
        <f ca="1">SUM(F4:P4)+(E4*D4)+Z4+AA4+AB4</f>
        <v>0</v>
      </c>
      <c r="R168" s="53" cm="1">
        <f t="array" aca="1" ref="R168" ca="1">INDIRECT("'[Ahmad.xlsx]"&amp;TEXT(DATE(2025,10,1)+INT((ROW()-7)/7),"dd-mm-yyyy")&amp;"'!$M$6")</f>
        <v>0</v>
      </c>
      <c r="S168" s="53" cm="1">
        <f t="array" aca="1" ref="S168" ca="1">INDIRECT("'[Ahmad.xlsx]"&amp;TEXT(DATE(2025,10,1)+INT((ROW()-7)/7),"dd-mm-yyyy")&amp;"'!M$5")</f>
        <v>0</v>
      </c>
      <c r="T168" s="53" cm="1">
        <f t="array" aca="1" ref="T168" ca="1">INDIRECT("'[Ahmad.xlsx]"&amp;TEXT(DATE(2025,10,1)+INT((ROW()-7)/7),"dd-mm-yyyy")&amp;"'!$M$4")</f>
        <v>0</v>
      </c>
      <c r="U168" s="53">
        <f t="shared" ca="1" si="153"/>
        <v>0</v>
      </c>
      <c r="V168" s="28">
        <f t="shared" ca="1" si="151"/>
        <v>0</v>
      </c>
      <c r="W168" s="57">
        <f t="shared" ca="1" si="152"/>
        <v>0</v>
      </c>
      <c r="X168" s="28">
        <f ca="1">((F168+(E168*D168))-(V168+W168+T168))</f>
        <v>0</v>
      </c>
      <c r="Y168" s="78" t="e">
        <f ca="1">(((R168*11%)+(S168*6%)+(U168*20%)+(T168-K168))-(J168+L168+M168+P168))/C1</f>
        <v>#DIV/0!</v>
      </c>
      <c r="Z168" s="547" cm="1">
        <f t="array" aca="1" ref="Z168" ca="1">INDIRECT("'[Ahmad.xlsx]"&amp;TEXT(DATE(2025,10,1)+INT((ROW()-7)/7),"dd-mm-yyyy")&amp;"'!$B$17")</f>
        <v>0</v>
      </c>
      <c r="AA168" s="89" cm="1">
        <f t="array" aca="1" ref="AA168" ca="1">INDIRECT("'[Ahmad.xlsx]"&amp;TEXT(DATE(2025,10,1)+INT((ROW()-7)/7),"dd-mm-yyyy")&amp;"'!G$72")</f>
        <v>0</v>
      </c>
      <c r="AB168" s="81"/>
      <c r="AC168" s="81"/>
      <c r="AD168" s="80">
        <f t="shared" ca="1" si="154"/>
        <v>0</v>
      </c>
      <c r="AE168" s="76"/>
      <c r="AF168" s="77"/>
    </row>
    <row r="169" spans="1:32" s="2" customFormat="1" ht="15.75">
      <c r="A169" s="23"/>
      <c r="B169" s="33"/>
      <c r="C169" s="33"/>
      <c r="D169" s="34"/>
      <c r="E169" s="35"/>
      <c r="F169" s="36"/>
      <c r="G169" s="34"/>
      <c r="H169" s="34"/>
      <c r="I169" s="36"/>
      <c r="J169" s="36"/>
      <c r="K169" s="36"/>
      <c r="L169" s="36"/>
      <c r="M169" s="36"/>
      <c r="N169" s="36"/>
      <c r="O169" s="36"/>
      <c r="P169" s="36"/>
      <c r="Q169" s="542"/>
      <c r="R169" s="36"/>
      <c r="S169" s="60"/>
      <c r="T169" s="61"/>
      <c r="U169" s="36"/>
      <c r="V169" s="36"/>
      <c r="W169" s="62"/>
      <c r="X169" s="36"/>
      <c r="Y169" s="84"/>
      <c r="Z169" s="84"/>
      <c r="AA169" s="84"/>
      <c r="AB169" s="84"/>
      <c r="AC169" s="84"/>
      <c r="AD169" s="85"/>
      <c r="AE169" s="76"/>
      <c r="AF169" s="77"/>
    </row>
    <row r="170" spans="1:32" s="3" customFormat="1" ht="15.75">
      <c r="A170" s="23"/>
      <c r="B170" s="51"/>
      <c r="C170" s="51"/>
      <c r="D170" s="16">
        <f t="shared" ref="D170:X170" ca="1" si="155">SUM(D165:D168)</f>
        <v>178000</v>
      </c>
      <c r="E170" s="50">
        <f t="shared" ca="1" si="155"/>
        <v>0</v>
      </c>
      <c r="F170" s="16">
        <f t="shared" ca="1" si="155"/>
        <v>0</v>
      </c>
      <c r="G170" s="139"/>
      <c r="H170" s="139"/>
      <c r="I170" s="16">
        <f t="shared" ca="1" si="155"/>
        <v>0</v>
      </c>
      <c r="J170" s="16">
        <f t="shared" ca="1" si="155"/>
        <v>0</v>
      </c>
      <c r="K170" s="16">
        <f t="shared" ca="1" si="155"/>
        <v>0</v>
      </c>
      <c r="L170" s="16">
        <f t="shared" ca="1" si="155"/>
        <v>0</v>
      </c>
      <c r="M170" s="16">
        <f t="shared" ca="1" si="155"/>
        <v>0</v>
      </c>
      <c r="N170" s="16">
        <f t="shared" ca="1" si="155"/>
        <v>0</v>
      </c>
      <c r="O170" s="16">
        <f t="shared" ca="1" si="155"/>
        <v>0</v>
      </c>
      <c r="P170" s="16">
        <f t="shared" ca="1" si="155"/>
        <v>0</v>
      </c>
      <c r="Q170" s="546">
        <f t="shared" ca="1" si="155"/>
        <v>0</v>
      </c>
      <c r="R170" s="69">
        <f t="shared" ca="1" si="155"/>
        <v>0</v>
      </c>
      <c r="S170" s="69">
        <f t="shared" ca="1" si="155"/>
        <v>0</v>
      </c>
      <c r="T170" s="69">
        <f t="shared" ca="1" si="155"/>
        <v>0</v>
      </c>
      <c r="U170" s="69">
        <f t="shared" ca="1" si="155"/>
        <v>0</v>
      </c>
      <c r="V170" s="69">
        <f t="shared" ca="1" si="155"/>
        <v>0</v>
      </c>
      <c r="W170" s="70">
        <f t="shared" ca="1" si="155"/>
        <v>0</v>
      </c>
      <c r="X170" s="69">
        <f t="shared" ca="1" si="155"/>
        <v>0</v>
      </c>
      <c r="Y170" s="92" t="e">
        <f ca="1">(((R170*11%)+(S170*6%)+(U170*20%)+(T170-K170))-(J170+L170+M170+P170))/C1</f>
        <v>#DIV/0!</v>
      </c>
      <c r="Z170" s="93">
        <f t="shared" ref="Z170:AD170" ca="1" si="156">SUM(Z165:Z168)</f>
        <v>0</v>
      </c>
      <c r="AA170" s="93">
        <f t="shared" ca="1" si="156"/>
        <v>0</v>
      </c>
      <c r="AB170" s="69">
        <f t="shared" si="156"/>
        <v>0</v>
      </c>
      <c r="AC170" s="69">
        <f t="shared" si="156"/>
        <v>0</v>
      </c>
      <c r="AD170" s="69">
        <f t="shared" ca="1" si="156"/>
        <v>0</v>
      </c>
      <c r="AE170" s="76">
        <f>AE156</f>
        <v>172.04</v>
      </c>
      <c r="AF170" s="77" t="e">
        <f t="shared" ref="AF170" ca="1" si="157">Y170-AE170</f>
        <v>#DIV/0!</v>
      </c>
    </row>
    <row r="171" spans="1:32" s="1" customFormat="1" ht="15.75">
      <c r="A171" s="23"/>
      <c r="B171" s="19" t="s">
        <v>119</v>
      </c>
      <c r="C171" s="20" t="s">
        <v>120</v>
      </c>
      <c r="D171" s="21" t="s">
        <v>225</v>
      </c>
      <c r="E171" s="22" t="s">
        <v>226</v>
      </c>
      <c r="F171" s="17" t="s">
        <v>227</v>
      </c>
      <c r="G171" s="21" t="s">
        <v>228</v>
      </c>
      <c r="H171" s="21" t="s">
        <v>229</v>
      </c>
      <c r="I171" s="17" t="s">
        <v>230</v>
      </c>
      <c r="J171" s="17" t="s">
        <v>231</v>
      </c>
      <c r="K171" s="17" t="s">
        <v>232</v>
      </c>
      <c r="L171" s="17" t="s">
        <v>233</v>
      </c>
      <c r="M171" s="17" t="s">
        <v>234</v>
      </c>
      <c r="N171" s="17" t="s">
        <v>235</v>
      </c>
      <c r="O171" s="17" t="s">
        <v>236</v>
      </c>
      <c r="P171" s="17" t="s">
        <v>237</v>
      </c>
      <c r="Q171" s="539" t="s">
        <v>238</v>
      </c>
      <c r="R171" s="17" t="s">
        <v>239</v>
      </c>
      <c r="S171" s="17" t="s">
        <v>240</v>
      </c>
      <c r="T171" s="17" t="s">
        <v>241</v>
      </c>
      <c r="U171" s="17" t="s">
        <v>242</v>
      </c>
      <c r="V171" s="17" t="s">
        <v>243</v>
      </c>
      <c r="W171" s="56" t="s">
        <v>244</v>
      </c>
      <c r="X171" s="17" t="s">
        <v>245</v>
      </c>
      <c r="Y171" s="71" t="s">
        <v>246</v>
      </c>
      <c r="Z171" s="544" t="s">
        <v>247</v>
      </c>
      <c r="AA171" s="73" t="s">
        <v>248</v>
      </c>
      <c r="AB171" s="74" t="s">
        <v>249</v>
      </c>
      <c r="AC171" s="74" t="s">
        <v>250</v>
      </c>
      <c r="AD171" s="75" t="s">
        <v>251</v>
      </c>
      <c r="AE171" s="76"/>
      <c r="AF171" s="77"/>
    </row>
    <row r="172" spans="1:32">
      <c r="A172" s="23">
        <f>'[1]25-10-2025'!$B$2</f>
        <v>0</v>
      </c>
      <c r="B172" s="24" cm="1">
        <f t="array" aca="1" ref="B172" ca="1">INDIRECT("'[Rawad.xlsx]"&amp;TEXT(DATE(2025,10,1)+INT((ROW()-4)/7),"dd-mm-yyyy")&amp;"'!$B$4")</f>
        <v>0</v>
      </c>
      <c r="C172" s="25" cm="1">
        <f t="array" aca="1" ref="C172" ca="1">INDIRECT("'[Rawad.xlsx]"&amp;TEXT(DATE(2025,10,1)+INT((ROW()-4)/7),"dd-mm-yyyy")&amp;"'!$B$3")</f>
        <v>0</v>
      </c>
      <c r="D172" s="26" cm="1">
        <f t="array" aca="1" ref="D172" ca="1">INDIRECT("'[Rawad.xlsx]"&amp;TEXT(DATE(2025,10,1)+INT((ROW()-4)/7),"dd-mm-yyyy")&amp;"'!$I$2")</f>
        <v>0</v>
      </c>
      <c r="E172" s="27" cm="1">
        <f t="array" aca="1" ref="E172" ca="1">INDIRECT("'[Rawad.xlsx]"&amp;TEXT(DATE(2025,10,1)+INT((ROW()-4)/7),"dd-mm-yyyy")&amp;"'!$I$9")</f>
        <v>0</v>
      </c>
      <c r="F172" s="41" cm="1">
        <f t="array" aca="1" ref="F172" ca="1">INDIRECT("'[Rawad.xlsx]"&amp;TEXT(DATE(2025,10,1)+INT((ROW()-4)/7),"dd-mm-yyyy")&amp;"'!$F$9")</f>
        <v>0</v>
      </c>
      <c r="G172" s="29" cm="1">
        <f t="array" aca="1" ref="G172" ca="1">INDIRECT("'[Rawad.xlsx]"&amp;TEXT(DATE(2025,10,1)+INT((ROW()-4)/7),"dd-mm-yyyy")&amp;"'!$B$22")</f>
        <v>0</v>
      </c>
      <c r="H172" s="29" cm="1">
        <f t="array" aca="1" ref="H172" ca="1">INDIRECT("'[Rawad.xlsx]"&amp;TEXT(DATE(2025,10,1)+INT((ROW()-4)/7),"dd-mm-yyyy")&amp;"'!$B$20")</f>
        <v>0</v>
      </c>
      <c r="I172" s="53" cm="1">
        <f t="array" aca="1" ref="I172" ca="1">INDIRECT("'[Rawad.xlsx]"&amp;TEXT(DATE(2025,10,1)+INT((ROW()-4)/7),"dd-mm-yyyy")&amp;"'!$B$18")</f>
        <v>0</v>
      </c>
      <c r="J172" s="28" cm="1">
        <f t="array" aca="1" ref="J172" ca="1">INDIRECT("'[Rawad.xlsx]"&amp;TEXT(DATE(2025,10,1)+INT((ROW()-4)/7),"dd-mm-yyyy")&amp;"'!$G$27")</f>
        <v>0</v>
      </c>
      <c r="K172" s="28" cm="1">
        <f t="array" aca="1" ref="K172" ca="1">INDIRECT("'[Rawad.xlsx]"&amp;TEXT(DATE(2025,10,1)+INT((ROW()-4)/7),"dd-mm-yyyy")&amp;"'!$C$67")</f>
        <v>0</v>
      </c>
      <c r="L172" s="53" cm="1">
        <f t="array" aca="1" ref="L172" ca="1">INDIRECT("'[Rawad.xlsx]"&amp;TEXT(DATE(2025,10,1)+INT((ROW()-4)/7),"dd-mm-yyyy")&amp;"'!$G$25")</f>
        <v>0</v>
      </c>
      <c r="M172" s="28" cm="1">
        <f t="array" aca="1" ref="M172" ca="1">INDIRECT("'[Rawad.xlsx]"&amp;TEXT(DATE(2025,10,1)+INT((ROW()-4)/7),"dd-mm-yyyy")&amp;"'!$H$25")</f>
        <v>0</v>
      </c>
      <c r="N172" s="28" cm="1">
        <f t="array" aca="1" ref="N172" ca="1">INDIRECT("'[Rawad.xlsx]"&amp;TEXT(DATE(2025,10,1)+INT((ROW()-4)/7),"dd-mm-yyyy")&amp;"'!$F$25")</f>
        <v>0</v>
      </c>
      <c r="O172" s="28" cm="1">
        <f t="array" aca="1" ref="O172" ca="1">INDIRECT("'[Rawad.xlsx]"&amp;TEXT(DATE(2025,10,1)+INT((ROW()-4)/7),"dd-mm-yyyy")&amp;"'!$D$25")</f>
        <v>0</v>
      </c>
      <c r="P172" s="53" cm="1">
        <f t="array" aca="1" ref="P172" ca="1">INDIRECT("'[Rawad.xlsx]"&amp;TEXT(DATE(2025,10,1)+INT((ROW()-4)/7),"dd-mm-yyyy")&amp;"'!$I$25")</f>
        <v>0</v>
      </c>
      <c r="Q172" s="540">
        <f ca="1">SUM(F4:P4)+(E4*D4)+Z4+AA4+AB4</f>
        <v>0</v>
      </c>
      <c r="R172" s="28" cm="1">
        <f t="array" aca="1" ref="R172" ca="1">INDIRECT("'[Rawad.xlsx]"&amp;TEXT(DATE(2025,10,1)+INT((ROW()-4)/7),"dd-mm-yyyy")&amp;"'!$M$6")</f>
        <v>0</v>
      </c>
      <c r="S172" s="28" cm="1">
        <f t="array" aca="1" ref="S172" ca="1">INDIRECT("'[Rawad.xlsx]"&amp;TEXT(DATE(2025,10,1)+INT((ROW()-4)/7),"dd-mm-yyyy")&amp;"'!M$5")</f>
        <v>0</v>
      </c>
      <c r="T172" s="28" cm="1">
        <f t="array" aca="1" ref="T172" ca="1">INDIRECT("'[Rawad.xlsx]"&amp;TEXT(DATE(2025,10,1)+INT((ROW()-4)/7),"dd-mm-yyyy")&amp;"'!$M$4")</f>
        <v>0</v>
      </c>
      <c r="U172" s="53">
        <f ca="1">Q172-(S172+R172+T172)</f>
        <v>0</v>
      </c>
      <c r="V172" s="28">
        <f t="shared" ref="V172:V175" ca="1" si="158">R172-(R172*11%)</f>
        <v>0</v>
      </c>
      <c r="W172" s="57">
        <f t="shared" ref="W172:W175" ca="1" si="159">(S172-(S172*20%))</f>
        <v>0</v>
      </c>
      <c r="X172" s="28">
        <f ca="1">((F172+(E172*D172))-(V172+W172+T172))</f>
        <v>0</v>
      </c>
      <c r="Y172" s="78" t="e">
        <f ca="1">(((R172*11%)+(S172*6%)+(U172*20%)+(T172-K172))-(J172+L172+M172+P172))/C1</f>
        <v>#DIV/0!</v>
      </c>
      <c r="Z172" s="547" cm="1">
        <f t="array" aca="1" ref="Z172" ca="1">INDIRECT("'[Rawad.xlsx]"&amp;TEXT(DATE(2025,10,1)+INT((ROW()-4)/7),"dd-mm-yyyy")&amp;"'!$B$17")</f>
        <v>0</v>
      </c>
      <c r="AA172" s="89" cm="1">
        <f t="array" aca="1" ref="AA172" ca="1">INDIRECT("'[Rawad.xlsx]"&amp;TEXT(DATE(2025,10,1)+INT((ROW()-4)/7),"dd-mm-yyyy")&amp;"'!G$72")</f>
        <v>0</v>
      </c>
      <c r="AB172" s="81"/>
      <c r="AC172" s="81">
        <f>'[1]25-10-2025'!$M$7</f>
        <v>0</v>
      </c>
      <c r="AD172" s="80">
        <f t="shared" ca="1" si="154"/>
        <v>0</v>
      </c>
      <c r="AE172" s="76"/>
      <c r="AF172" s="77"/>
    </row>
    <row r="173" spans="1:32">
      <c r="A173" s="23">
        <f>'[2]25-10-2025'!$B$2</f>
        <v>0</v>
      </c>
      <c r="B173" s="30" cm="1">
        <f t="array" aca="1" ref="B173" ca="1">INDIRECT("'[Hani.xlsx]"&amp;TEXT(DATE(2025,10,1)+INT((ROW()-4)/7),"dd-mm-yyyy")&amp;"'!$B$4")</f>
        <v>0</v>
      </c>
      <c r="C173" s="25" cm="1">
        <f t="array" aca="1" ref="C173" ca="1">INDIRECT("'[Hani.xlsx]"&amp;TEXT(DATE(2025,10,1)+INT((ROW()-4)/7),"dd-mm-yyyy")&amp;"'!$B$3")</f>
        <v>0</v>
      </c>
      <c r="D173" s="26" cm="1">
        <f t="array" aca="1" ref="D173" ca="1">INDIRECT("'[Hani.xlsx]"&amp;TEXT(DATE(2025,10,1)+INT((ROW()-4)/7),"dd-mm-yyyy")&amp;"'!$I$2")</f>
        <v>0</v>
      </c>
      <c r="E173" s="27" cm="1">
        <f t="array" aca="1" ref="E173" ca="1">INDIRECT("'[Hani.xlsx]"&amp;TEXT(DATE(2025,10,1)+INT((ROW()-5)/7),"dd-mm-yyyy")&amp;"'!$I$9")</f>
        <v>0</v>
      </c>
      <c r="F173" s="41" cm="1">
        <f t="array" aca="1" ref="F173" ca="1">INDIRECT("'[Hani.xlsx]"&amp;TEXT(DATE(2025,10,1)+INT((ROW()-5)/7),"dd-mm-yyyy")&amp;"'!$F$9")</f>
        <v>0</v>
      </c>
      <c r="G173" s="52" cm="1">
        <f t="array" aca="1" ref="G173" ca="1">INDIRECT("'[Hani.xlsx]"&amp;TEXT(DATE(2025,10,1)+INT((ROW()-5)/7),"dd-mm-yyyy")&amp;"'!$B$22")</f>
        <v>0</v>
      </c>
      <c r="H173" s="52" cm="1">
        <f t="array" aca="1" ref="H173" ca="1">INDIRECT("'[Hani.xlsx]"&amp;TEXT(DATE(2025,10,1)+INT((ROW()-5)/7),"dd-mm-yyyy")&amp;"'!$B$20")</f>
        <v>0</v>
      </c>
      <c r="I173" s="53" cm="1">
        <f t="array" aca="1" ref="I173" ca="1">INDIRECT("'[Hani.xlsx]"&amp;TEXT(DATE(2025,10,1)+INT((ROW()-5)/7),"dd-mm-yyyy")&amp;"'!$B$18")</f>
        <v>0</v>
      </c>
      <c r="J173" s="53" cm="1">
        <f t="array" aca="1" ref="J173" ca="1">INDIRECT("'[Hani.xlsx]"&amp;TEXT(DATE(2025,10,1)+INT((ROW()-5)/7),"dd-mm-yyyy")&amp;"'!$G$27")</f>
        <v>0</v>
      </c>
      <c r="K173" s="53" cm="1">
        <f t="array" aca="1" ref="K173" ca="1">INDIRECT("'[Hani.xlsx]"&amp;TEXT(DATE(2025,10,1)+INT((ROW()-5)/7),"dd-mm-yyyy")&amp;"'!$C$67")</f>
        <v>0</v>
      </c>
      <c r="L173" s="53" cm="1">
        <f t="array" aca="1" ref="L173" ca="1">INDIRECT("'[Hani.xlsx]"&amp;TEXT(DATE(2025,10,1)+INT((ROW()-5)/7),"dd-mm-yyyy")&amp;"'!$G$25")</f>
        <v>0</v>
      </c>
      <c r="M173" s="53" cm="1">
        <f t="array" aca="1" ref="M173" ca="1">INDIRECT("'[Hani.xlsx]"&amp;TEXT(DATE(2025,10,1)+INT((ROW()-5)/7),"dd-mm-yyyy")&amp;"'!$H$25")</f>
        <v>0</v>
      </c>
      <c r="N173" s="53" cm="1">
        <f t="array" aca="1" ref="N173" ca="1">INDIRECT("'[Hani.xlsx]"&amp;TEXT(DATE(2025,10,1)+INT((ROW()-5)/7),"dd-mm-yyyy")&amp;"'!$F$25")</f>
        <v>0</v>
      </c>
      <c r="O173" s="53" cm="1">
        <f t="array" aca="1" ref="O173" ca="1">INDIRECT("'[Hani.xlsx]"&amp;TEXT(DATE(2025,10,1)+INT((ROW()-5)/7),"dd-mm-yyyy")&amp;"'!$D$25")</f>
        <v>0</v>
      </c>
      <c r="P173" s="53" cm="1">
        <f t="array" aca="1" ref="P173" ca="1">INDIRECT("'[Hani.xlsx]"&amp;TEXT(DATE(2025,10,1)+INT((ROW()-5)/7),"dd-mm-yyyy")&amp;"'!$I$25")</f>
        <v>0</v>
      </c>
      <c r="Q173" s="540">
        <f ca="1">SUM(F4:P4)+(E4*D4)+Z4+AA4+AB4</f>
        <v>0</v>
      </c>
      <c r="R173" s="53" cm="1">
        <f t="array" aca="1" ref="R173" ca="1">INDIRECT("'[Hani.xlsx]"&amp;TEXT(DATE(2025,10,1)+INT((ROW()-5)/7),"dd-mm-yyyy")&amp;"'!$M$6")</f>
        <v>0</v>
      </c>
      <c r="S173" s="53" cm="1">
        <f t="array" aca="1" ref="S173" ca="1">INDIRECT("'[Hani.xlsx]"&amp;TEXT(DATE(2025,10,1)+INT((ROW()-5)/7),"dd-mm-yyyy")&amp;"'!M$5")</f>
        <v>0</v>
      </c>
      <c r="T173" s="53" cm="1">
        <f t="array" aca="1" ref="T173" ca="1">INDIRECT("'[Hani.xlsx]"&amp;TEXT(DATE(2025,10,1)+INT((ROW()-5)/7),"dd-mm-yyyy")&amp;"'!$M$4")</f>
        <v>0</v>
      </c>
      <c r="U173" s="53">
        <f t="shared" ref="U173:U175" ca="1" si="160">Q173-(S173+R173+T173)</f>
        <v>0</v>
      </c>
      <c r="V173" s="28">
        <f t="shared" ca="1" si="158"/>
        <v>0</v>
      </c>
      <c r="W173" s="57">
        <f t="shared" ca="1" si="159"/>
        <v>0</v>
      </c>
      <c r="X173" s="28">
        <f ca="1">((F173+(E173*D173))-(V173+W173+T173))</f>
        <v>0</v>
      </c>
      <c r="Y173" s="78" t="e">
        <f ca="1">(((R173*11%)+(S173*6%)+(U173*20%)+(T173-K173))-(J173+L173+M173+P173))/C1</f>
        <v>#DIV/0!</v>
      </c>
      <c r="Z173" s="547" cm="1">
        <f t="array" aca="1" ref="Z173" ca="1">INDIRECT("'[Hani.xlsx]"&amp;TEXT(DATE(2025,10,1)+INT((ROW()-5)/7),"dd-mm-yyyy")&amp;"'!$B$17")</f>
        <v>0</v>
      </c>
      <c r="AA173" s="89" cm="1">
        <f t="array" aca="1" ref="AA173" ca="1">INDIRECT("'[Hani.xlsx]"&amp;TEXT(DATE(2025,10,1)+INT((ROW()-5)/7),"dd-mm-yyyy")&amp;"'!G$72")</f>
        <v>0</v>
      </c>
      <c r="AB173" s="81"/>
      <c r="AC173" s="81"/>
      <c r="AD173" s="80">
        <f t="shared" ca="1" si="154"/>
        <v>0</v>
      </c>
      <c r="AE173" s="76"/>
      <c r="AF173" s="77"/>
    </row>
    <row r="174" spans="1:32">
      <c r="A174" s="23">
        <f>'[3]25-10-2025'!$B$2</f>
        <v>0</v>
      </c>
      <c r="B174" s="30" cm="1">
        <f t="array" aca="1" ref="B174" ca="1">INDIRECT("'[Rayan.xlsx]"&amp;TEXT(DATE(2025,10,1)+INT((ROW()-4)/7),"dd-mm-yyyy")&amp;"'!$B$4")</f>
        <v>0</v>
      </c>
      <c r="C174" s="25" cm="1">
        <f t="array" aca="1" ref="C174" ca="1">INDIRECT("'[Rayan.xlsx]"&amp;TEXT(DATE(2025,10,1)+INT((ROW()-4)/7),"dd-mm-yyyy")&amp;"'!$B$3")</f>
        <v>0</v>
      </c>
      <c r="D174" s="26" cm="1">
        <f t="array" aca="1" ref="D174" ca="1">INDIRECT("'[Rayan.xlsx]"&amp;TEXT(DATE(2025,10,1)+INT((ROW()-4)/7),"dd-mm-yyyy")&amp;"'!$I$2")</f>
        <v>89000</v>
      </c>
      <c r="E174" s="27" cm="1">
        <f t="array" aca="1" ref="E174" ca="1">INDIRECT("'[Rayan.xlsx]"&amp;TEXT(DATE(2025,10,1)+INT((ROW()-6)/7),"dd-mm-yyyy")&amp;"'!$I$9")</f>
        <v>0</v>
      </c>
      <c r="F174" s="41" cm="1">
        <f t="array" aca="1" ref="F174" ca="1">INDIRECT("'[Rayan.xlsx]"&amp;TEXT(DATE(2025,10,1)+INT((ROW()-6)/7),"dd-mm-yyyy")&amp;"'!$F$9")</f>
        <v>0</v>
      </c>
      <c r="G174" s="52" cm="1">
        <f t="array" aca="1" ref="G174" ca="1">INDIRECT("'[Rayan.xlsx]"&amp;TEXT(DATE(2025,10,1)+INT((ROW()-6)/7),"dd-mm-yyyy")&amp;"'!$B$22")</f>
        <v>0</v>
      </c>
      <c r="H174" s="52" cm="1">
        <f t="array" aca="1" ref="H174" ca="1">INDIRECT("'[Rayan.xlsx]"&amp;TEXT(DATE(2025,10,1)+INT((ROW()-6)/7),"dd-mm-yyyy")&amp;"'!$B$20")</f>
        <v>0</v>
      </c>
      <c r="I174" s="53" cm="1">
        <f t="array" aca="1" ref="I174" ca="1">INDIRECT("'[Rayan.xlsx]"&amp;TEXT(DATE(2025,10,1)+INT((ROW()-6)/7),"dd-mm-yyyy")&amp;"'!$B$18")</f>
        <v>0</v>
      </c>
      <c r="J174" s="53" cm="1">
        <f t="array" aca="1" ref="J174" ca="1">INDIRECT("'[Rayan.xlsx]"&amp;TEXT(DATE(2025,10,1)+INT((ROW()-6)/7),"dd-mm-yyyy")&amp;"'!$G$27")</f>
        <v>0</v>
      </c>
      <c r="K174" s="53" cm="1">
        <f t="array" aca="1" ref="K174" ca="1">INDIRECT("'[Rayan.xlsx]"&amp;TEXT(DATE(2025,10,1)+INT((ROW()-6)/7),"dd-mm-yyyy")&amp;"'!$C$67")</f>
        <v>0</v>
      </c>
      <c r="L174" s="53" cm="1">
        <f t="array" aca="1" ref="L174" ca="1">INDIRECT("'[Rayan.xlsx]"&amp;TEXT(DATE(2025,10,1)+INT((ROW()-6)/7),"dd-mm-yyyy")&amp;"'!$G$25")</f>
        <v>0</v>
      </c>
      <c r="M174" s="53" cm="1">
        <f t="array" aca="1" ref="M174" ca="1">INDIRECT("'[Rayan.xlsx]"&amp;TEXT(DATE(2025,10,1)+INT((ROW()-6)/7),"dd-mm-yyyy")&amp;"'!$H$25")</f>
        <v>0</v>
      </c>
      <c r="N174" s="53" cm="1">
        <f t="array" aca="1" ref="N174" ca="1">INDIRECT("'[Rayan.xlsx]"&amp;TEXT(DATE(2025,10,1)+INT((ROW()-6)/7),"dd-mm-yyyy")&amp;"'!$F$25")</f>
        <v>0</v>
      </c>
      <c r="O174" s="53" cm="1">
        <f t="array" aca="1" ref="O174" ca="1">INDIRECT("'[Rayan.xlsx]"&amp;TEXT(DATE(2025,10,1)+INT((ROW()-6)/7),"dd-mm-yyyy")&amp;"'!$D$25")</f>
        <v>0</v>
      </c>
      <c r="P174" s="53" cm="1">
        <f t="array" aca="1" ref="P174" ca="1">INDIRECT("'[Rayan.xlsx]"&amp;TEXT(DATE(2025,10,1)+INT((ROW()-6)/7),"dd-mm-yyyy")&amp;"'!$I$25")</f>
        <v>0</v>
      </c>
      <c r="Q174" s="540">
        <f ca="1">SUM(F4:P4)+(E4*D4)+Z4+AA4+AB4</f>
        <v>0</v>
      </c>
      <c r="R174" s="53" cm="1">
        <f t="array" aca="1" ref="R174" ca="1">INDIRECT("'[Rayan.xlsx]"&amp;TEXT(DATE(2025,10,1)+INT((ROW()-6)/7),"dd-mm-yyyy")&amp;"'!$M$6")</f>
        <v>0</v>
      </c>
      <c r="S174" s="53" cm="1">
        <f t="array" aca="1" ref="S174" ca="1">INDIRECT("'[Rayan.xlsx]"&amp;TEXT(DATE(2025,10,1)+INT((ROW()-6)/7),"dd-mm-yyyy")&amp;"'!M$5")</f>
        <v>0</v>
      </c>
      <c r="T174" s="53" cm="1">
        <f t="array" aca="1" ref="T174" ca="1">INDIRECT("'[Rayan.xlsx]"&amp;TEXT(DATE(2025,10,1)+INT((ROW()-6)/7),"dd-mm-yyyy")&amp;"'!$M$4")</f>
        <v>0</v>
      </c>
      <c r="U174" s="53">
        <f t="shared" ca="1" si="160"/>
        <v>0</v>
      </c>
      <c r="V174" s="28">
        <f t="shared" ca="1" si="158"/>
        <v>0</v>
      </c>
      <c r="W174" s="57">
        <f t="shared" ca="1" si="159"/>
        <v>0</v>
      </c>
      <c r="X174" s="28">
        <f ca="1">((F174+(E174*D174))-(V174+W174+T174))</f>
        <v>0</v>
      </c>
      <c r="Y174" s="78" t="e">
        <f ca="1">(((R174*11%)+(S174*6%)+(U174*20%)+(T174-K174))-(J174+L174+M174+P174))/C1</f>
        <v>#DIV/0!</v>
      </c>
      <c r="Z174" s="547" cm="1">
        <f t="array" aca="1" ref="Z174" ca="1">INDIRECT("'[Rayan.xlsx]"&amp;TEXT(DATE(2025,10,1)+INT((ROW()-6)/7),"dd-mm-yyyy")&amp;"'!$B$17")</f>
        <v>0</v>
      </c>
      <c r="AA174" s="89" cm="1">
        <f t="array" aca="1" ref="AA174" ca="1">INDIRECT("'[Rayan.xlsx]"&amp;TEXT(DATE(2025,10,1)+INT((ROW()-6)/7),"dd-mm-yyyy")&amp;"'!G$72")</f>
        <v>0</v>
      </c>
      <c r="AB174" s="81"/>
      <c r="AC174" s="81"/>
      <c r="AD174" s="80">
        <f t="shared" ca="1" si="154"/>
        <v>0</v>
      </c>
      <c r="AE174" s="76"/>
      <c r="AF174" s="77"/>
    </row>
    <row r="175" spans="1:32" ht="15.75">
      <c r="A175" s="23">
        <f>'[4]25-10-2025'!$B$2</f>
        <v>0</v>
      </c>
      <c r="B175" s="30" cm="1">
        <f t="array" aca="1" ref="B175" ca="1">INDIRECT("'[Ahmad.xlsx]"&amp;TEXT(DATE(2025,10,1)+INT((ROW()-4)/7),"dd-mm-yyyy")&amp;"'!$B$4")</f>
        <v>0</v>
      </c>
      <c r="C175" s="25" cm="1">
        <f t="array" aca="1" ref="C175" ca="1">INDIRECT("'[Ahmad.xlsx]"&amp;TEXT(DATE(2025,10,1)+INT((ROW()-4)/7),"dd-mm-yyyy")&amp;"'!$B$3")</f>
        <v>0</v>
      </c>
      <c r="D175" s="26" cm="1">
        <f t="array" aca="1" ref="D175" ca="1">INDIRECT("'[Ahmad.xlsx]"&amp;TEXT(DATE(2025,10,1)+INT((ROW()-4)/7),"dd-mm-yyyy")&amp;"'!$I$2")</f>
        <v>89000</v>
      </c>
      <c r="E175" s="27" cm="1">
        <f t="array" aca="1" ref="E175" ca="1">INDIRECT("'[Ahmad.xlsx]"&amp;TEXT(DATE(2025,10,1)+INT((ROW()-7)/7),"dd-mm-yyyy")&amp;"'!$I$9")</f>
        <v>0</v>
      </c>
      <c r="F175" s="41" cm="1">
        <f t="array" aca="1" ref="F175" ca="1">INDIRECT("'[Ahmad.xlsx]"&amp;TEXT(DATE(2025,10,1)+INT((ROW()-7)/7),"dd-mm-yyyy")&amp;"'!$F$9")</f>
        <v>0</v>
      </c>
      <c r="G175" s="52" cm="1">
        <f t="array" aca="1" ref="G175" ca="1">INDIRECT("'[Ahmad.xlsx]"&amp;TEXT(DATE(2025,10,1)+INT((ROW()-7)/7),"dd-mm-yyyy")&amp;"'!$B$22")</f>
        <v>0</v>
      </c>
      <c r="H175" s="52" cm="1">
        <f t="array" aca="1" ref="H175" ca="1">INDIRECT("'[Ahmad.xlsx]"&amp;TEXT(DATE(2025,10,1)+INT((ROW()-7)/7),"dd-mm-yyyy")&amp;"'!$B$20")</f>
        <v>0</v>
      </c>
      <c r="I175" s="53" cm="1">
        <f t="array" aca="1" ref="I175" ca="1">INDIRECT("'[Ahmad.xlsx]"&amp;TEXT(DATE(2025,10,1)+INT((ROW()-7)/7),"dd-mm-yyyy")&amp;"'!$B$18")</f>
        <v>0</v>
      </c>
      <c r="J175" s="53" cm="1">
        <f t="array" aca="1" ref="J175" ca="1">INDIRECT("'[Ahmad.xlsx]"&amp;TEXT(DATE(2025,10,1)+INT((ROW()-7)/7),"dd-mm-yyyy")&amp;"'!$G$27")</f>
        <v>0</v>
      </c>
      <c r="K175" s="53" cm="1">
        <f t="array" aca="1" ref="K175" ca="1">INDIRECT("'[Ahmad.xlsx]"&amp;TEXT(DATE(2025,10,1)+INT((ROW()-7)/7),"dd-mm-yyyy")&amp;"'!$C$67")</f>
        <v>0</v>
      </c>
      <c r="L175" s="53" cm="1">
        <f t="array" aca="1" ref="L175" ca="1">INDIRECT("'[Ahmad.xlsx]"&amp;TEXT(DATE(2025,10,1)+INT((ROW()-7)/7),"dd-mm-yyyy")&amp;"'!$G$25")</f>
        <v>0</v>
      </c>
      <c r="M175" s="53" cm="1">
        <f t="array" aca="1" ref="M175" ca="1">INDIRECT("'[Ahmad.xlsx]"&amp;TEXT(DATE(2025,10,1)+INT((ROW()-7)/7),"dd-mm-yyyy")&amp;"'!$H$25")</f>
        <v>0</v>
      </c>
      <c r="N175" s="53" cm="1">
        <f t="array" aca="1" ref="N175" ca="1">INDIRECT("'[Ahmad.xlsx]"&amp;TEXT(DATE(2025,10,1)+INT((ROW()-7)/7),"dd-mm-yyyy")&amp;"'!$F$25")</f>
        <v>0</v>
      </c>
      <c r="O175" s="53" cm="1">
        <f t="array" aca="1" ref="O175" ca="1">INDIRECT("'[Ahmad.xlsx]"&amp;TEXT(DATE(2025,10,1)+INT((ROW()-7)/7),"dd-mm-yyyy")&amp;"'!$D$25")</f>
        <v>0</v>
      </c>
      <c r="P175" s="53" cm="1">
        <f t="array" aca="1" ref="P175" ca="1">INDIRECT("'[Ahmad.xlsx]"&amp;TEXT(DATE(2025,10,1)+INT((ROW()-7)/7),"dd-mm-yyyy")&amp;"'!$I$25")</f>
        <v>0</v>
      </c>
      <c r="Q175" s="540">
        <f ca="1">SUM(F4:P4)+(E4*D4)+Z4+AA4+AB4</f>
        <v>0</v>
      </c>
      <c r="R175" s="53" cm="1">
        <f t="array" aca="1" ref="R175" ca="1">INDIRECT("'[Ahmad.xlsx]"&amp;TEXT(DATE(2025,10,1)+INT((ROW()-7)/7),"dd-mm-yyyy")&amp;"'!$M$6")</f>
        <v>0</v>
      </c>
      <c r="S175" s="53" cm="1">
        <f t="array" aca="1" ref="S175" ca="1">INDIRECT("'[Ahmad.xlsx]"&amp;TEXT(DATE(2025,10,1)+INT((ROW()-7)/7),"dd-mm-yyyy")&amp;"'!M$5")</f>
        <v>0</v>
      </c>
      <c r="T175" s="53" cm="1">
        <f t="array" aca="1" ref="T175" ca="1">INDIRECT("'[Ahmad.xlsx]"&amp;TEXT(DATE(2025,10,1)+INT((ROW()-7)/7),"dd-mm-yyyy")&amp;"'!$M$4")</f>
        <v>0</v>
      </c>
      <c r="U175" s="53">
        <f t="shared" ca="1" si="160"/>
        <v>0</v>
      </c>
      <c r="V175" s="28">
        <f t="shared" ca="1" si="158"/>
        <v>0</v>
      </c>
      <c r="W175" s="57">
        <f t="shared" ca="1" si="159"/>
        <v>0</v>
      </c>
      <c r="X175" s="28">
        <f ca="1">((F175+(E175*D175))-(V175+W175+T175))</f>
        <v>0</v>
      </c>
      <c r="Y175" s="78" t="e">
        <f ca="1">(((R175*11%)+(S175*6%)+(U175*20%)+(T175-K175))-(J175+L175+M175+P175))/C1</f>
        <v>#DIV/0!</v>
      </c>
      <c r="Z175" s="547" cm="1">
        <f t="array" aca="1" ref="Z175" ca="1">INDIRECT("'[Ahmad.xlsx]"&amp;TEXT(DATE(2025,10,1)+INT((ROW()-7)/7),"dd-mm-yyyy")&amp;"'!$B$17")</f>
        <v>0</v>
      </c>
      <c r="AA175" s="89" cm="1">
        <f t="array" aca="1" ref="AA175" ca="1">INDIRECT("'[Ahmad.xlsx]"&amp;TEXT(DATE(2025,10,1)+INT((ROW()-7)/7),"dd-mm-yyyy")&amp;"'!G$72")</f>
        <v>0</v>
      </c>
      <c r="AB175" s="81"/>
      <c r="AC175" s="81"/>
      <c r="AD175" s="80">
        <f t="shared" ca="1" si="154"/>
        <v>0</v>
      </c>
      <c r="AE175" s="76"/>
      <c r="AF175" s="77"/>
    </row>
    <row r="176" spans="1:32" s="2" customFormat="1" ht="15.75">
      <c r="A176" s="23"/>
      <c r="B176" s="33"/>
      <c r="C176" s="33"/>
      <c r="D176" s="34"/>
      <c r="E176" s="35"/>
      <c r="F176" s="36"/>
      <c r="G176" s="34"/>
      <c r="H176" s="34"/>
      <c r="I176" s="36"/>
      <c r="J176" s="36"/>
      <c r="K176" s="36"/>
      <c r="L176" s="36"/>
      <c r="M176" s="36"/>
      <c r="N176" s="36"/>
      <c r="O176" s="36"/>
      <c r="P176" s="36"/>
      <c r="Q176" s="542"/>
      <c r="R176" s="36"/>
      <c r="S176" s="60"/>
      <c r="T176" s="61"/>
      <c r="U176" s="36"/>
      <c r="V176" s="36"/>
      <c r="W176" s="62"/>
      <c r="X176" s="36"/>
      <c r="Y176" s="84"/>
      <c r="Z176" s="84"/>
      <c r="AA176" s="84"/>
      <c r="AB176" s="84"/>
      <c r="AC176" s="84"/>
      <c r="AD176" s="85"/>
      <c r="AE176" s="76"/>
      <c r="AF176" s="77"/>
    </row>
    <row r="177" spans="1:32" s="3" customFormat="1" ht="15.75">
      <c r="A177" s="23"/>
      <c r="B177" s="51"/>
      <c r="C177" s="51"/>
      <c r="D177" s="16">
        <f t="shared" ref="D177:X177" ca="1" si="161">SUM(D172:D175)</f>
        <v>178000</v>
      </c>
      <c r="E177" s="50">
        <f t="shared" ca="1" si="161"/>
        <v>0</v>
      </c>
      <c r="F177" s="16">
        <f t="shared" ca="1" si="161"/>
        <v>0</v>
      </c>
      <c r="G177" s="16">
        <f t="shared" ca="1" si="161"/>
        <v>0</v>
      </c>
      <c r="H177" s="16">
        <f t="shared" ca="1" si="161"/>
        <v>0</v>
      </c>
      <c r="I177" s="16">
        <f t="shared" ca="1" si="161"/>
        <v>0</v>
      </c>
      <c r="J177" s="16">
        <f t="shared" ca="1" si="161"/>
        <v>0</v>
      </c>
      <c r="K177" s="16">
        <f t="shared" ca="1" si="161"/>
        <v>0</v>
      </c>
      <c r="L177" s="16">
        <f t="shared" ca="1" si="161"/>
        <v>0</v>
      </c>
      <c r="M177" s="16">
        <f t="shared" ca="1" si="161"/>
        <v>0</v>
      </c>
      <c r="N177" s="16">
        <f t="shared" ca="1" si="161"/>
        <v>0</v>
      </c>
      <c r="O177" s="16">
        <f t="shared" ca="1" si="161"/>
        <v>0</v>
      </c>
      <c r="P177" s="16">
        <f t="shared" ca="1" si="161"/>
        <v>0</v>
      </c>
      <c r="Q177" s="546">
        <f t="shared" ca="1" si="161"/>
        <v>0</v>
      </c>
      <c r="R177" s="69">
        <f t="shared" ca="1" si="161"/>
        <v>0</v>
      </c>
      <c r="S177" s="69">
        <f t="shared" ca="1" si="161"/>
        <v>0</v>
      </c>
      <c r="T177" s="69">
        <f t="shared" ca="1" si="161"/>
        <v>0</v>
      </c>
      <c r="U177" s="69">
        <f t="shared" ca="1" si="161"/>
        <v>0</v>
      </c>
      <c r="V177" s="69">
        <f t="shared" ca="1" si="161"/>
        <v>0</v>
      </c>
      <c r="W177" s="70">
        <f t="shared" ca="1" si="161"/>
        <v>0</v>
      </c>
      <c r="X177" s="69">
        <f t="shared" ca="1" si="161"/>
        <v>0</v>
      </c>
      <c r="Y177" s="92" t="e">
        <f ca="1">(((R177*11%)+(S177*6%)+(U177*20%)+(T177-K177))-(J177+L177+M177+P177))/C1</f>
        <v>#DIV/0!</v>
      </c>
      <c r="Z177" s="93">
        <f ca="1">SUM(Z172:Z175)</f>
        <v>0</v>
      </c>
      <c r="AA177" s="93">
        <f ca="1">SUM(AA172:AA175)</f>
        <v>0</v>
      </c>
      <c r="AB177" s="93">
        <f>SUM(AB172:AB175)</f>
        <v>0</v>
      </c>
      <c r="AC177" s="93">
        <f>SUM(AC172:AC175)</f>
        <v>0</v>
      </c>
      <c r="AD177" s="93">
        <f ca="1">SUM(AD172:AD175)</f>
        <v>0</v>
      </c>
      <c r="AE177" s="76">
        <f>AE163</f>
        <v>172.04</v>
      </c>
      <c r="AF177" s="77" t="e">
        <f t="shared" ref="AF177" ca="1" si="162">Y177-AE177</f>
        <v>#DIV/0!</v>
      </c>
    </row>
    <row r="178" spans="1:32" s="1" customFormat="1" ht="15.75">
      <c r="A178" s="23"/>
      <c r="B178" s="19" t="s">
        <v>119</v>
      </c>
      <c r="C178" s="20" t="s">
        <v>120</v>
      </c>
      <c r="D178" s="21" t="s">
        <v>225</v>
      </c>
      <c r="E178" s="22" t="s">
        <v>226</v>
      </c>
      <c r="F178" s="17" t="s">
        <v>227</v>
      </c>
      <c r="G178" s="21" t="s">
        <v>228</v>
      </c>
      <c r="H178" s="21" t="s">
        <v>229</v>
      </c>
      <c r="I178" s="17" t="s">
        <v>230</v>
      </c>
      <c r="J178" s="17" t="s">
        <v>231</v>
      </c>
      <c r="K178" s="17" t="s">
        <v>232</v>
      </c>
      <c r="L178" s="17" t="s">
        <v>233</v>
      </c>
      <c r="M178" s="17" t="s">
        <v>234</v>
      </c>
      <c r="N178" s="17" t="s">
        <v>235</v>
      </c>
      <c r="O178" s="17" t="s">
        <v>236</v>
      </c>
      <c r="P178" s="17" t="s">
        <v>237</v>
      </c>
      <c r="Q178" s="539" t="s">
        <v>238</v>
      </c>
      <c r="R178" s="17" t="s">
        <v>239</v>
      </c>
      <c r="S178" s="17" t="s">
        <v>240</v>
      </c>
      <c r="T178" s="17" t="s">
        <v>241</v>
      </c>
      <c r="U178" s="17" t="s">
        <v>242</v>
      </c>
      <c r="V178" s="17" t="s">
        <v>243</v>
      </c>
      <c r="W178" s="56" t="s">
        <v>244</v>
      </c>
      <c r="X178" s="17" t="s">
        <v>245</v>
      </c>
      <c r="Y178" s="71" t="s">
        <v>246</v>
      </c>
      <c r="Z178" s="544" t="s">
        <v>247</v>
      </c>
      <c r="AA178" s="73" t="s">
        <v>248</v>
      </c>
      <c r="AB178" s="74" t="s">
        <v>249</v>
      </c>
      <c r="AC178" s="74" t="s">
        <v>250</v>
      </c>
      <c r="AD178" s="75" t="s">
        <v>251</v>
      </c>
      <c r="AE178" s="76"/>
      <c r="AF178" s="77"/>
    </row>
    <row r="179" spans="1:32">
      <c r="A179" s="23">
        <f>'[1]26-10-2025'!$B$2</f>
        <v>0</v>
      </c>
      <c r="B179" s="24" cm="1">
        <f t="array" aca="1" ref="B179" ca="1">INDIRECT("'[Rawad.xlsx]"&amp;TEXT(DATE(2025,10,1)+INT((ROW()-4)/7),"dd-mm-yyyy")&amp;"'!$B$4")</f>
        <v>0</v>
      </c>
      <c r="C179" s="25" cm="1">
        <f t="array" aca="1" ref="C179" ca="1">INDIRECT("'[Rawad.xlsx]"&amp;TEXT(DATE(2025,10,1)+INT((ROW()-4)/7),"dd-mm-yyyy")&amp;"'!$B$3")</f>
        <v>0</v>
      </c>
      <c r="D179" s="26" cm="1">
        <f t="array" aca="1" ref="D179" ca="1">INDIRECT("'[Rawad.xlsx]"&amp;TEXT(DATE(2025,10,1)+INT((ROW()-4)/7),"dd-mm-yyyy")&amp;"'!$I$2")</f>
        <v>0</v>
      </c>
      <c r="E179" s="27" cm="1">
        <f t="array" aca="1" ref="E179" ca="1">INDIRECT("'[Rawad.xlsx]"&amp;TEXT(DATE(2025,10,1)+INT((ROW()-4)/7),"dd-mm-yyyy")&amp;"'!$I$9")</f>
        <v>0</v>
      </c>
      <c r="F179" s="41" cm="1">
        <f t="array" aca="1" ref="F179" ca="1">INDIRECT("'[Rawad.xlsx]"&amp;TEXT(DATE(2025,10,1)+INT((ROW()-4)/7),"dd-mm-yyyy")&amp;"'!$F$9")</f>
        <v>0</v>
      </c>
      <c r="G179" s="29" cm="1">
        <f t="array" aca="1" ref="G179" ca="1">INDIRECT("'[Rawad.xlsx]"&amp;TEXT(DATE(2025,10,1)+INT((ROW()-4)/7),"dd-mm-yyyy")&amp;"'!$B$22")</f>
        <v>0</v>
      </c>
      <c r="H179" s="29" cm="1">
        <f t="array" aca="1" ref="H179" ca="1">INDIRECT("'[Rawad.xlsx]"&amp;TEXT(DATE(2025,10,1)+INT((ROW()-4)/7),"dd-mm-yyyy")&amp;"'!$B$20")</f>
        <v>0</v>
      </c>
      <c r="I179" s="53" cm="1">
        <f t="array" aca="1" ref="I179" ca="1">INDIRECT("'[Rawad.xlsx]"&amp;TEXT(DATE(2025,10,1)+INT((ROW()-4)/7),"dd-mm-yyyy")&amp;"'!$B$18")</f>
        <v>0</v>
      </c>
      <c r="J179" s="28" cm="1">
        <f t="array" aca="1" ref="J179" ca="1">INDIRECT("'[Rawad.xlsx]"&amp;TEXT(DATE(2025,10,1)+INT((ROW()-4)/7),"dd-mm-yyyy")&amp;"'!$G$27")</f>
        <v>0</v>
      </c>
      <c r="K179" s="28" cm="1">
        <f t="array" aca="1" ref="K179" ca="1">INDIRECT("'[Rawad.xlsx]"&amp;TEXT(DATE(2025,10,1)+INT((ROW()-4)/7),"dd-mm-yyyy")&amp;"'!$C$67")</f>
        <v>0</v>
      </c>
      <c r="L179" s="53" cm="1">
        <f t="array" aca="1" ref="L179" ca="1">INDIRECT("'[Rawad.xlsx]"&amp;TEXT(DATE(2025,10,1)+INT((ROW()-4)/7),"dd-mm-yyyy")&amp;"'!$G$25")</f>
        <v>0</v>
      </c>
      <c r="M179" s="28" cm="1">
        <f t="array" aca="1" ref="M179" ca="1">INDIRECT("'[Rawad.xlsx]"&amp;TEXT(DATE(2025,10,1)+INT((ROW()-4)/7),"dd-mm-yyyy")&amp;"'!$H$25")</f>
        <v>0</v>
      </c>
      <c r="N179" s="28" cm="1">
        <f t="array" aca="1" ref="N179" ca="1">INDIRECT("'[Rawad.xlsx]"&amp;TEXT(DATE(2025,10,1)+INT((ROW()-4)/7),"dd-mm-yyyy")&amp;"'!$F$25")</f>
        <v>0</v>
      </c>
      <c r="O179" s="28" cm="1">
        <f t="array" aca="1" ref="O179" ca="1">INDIRECT("'[Rawad.xlsx]"&amp;TEXT(DATE(2025,10,1)+INT((ROW()-4)/7),"dd-mm-yyyy")&amp;"'!$D$25")</f>
        <v>0</v>
      </c>
      <c r="P179" s="53" cm="1">
        <f t="array" aca="1" ref="P179" ca="1">INDIRECT("'[Rawad.xlsx]"&amp;TEXT(DATE(2025,10,1)+INT((ROW()-4)/7),"dd-mm-yyyy")&amp;"'!$I$25")</f>
        <v>0</v>
      </c>
      <c r="Q179" s="540">
        <f ca="1">SUM(F4:P4)+(E4*D4)+Z4+AA4+AB4</f>
        <v>0</v>
      </c>
      <c r="R179" s="28" cm="1">
        <f t="array" aca="1" ref="R179" ca="1">INDIRECT("'[Rawad.xlsx]"&amp;TEXT(DATE(2025,10,1)+INT((ROW()-4)/7),"dd-mm-yyyy")&amp;"'!$M$6")</f>
        <v>0</v>
      </c>
      <c r="S179" s="28" cm="1">
        <f t="array" aca="1" ref="S179" ca="1">INDIRECT("'[Rawad.xlsx]"&amp;TEXT(DATE(2025,10,1)+INT((ROW()-4)/7),"dd-mm-yyyy")&amp;"'!M$5")</f>
        <v>0</v>
      </c>
      <c r="T179" s="28" cm="1">
        <f t="array" aca="1" ref="T179" ca="1">INDIRECT("'[Rawad.xlsx]"&amp;TEXT(DATE(2025,10,1)+INT((ROW()-4)/7),"dd-mm-yyyy")&amp;"'!$M$4")</f>
        <v>0</v>
      </c>
      <c r="U179" s="53">
        <f ca="1">Q179-(S179+R179+T179)</f>
        <v>0</v>
      </c>
      <c r="V179" s="28">
        <f t="shared" ref="V179:V182" ca="1" si="163">R179-(R179*11%)</f>
        <v>0</v>
      </c>
      <c r="W179" s="57">
        <f t="shared" ref="W179:W182" ca="1" si="164">(S179-(S179*20%))</f>
        <v>0</v>
      </c>
      <c r="X179" s="28">
        <f ca="1">((F179+(E179*D179))-(V179+W179+T179))</f>
        <v>0</v>
      </c>
      <c r="Y179" s="78" t="e">
        <f ca="1">(((R179*11%)+(S179*6%)+(U179*20%)+(T179-K179))-(J179+L179+M179+P179))/C1</f>
        <v>#DIV/0!</v>
      </c>
      <c r="Z179" s="547" cm="1">
        <f t="array" aca="1" ref="Z179" ca="1">INDIRECT("'[Rawad.xlsx]"&amp;TEXT(DATE(2025,10,1)+INT((ROW()-4)/7),"dd-mm-yyyy")&amp;"'!$B$17")</f>
        <v>0</v>
      </c>
      <c r="AA179" s="89" cm="1">
        <f t="array" aca="1" ref="AA179" ca="1">INDIRECT("'[Rawad.xlsx]"&amp;TEXT(DATE(2025,10,1)+INT((ROW()-4)/7),"dd-mm-yyyy")&amp;"'!G$72")</f>
        <v>0</v>
      </c>
      <c r="AB179" s="81"/>
      <c r="AC179" s="81">
        <f>'[1]26-10-2025'!$M$7</f>
        <v>0</v>
      </c>
      <c r="AD179" s="80">
        <f t="shared" ca="1" si="154"/>
        <v>0</v>
      </c>
      <c r="AE179" s="76"/>
      <c r="AF179" s="77"/>
    </row>
    <row r="180" spans="1:32">
      <c r="A180" s="23">
        <f>'[2]26-10-2025'!$B$2</f>
        <v>0</v>
      </c>
      <c r="B180" s="30" cm="1">
        <f t="array" aca="1" ref="B180" ca="1">INDIRECT("'[Hani.xlsx]"&amp;TEXT(DATE(2025,10,1)+INT((ROW()-4)/7),"dd-mm-yyyy")&amp;"'!$B$4")</f>
        <v>0</v>
      </c>
      <c r="C180" s="25" cm="1">
        <f t="array" aca="1" ref="C180" ca="1">INDIRECT("'[Hani.xlsx]"&amp;TEXT(DATE(2025,10,1)+INT((ROW()-4)/7),"dd-mm-yyyy")&amp;"'!$B$3")</f>
        <v>0</v>
      </c>
      <c r="D180" s="26" cm="1">
        <f t="array" aca="1" ref="D180" ca="1">INDIRECT("'[Hani.xlsx]"&amp;TEXT(DATE(2025,10,1)+INT((ROW()-4)/7),"dd-mm-yyyy")&amp;"'!$I$2")</f>
        <v>0</v>
      </c>
      <c r="E180" s="27" cm="1">
        <f t="array" aca="1" ref="E180" ca="1">INDIRECT("'[Hani.xlsx]"&amp;TEXT(DATE(2025,10,1)+INT((ROW()-5)/7),"dd-mm-yyyy")&amp;"'!$I$9")</f>
        <v>0</v>
      </c>
      <c r="F180" s="41" cm="1">
        <f t="array" aca="1" ref="F180" ca="1">INDIRECT("'[Hani.xlsx]"&amp;TEXT(DATE(2025,10,1)+INT((ROW()-5)/7),"dd-mm-yyyy")&amp;"'!$F$9")</f>
        <v>0</v>
      </c>
      <c r="G180" s="52" cm="1">
        <f t="array" aca="1" ref="G180" ca="1">INDIRECT("'[Hani.xlsx]"&amp;TEXT(DATE(2025,10,1)+INT((ROW()-5)/7),"dd-mm-yyyy")&amp;"'!$B$22")</f>
        <v>0</v>
      </c>
      <c r="H180" s="52" cm="1">
        <f t="array" aca="1" ref="H180" ca="1">INDIRECT("'[Hani.xlsx]"&amp;TEXT(DATE(2025,10,1)+INT((ROW()-5)/7),"dd-mm-yyyy")&amp;"'!$B$20")</f>
        <v>0</v>
      </c>
      <c r="I180" s="53" cm="1">
        <f t="array" aca="1" ref="I180" ca="1">INDIRECT("'[Hani.xlsx]"&amp;TEXT(DATE(2025,10,1)+INT((ROW()-5)/7),"dd-mm-yyyy")&amp;"'!$B$18")</f>
        <v>0</v>
      </c>
      <c r="J180" s="53" cm="1">
        <f t="array" aca="1" ref="J180" ca="1">INDIRECT("'[Hani.xlsx]"&amp;TEXT(DATE(2025,10,1)+INT((ROW()-5)/7),"dd-mm-yyyy")&amp;"'!$G$27")</f>
        <v>0</v>
      </c>
      <c r="K180" s="53" cm="1">
        <f t="array" aca="1" ref="K180" ca="1">INDIRECT("'[Hani.xlsx]"&amp;TEXT(DATE(2025,10,1)+INT((ROW()-5)/7),"dd-mm-yyyy")&amp;"'!$C$67")</f>
        <v>0</v>
      </c>
      <c r="L180" s="53" cm="1">
        <f t="array" aca="1" ref="L180" ca="1">INDIRECT("'[Hani.xlsx]"&amp;TEXT(DATE(2025,10,1)+INT((ROW()-5)/7),"dd-mm-yyyy")&amp;"'!$G$25")</f>
        <v>0</v>
      </c>
      <c r="M180" s="53" cm="1">
        <f t="array" aca="1" ref="M180" ca="1">INDIRECT("'[Hani.xlsx]"&amp;TEXT(DATE(2025,10,1)+INT((ROW()-5)/7),"dd-mm-yyyy")&amp;"'!$H$25")</f>
        <v>0</v>
      </c>
      <c r="N180" s="53" cm="1">
        <f t="array" aca="1" ref="N180" ca="1">INDIRECT("'[Hani.xlsx]"&amp;TEXT(DATE(2025,10,1)+INT((ROW()-5)/7),"dd-mm-yyyy")&amp;"'!$F$25")</f>
        <v>0</v>
      </c>
      <c r="O180" s="53" cm="1">
        <f t="array" aca="1" ref="O180" ca="1">INDIRECT("'[Hani.xlsx]"&amp;TEXT(DATE(2025,10,1)+INT((ROW()-5)/7),"dd-mm-yyyy")&amp;"'!$D$25")</f>
        <v>0</v>
      </c>
      <c r="P180" s="53" cm="1">
        <f t="array" aca="1" ref="P180" ca="1">INDIRECT("'[Hani.xlsx]"&amp;TEXT(DATE(2025,10,1)+INT((ROW()-5)/7),"dd-mm-yyyy")&amp;"'!$I$25")</f>
        <v>0</v>
      </c>
      <c r="Q180" s="540">
        <f ca="1">SUM(F4:P4)+(E4*D4)+Z4+AA4+AB4</f>
        <v>0</v>
      </c>
      <c r="R180" s="53" cm="1">
        <f t="array" aca="1" ref="R180" ca="1">INDIRECT("'[Hani.xlsx]"&amp;TEXT(DATE(2025,10,1)+INT((ROW()-5)/7),"dd-mm-yyyy")&amp;"'!$M$6")</f>
        <v>0</v>
      </c>
      <c r="S180" s="53" cm="1">
        <f t="array" aca="1" ref="S180" ca="1">INDIRECT("'[Hani.xlsx]"&amp;TEXT(DATE(2025,10,1)+INT((ROW()-5)/7),"dd-mm-yyyy")&amp;"'!M$5")</f>
        <v>0</v>
      </c>
      <c r="T180" s="53" cm="1">
        <f t="array" aca="1" ref="T180" ca="1">INDIRECT("'[Hani.xlsx]"&amp;TEXT(DATE(2025,10,1)+INT((ROW()-5)/7),"dd-mm-yyyy")&amp;"'!$M$4")</f>
        <v>0</v>
      </c>
      <c r="U180" s="53">
        <f t="shared" ref="U180:U182" ca="1" si="165">Q180-(S180+R180+T180)</f>
        <v>0</v>
      </c>
      <c r="V180" s="28">
        <f t="shared" ca="1" si="163"/>
        <v>0</v>
      </c>
      <c r="W180" s="57">
        <f t="shared" ca="1" si="164"/>
        <v>0</v>
      </c>
      <c r="X180" s="28">
        <f ca="1">((F180+(E180*D180))-(V180+W180+T180))</f>
        <v>0</v>
      </c>
      <c r="Y180" s="78" t="e">
        <f ca="1">(((R180*11%)+(S180*6%)+(U180*20%)+(T180-K180))-(J180+L180+M180+P180))/C1</f>
        <v>#DIV/0!</v>
      </c>
      <c r="Z180" s="547" cm="1">
        <f t="array" aca="1" ref="Z180" ca="1">INDIRECT("'[Hani.xlsx]"&amp;TEXT(DATE(2025,10,1)+INT((ROW()-5)/7),"dd-mm-yyyy")&amp;"'!$B$17")</f>
        <v>0</v>
      </c>
      <c r="AA180" s="89" cm="1">
        <f t="array" aca="1" ref="AA180" ca="1">INDIRECT("'[Hani.xlsx]"&amp;TEXT(DATE(2025,10,1)+INT((ROW()-5)/7),"dd-mm-yyyy")&amp;"'!G$72")</f>
        <v>0</v>
      </c>
      <c r="AB180" s="81"/>
      <c r="AC180" s="81"/>
      <c r="AD180" s="80">
        <f t="shared" ca="1" si="154"/>
        <v>0</v>
      </c>
      <c r="AE180" s="76"/>
      <c r="AF180" s="77"/>
    </row>
    <row r="181" spans="1:32">
      <c r="A181" s="23">
        <f>'[3]26-10-2025'!$B$2</f>
        <v>0</v>
      </c>
      <c r="B181" s="30" cm="1">
        <f t="array" aca="1" ref="B181" ca="1">INDIRECT("'[Rayan.xlsx]"&amp;TEXT(DATE(2025,10,1)+INT((ROW()-4)/7),"dd-mm-yyyy")&amp;"'!$B$4")</f>
        <v>0</v>
      </c>
      <c r="C181" s="25" cm="1">
        <f t="array" aca="1" ref="C181" ca="1">INDIRECT("'[Rayan.xlsx]"&amp;TEXT(DATE(2025,10,1)+INT((ROW()-4)/7),"dd-mm-yyyy")&amp;"'!$B$3")</f>
        <v>0</v>
      </c>
      <c r="D181" s="26" cm="1">
        <f t="array" aca="1" ref="D181" ca="1">INDIRECT("'[Rayan.xlsx]"&amp;TEXT(DATE(2025,10,1)+INT((ROW()-4)/7),"dd-mm-yyyy")&amp;"'!$I$2")</f>
        <v>89000</v>
      </c>
      <c r="E181" s="27" cm="1">
        <f t="array" aca="1" ref="E181" ca="1">INDIRECT("'[Rayan.xlsx]"&amp;TEXT(DATE(2025,10,1)+INT((ROW()-6)/7),"dd-mm-yyyy")&amp;"'!$I$9")</f>
        <v>0</v>
      </c>
      <c r="F181" s="41" cm="1">
        <f t="array" aca="1" ref="F181" ca="1">INDIRECT("'[Rayan.xlsx]"&amp;TEXT(DATE(2025,10,1)+INT((ROW()-6)/7),"dd-mm-yyyy")&amp;"'!$F$9")</f>
        <v>0</v>
      </c>
      <c r="G181" s="52" cm="1">
        <f t="array" aca="1" ref="G181" ca="1">INDIRECT("'[Rayan.xlsx]"&amp;TEXT(DATE(2025,10,1)+INT((ROW()-6)/7),"dd-mm-yyyy")&amp;"'!$B$22")</f>
        <v>0</v>
      </c>
      <c r="H181" s="52" cm="1">
        <f t="array" aca="1" ref="H181" ca="1">INDIRECT("'[Rayan.xlsx]"&amp;TEXT(DATE(2025,10,1)+INT((ROW()-6)/7),"dd-mm-yyyy")&amp;"'!$B$20")</f>
        <v>0</v>
      </c>
      <c r="I181" s="53" cm="1">
        <f t="array" aca="1" ref="I181" ca="1">INDIRECT("'[Rayan.xlsx]"&amp;TEXT(DATE(2025,10,1)+INT((ROW()-6)/7),"dd-mm-yyyy")&amp;"'!$B$18")</f>
        <v>0</v>
      </c>
      <c r="J181" s="53" cm="1">
        <f t="array" aca="1" ref="J181" ca="1">INDIRECT("'[Rayan.xlsx]"&amp;TEXT(DATE(2025,10,1)+INT((ROW()-6)/7),"dd-mm-yyyy")&amp;"'!$G$27")</f>
        <v>0</v>
      </c>
      <c r="K181" s="53" cm="1">
        <f t="array" aca="1" ref="K181" ca="1">INDIRECT("'[Rayan.xlsx]"&amp;TEXT(DATE(2025,10,1)+INT((ROW()-6)/7),"dd-mm-yyyy")&amp;"'!$C$67")</f>
        <v>0</v>
      </c>
      <c r="L181" s="53" cm="1">
        <f t="array" aca="1" ref="L181" ca="1">INDIRECT("'[Rayan.xlsx]"&amp;TEXT(DATE(2025,10,1)+INT((ROW()-6)/7),"dd-mm-yyyy")&amp;"'!$G$25")</f>
        <v>0</v>
      </c>
      <c r="M181" s="53" cm="1">
        <f t="array" aca="1" ref="M181" ca="1">INDIRECT("'[Rayan.xlsx]"&amp;TEXT(DATE(2025,10,1)+INT((ROW()-6)/7),"dd-mm-yyyy")&amp;"'!$H$25")</f>
        <v>0</v>
      </c>
      <c r="N181" s="53" cm="1">
        <f t="array" aca="1" ref="N181" ca="1">INDIRECT("'[Rayan.xlsx]"&amp;TEXT(DATE(2025,10,1)+INT((ROW()-6)/7),"dd-mm-yyyy")&amp;"'!$F$25")</f>
        <v>0</v>
      </c>
      <c r="O181" s="53" cm="1">
        <f t="array" aca="1" ref="O181" ca="1">INDIRECT("'[Rayan.xlsx]"&amp;TEXT(DATE(2025,10,1)+INT((ROW()-6)/7),"dd-mm-yyyy")&amp;"'!$D$25")</f>
        <v>0</v>
      </c>
      <c r="P181" s="53" cm="1">
        <f t="array" aca="1" ref="P181" ca="1">INDIRECT("'[Rayan.xlsx]"&amp;TEXT(DATE(2025,10,1)+INT((ROW()-6)/7),"dd-mm-yyyy")&amp;"'!$I$25")</f>
        <v>0</v>
      </c>
      <c r="Q181" s="540">
        <f ca="1">SUM(F4:P4)+(E4*D4)+Z4+AA4+AB4</f>
        <v>0</v>
      </c>
      <c r="R181" s="53" cm="1">
        <f t="array" aca="1" ref="R181" ca="1">INDIRECT("'[Rayan.xlsx]"&amp;TEXT(DATE(2025,10,1)+INT((ROW()-6)/7),"dd-mm-yyyy")&amp;"'!$M$6")</f>
        <v>0</v>
      </c>
      <c r="S181" s="53" cm="1">
        <f t="array" aca="1" ref="S181" ca="1">INDIRECT("'[Rayan.xlsx]"&amp;TEXT(DATE(2025,10,1)+INT((ROW()-6)/7),"dd-mm-yyyy")&amp;"'!M$5")</f>
        <v>0</v>
      </c>
      <c r="T181" s="53" cm="1">
        <f t="array" aca="1" ref="T181" ca="1">INDIRECT("'[Rayan.xlsx]"&amp;TEXT(DATE(2025,10,1)+INT((ROW()-6)/7),"dd-mm-yyyy")&amp;"'!$M$4")</f>
        <v>0</v>
      </c>
      <c r="U181" s="53">
        <f t="shared" ca="1" si="165"/>
        <v>0</v>
      </c>
      <c r="V181" s="28">
        <f t="shared" ca="1" si="163"/>
        <v>0</v>
      </c>
      <c r="W181" s="57">
        <f t="shared" ca="1" si="164"/>
        <v>0</v>
      </c>
      <c r="X181" s="28">
        <f ca="1">((F181+(E181*D181))-(V181+W181+T181))</f>
        <v>0</v>
      </c>
      <c r="Y181" s="78" t="e">
        <f ca="1">(((R181*11%)+(S181*6%)+(U181*20%)+(T181-K181))-(J181+L181+M181+P181))/C1</f>
        <v>#DIV/0!</v>
      </c>
      <c r="Z181" s="547" cm="1">
        <f t="array" aca="1" ref="Z181" ca="1">INDIRECT("'[Rayan.xlsx]"&amp;TEXT(DATE(2025,10,1)+INT((ROW()-6)/7),"dd-mm-yyyy")&amp;"'!$B$17")</f>
        <v>0</v>
      </c>
      <c r="AA181" s="89" cm="1">
        <f t="array" aca="1" ref="AA181" ca="1">INDIRECT("'[Rayan.xlsx]"&amp;TEXT(DATE(2025,10,1)+INT((ROW()-6)/7),"dd-mm-yyyy")&amp;"'!G$72")</f>
        <v>0</v>
      </c>
      <c r="AB181" s="81"/>
      <c r="AC181" s="81"/>
      <c r="AD181" s="80">
        <f t="shared" ca="1" si="154"/>
        <v>0</v>
      </c>
      <c r="AE181" s="76"/>
      <c r="AF181" s="77"/>
    </row>
    <row r="182" spans="1:32" ht="15.75">
      <c r="A182" s="23">
        <f>'[4]26-10-2025'!$B$2</f>
        <v>0</v>
      </c>
      <c r="B182" s="30" cm="1">
        <f t="array" aca="1" ref="B182" ca="1">INDIRECT("'[Ahmad.xlsx]"&amp;TEXT(DATE(2025,10,1)+INT((ROW()-4)/7),"dd-mm-yyyy")&amp;"'!$B$4")</f>
        <v>0</v>
      </c>
      <c r="C182" s="25" cm="1">
        <f t="array" aca="1" ref="C182" ca="1">INDIRECT("'[Ahmad.xlsx]"&amp;TEXT(DATE(2025,10,1)+INT((ROW()-4)/7),"dd-mm-yyyy")&amp;"'!$B$3")</f>
        <v>0</v>
      </c>
      <c r="D182" s="26" cm="1">
        <f t="array" aca="1" ref="D182" ca="1">INDIRECT("'[Ahmad.xlsx]"&amp;TEXT(DATE(2025,10,1)+INT((ROW()-4)/7),"dd-mm-yyyy")&amp;"'!$I$2")</f>
        <v>89000</v>
      </c>
      <c r="E182" s="27" cm="1">
        <f t="array" aca="1" ref="E182" ca="1">INDIRECT("'[Ahmad.xlsx]"&amp;TEXT(DATE(2025,10,1)+INT((ROW()-7)/7),"dd-mm-yyyy")&amp;"'!$I$9")</f>
        <v>0</v>
      </c>
      <c r="F182" s="41" cm="1">
        <f t="array" aca="1" ref="F182" ca="1">INDIRECT("'[Ahmad.xlsx]"&amp;TEXT(DATE(2025,10,1)+INT((ROW()-7)/7),"dd-mm-yyyy")&amp;"'!$F$9")</f>
        <v>0</v>
      </c>
      <c r="G182" s="52" cm="1">
        <f t="array" aca="1" ref="G182" ca="1">INDIRECT("'[Ahmad.xlsx]"&amp;TEXT(DATE(2025,10,1)+INT((ROW()-7)/7),"dd-mm-yyyy")&amp;"'!$B$22")</f>
        <v>0</v>
      </c>
      <c r="H182" s="52" cm="1">
        <f t="array" aca="1" ref="H182" ca="1">INDIRECT("'[Ahmad.xlsx]"&amp;TEXT(DATE(2025,10,1)+INT((ROW()-7)/7),"dd-mm-yyyy")&amp;"'!$B$20")</f>
        <v>0</v>
      </c>
      <c r="I182" s="53" cm="1">
        <f t="array" aca="1" ref="I182" ca="1">INDIRECT("'[Ahmad.xlsx]"&amp;TEXT(DATE(2025,10,1)+INT((ROW()-7)/7),"dd-mm-yyyy")&amp;"'!$B$18")</f>
        <v>0</v>
      </c>
      <c r="J182" s="53" cm="1">
        <f t="array" aca="1" ref="J182" ca="1">INDIRECT("'[Ahmad.xlsx]"&amp;TEXT(DATE(2025,10,1)+INT((ROW()-7)/7),"dd-mm-yyyy")&amp;"'!$G$27")</f>
        <v>0</v>
      </c>
      <c r="K182" s="53" cm="1">
        <f t="array" aca="1" ref="K182" ca="1">INDIRECT("'[Ahmad.xlsx]"&amp;TEXT(DATE(2025,10,1)+INT((ROW()-7)/7),"dd-mm-yyyy")&amp;"'!$C$67")</f>
        <v>0</v>
      </c>
      <c r="L182" s="53" cm="1">
        <f t="array" aca="1" ref="L182" ca="1">INDIRECT("'[Ahmad.xlsx]"&amp;TEXT(DATE(2025,10,1)+INT((ROW()-7)/7),"dd-mm-yyyy")&amp;"'!$G$25")</f>
        <v>0</v>
      </c>
      <c r="M182" s="53" cm="1">
        <f t="array" aca="1" ref="M182" ca="1">INDIRECT("'[Ahmad.xlsx]"&amp;TEXT(DATE(2025,10,1)+INT((ROW()-7)/7),"dd-mm-yyyy")&amp;"'!$H$25")</f>
        <v>0</v>
      </c>
      <c r="N182" s="53" cm="1">
        <f t="array" aca="1" ref="N182" ca="1">INDIRECT("'[Ahmad.xlsx]"&amp;TEXT(DATE(2025,10,1)+INT((ROW()-7)/7),"dd-mm-yyyy")&amp;"'!$F$25")</f>
        <v>0</v>
      </c>
      <c r="O182" s="53" cm="1">
        <f t="array" aca="1" ref="O182" ca="1">INDIRECT("'[Ahmad.xlsx]"&amp;TEXT(DATE(2025,10,1)+INT((ROW()-7)/7),"dd-mm-yyyy")&amp;"'!$D$25")</f>
        <v>0</v>
      </c>
      <c r="P182" s="53" cm="1">
        <f t="array" aca="1" ref="P182" ca="1">INDIRECT("'[Ahmad.xlsx]"&amp;TEXT(DATE(2025,10,1)+INT((ROW()-7)/7),"dd-mm-yyyy")&amp;"'!$I$25")</f>
        <v>0</v>
      </c>
      <c r="Q182" s="540">
        <f ca="1">SUM(F4:P4)+(E4*D4)+Z4+AA4+AB4</f>
        <v>0</v>
      </c>
      <c r="R182" s="53" cm="1">
        <f t="array" aca="1" ref="R182" ca="1">INDIRECT("'[Ahmad.xlsx]"&amp;TEXT(DATE(2025,10,1)+INT((ROW()-7)/7),"dd-mm-yyyy")&amp;"'!$M$6")</f>
        <v>0</v>
      </c>
      <c r="S182" s="53" cm="1">
        <f t="array" aca="1" ref="S182" ca="1">INDIRECT("'[Ahmad.xlsx]"&amp;TEXT(DATE(2025,10,1)+INT((ROW()-7)/7),"dd-mm-yyyy")&amp;"'!M$5")</f>
        <v>0</v>
      </c>
      <c r="T182" s="53" cm="1">
        <f t="array" aca="1" ref="T182" ca="1">INDIRECT("'[Ahmad.xlsx]"&amp;TEXT(DATE(2025,10,1)+INT((ROW()-7)/7),"dd-mm-yyyy")&amp;"'!$M$4")</f>
        <v>0</v>
      </c>
      <c r="U182" s="53">
        <f t="shared" ca="1" si="165"/>
        <v>0</v>
      </c>
      <c r="V182" s="28">
        <f t="shared" ca="1" si="163"/>
        <v>0</v>
      </c>
      <c r="W182" s="57">
        <f t="shared" ca="1" si="164"/>
        <v>0</v>
      </c>
      <c r="X182" s="28">
        <f ca="1">((F182+(E182*D182))-(V182+W182+T182))</f>
        <v>0</v>
      </c>
      <c r="Y182" s="78" t="e">
        <f ca="1">(((R182*11%)+(S182*6%)+(U182*20%)+(T182-K182))-(J182+L182+M182+P182))/C1</f>
        <v>#DIV/0!</v>
      </c>
      <c r="Z182" s="547" cm="1">
        <f t="array" aca="1" ref="Z182" ca="1">INDIRECT("'[Ahmad.xlsx]"&amp;TEXT(DATE(2025,10,1)+INT((ROW()-7)/7),"dd-mm-yyyy")&amp;"'!$B$17")</f>
        <v>0</v>
      </c>
      <c r="AA182" s="89" cm="1">
        <f t="array" aca="1" ref="AA182" ca="1">INDIRECT("'[Ahmad.xlsx]"&amp;TEXT(DATE(2025,10,1)+INT((ROW()-7)/7),"dd-mm-yyyy")&amp;"'!G$72")</f>
        <v>0</v>
      </c>
      <c r="AB182" s="81"/>
      <c r="AC182" s="81"/>
      <c r="AD182" s="80">
        <f t="shared" ca="1" si="154"/>
        <v>0</v>
      </c>
      <c r="AE182" s="76"/>
      <c r="AF182" s="77"/>
    </row>
    <row r="183" spans="1:32" s="2" customFormat="1" ht="15.75">
      <c r="A183" s="23"/>
      <c r="B183" s="33"/>
      <c r="C183" s="33"/>
      <c r="D183" s="34"/>
      <c r="E183" s="35"/>
      <c r="F183" s="36"/>
      <c r="G183" s="34"/>
      <c r="H183" s="34"/>
      <c r="I183" s="36"/>
      <c r="J183" s="36"/>
      <c r="K183" s="36"/>
      <c r="L183" s="36"/>
      <c r="M183" s="36"/>
      <c r="N183" s="36"/>
      <c r="O183" s="36"/>
      <c r="P183" s="36"/>
      <c r="Q183" s="542"/>
      <c r="R183" s="36"/>
      <c r="S183" s="60"/>
      <c r="T183" s="61"/>
      <c r="U183" s="36"/>
      <c r="V183" s="36"/>
      <c r="W183" s="62"/>
      <c r="X183" s="36"/>
      <c r="Y183" s="84"/>
      <c r="Z183" s="84"/>
      <c r="AA183" s="84"/>
      <c r="AB183" s="84"/>
      <c r="AC183" s="84"/>
      <c r="AD183" s="85"/>
      <c r="AE183" s="76"/>
      <c r="AF183" s="77"/>
    </row>
    <row r="184" spans="1:32" s="3" customFormat="1" ht="15.75">
      <c r="A184" s="23"/>
      <c r="B184" s="51"/>
      <c r="C184" s="51"/>
      <c r="D184" s="16">
        <f t="shared" ref="D184:X184" ca="1" si="166">SUM(D179:D182)</f>
        <v>178000</v>
      </c>
      <c r="E184" s="50">
        <f t="shared" ca="1" si="166"/>
        <v>0</v>
      </c>
      <c r="F184" s="16">
        <f t="shared" ca="1" si="166"/>
        <v>0</v>
      </c>
      <c r="G184" s="16">
        <f t="shared" ca="1" si="166"/>
        <v>0</v>
      </c>
      <c r="H184" s="16">
        <f t="shared" ca="1" si="166"/>
        <v>0</v>
      </c>
      <c r="I184" s="16">
        <f t="shared" ca="1" si="166"/>
        <v>0</v>
      </c>
      <c r="J184" s="16">
        <f t="shared" ca="1" si="166"/>
        <v>0</v>
      </c>
      <c r="K184" s="16">
        <f t="shared" ca="1" si="166"/>
        <v>0</v>
      </c>
      <c r="L184" s="16">
        <f t="shared" ca="1" si="166"/>
        <v>0</v>
      </c>
      <c r="M184" s="16">
        <f t="shared" ca="1" si="166"/>
        <v>0</v>
      </c>
      <c r="N184" s="16">
        <f t="shared" ca="1" si="166"/>
        <v>0</v>
      </c>
      <c r="O184" s="16">
        <f t="shared" ca="1" si="166"/>
        <v>0</v>
      </c>
      <c r="P184" s="16">
        <f t="shared" ca="1" si="166"/>
        <v>0</v>
      </c>
      <c r="Q184" s="546">
        <f t="shared" ca="1" si="166"/>
        <v>0</v>
      </c>
      <c r="R184" s="69">
        <f t="shared" ca="1" si="166"/>
        <v>0</v>
      </c>
      <c r="S184" s="69">
        <f t="shared" ca="1" si="166"/>
        <v>0</v>
      </c>
      <c r="T184" s="69">
        <f t="shared" ca="1" si="166"/>
        <v>0</v>
      </c>
      <c r="U184" s="69">
        <f t="shared" ca="1" si="166"/>
        <v>0</v>
      </c>
      <c r="V184" s="69">
        <f t="shared" ca="1" si="166"/>
        <v>0</v>
      </c>
      <c r="W184" s="70">
        <f t="shared" ca="1" si="166"/>
        <v>0</v>
      </c>
      <c r="X184" s="69">
        <f t="shared" ca="1" si="166"/>
        <v>0</v>
      </c>
      <c r="Y184" s="92" t="e">
        <f ca="1">(((R184*11%)+(S184*6%)+(U184*20%)+(T184-K184))-(J184+L184+M184+P184))/C1</f>
        <v>#DIV/0!</v>
      </c>
      <c r="Z184" s="93">
        <f t="shared" ref="Z184:AD184" ca="1" si="167">SUM(Z179:Z182)</f>
        <v>0</v>
      </c>
      <c r="AA184" s="93">
        <f t="shared" ca="1" si="167"/>
        <v>0</v>
      </c>
      <c r="AB184" s="69">
        <f t="shared" si="167"/>
        <v>0</v>
      </c>
      <c r="AC184" s="69">
        <f t="shared" si="167"/>
        <v>0</v>
      </c>
      <c r="AD184" s="69">
        <f t="shared" ca="1" si="167"/>
        <v>0</v>
      </c>
      <c r="AE184" s="76">
        <f>AE170</f>
        <v>172.04</v>
      </c>
      <c r="AF184" s="77" t="e">
        <f t="shared" ref="AF184" ca="1" si="168">Y184-AE184</f>
        <v>#DIV/0!</v>
      </c>
    </row>
    <row r="185" spans="1:32" s="1" customFormat="1" ht="15.75">
      <c r="A185" s="23"/>
      <c r="B185" s="19" t="s">
        <v>119</v>
      </c>
      <c r="C185" s="20" t="s">
        <v>120</v>
      </c>
      <c r="D185" s="21" t="s">
        <v>225</v>
      </c>
      <c r="E185" s="22" t="s">
        <v>226</v>
      </c>
      <c r="F185" s="17" t="s">
        <v>227</v>
      </c>
      <c r="G185" s="21" t="s">
        <v>228</v>
      </c>
      <c r="H185" s="21" t="s">
        <v>229</v>
      </c>
      <c r="I185" s="17" t="s">
        <v>230</v>
      </c>
      <c r="J185" s="17" t="s">
        <v>231</v>
      </c>
      <c r="K185" s="17" t="s">
        <v>232</v>
      </c>
      <c r="L185" s="17" t="s">
        <v>233</v>
      </c>
      <c r="M185" s="17" t="s">
        <v>234</v>
      </c>
      <c r="N185" s="17" t="s">
        <v>235</v>
      </c>
      <c r="O185" s="17" t="s">
        <v>236</v>
      </c>
      <c r="P185" s="17" t="s">
        <v>237</v>
      </c>
      <c r="Q185" s="539" t="s">
        <v>238</v>
      </c>
      <c r="R185" s="17" t="s">
        <v>239</v>
      </c>
      <c r="S185" s="17" t="s">
        <v>240</v>
      </c>
      <c r="T185" s="17" t="s">
        <v>241</v>
      </c>
      <c r="U185" s="17" t="s">
        <v>242</v>
      </c>
      <c r="V185" s="17" t="s">
        <v>243</v>
      </c>
      <c r="W185" s="56" t="s">
        <v>244</v>
      </c>
      <c r="X185" s="17" t="s">
        <v>245</v>
      </c>
      <c r="Y185" s="71" t="s">
        <v>246</v>
      </c>
      <c r="Z185" s="544" t="s">
        <v>247</v>
      </c>
      <c r="AA185" s="73" t="s">
        <v>248</v>
      </c>
      <c r="AB185" s="74" t="s">
        <v>249</v>
      </c>
      <c r="AC185" s="74" t="s">
        <v>250</v>
      </c>
      <c r="AD185" s="75" t="s">
        <v>251</v>
      </c>
      <c r="AE185" s="76"/>
      <c r="AF185" s="77"/>
    </row>
    <row r="186" spans="1:32">
      <c r="A186" s="23">
        <f>'[1]27-10-2025'!$B$2</f>
        <v>0</v>
      </c>
      <c r="B186" s="24" cm="1">
        <f t="array" aca="1" ref="B186" ca="1">INDIRECT("'[Rawad.xlsx]"&amp;TEXT(DATE(2025,10,1)+INT((ROW()-4)/7),"dd-mm-yyyy")&amp;"'!$B$4")</f>
        <v>0</v>
      </c>
      <c r="C186" s="25" cm="1">
        <f t="array" aca="1" ref="C186" ca="1">INDIRECT("'[Rawad.xlsx]"&amp;TEXT(DATE(2025,10,1)+INT((ROW()-4)/7),"dd-mm-yyyy")&amp;"'!$B$3")</f>
        <v>0</v>
      </c>
      <c r="D186" s="26" cm="1">
        <f t="array" aca="1" ref="D186" ca="1">INDIRECT("'[Rawad.xlsx]"&amp;TEXT(DATE(2025,10,1)+INT((ROW()-4)/7),"dd-mm-yyyy")&amp;"'!$I$2")</f>
        <v>0</v>
      </c>
      <c r="E186" s="27" cm="1">
        <f t="array" aca="1" ref="E186" ca="1">INDIRECT("'[Rawad.xlsx]"&amp;TEXT(DATE(2025,10,1)+INT((ROW()-4)/7),"dd-mm-yyyy")&amp;"'!$I$9")</f>
        <v>0</v>
      </c>
      <c r="F186" s="41" cm="1">
        <f t="array" aca="1" ref="F186" ca="1">INDIRECT("'[Rawad.xlsx]"&amp;TEXT(DATE(2025,10,1)+INT((ROW()-4)/7),"dd-mm-yyyy")&amp;"'!$F$9")</f>
        <v>0</v>
      </c>
      <c r="G186" s="29" cm="1">
        <f t="array" aca="1" ref="G186" ca="1">INDIRECT("'[Rawad.xlsx]"&amp;TEXT(DATE(2025,10,1)+INT((ROW()-4)/7),"dd-mm-yyyy")&amp;"'!$B$22")</f>
        <v>0</v>
      </c>
      <c r="H186" s="29" cm="1">
        <f t="array" aca="1" ref="H186" ca="1">INDIRECT("'[Rawad.xlsx]"&amp;TEXT(DATE(2025,10,1)+INT((ROW()-4)/7),"dd-mm-yyyy")&amp;"'!$B$20")</f>
        <v>0</v>
      </c>
      <c r="I186" s="53" cm="1">
        <f t="array" aca="1" ref="I186" ca="1">INDIRECT("'[Rawad.xlsx]"&amp;TEXT(DATE(2025,10,1)+INT((ROW()-4)/7),"dd-mm-yyyy")&amp;"'!$B$18")</f>
        <v>0</v>
      </c>
      <c r="J186" s="28" cm="1">
        <f t="array" aca="1" ref="J186" ca="1">INDIRECT("'[Rawad.xlsx]"&amp;TEXT(DATE(2025,10,1)+INT((ROW()-4)/7),"dd-mm-yyyy")&amp;"'!$G$27")</f>
        <v>0</v>
      </c>
      <c r="K186" s="28" cm="1">
        <f t="array" aca="1" ref="K186" ca="1">INDIRECT("'[Rawad.xlsx]"&amp;TEXT(DATE(2025,10,1)+INT((ROW()-4)/7),"dd-mm-yyyy")&amp;"'!$C$67")</f>
        <v>0</v>
      </c>
      <c r="L186" s="53" cm="1">
        <f t="array" aca="1" ref="L186" ca="1">INDIRECT("'[Rawad.xlsx]"&amp;TEXT(DATE(2025,10,1)+INT((ROW()-4)/7),"dd-mm-yyyy")&amp;"'!$G$25")</f>
        <v>0</v>
      </c>
      <c r="M186" s="28" cm="1">
        <f t="array" aca="1" ref="M186" ca="1">INDIRECT("'[Rawad.xlsx]"&amp;TEXT(DATE(2025,10,1)+INT((ROW()-4)/7),"dd-mm-yyyy")&amp;"'!$H$25")</f>
        <v>0</v>
      </c>
      <c r="N186" s="28" cm="1">
        <f t="array" aca="1" ref="N186" ca="1">INDIRECT("'[Rawad.xlsx]"&amp;TEXT(DATE(2025,10,1)+INT((ROW()-4)/7),"dd-mm-yyyy")&amp;"'!$F$25")</f>
        <v>0</v>
      </c>
      <c r="O186" s="28" cm="1">
        <f t="array" aca="1" ref="O186" ca="1">INDIRECT("'[Rawad.xlsx]"&amp;TEXT(DATE(2025,10,1)+INT((ROW()-4)/7),"dd-mm-yyyy")&amp;"'!$D$25")</f>
        <v>0</v>
      </c>
      <c r="P186" s="53" cm="1">
        <f t="array" aca="1" ref="P186" ca="1">INDIRECT("'[Rawad.xlsx]"&amp;TEXT(DATE(2025,10,1)+INT((ROW()-4)/7),"dd-mm-yyyy")&amp;"'!$I$25")</f>
        <v>0</v>
      </c>
      <c r="Q186" s="540">
        <f ca="1">SUM(F4:P4)+(E4*D4)+Z4+AA4+AB4</f>
        <v>0</v>
      </c>
      <c r="R186" s="28" cm="1">
        <f t="array" aca="1" ref="R186" ca="1">INDIRECT("'[Rawad.xlsx]"&amp;TEXT(DATE(2025,10,1)+INT((ROW()-4)/7),"dd-mm-yyyy")&amp;"'!$M$6")</f>
        <v>0</v>
      </c>
      <c r="S186" s="28" cm="1">
        <f t="array" aca="1" ref="S186" ca="1">INDIRECT("'[Rawad.xlsx]"&amp;TEXT(DATE(2025,10,1)+INT((ROW()-4)/7),"dd-mm-yyyy")&amp;"'!M$5")</f>
        <v>0</v>
      </c>
      <c r="T186" s="28" cm="1">
        <f t="array" aca="1" ref="T186" ca="1">INDIRECT("'[Rawad.xlsx]"&amp;TEXT(DATE(2025,10,1)+INT((ROW()-4)/7),"dd-mm-yyyy")&amp;"'!$M$4")</f>
        <v>0</v>
      </c>
      <c r="U186" s="53">
        <f ca="1">Q186-(S186+R186+T186)</f>
        <v>0</v>
      </c>
      <c r="V186" s="28">
        <f t="shared" ref="V186:V189" ca="1" si="169">R186-(R186*11%)</f>
        <v>0</v>
      </c>
      <c r="W186" s="57">
        <f t="shared" ref="W186:W189" ca="1" si="170">(S186-(S186*20%))</f>
        <v>0</v>
      </c>
      <c r="X186" s="28">
        <f ca="1">((F186+(E186*D186))-(V186+W186+T186))</f>
        <v>0</v>
      </c>
      <c r="Y186" s="78" t="e">
        <f ca="1">(((R186*11%)+(S186*6%)+(U186*20%)+(T186-K186))-(J186+L186+M186+P186))/C1</f>
        <v>#DIV/0!</v>
      </c>
      <c r="Z186" s="547" cm="1">
        <f t="array" aca="1" ref="Z186" ca="1">INDIRECT("'[Rawad.xlsx]"&amp;TEXT(DATE(2025,10,1)+INT((ROW()-4)/7),"dd-mm-yyyy")&amp;"'!$B$17")</f>
        <v>0</v>
      </c>
      <c r="AA186" s="89" cm="1">
        <f t="array" aca="1" ref="AA186" ca="1">INDIRECT("'[Rawad.xlsx]"&amp;TEXT(DATE(2025,10,1)+INT((ROW()-4)/7),"dd-mm-yyyy")&amp;"'!G$72")</f>
        <v>0</v>
      </c>
      <c r="AB186" s="81"/>
      <c r="AC186" s="81">
        <f>'[1]27-10-2025'!$M$7</f>
        <v>0</v>
      </c>
      <c r="AD186" s="80">
        <f t="shared" ca="1" si="154"/>
        <v>0</v>
      </c>
      <c r="AE186" s="76"/>
      <c r="AF186" s="77"/>
    </row>
    <row r="187" spans="1:32">
      <c r="A187" s="23">
        <f>'[2]27-10-2025'!$B$2</f>
        <v>0</v>
      </c>
      <c r="B187" s="30" cm="1">
        <f t="array" aca="1" ref="B187" ca="1">INDIRECT("'[Hani.xlsx]"&amp;TEXT(DATE(2025,10,1)+INT((ROW()-4)/7),"dd-mm-yyyy")&amp;"'!$B$4")</f>
        <v>0</v>
      </c>
      <c r="C187" s="25" cm="1">
        <f t="array" aca="1" ref="C187" ca="1">INDIRECT("'[Hani.xlsx]"&amp;TEXT(DATE(2025,10,1)+INT((ROW()-4)/7),"dd-mm-yyyy")&amp;"'!$B$3")</f>
        <v>0</v>
      </c>
      <c r="D187" s="26" cm="1">
        <f t="array" aca="1" ref="D187" ca="1">INDIRECT("'[Hani.xlsx]"&amp;TEXT(DATE(2025,10,1)+INT((ROW()-4)/7),"dd-mm-yyyy")&amp;"'!$I$2")</f>
        <v>0</v>
      </c>
      <c r="E187" s="27" cm="1">
        <f t="array" aca="1" ref="E187" ca="1">INDIRECT("'[Hani.xlsx]"&amp;TEXT(DATE(2025,10,1)+INT((ROW()-5)/7),"dd-mm-yyyy")&amp;"'!$I$9")</f>
        <v>0</v>
      </c>
      <c r="F187" s="41" cm="1">
        <f t="array" aca="1" ref="F187" ca="1">INDIRECT("'[Hani.xlsx]"&amp;TEXT(DATE(2025,10,1)+INT((ROW()-5)/7),"dd-mm-yyyy")&amp;"'!$F$9")</f>
        <v>0</v>
      </c>
      <c r="G187" s="52" cm="1">
        <f t="array" aca="1" ref="G187" ca="1">INDIRECT("'[Hani.xlsx]"&amp;TEXT(DATE(2025,10,1)+INT((ROW()-5)/7),"dd-mm-yyyy")&amp;"'!$B$22")</f>
        <v>0</v>
      </c>
      <c r="H187" s="52" cm="1">
        <f t="array" aca="1" ref="H187" ca="1">INDIRECT("'[Hani.xlsx]"&amp;TEXT(DATE(2025,10,1)+INT((ROW()-5)/7),"dd-mm-yyyy")&amp;"'!$B$20")</f>
        <v>0</v>
      </c>
      <c r="I187" s="53" cm="1">
        <f t="array" aca="1" ref="I187" ca="1">INDIRECT("'[Hani.xlsx]"&amp;TEXT(DATE(2025,10,1)+INT((ROW()-5)/7),"dd-mm-yyyy")&amp;"'!$B$18")</f>
        <v>0</v>
      </c>
      <c r="J187" s="53" cm="1">
        <f t="array" aca="1" ref="J187" ca="1">INDIRECT("'[Hani.xlsx]"&amp;TEXT(DATE(2025,10,1)+INT((ROW()-5)/7),"dd-mm-yyyy")&amp;"'!$G$27")</f>
        <v>0</v>
      </c>
      <c r="K187" s="53" cm="1">
        <f t="array" aca="1" ref="K187" ca="1">INDIRECT("'[Hani.xlsx]"&amp;TEXT(DATE(2025,10,1)+INT((ROW()-5)/7),"dd-mm-yyyy")&amp;"'!$C$67")</f>
        <v>0</v>
      </c>
      <c r="L187" s="53" cm="1">
        <f t="array" aca="1" ref="L187" ca="1">INDIRECT("'[Hani.xlsx]"&amp;TEXT(DATE(2025,10,1)+INT((ROW()-5)/7),"dd-mm-yyyy")&amp;"'!$G$25")</f>
        <v>0</v>
      </c>
      <c r="M187" s="53" cm="1">
        <f t="array" aca="1" ref="M187" ca="1">INDIRECT("'[Hani.xlsx]"&amp;TEXT(DATE(2025,10,1)+INT((ROW()-5)/7),"dd-mm-yyyy")&amp;"'!$H$25")</f>
        <v>0</v>
      </c>
      <c r="N187" s="53" cm="1">
        <f t="array" aca="1" ref="N187" ca="1">INDIRECT("'[Hani.xlsx]"&amp;TEXT(DATE(2025,10,1)+INT((ROW()-5)/7),"dd-mm-yyyy")&amp;"'!$F$25")</f>
        <v>0</v>
      </c>
      <c r="O187" s="53" cm="1">
        <f t="array" aca="1" ref="O187" ca="1">INDIRECT("'[Hani.xlsx]"&amp;TEXT(DATE(2025,10,1)+INT((ROW()-5)/7),"dd-mm-yyyy")&amp;"'!$D$25")</f>
        <v>0</v>
      </c>
      <c r="P187" s="53" cm="1">
        <f t="array" aca="1" ref="P187" ca="1">INDIRECT("'[Hani.xlsx]"&amp;TEXT(DATE(2025,10,1)+INT((ROW()-5)/7),"dd-mm-yyyy")&amp;"'!$I$25")</f>
        <v>0</v>
      </c>
      <c r="Q187" s="540">
        <f ca="1">SUM(F4:P4)+(E4*D4)+Z4+AA4+AB4</f>
        <v>0</v>
      </c>
      <c r="R187" s="53" cm="1">
        <f t="array" aca="1" ref="R187" ca="1">INDIRECT("'[Hani.xlsx]"&amp;TEXT(DATE(2025,10,1)+INT((ROW()-5)/7),"dd-mm-yyyy")&amp;"'!$M$6")</f>
        <v>0</v>
      </c>
      <c r="S187" s="53" cm="1">
        <f t="array" aca="1" ref="S187" ca="1">INDIRECT("'[Hani.xlsx]"&amp;TEXT(DATE(2025,10,1)+INT((ROW()-5)/7),"dd-mm-yyyy")&amp;"'!M$5")</f>
        <v>0</v>
      </c>
      <c r="T187" s="53" cm="1">
        <f t="array" aca="1" ref="T187" ca="1">INDIRECT("'[Hani.xlsx]"&amp;TEXT(DATE(2025,10,1)+INT((ROW()-5)/7),"dd-mm-yyyy")&amp;"'!$M$4")</f>
        <v>0</v>
      </c>
      <c r="U187" s="53">
        <f t="shared" ref="U187:U189" ca="1" si="171">Q187-(S187+R187+T187)</f>
        <v>0</v>
      </c>
      <c r="V187" s="28">
        <f t="shared" ca="1" si="169"/>
        <v>0</v>
      </c>
      <c r="W187" s="57">
        <f t="shared" ca="1" si="170"/>
        <v>0</v>
      </c>
      <c r="X187" s="28">
        <f ca="1">((F187+(E187*D187))-(V187+W187+T187))</f>
        <v>0</v>
      </c>
      <c r="Y187" s="78" t="e">
        <f ca="1">(((R187*11%)+(S187*6%)+(U187*20%)+(T187-K187))-(J187+L187+M187+P187))/C1</f>
        <v>#DIV/0!</v>
      </c>
      <c r="Z187" s="547" cm="1">
        <f t="array" aca="1" ref="Z187" ca="1">INDIRECT("'[Hani.xlsx]"&amp;TEXT(DATE(2025,10,1)+INT((ROW()-5)/7),"dd-mm-yyyy")&amp;"'!$B$17")</f>
        <v>0</v>
      </c>
      <c r="AA187" s="89" cm="1">
        <f t="array" aca="1" ref="AA187" ca="1">INDIRECT("'[Hani.xlsx]"&amp;TEXT(DATE(2025,10,1)+INT((ROW()-5)/7),"dd-mm-yyyy")&amp;"'!G$72")</f>
        <v>0</v>
      </c>
      <c r="AB187" s="81"/>
      <c r="AC187" s="81"/>
      <c r="AD187" s="80">
        <f t="shared" ca="1" si="154"/>
        <v>0</v>
      </c>
      <c r="AE187" s="76"/>
      <c r="AF187" s="77"/>
    </row>
    <row r="188" spans="1:32">
      <c r="A188" s="23">
        <f>'[3]27-10-2025'!$B$2</f>
        <v>0</v>
      </c>
      <c r="B188" s="30" cm="1">
        <f t="array" aca="1" ref="B188" ca="1">INDIRECT("'[Rayan.xlsx]"&amp;TEXT(DATE(2025,10,1)+INT((ROW()-4)/7),"dd-mm-yyyy")&amp;"'!$B$4")</f>
        <v>0</v>
      </c>
      <c r="C188" s="25" cm="1">
        <f t="array" aca="1" ref="C188" ca="1">INDIRECT("'[Rayan.xlsx]"&amp;TEXT(DATE(2025,10,1)+INT((ROW()-4)/7),"dd-mm-yyyy")&amp;"'!$B$3")</f>
        <v>0</v>
      </c>
      <c r="D188" s="26" cm="1">
        <f t="array" aca="1" ref="D188" ca="1">INDIRECT("'[Rayan.xlsx]"&amp;TEXT(DATE(2025,10,1)+INT((ROW()-4)/7),"dd-mm-yyyy")&amp;"'!$I$2")</f>
        <v>89000</v>
      </c>
      <c r="E188" s="27" cm="1">
        <f t="array" aca="1" ref="E188" ca="1">INDIRECT("'[Rayan.xlsx]"&amp;TEXT(DATE(2025,10,1)+INT((ROW()-6)/7),"dd-mm-yyyy")&amp;"'!$I$9")</f>
        <v>0</v>
      </c>
      <c r="F188" s="41" cm="1">
        <f t="array" aca="1" ref="F188" ca="1">INDIRECT("'[Rayan.xlsx]"&amp;TEXT(DATE(2025,10,1)+INT((ROW()-6)/7),"dd-mm-yyyy")&amp;"'!$F$9")</f>
        <v>0</v>
      </c>
      <c r="G188" s="52" cm="1">
        <f t="array" aca="1" ref="G188" ca="1">INDIRECT("'[Rayan.xlsx]"&amp;TEXT(DATE(2025,10,1)+INT((ROW()-6)/7),"dd-mm-yyyy")&amp;"'!$B$22")</f>
        <v>0</v>
      </c>
      <c r="H188" s="52" cm="1">
        <f t="array" aca="1" ref="H188" ca="1">INDIRECT("'[Rayan.xlsx]"&amp;TEXT(DATE(2025,10,1)+INT((ROW()-6)/7),"dd-mm-yyyy")&amp;"'!$B$20")</f>
        <v>0</v>
      </c>
      <c r="I188" s="53" cm="1">
        <f t="array" aca="1" ref="I188" ca="1">INDIRECT("'[Rayan.xlsx]"&amp;TEXT(DATE(2025,10,1)+INT((ROW()-6)/7),"dd-mm-yyyy")&amp;"'!$B$18")</f>
        <v>0</v>
      </c>
      <c r="J188" s="53" cm="1">
        <f t="array" aca="1" ref="J188" ca="1">INDIRECT("'[Rayan.xlsx]"&amp;TEXT(DATE(2025,10,1)+INT((ROW()-6)/7),"dd-mm-yyyy")&amp;"'!$G$27")</f>
        <v>0</v>
      </c>
      <c r="K188" s="53" cm="1">
        <f t="array" aca="1" ref="K188" ca="1">INDIRECT("'[Rayan.xlsx]"&amp;TEXT(DATE(2025,10,1)+INT((ROW()-6)/7),"dd-mm-yyyy")&amp;"'!$C$67")</f>
        <v>0</v>
      </c>
      <c r="L188" s="53" cm="1">
        <f t="array" aca="1" ref="L188" ca="1">INDIRECT("'[Rayan.xlsx]"&amp;TEXT(DATE(2025,10,1)+INT((ROW()-6)/7),"dd-mm-yyyy")&amp;"'!$G$25")</f>
        <v>0</v>
      </c>
      <c r="M188" s="53" cm="1">
        <f t="array" aca="1" ref="M188" ca="1">INDIRECT("'[Rayan.xlsx]"&amp;TEXT(DATE(2025,10,1)+INT((ROW()-6)/7),"dd-mm-yyyy")&amp;"'!$H$25")</f>
        <v>0</v>
      </c>
      <c r="N188" s="53" cm="1">
        <f t="array" aca="1" ref="N188" ca="1">INDIRECT("'[Rayan.xlsx]"&amp;TEXT(DATE(2025,10,1)+INT((ROW()-6)/7),"dd-mm-yyyy")&amp;"'!$F$25")</f>
        <v>0</v>
      </c>
      <c r="O188" s="53" cm="1">
        <f t="array" aca="1" ref="O188" ca="1">INDIRECT("'[Rayan.xlsx]"&amp;TEXT(DATE(2025,10,1)+INT((ROW()-6)/7),"dd-mm-yyyy")&amp;"'!$D$25")</f>
        <v>0</v>
      </c>
      <c r="P188" s="53" cm="1">
        <f t="array" aca="1" ref="P188" ca="1">INDIRECT("'[Rayan.xlsx]"&amp;TEXT(DATE(2025,10,1)+INT((ROW()-6)/7),"dd-mm-yyyy")&amp;"'!$I$25")</f>
        <v>0</v>
      </c>
      <c r="Q188" s="540">
        <f ca="1">SUM(F4:P4)+(E4*D4)+Z4+AA4+AB4</f>
        <v>0</v>
      </c>
      <c r="R188" s="53" cm="1">
        <f t="array" aca="1" ref="R188" ca="1">INDIRECT("'[Rayan.xlsx]"&amp;TEXT(DATE(2025,10,1)+INT((ROW()-6)/7),"dd-mm-yyyy")&amp;"'!$M$6")</f>
        <v>0</v>
      </c>
      <c r="S188" s="53" cm="1">
        <f t="array" aca="1" ref="S188" ca="1">INDIRECT("'[Rayan.xlsx]"&amp;TEXT(DATE(2025,10,1)+INT((ROW()-6)/7),"dd-mm-yyyy")&amp;"'!M$5")</f>
        <v>0</v>
      </c>
      <c r="T188" s="53" cm="1">
        <f t="array" aca="1" ref="T188" ca="1">INDIRECT("'[Rayan.xlsx]"&amp;TEXT(DATE(2025,10,1)+INT((ROW()-6)/7),"dd-mm-yyyy")&amp;"'!$M$4")</f>
        <v>0</v>
      </c>
      <c r="U188" s="53">
        <f t="shared" ca="1" si="171"/>
        <v>0</v>
      </c>
      <c r="V188" s="28">
        <f t="shared" ca="1" si="169"/>
        <v>0</v>
      </c>
      <c r="W188" s="57">
        <f t="shared" ca="1" si="170"/>
        <v>0</v>
      </c>
      <c r="X188" s="28">
        <f ca="1">((F188+(E188*D188))-(V188+W188+T188))</f>
        <v>0</v>
      </c>
      <c r="Y188" s="78" t="e">
        <f ca="1">(((R188*11%)+(S188*6%)+(U188*20%)+(T188-K188))-(J188+L188+M188+P188))/C1</f>
        <v>#DIV/0!</v>
      </c>
      <c r="Z188" s="547" cm="1">
        <f t="array" aca="1" ref="Z188" ca="1">INDIRECT("'[Rayan.xlsx]"&amp;TEXT(DATE(2025,10,1)+INT((ROW()-6)/7),"dd-mm-yyyy")&amp;"'!$B$17")</f>
        <v>0</v>
      </c>
      <c r="AA188" s="89" cm="1">
        <f t="array" aca="1" ref="AA188" ca="1">INDIRECT("'[Rayan.xlsx]"&amp;TEXT(DATE(2025,10,1)+INT((ROW()-6)/7),"dd-mm-yyyy")&amp;"'!G$72")</f>
        <v>0</v>
      </c>
      <c r="AB188" s="81"/>
      <c r="AC188" s="81"/>
      <c r="AD188" s="80">
        <f t="shared" ca="1" si="154"/>
        <v>0</v>
      </c>
      <c r="AE188" s="76"/>
      <c r="AF188" s="77"/>
    </row>
    <row r="189" spans="1:32" ht="15.75">
      <c r="A189" s="23">
        <f>'[4]27-10-2025'!$B$2</f>
        <v>0</v>
      </c>
      <c r="B189" s="30" cm="1">
        <f t="array" aca="1" ref="B189" ca="1">INDIRECT("'[Ahmad.xlsx]"&amp;TEXT(DATE(2025,10,1)+INT((ROW()-4)/7),"dd-mm-yyyy")&amp;"'!$B$4")</f>
        <v>0</v>
      </c>
      <c r="C189" s="25" cm="1">
        <f t="array" aca="1" ref="C189" ca="1">INDIRECT("'[Ahmad.xlsx]"&amp;TEXT(DATE(2025,10,1)+INT((ROW()-4)/7),"dd-mm-yyyy")&amp;"'!$B$3")</f>
        <v>0</v>
      </c>
      <c r="D189" s="26" cm="1">
        <f t="array" aca="1" ref="D189" ca="1">INDIRECT("'[Ahmad.xlsx]"&amp;TEXT(DATE(2025,10,1)+INT((ROW()-4)/7),"dd-mm-yyyy")&amp;"'!$I$2")</f>
        <v>89000</v>
      </c>
      <c r="E189" s="27" cm="1">
        <f t="array" aca="1" ref="E189" ca="1">INDIRECT("'[Ahmad.xlsx]"&amp;TEXT(DATE(2025,10,1)+INT((ROW()-7)/7),"dd-mm-yyyy")&amp;"'!$I$9")</f>
        <v>0</v>
      </c>
      <c r="F189" s="41" cm="1">
        <f t="array" aca="1" ref="F189" ca="1">INDIRECT("'[Ahmad.xlsx]"&amp;TEXT(DATE(2025,10,1)+INT((ROW()-7)/7),"dd-mm-yyyy")&amp;"'!$F$9")</f>
        <v>0</v>
      </c>
      <c r="G189" s="52" cm="1">
        <f t="array" aca="1" ref="G189" ca="1">INDIRECT("'[Ahmad.xlsx]"&amp;TEXT(DATE(2025,10,1)+INT((ROW()-7)/7),"dd-mm-yyyy")&amp;"'!$B$22")</f>
        <v>0</v>
      </c>
      <c r="H189" s="52" cm="1">
        <f t="array" aca="1" ref="H189" ca="1">INDIRECT("'[Ahmad.xlsx]"&amp;TEXT(DATE(2025,10,1)+INT((ROW()-7)/7),"dd-mm-yyyy")&amp;"'!$B$20")</f>
        <v>0</v>
      </c>
      <c r="I189" s="53" cm="1">
        <f t="array" aca="1" ref="I189" ca="1">INDIRECT("'[Ahmad.xlsx]"&amp;TEXT(DATE(2025,10,1)+INT((ROW()-7)/7),"dd-mm-yyyy")&amp;"'!$B$18")</f>
        <v>0</v>
      </c>
      <c r="J189" s="53" cm="1">
        <f t="array" aca="1" ref="J189" ca="1">INDIRECT("'[Ahmad.xlsx]"&amp;TEXT(DATE(2025,10,1)+INT((ROW()-7)/7),"dd-mm-yyyy")&amp;"'!$G$27")</f>
        <v>0</v>
      </c>
      <c r="K189" s="53" cm="1">
        <f t="array" aca="1" ref="K189" ca="1">INDIRECT("'[Ahmad.xlsx]"&amp;TEXT(DATE(2025,10,1)+INT((ROW()-7)/7),"dd-mm-yyyy")&amp;"'!$C$67")</f>
        <v>0</v>
      </c>
      <c r="L189" s="53" cm="1">
        <f t="array" aca="1" ref="L189" ca="1">INDIRECT("'[Ahmad.xlsx]"&amp;TEXT(DATE(2025,10,1)+INT((ROW()-7)/7),"dd-mm-yyyy")&amp;"'!$G$25")</f>
        <v>0</v>
      </c>
      <c r="M189" s="53" cm="1">
        <f t="array" aca="1" ref="M189" ca="1">INDIRECT("'[Ahmad.xlsx]"&amp;TEXT(DATE(2025,10,1)+INT((ROW()-7)/7),"dd-mm-yyyy")&amp;"'!$H$25")</f>
        <v>0</v>
      </c>
      <c r="N189" s="53" cm="1">
        <f t="array" aca="1" ref="N189" ca="1">INDIRECT("'[Ahmad.xlsx]"&amp;TEXT(DATE(2025,10,1)+INT((ROW()-7)/7),"dd-mm-yyyy")&amp;"'!$F$25")</f>
        <v>0</v>
      </c>
      <c r="O189" s="53" cm="1">
        <f t="array" aca="1" ref="O189" ca="1">INDIRECT("'[Ahmad.xlsx]"&amp;TEXT(DATE(2025,10,1)+INT((ROW()-7)/7),"dd-mm-yyyy")&amp;"'!$D$25")</f>
        <v>0</v>
      </c>
      <c r="P189" s="53" cm="1">
        <f t="array" aca="1" ref="P189" ca="1">INDIRECT("'[Ahmad.xlsx]"&amp;TEXT(DATE(2025,10,1)+INT((ROW()-7)/7),"dd-mm-yyyy")&amp;"'!$I$25")</f>
        <v>0</v>
      </c>
      <c r="Q189" s="540">
        <f ca="1">SUM(F4:P4)+(E4*D4)+Z4+AA4+AB4</f>
        <v>0</v>
      </c>
      <c r="R189" s="53" cm="1">
        <f t="array" aca="1" ref="R189" ca="1">INDIRECT("'[Ahmad.xlsx]"&amp;TEXT(DATE(2025,10,1)+INT((ROW()-7)/7),"dd-mm-yyyy")&amp;"'!$M$6")</f>
        <v>0</v>
      </c>
      <c r="S189" s="53" cm="1">
        <f t="array" aca="1" ref="S189" ca="1">INDIRECT("'[Ahmad.xlsx]"&amp;TEXT(DATE(2025,10,1)+INT((ROW()-7)/7),"dd-mm-yyyy")&amp;"'!M$5")</f>
        <v>0</v>
      </c>
      <c r="T189" s="53" cm="1">
        <f t="array" aca="1" ref="T189" ca="1">INDIRECT("'[Ahmad.xlsx]"&amp;TEXT(DATE(2025,10,1)+INT((ROW()-7)/7),"dd-mm-yyyy")&amp;"'!$M$4")</f>
        <v>0</v>
      </c>
      <c r="U189" s="53">
        <f t="shared" ca="1" si="171"/>
        <v>0</v>
      </c>
      <c r="V189" s="28">
        <f t="shared" ca="1" si="169"/>
        <v>0</v>
      </c>
      <c r="W189" s="57">
        <f t="shared" ca="1" si="170"/>
        <v>0</v>
      </c>
      <c r="X189" s="28">
        <f ca="1">((F189+(E189*D189))-(V189+W189+T189))</f>
        <v>0</v>
      </c>
      <c r="Y189" s="78" t="e">
        <f ca="1">(((R189*11%)+(S189*6%)+(U189*20%)+(T189-K189))-(J189+L189+M189+P189))/C1</f>
        <v>#DIV/0!</v>
      </c>
      <c r="Z189" s="547" cm="1">
        <f t="array" aca="1" ref="Z189" ca="1">INDIRECT("'[Ahmad.xlsx]"&amp;TEXT(DATE(2025,10,1)+INT((ROW()-7)/7),"dd-mm-yyyy")&amp;"'!$B$17")</f>
        <v>0</v>
      </c>
      <c r="AA189" s="89" cm="1">
        <f t="array" aca="1" ref="AA189" ca="1">INDIRECT("'[Ahmad.xlsx]"&amp;TEXT(DATE(2025,10,1)+INT((ROW()-7)/7),"dd-mm-yyyy")&amp;"'!G$72")</f>
        <v>0</v>
      </c>
      <c r="AB189" s="81"/>
      <c r="AC189" s="81"/>
      <c r="AD189" s="80">
        <f t="shared" ca="1" si="154"/>
        <v>0</v>
      </c>
      <c r="AE189" s="76"/>
      <c r="AF189" s="77"/>
    </row>
    <row r="190" spans="1:32" s="2" customFormat="1" ht="15.75">
      <c r="A190" s="23"/>
      <c r="B190" s="33"/>
      <c r="C190" s="33"/>
      <c r="D190" s="34"/>
      <c r="E190" s="35"/>
      <c r="F190" s="36"/>
      <c r="G190" s="34"/>
      <c r="H190" s="34"/>
      <c r="I190" s="36"/>
      <c r="J190" s="36"/>
      <c r="K190" s="36"/>
      <c r="L190" s="36"/>
      <c r="M190" s="36"/>
      <c r="N190" s="36"/>
      <c r="O190" s="36"/>
      <c r="P190" s="36"/>
      <c r="Q190" s="542"/>
      <c r="R190" s="36"/>
      <c r="S190" s="60"/>
      <c r="T190" s="61"/>
      <c r="U190" s="36"/>
      <c r="V190" s="36"/>
      <c r="W190" s="62"/>
      <c r="X190" s="36"/>
      <c r="Y190" s="84"/>
      <c r="Z190" s="84"/>
      <c r="AA190" s="84"/>
      <c r="AB190" s="84"/>
      <c r="AC190" s="84"/>
      <c r="AD190" s="85"/>
      <c r="AE190" s="76"/>
      <c r="AF190" s="77"/>
    </row>
    <row r="191" spans="1:32" s="3" customFormat="1" ht="15.75">
      <c r="A191" s="23"/>
      <c r="B191" s="51"/>
      <c r="C191" s="51"/>
      <c r="D191" s="16">
        <f t="shared" ref="D191:X191" ca="1" si="172">SUM(D186:D189)</f>
        <v>178000</v>
      </c>
      <c r="E191" s="50">
        <f t="shared" ca="1" si="172"/>
        <v>0</v>
      </c>
      <c r="F191" s="16">
        <f t="shared" ca="1" si="172"/>
        <v>0</v>
      </c>
      <c r="G191" s="16">
        <f t="shared" ca="1" si="172"/>
        <v>0</v>
      </c>
      <c r="H191" s="16">
        <f t="shared" ca="1" si="172"/>
        <v>0</v>
      </c>
      <c r="I191" s="16">
        <f t="shared" ca="1" si="172"/>
        <v>0</v>
      </c>
      <c r="J191" s="16">
        <f t="shared" ca="1" si="172"/>
        <v>0</v>
      </c>
      <c r="K191" s="16">
        <f t="shared" ca="1" si="172"/>
        <v>0</v>
      </c>
      <c r="L191" s="16">
        <f t="shared" ca="1" si="172"/>
        <v>0</v>
      </c>
      <c r="M191" s="16">
        <f t="shared" ca="1" si="172"/>
        <v>0</v>
      </c>
      <c r="N191" s="16">
        <f t="shared" ca="1" si="172"/>
        <v>0</v>
      </c>
      <c r="O191" s="16">
        <f t="shared" ca="1" si="172"/>
        <v>0</v>
      </c>
      <c r="P191" s="16">
        <f t="shared" ca="1" si="172"/>
        <v>0</v>
      </c>
      <c r="Q191" s="546">
        <f t="shared" ca="1" si="172"/>
        <v>0</v>
      </c>
      <c r="R191" s="69">
        <f t="shared" ca="1" si="172"/>
        <v>0</v>
      </c>
      <c r="S191" s="69">
        <f t="shared" ca="1" si="172"/>
        <v>0</v>
      </c>
      <c r="T191" s="69"/>
      <c r="U191" s="69">
        <f t="shared" ca="1" si="172"/>
        <v>0</v>
      </c>
      <c r="V191" s="69">
        <f t="shared" ca="1" si="172"/>
        <v>0</v>
      </c>
      <c r="W191" s="70">
        <f t="shared" ca="1" si="172"/>
        <v>0</v>
      </c>
      <c r="X191" s="69">
        <f t="shared" ca="1" si="172"/>
        <v>0</v>
      </c>
      <c r="Y191" s="92" t="e">
        <f ca="1">(((R191*11%)+(S191*6%)+(U191*20%)+(T191-K191))-(J191+L191+M191+P191))/C1</f>
        <v>#DIV/0!</v>
      </c>
      <c r="Z191" s="93">
        <f ca="1">SUM(Z186:Z189)</f>
        <v>0</v>
      </c>
      <c r="AA191" s="93">
        <f ca="1">SUM(AA186:AA189)</f>
        <v>0</v>
      </c>
      <c r="AB191" s="93">
        <f t="shared" ref="AB191:AD191" si="173">SUM(AB186:AB189)</f>
        <v>0</v>
      </c>
      <c r="AC191" s="93">
        <f t="shared" si="173"/>
        <v>0</v>
      </c>
      <c r="AD191" s="93">
        <f t="shared" ca="1" si="173"/>
        <v>0</v>
      </c>
      <c r="AE191" s="76">
        <f>AE177</f>
        <v>172.04</v>
      </c>
      <c r="AF191" s="77" t="e">
        <f t="shared" ref="AF191" ca="1" si="174">Y191-AE191</f>
        <v>#DIV/0!</v>
      </c>
    </row>
    <row r="192" spans="1:32" s="1" customFormat="1" ht="15.75">
      <c r="A192" s="23"/>
      <c r="B192" s="19" t="s">
        <v>119</v>
      </c>
      <c r="C192" s="20" t="s">
        <v>120</v>
      </c>
      <c r="D192" s="21" t="s">
        <v>225</v>
      </c>
      <c r="E192" s="22" t="s">
        <v>226</v>
      </c>
      <c r="F192" s="17" t="s">
        <v>227</v>
      </c>
      <c r="G192" s="21" t="s">
        <v>228</v>
      </c>
      <c r="H192" s="21" t="s">
        <v>229</v>
      </c>
      <c r="I192" s="17" t="s">
        <v>230</v>
      </c>
      <c r="J192" s="17" t="s">
        <v>231</v>
      </c>
      <c r="K192" s="17" t="s">
        <v>232</v>
      </c>
      <c r="L192" s="17" t="s">
        <v>233</v>
      </c>
      <c r="M192" s="17" t="s">
        <v>234</v>
      </c>
      <c r="N192" s="17" t="s">
        <v>235</v>
      </c>
      <c r="O192" s="17" t="s">
        <v>236</v>
      </c>
      <c r="P192" s="17" t="s">
        <v>237</v>
      </c>
      <c r="Q192" s="539" t="s">
        <v>238</v>
      </c>
      <c r="R192" s="17" t="s">
        <v>239</v>
      </c>
      <c r="S192" s="17" t="s">
        <v>240</v>
      </c>
      <c r="T192" s="17" t="s">
        <v>241</v>
      </c>
      <c r="U192" s="17" t="s">
        <v>242</v>
      </c>
      <c r="V192" s="17" t="s">
        <v>243</v>
      </c>
      <c r="W192" s="56" t="s">
        <v>244</v>
      </c>
      <c r="X192" s="17" t="s">
        <v>245</v>
      </c>
      <c r="Y192" s="71" t="s">
        <v>246</v>
      </c>
      <c r="Z192" s="544" t="s">
        <v>247</v>
      </c>
      <c r="AA192" s="73" t="s">
        <v>248</v>
      </c>
      <c r="AB192" s="74" t="s">
        <v>249</v>
      </c>
      <c r="AC192" s="74" t="s">
        <v>250</v>
      </c>
      <c r="AD192" s="75" t="s">
        <v>251</v>
      </c>
      <c r="AE192" s="76"/>
      <c r="AF192" s="77"/>
    </row>
    <row r="193" spans="1:32">
      <c r="A193" s="23">
        <f>'[1]28-10-2025'!$B$2</f>
        <v>0</v>
      </c>
      <c r="B193" s="24" cm="1">
        <f t="array" aca="1" ref="B193" ca="1">INDIRECT("'[Rawad.xlsx]"&amp;TEXT(DATE(2025,10,1)+INT((ROW()-4)/7),"dd-mm-yyyy")&amp;"'!$B$4")</f>
        <v>0</v>
      </c>
      <c r="C193" s="25" cm="1">
        <f t="array" aca="1" ref="C193" ca="1">INDIRECT("'[Rawad.xlsx]"&amp;TEXT(DATE(2025,10,1)+INT((ROW()-4)/7),"dd-mm-yyyy")&amp;"'!$B$3")</f>
        <v>0</v>
      </c>
      <c r="D193" s="26" cm="1">
        <f t="array" aca="1" ref="D193" ca="1">INDIRECT("'[Rawad.xlsx]"&amp;TEXT(DATE(2025,10,1)+INT((ROW()-4)/7),"dd-mm-yyyy")&amp;"'!$I$2")</f>
        <v>0</v>
      </c>
      <c r="E193" s="27" cm="1">
        <f t="array" aca="1" ref="E193" ca="1">INDIRECT("'[Rawad.xlsx]"&amp;TEXT(DATE(2025,10,1)+INT((ROW()-4)/7),"dd-mm-yyyy")&amp;"'!$I$9")</f>
        <v>0</v>
      </c>
      <c r="F193" s="41" cm="1">
        <f t="array" aca="1" ref="F193" ca="1">INDIRECT("'[Rawad.xlsx]"&amp;TEXT(DATE(2025,10,1)+INT((ROW()-4)/7),"dd-mm-yyyy")&amp;"'!$F$9")</f>
        <v>0</v>
      </c>
      <c r="G193" s="29" cm="1">
        <f t="array" aca="1" ref="G193" ca="1">INDIRECT("'[Rawad.xlsx]"&amp;TEXT(DATE(2025,10,1)+INT((ROW()-4)/7),"dd-mm-yyyy")&amp;"'!$B$22")</f>
        <v>0</v>
      </c>
      <c r="H193" s="29" cm="1">
        <f t="array" aca="1" ref="H193" ca="1">INDIRECT("'[Rawad.xlsx]"&amp;TEXT(DATE(2025,10,1)+INT((ROW()-4)/7),"dd-mm-yyyy")&amp;"'!$B$20")</f>
        <v>0</v>
      </c>
      <c r="I193" s="53" cm="1">
        <f t="array" aca="1" ref="I193" ca="1">INDIRECT("'[Rawad.xlsx]"&amp;TEXT(DATE(2025,10,1)+INT((ROW()-4)/7),"dd-mm-yyyy")&amp;"'!$B$18")</f>
        <v>0</v>
      </c>
      <c r="J193" s="28" cm="1">
        <f t="array" aca="1" ref="J193" ca="1">INDIRECT("'[Rawad.xlsx]"&amp;TEXT(DATE(2025,10,1)+INT((ROW()-4)/7),"dd-mm-yyyy")&amp;"'!$G$27")</f>
        <v>0</v>
      </c>
      <c r="K193" s="28" cm="1">
        <f t="array" aca="1" ref="K193" ca="1">INDIRECT("'[Rawad.xlsx]"&amp;TEXT(DATE(2025,10,1)+INT((ROW()-4)/7),"dd-mm-yyyy")&amp;"'!$C$67")</f>
        <v>0</v>
      </c>
      <c r="L193" s="53" cm="1">
        <f t="array" aca="1" ref="L193" ca="1">INDIRECT("'[Rawad.xlsx]"&amp;TEXT(DATE(2025,10,1)+INT((ROW()-4)/7),"dd-mm-yyyy")&amp;"'!$G$25")</f>
        <v>0</v>
      </c>
      <c r="M193" s="28" cm="1">
        <f t="array" aca="1" ref="M193" ca="1">INDIRECT("'[Rawad.xlsx]"&amp;TEXT(DATE(2025,10,1)+INT((ROW()-4)/7),"dd-mm-yyyy")&amp;"'!$H$25")</f>
        <v>0</v>
      </c>
      <c r="N193" s="28" cm="1">
        <f t="array" aca="1" ref="N193" ca="1">INDIRECT("'[Rawad.xlsx]"&amp;TEXT(DATE(2025,10,1)+INT((ROW()-4)/7),"dd-mm-yyyy")&amp;"'!$F$25")</f>
        <v>0</v>
      </c>
      <c r="O193" s="28" cm="1">
        <f t="array" aca="1" ref="O193" ca="1">INDIRECT("'[Rawad.xlsx]"&amp;TEXT(DATE(2025,10,1)+INT((ROW()-4)/7),"dd-mm-yyyy")&amp;"'!$D$25")</f>
        <v>0</v>
      </c>
      <c r="P193" s="53" cm="1">
        <f t="array" aca="1" ref="P193" ca="1">INDIRECT("'[Rawad.xlsx]"&amp;TEXT(DATE(2025,10,1)+INT((ROW()-4)/7),"dd-mm-yyyy")&amp;"'!$I$25")</f>
        <v>0</v>
      </c>
      <c r="Q193" s="540">
        <f ca="1">SUM(F4:P4)+(E4*D4)+Z4+AA4+AB4</f>
        <v>0</v>
      </c>
      <c r="R193" s="28" cm="1">
        <f t="array" aca="1" ref="R193" ca="1">INDIRECT("'[Rawad.xlsx]"&amp;TEXT(DATE(2025,10,1)+INT((ROW()-4)/7),"dd-mm-yyyy")&amp;"'!$M$6")</f>
        <v>0</v>
      </c>
      <c r="S193" s="28" cm="1">
        <f t="array" aca="1" ref="S193" ca="1">INDIRECT("'[Rawad.xlsx]"&amp;TEXT(DATE(2025,10,1)+INT((ROW()-4)/7),"dd-mm-yyyy")&amp;"'!M$5")</f>
        <v>0</v>
      </c>
      <c r="T193" s="28" cm="1">
        <f t="array" aca="1" ref="T193" ca="1">INDIRECT("'[Rawad.xlsx]"&amp;TEXT(DATE(2025,10,1)+INT((ROW()-4)/7),"dd-mm-yyyy")&amp;"'!$M$4")</f>
        <v>0</v>
      </c>
      <c r="U193" s="53">
        <f ca="1">Q193-(S193+R193+T193)</f>
        <v>0</v>
      </c>
      <c r="V193" s="28">
        <f t="shared" ref="V193:V196" ca="1" si="175">R193-(R193*11%)</f>
        <v>0</v>
      </c>
      <c r="W193" s="57">
        <f t="shared" ref="W193:W196" ca="1" si="176">(S193-(S193*20%))</f>
        <v>0</v>
      </c>
      <c r="X193" s="28">
        <f ca="1">((F193+(E193*D193))-(V193+W193+T193))</f>
        <v>0</v>
      </c>
      <c r="Y193" s="78" t="e">
        <f ca="1">(((R193*11%)+(S193*6%)+(U193*20%)+(T193-K193))-(J193+L193+M193+P193))/C1</f>
        <v>#DIV/0!</v>
      </c>
      <c r="Z193" s="547" cm="1">
        <f t="array" aca="1" ref="Z193" ca="1">INDIRECT("'[Rawad.xlsx]"&amp;TEXT(DATE(2025,10,1)+INT((ROW()-4)/7),"dd-mm-yyyy")&amp;"'!$B$17")</f>
        <v>0</v>
      </c>
      <c r="AA193" s="89" cm="1">
        <f t="array" aca="1" ref="AA193" ca="1">INDIRECT("'[Rawad.xlsx]"&amp;TEXT(DATE(2025,10,1)+INT((ROW()-4)/7),"dd-mm-yyyy")&amp;"'!G$72")</f>
        <v>0</v>
      </c>
      <c r="AB193" s="81"/>
      <c r="AC193" s="81">
        <f>'[1]28-10-2025'!$M$7</f>
        <v>0</v>
      </c>
      <c r="AD193" s="80">
        <f t="shared" ca="1" si="154"/>
        <v>0</v>
      </c>
      <c r="AE193" s="76"/>
      <c r="AF193" s="77"/>
    </row>
    <row r="194" spans="1:32">
      <c r="A194" s="23">
        <f>'[2]28-10-2025'!$B$2</f>
        <v>0</v>
      </c>
      <c r="B194" s="30" cm="1">
        <f t="array" aca="1" ref="B194" ca="1">INDIRECT("'[Hani.xlsx]"&amp;TEXT(DATE(2025,10,1)+INT((ROW()-4)/7),"dd-mm-yyyy")&amp;"'!$B$4")</f>
        <v>0</v>
      </c>
      <c r="C194" s="25" cm="1">
        <f t="array" aca="1" ref="C194" ca="1">INDIRECT("'[Hani.xlsx]"&amp;TEXT(DATE(2025,10,1)+INT((ROW()-4)/7),"dd-mm-yyyy")&amp;"'!$B$3")</f>
        <v>0</v>
      </c>
      <c r="D194" s="26" cm="1">
        <f t="array" aca="1" ref="D194" ca="1">INDIRECT("'[Hani.xlsx]"&amp;TEXT(DATE(2025,10,1)+INT((ROW()-4)/7),"dd-mm-yyyy")&amp;"'!$I$2")</f>
        <v>0</v>
      </c>
      <c r="E194" s="27" cm="1">
        <f t="array" aca="1" ref="E194" ca="1">INDIRECT("'[Hani.xlsx]"&amp;TEXT(DATE(2025,10,1)+INT((ROW()-5)/7),"dd-mm-yyyy")&amp;"'!$I$9")</f>
        <v>0</v>
      </c>
      <c r="F194" s="41" cm="1">
        <f t="array" aca="1" ref="F194" ca="1">INDIRECT("'[Hani.xlsx]"&amp;TEXT(DATE(2025,10,1)+INT((ROW()-5)/7),"dd-mm-yyyy")&amp;"'!$F$9")</f>
        <v>0</v>
      </c>
      <c r="G194" s="52" cm="1">
        <f t="array" aca="1" ref="G194" ca="1">INDIRECT("'[Hani.xlsx]"&amp;TEXT(DATE(2025,10,1)+INT((ROW()-5)/7),"dd-mm-yyyy")&amp;"'!$B$22")</f>
        <v>0</v>
      </c>
      <c r="H194" s="52" cm="1">
        <f t="array" aca="1" ref="H194" ca="1">INDIRECT("'[Hani.xlsx]"&amp;TEXT(DATE(2025,10,1)+INT((ROW()-5)/7),"dd-mm-yyyy")&amp;"'!$B$20")</f>
        <v>0</v>
      </c>
      <c r="I194" s="53" cm="1">
        <f t="array" aca="1" ref="I194" ca="1">INDIRECT("'[Hani.xlsx]"&amp;TEXT(DATE(2025,10,1)+INT((ROW()-5)/7),"dd-mm-yyyy")&amp;"'!$B$18")</f>
        <v>0</v>
      </c>
      <c r="J194" s="53" cm="1">
        <f t="array" aca="1" ref="J194" ca="1">INDIRECT("'[Hani.xlsx]"&amp;TEXT(DATE(2025,10,1)+INT((ROW()-5)/7),"dd-mm-yyyy")&amp;"'!$G$27")</f>
        <v>0</v>
      </c>
      <c r="K194" s="53" cm="1">
        <f t="array" aca="1" ref="K194" ca="1">INDIRECT("'[Hani.xlsx]"&amp;TEXT(DATE(2025,10,1)+INT((ROW()-5)/7),"dd-mm-yyyy")&amp;"'!$C$67")</f>
        <v>0</v>
      </c>
      <c r="L194" s="53" cm="1">
        <f t="array" aca="1" ref="L194" ca="1">INDIRECT("'[Hani.xlsx]"&amp;TEXT(DATE(2025,10,1)+INT((ROW()-5)/7),"dd-mm-yyyy")&amp;"'!$G$25")</f>
        <v>0</v>
      </c>
      <c r="M194" s="53" cm="1">
        <f t="array" aca="1" ref="M194" ca="1">INDIRECT("'[Hani.xlsx]"&amp;TEXT(DATE(2025,10,1)+INT((ROW()-5)/7),"dd-mm-yyyy")&amp;"'!$H$25")</f>
        <v>0</v>
      </c>
      <c r="N194" s="53" cm="1">
        <f t="array" aca="1" ref="N194" ca="1">INDIRECT("'[Hani.xlsx]"&amp;TEXT(DATE(2025,10,1)+INT((ROW()-5)/7),"dd-mm-yyyy")&amp;"'!$F$25")</f>
        <v>0</v>
      </c>
      <c r="O194" s="53" cm="1">
        <f t="array" aca="1" ref="O194" ca="1">INDIRECT("'[Hani.xlsx]"&amp;TEXT(DATE(2025,10,1)+INT((ROW()-5)/7),"dd-mm-yyyy")&amp;"'!$D$25")</f>
        <v>0</v>
      </c>
      <c r="P194" s="53" cm="1">
        <f t="array" aca="1" ref="P194" ca="1">INDIRECT("'[Hani.xlsx]"&amp;TEXT(DATE(2025,10,1)+INT((ROW()-5)/7),"dd-mm-yyyy")&amp;"'!$I$25")</f>
        <v>0</v>
      </c>
      <c r="Q194" s="540">
        <f ca="1">SUM(F4:P4)+(E4*D4)+Z4+AA4+AB4</f>
        <v>0</v>
      </c>
      <c r="R194" s="53" cm="1">
        <f t="array" aca="1" ref="R194" ca="1">INDIRECT("'[Hani.xlsx]"&amp;TEXT(DATE(2025,10,1)+INT((ROW()-5)/7),"dd-mm-yyyy")&amp;"'!$M$6")</f>
        <v>0</v>
      </c>
      <c r="S194" s="53" cm="1">
        <f t="array" aca="1" ref="S194" ca="1">INDIRECT("'[Hani.xlsx]"&amp;TEXT(DATE(2025,10,1)+INT((ROW()-5)/7),"dd-mm-yyyy")&amp;"'!M$5")</f>
        <v>0</v>
      </c>
      <c r="T194" s="53" cm="1">
        <f t="array" aca="1" ref="T194" ca="1">INDIRECT("'[Hani.xlsx]"&amp;TEXT(DATE(2025,10,1)+INT((ROW()-5)/7),"dd-mm-yyyy")&amp;"'!$M$4")</f>
        <v>0</v>
      </c>
      <c r="U194" s="53">
        <f t="shared" ref="U194:U196" ca="1" si="177">Q194-(S194+R194+T194)</f>
        <v>0</v>
      </c>
      <c r="V194" s="28">
        <f t="shared" ca="1" si="175"/>
        <v>0</v>
      </c>
      <c r="W194" s="57">
        <f t="shared" ca="1" si="176"/>
        <v>0</v>
      </c>
      <c r="X194" s="28">
        <f ca="1">((F194+(E194*D194))-(V194+W194+T194))</f>
        <v>0</v>
      </c>
      <c r="Y194" s="78" t="e">
        <f ca="1">(((R194*11%)+(S194*6%)+(U194*20%)+(T194-K194))-(J194+L194+M194+P194))/C1</f>
        <v>#DIV/0!</v>
      </c>
      <c r="Z194" s="547" cm="1">
        <f t="array" aca="1" ref="Z194" ca="1">INDIRECT("'[Hani.xlsx]"&amp;TEXT(DATE(2025,10,1)+INT((ROW()-5)/7),"dd-mm-yyyy")&amp;"'!$B$17")</f>
        <v>0</v>
      </c>
      <c r="AA194" s="89" cm="1">
        <f t="array" aca="1" ref="AA194" ca="1">INDIRECT("'[Hani.xlsx]"&amp;TEXT(DATE(2025,10,1)+INT((ROW()-5)/7),"dd-mm-yyyy")&amp;"'!G$72")</f>
        <v>0</v>
      </c>
      <c r="AB194" s="81"/>
      <c r="AC194" s="81"/>
      <c r="AD194" s="80">
        <f t="shared" ca="1" si="154"/>
        <v>0</v>
      </c>
      <c r="AE194" s="76"/>
      <c r="AF194" s="77"/>
    </row>
    <row r="195" spans="1:32">
      <c r="A195" s="23">
        <f>'[3]28-10-2025'!$B$2</f>
        <v>0</v>
      </c>
      <c r="B195" s="30" cm="1">
        <f t="array" aca="1" ref="B195" ca="1">INDIRECT("'[Rayan.xlsx]"&amp;TEXT(DATE(2025,10,1)+INT((ROW()-4)/7),"dd-mm-yyyy")&amp;"'!$B$4")</f>
        <v>0</v>
      </c>
      <c r="C195" s="25" cm="1">
        <f t="array" aca="1" ref="C195" ca="1">INDIRECT("'[Rayan.xlsx]"&amp;TEXT(DATE(2025,10,1)+INT((ROW()-4)/7),"dd-mm-yyyy")&amp;"'!$B$3")</f>
        <v>0</v>
      </c>
      <c r="D195" s="26" cm="1">
        <f t="array" aca="1" ref="D195" ca="1">INDIRECT("'[Rayan.xlsx]"&amp;TEXT(DATE(2025,10,1)+INT((ROW()-4)/7),"dd-mm-yyyy")&amp;"'!$I$2")</f>
        <v>89000</v>
      </c>
      <c r="E195" s="27" cm="1">
        <f t="array" aca="1" ref="E195" ca="1">INDIRECT("'[Rayan.xlsx]"&amp;TEXT(DATE(2025,10,1)+INT((ROW()-6)/7),"dd-mm-yyyy")&amp;"'!$I$9")</f>
        <v>0</v>
      </c>
      <c r="F195" s="41" cm="1">
        <f t="array" aca="1" ref="F195" ca="1">INDIRECT("'[Rayan.xlsx]"&amp;TEXT(DATE(2025,10,1)+INT((ROW()-6)/7),"dd-mm-yyyy")&amp;"'!$F$9")</f>
        <v>0</v>
      </c>
      <c r="G195" s="52" cm="1">
        <f t="array" aca="1" ref="G195" ca="1">INDIRECT("'[Rayan.xlsx]"&amp;TEXT(DATE(2025,10,1)+INT((ROW()-6)/7),"dd-mm-yyyy")&amp;"'!$B$22")</f>
        <v>0</v>
      </c>
      <c r="H195" s="52" cm="1">
        <f t="array" aca="1" ref="H195" ca="1">INDIRECT("'[Rayan.xlsx]"&amp;TEXT(DATE(2025,10,1)+INT((ROW()-6)/7),"dd-mm-yyyy")&amp;"'!$B$20")</f>
        <v>0</v>
      </c>
      <c r="I195" s="53" cm="1">
        <f t="array" aca="1" ref="I195" ca="1">INDIRECT("'[Rayan.xlsx]"&amp;TEXT(DATE(2025,10,1)+INT((ROW()-6)/7),"dd-mm-yyyy")&amp;"'!$B$18")</f>
        <v>0</v>
      </c>
      <c r="J195" s="53" cm="1">
        <f t="array" aca="1" ref="J195" ca="1">INDIRECT("'[Rayan.xlsx]"&amp;TEXT(DATE(2025,10,1)+INT((ROW()-6)/7),"dd-mm-yyyy")&amp;"'!$G$27")</f>
        <v>0</v>
      </c>
      <c r="K195" s="53" cm="1">
        <f t="array" aca="1" ref="K195" ca="1">INDIRECT("'[Rayan.xlsx]"&amp;TEXT(DATE(2025,10,1)+INT((ROW()-6)/7),"dd-mm-yyyy")&amp;"'!$C$67")</f>
        <v>0</v>
      </c>
      <c r="L195" s="53" cm="1">
        <f t="array" aca="1" ref="L195" ca="1">INDIRECT("'[Rayan.xlsx]"&amp;TEXT(DATE(2025,10,1)+INT((ROW()-6)/7),"dd-mm-yyyy")&amp;"'!$G$25")</f>
        <v>0</v>
      </c>
      <c r="M195" s="53" cm="1">
        <f t="array" aca="1" ref="M195" ca="1">INDIRECT("'[Rayan.xlsx]"&amp;TEXT(DATE(2025,10,1)+INT((ROW()-6)/7),"dd-mm-yyyy")&amp;"'!$H$25")</f>
        <v>0</v>
      </c>
      <c r="N195" s="53" cm="1">
        <f t="array" aca="1" ref="N195" ca="1">INDIRECT("'[Rayan.xlsx]"&amp;TEXT(DATE(2025,10,1)+INT((ROW()-6)/7),"dd-mm-yyyy")&amp;"'!$F$25")</f>
        <v>0</v>
      </c>
      <c r="O195" s="53" cm="1">
        <f t="array" aca="1" ref="O195" ca="1">INDIRECT("'[Rayan.xlsx]"&amp;TEXT(DATE(2025,10,1)+INT((ROW()-6)/7),"dd-mm-yyyy")&amp;"'!$D$25")</f>
        <v>0</v>
      </c>
      <c r="P195" s="53" cm="1">
        <f t="array" aca="1" ref="P195" ca="1">INDIRECT("'[Rayan.xlsx]"&amp;TEXT(DATE(2025,10,1)+INT((ROW()-6)/7),"dd-mm-yyyy")&amp;"'!$I$25")</f>
        <v>0</v>
      </c>
      <c r="Q195" s="540">
        <f ca="1">SUM(F4:P4)+(E4*D4)+Z4+AA4+AB4</f>
        <v>0</v>
      </c>
      <c r="R195" s="53" cm="1">
        <f t="array" aca="1" ref="R195" ca="1">INDIRECT("'[Rayan.xlsx]"&amp;TEXT(DATE(2025,10,1)+INT((ROW()-6)/7),"dd-mm-yyyy")&amp;"'!$M$6")</f>
        <v>0</v>
      </c>
      <c r="S195" s="53" cm="1">
        <f t="array" aca="1" ref="S195" ca="1">INDIRECT("'[Rayan.xlsx]"&amp;TEXT(DATE(2025,10,1)+INT((ROW()-6)/7),"dd-mm-yyyy")&amp;"'!M$5")</f>
        <v>0</v>
      </c>
      <c r="T195" s="53" cm="1">
        <f t="array" aca="1" ref="T195" ca="1">INDIRECT("'[Rayan.xlsx]"&amp;TEXT(DATE(2025,10,1)+INT((ROW()-6)/7),"dd-mm-yyyy")&amp;"'!$M$4")</f>
        <v>0</v>
      </c>
      <c r="U195" s="53">
        <f t="shared" ca="1" si="177"/>
        <v>0</v>
      </c>
      <c r="V195" s="28">
        <f t="shared" ca="1" si="175"/>
        <v>0</v>
      </c>
      <c r="W195" s="57">
        <f t="shared" ca="1" si="176"/>
        <v>0</v>
      </c>
      <c r="X195" s="28">
        <f ca="1">((F195+(E195*D195))-(V195+W195+T195))</f>
        <v>0</v>
      </c>
      <c r="Y195" s="78" t="e">
        <f ca="1">(((R195*11%)+(S195*6%)+(U195*20%)+(T195-K195))-(J195+L195+M195+P195))/C1</f>
        <v>#DIV/0!</v>
      </c>
      <c r="Z195" s="547" cm="1">
        <f t="array" aca="1" ref="Z195" ca="1">INDIRECT("'[Rayan.xlsx]"&amp;TEXT(DATE(2025,10,1)+INT((ROW()-6)/7),"dd-mm-yyyy")&amp;"'!$B$17")</f>
        <v>0</v>
      </c>
      <c r="AA195" s="89" cm="1">
        <f t="array" aca="1" ref="AA195" ca="1">INDIRECT("'[Rayan.xlsx]"&amp;TEXT(DATE(2025,10,1)+INT((ROW()-6)/7),"dd-mm-yyyy")&amp;"'!G$72")</f>
        <v>0</v>
      </c>
      <c r="AB195" s="81"/>
      <c r="AC195" s="81"/>
      <c r="AD195" s="80">
        <f t="shared" ca="1" si="154"/>
        <v>0</v>
      </c>
      <c r="AE195" s="76"/>
      <c r="AF195" s="77"/>
    </row>
    <row r="196" spans="1:32" ht="15.75">
      <c r="A196" s="23">
        <f>'[4]28-10-2025'!$B$2</f>
        <v>0</v>
      </c>
      <c r="B196" s="30" cm="1">
        <f t="array" aca="1" ref="B196" ca="1">INDIRECT("'[Ahmad.xlsx]"&amp;TEXT(DATE(2025,10,1)+INT((ROW()-4)/7),"dd-mm-yyyy")&amp;"'!$B$4")</f>
        <v>0</v>
      </c>
      <c r="C196" s="25" cm="1">
        <f t="array" aca="1" ref="C196" ca="1">INDIRECT("'[Ahmad.xlsx]"&amp;TEXT(DATE(2025,10,1)+INT((ROW()-4)/7),"dd-mm-yyyy")&amp;"'!$B$3")</f>
        <v>0</v>
      </c>
      <c r="D196" s="26" cm="1">
        <f t="array" aca="1" ref="D196" ca="1">INDIRECT("'[Ahmad.xlsx]"&amp;TEXT(DATE(2025,10,1)+INT((ROW()-4)/7),"dd-mm-yyyy")&amp;"'!$I$2")</f>
        <v>89000</v>
      </c>
      <c r="E196" s="27" cm="1">
        <f t="array" aca="1" ref="E196" ca="1">INDIRECT("'[Ahmad.xlsx]"&amp;TEXT(DATE(2025,10,1)+INT((ROW()-7)/7),"dd-mm-yyyy")&amp;"'!$I$9")</f>
        <v>0</v>
      </c>
      <c r="F196" s="41" cm="1">
        <f t="array" aca="1" ref="F196" ca="1">INDIRECT("'[Ahmad.xlsx]"&amp;TEXT(DATE(2025,10,1)+INT((ROW()-7)/7),"dd-mm-yyyy")&amp;"'!$F$9")</f>
        <v>0</v>
      </c>
      <c r="G196" s="52" cm="1">
        <f t="array" aca="1" ref="G196" ca="1">INDIRECT("'[Ahmad.xlsx]"&amp;TEXT(DATE(2025,10,1)+INT((ROW()-7)/7),"dd-mm-yyyy")&amp;"'!$B$22")</f>
        <v>0</v>
      </c>
      <c r="H196" s="52" cm="1">
        <f t="array" aca="1" ref="H196" ca="1">INDIRECT("'[Ahmad.xlsx]"&amp;TEXT(DATE(2025,10,1)+INT((ROW()-7)/7),"dd-mm-yyyy")&amp;"'!$B$20")</f>
        <v>0</v>
      </c>
      <c r="I196" s="53" cm="1">
        <f t="array" aca="1" ref="I196" ca="1">INDIRECT("'[Ahmad.xlsx]"&amp;TEXT(DATE(2025,10,1)+INT((ROW()-7)/7),"dd-mm-yyyy")&amp;"'!$B$18")</f>
        <v>0</v>
      </c>
      <c r="J196" s="53" cm="1">
        <f t="array" aca="1" ref="J196" ca="1">INDIRECT("'[Ahmad.xlsx]"&amp;TEXT(DATE(2025,10,1)+INT((ROW()-7)/7),"dd-mm-yyyy")&amp;"'!$G$27")</f>
        <v>0</v>
      </c>
      <c r="K196" s="53" cm="1">
        <f t="array" aca="1" ref="K196" ca="1">INDIRECT("'[Ahmad.xlsx]"&amp;TEXT(DATE(2025,10,1)+INT((ROW()-7)/7),"dd-mm-yyyy")&amp;"'!$C$67")</f>
        <v>0</v>
      </c>
      <c r="L196" s="53" cm="1">
        <f t="array" aca="1" ref="L196" ca="1">INDIRECT("'[Ahmad.xlsx]"&amp;TEXT(DATE(2025,10,1)+INT((ROW()-7)/7),"dd-mm-yyyy")&amp;"'!$G$25")</f>
        <v>0</v>
      </c>
      <c r="M196" s="53" cm="1">
        <f t="array" aca="1" ref="M196" ca="1">INDIRECT("'[Ahmad.xlsx]"&amp;TEXT(DATE(2025,10,1)+INT((ROW()-7)/7),"dd-mm-yyyy")&amp;"'!$H$25")</f>
        <v>0</v>
      </c>
      <c r="N196" s="53" cm="1">
        <f t="array" aca="1" ref="N196" ca="1">INDIRECT("'[Ahmad.xlsx]"&amp;TEXT(DATE(2025,10,1)+INT((ROW()-7)/7),"dd-mm-yyyy")&amp;"'!$F$25")</f>
        <v>0</v>
      </c>
      <c r="O196" s="53" cm="1">
        <f t="array" aca="1" ref="O196" ca="1">INDIRECT("'[Ahmad.xlsx]"&amp;TEXT(DATE(2025,10,1)+INT((ROW()-7)/7),"dd-mm-yyyy")&amp;"'!$D$25")</f>
        <v>0</v>
      </c>
      <c r="P196" s="53" cm="1">
        <f t="array" aca="1" ref="P196" ca="1">INDIRECT("'[Ahmad.xlsx]"&amp;TEXT(DATE(2025,10,1)+INT((ROW()-7)/7),"dd-mm-yyyy")&amp;"'!$I$25")</f>
        <v>0</v>
      </c>
      <c r="Q196" s="540">
        <f ca="1">SUM(F4:P4)+(E4*D4)+Z4+AA4+AB4</f>
        <v>0</v>
      </c>
      <c r="R196" s="53" cm="1">
        <f t="array" aca="1" ref="R196" ca="1">INDIRECT("'[Ahmad.xlsx]"&amp;TEXT(DATE(2025,10,1)+INT((ROW()-7)/7),"dd-mm-yyyy")&amp;"'!$M$6")</f>
        <v>0</v>
      </c>
      <c r="S196" s="53" cm="1">
        <f t="array" aca="1" ref="S196" ca="1">INDIRECT("'[Ahmad.xlsx]"&amp;TEXT(DATE(2025,10,1)+INT((ROW()-7)/7),"dd-mm-yyyy")&amp;"'!M$5")</f>
        <v>0</v>
      </c>
      <c r="T196" s="53" cm="1">
        <f t="array" aca="1" ref="T196" ca="1">INDIRECT("'[Ahmad.xlsx]"&amp;TEXT(DATE(2025,10,1)+INT((ROW()-7)/7),"dd-mm-yyyy")&amp;"'!$M$4")</f>
        <v>0</v>
      </c>
      <c r="U196" s="53">
        <f t="shared" ca="1" si="177"/>
        <v>0</v>
      </c>
      <c r="V196" s="28">
        <f t="shared" ca="1" si="175"/>
        <v>0</v>
      </c>
      <c r="W196" s="57">
        <f t="shared" ca="1" si="176"/>
        <v>0</v>
      </c>
      <c r="X196" s="28">
        <f ca="1">((F196+(E196*D196))-(V196+W196+T196))</f>
        <v>0</v>
      </c>
      <c r="Y196" s="78" t="e">
        <f ca="1">(((R196*11%)+(S196*6%)+(U196*20%)+(T196-K196))-(J196+L196+M196+P196))/C1</f>
        <v>#DIV/0!</v>
      </c>
      <c r="Z196" s="547" cm="1">
        <f t="array" aca="1" ref="Z196" ca="1">INDIRECT("'[Ahmad.xlsx]"&amp;TEXT(DATE(2025,10,1)+INT((ROW()-7)/7),"dd-mm-yyyy")&amp;"'!$B$17")</f>
        <v>0</v>
      </c>
      <c r="AA196" s="89" cm="1">
        <f t="array" aca="1" ref="AA196" ca="1">INDIRECT("'[Ahmad.xlsx]"&amp;TEXT(DATE(2025,10,1)+INT((ROW()-7)/7),"dd-mm-yyyy")&amp;"'!G$72")</f>
        <v>0</v>
      </c>
      <c r="AB196" s="81"/>
      <c r="AC196" s="81"/>
      <c r="AD196" s="80">
        <f t="shared" ca="1" si="154"/>
        <v>0</v>
      </c>
      <c r="AE196" s="76"/>
      <c r="AF196" s="77"/>
    </row>
    <row r="197" spans="1:32" s="2" customFormat="1" ht="15.75">
      <c r="A197" s="23"/>
      <c r="B197" s="33"/>
      <c r="C197" s="33"/>
      <c r="D197" s="34"/>
      <c r="E197" s="35"/>
      <c r="F197" s="36"/>
      <c r="G197" s="34"/>
      <c r="H197" s="34"/>
      <c r="I197" s="36"/>
      <c r="J197" s="36"/>
      <c r="K197" s="36"/>
      <c r="L197" s="36"/>
      <c r="M197" s="36"/>
      <c r="N197" s="36"/>
      <c r="O197" s="36"/>
      <c r="P197" s="36"/>
      <c r="Q197" s="542"/>
      <c r="R197" s="36"/>
      <c r="S197" s="60"/>
      <c r="T197" s="61"/>
      <c r="U197" s="36"/>
      <c r="V197" s="36"/>
      <c r="W197" s="62"/>
      <c r="X197" s="36"/>
      <c r="Y197" s="84"/>
      <c r="Z197" s="84"/>
      <c r="AA197" s="84"/>
      <c r="AB197" s="84"/>
      <c r="AC197" s="84"/>
      <c r="AD197" s="85"/>
      <c r="AE197" s="76"/>
      <c r="AF197" s="77"/>
    </row>
    <row r="198" spans="1:32" s="3" customFormat="1" ht="15.75">
      <c r="A198" s="23"/>
      <c r="B198" s="51"/>
      <c r="C198" s="51"/>
      <c r="D198" s="16">
        <f t="shared" ref="D198:X198" ca="1" si="178">SUM(D193:D196)</f>
        <v>178000</v>
      </c>
      <c r="E198" s="50">
        <f t="shared" ca="1" si="178"/>
        <v>0</v>
      </c>
      <c r="F198" s="16">
        <f t="shared" ca="1" si="178"/>
        <v>0</v>
      </c>
      <c r="G198" s="16">
        <f t="shared" ca="1" si="178"/>
        <v>0</v>
      </c>
      <c r="H198" s="16">
        <f t="shared" ca="1" si="178"/>
        <v>0</v>
      </c>
      <c r="I198" s="16">
        <f t="shared" ca="1" si="178"/>
        <v>0</v>
      </c>
      <c r="J198" s="16">
        <f t="shared" ca="1" si="178"/>
        <v>0</v>
      </c>
      <c r="K198" s="16">
        <f t="shared" ca="1" si="178"/>
        <v>0</v>
      </c>
      <c r="L198" s="16">
        <f t="shared" ca="1" si="178"/>
        <v>0</v>
      </c>
      <c r="M198" s="16">
        <f t="shared" ca="1" si="178"/>
        <v>0</v>
      </c>
      <c r="N198" s="16">
        <f t="shared" ca="1" si="178"/>
        <v>0</v>
      </c>
      <c r="O198" s="16">
        <f t="shared" ca="1" si="178"/>
        <v>0</v>
      </c>
      <c r="P198" s="16">
        <f t="shared" ca="1" si="178"/>
        <v>0</v>
      </c>
      <c r="Q198" s="546">
        <f t="shared" ca="1" si="178"/>
        <v>0</v>
      </c>
      <c r="R198" s="69">
        <f t="shared" ca="1" si="178"/>
        <v>0</v>
      </c>
      <c r="S198" s="69">
        <f t="shared" ca="1" si="178"/>
        <v>0</v>
      </c>
      <c r="T198" s="69">
        <f t="shared" ca="1" si="178"/>
        <v>0</v>
      </c>
      <c r="U198" s="69">
        <f t="shared" ca="1" si="178"/>
        <v>0</v>
      </c>
      <c r="V198" s="69">
        <f t="shared" ca="1" si="178"/>
        <v>0</v>
      </c>
      <c r="W198" s="70">
        <f t="shared" ca="1" si="178"/>
        <v>0</v>
      </c>
      <c r="X198" s="69">
        <f t="shared" ca="1" si="178"/>
        <v>0</v>
      </c>
      <c r="Y198" s="92" t="e">
        <f ca="1">(((R198*11%)+(S198*6%)+(U198*20%)+(T198-K198))-(J198+L198+M198+P198))/C1</f>
        <v>#DIV/0!</v>
      </c>
      <c r="Z198" s="93">
        <f t="shared" ref="Z198:AD198" ca="1" si="179">SUM(Z193:Z196)</f>
        <v>0</v>
      </c>
      <c r="AA198" s="93">
        <f t="shared" ca="1" si="179"/>
        <v>0</v>
      </c>
      <c r="AB198" s="69">
        <f t="shared" si="179"/>
        <v>0</v>
      </c>
      <c r="AC198" s="69">
        <f t="shared" si="179"/>
        <v>0</v>
      </c>
      <c r="AD198" s="69">
        <f t="shared" ca="1" si="179"/>
        <v>0</v>
      </c>
      <c r="AE198" s="76">
        <f>AE184</f>
        <v>172.04</v>
      </c>
      <c r="AF198" s="77" t="e">
        <f t="shared" ref="AF198" ca="1" si="180">Y198-AE198</f>
        <v>#DIV/0!</v>
      </c>
    </row>
    <row r="199" spans="1:32" s="1" customFormat="1" ht="15.75">
      <c r="A199" s="23"/>
      <c r="B199" s="19" t="s">
        <v>119</v>
      </c>
      <c r="C199" s="20" t="s">
        <v>120</v>
      </c>
      <c r="D199" s="21" t="s">
        <v>225</v>
      </c>
      <c r="E199" s="22" t="s">
        <v>226</v>
      </c>
      <c r="F199" s="17" t="s">
        <v>227</v>
      </c>
      <c r="G199" s="21" t="s">
        <v>228</v>
      </c>
      <c r="H199" s="21" t="s">
        <v>229</v>
      </c>
      <c r="I199" s="17" t="s">
        <v>230</v>
      </c>
      <c r="J199" s="17" t="s">
        <v>231</v>
      </c>
      <c r="K199" s="17" t="s">
        <v>232</v>
      </c>
      <c r="L199" s="17" t="s">
        <v>233</v>
      </c>
      <c r="M199" s="17" t="s">
        <v>234</v>
      </c>
      <c r="N199" s="17" t="s">
        <v>235</v>
      </c>
      <c r="O199" s="17" t="s">
        <v>236</v>
      </c>
      <c r="P199" s="17" t="s">
        <v>237</v>
      </c>
      <c r="Q199" s="539" t="s">
        <v>238</v>
      </c>
      <c r="R199" s="17" t="s">
        <v>239</v>
      </c>
      <c r="S199" s="17" t="s">
        <v>240</v>
      </c>
      <c r="T199" s="17" t="s">
        <v>241</v>
      </c>
      <c r="U199" s="17" t="s">
        <v>242</v>
      </c>
      <c r="V199" s="17" t="s">
        <v>243</v>
      </c>
      <c r="W199" s="56" t="s">
        <v>244</v>
      </c>
      <c r="X199" s="17" t="s">
        <v>245</v>
      </c>
      <c r="Y199" s="71" t="s">
        <v>246</v>
      </c>
      <c r="Z199" s="544" t="s">
        <v>247</v>
      </c>
      <c r="AA199" s="73" t="s">
        <v>248</v>
      </c>
      <c r="AB199" s="74" t="s">
        <v>249</v>
      </c>
      <c r="AC199" s="74" t="s">
        <v>250</v>
      </c>
      <c r="AD199" s="75" t="s">
        <v>251</v>
      </c>
      <c r="AE199" s="76"/>
      <c r="AF199" s="77"/>
    </row>
    <row r="200" spans="1:32">
      <c r="A200" s="23">
        <f>'[1]29-10-2025'!$B$2</f>
        <v>0</v>
      </c>
      <c r="B200" s="24" cm="1">
        <f t="array" aca="1" ref="B200" ca="1">INDIRECT("'[Rawad.xlsx]"&amp;TEXT(DATE(2025,10,1)+INT((ROW()-4)/7),"dd-mm-yyyy")&amp;"'!$B$4")</f>
        <v>0</v>
      </c>
      <c r="C200" s="25" cm="1">
        <f t="array" aca="1" ref="C200" ca="1">INDIRECT("'[Rawad.xlsx]"&amp;TEXT(DATE(2025,10,1)+INT((ROW()-4)/7),"dd-mm-yyyy")&amp;"'!$B$3")</f>
        <v>0</v>
      </c>
      <c r="D200" s="26" cm="1">
        <f t="array" aca="1" ref="D200" ca="1">INDIRECT("'[Rawad.xlsx]"&amp;TEXT(DATE(2025,10,1)+INT((ROW()-4)/7),"dd-mm-yyyy")&amp;"'!$I$2")</f>
        <v>0</v>
      </c>
      <c r="E200" s="27" cm="1">
        <f t="array" aca="1" ref="E200" ca="1">INDIRECT("'[Rawad.xlsx]"&amp;TEXT(DATE(2025,10,1)+INT((ROW()-4)/7),"dd-mm-yyyy")&amp;"'!$I$9")</f>
        <v>0</v>
      </c>
      <c r="F200" s="41" cm="1">
        <f t="array" aca="1" ref="F200" ca="1">INDIRECT("'[Rawad.xlsx]"&amp;TEXT(DATE(2025,10,1)+INT((ROW()-4)/7),"dd-mm-yyyy")&amp;"'!$F$9")</f>
        <v>0</v>
      </c>
      <c r="G200" s="29" cm="1">
        <f t="array" aca="1" ref="G200" ca="1">INDIRECT("'[Rawad.xlsx]"&amp;TEXT(DATE(2025,10,1)+INT((ROW()-4)/7),"dd-mm-yyyy")&amp;"'!$B$22")</f>
        <v>0</v>
      </c>
      <c r="H200" s="29" cm="1">
        <f t="array" aca="1" ref="H200" ca="1">INDIRECT("'[Rawad.xlsx]"&amp;TEXT(DATE(2025,10,1)+INT((ROW()-4)/7),"dd-mm-yyyy")&amp;"'!$B$20")</f>
        <v>0</v>
      </c>
      <c r="I200" s="53" cm="1">
        <f t="array" aca="1" ref="I200" ca="1">INDIRECT("'[Rawad.xlsx]"&amp;TEXT(DATE(2025,10,1)+INT((ROW()-4)/7),"dd-mm-yyyy")&amp;"'!$B$18")</f>
        <v>0</v>
      </c>
      <c r="J200" s="28" cm="1">
        <f t="array" aca="1" ref="J200" ca="1">INDIRECT("'[Rawad.xlsx]"&amp;TEXT(DATE(2025,10,1)+INT((ROW()-4)/7),"dd-mm-yyyy")&amp;"'!$G$27")</f>
        <v>0</v>
      </c>
      <c r="K200" s="28" cm="1">
        <f t="array" aca="1" ref="K200" ca="1">INDIRECT("'[Rawad.xlsx]"&amp;TEXT(DATE(2025,10,1)+INT((ROW()-4)/7),"dd-mm-yyyy")&amp;"'!$C$67")</f>
        <v>0</v>
      </c>
      <c r="L200" s="53" cm="1">
        <f t="array" aca="1" ref="L200" ca="1">INDIRECT("'[Rawad.xlsx]"&amp;TEXT(DATE(2025,10,1)+INT((ROW()-4)/7),"dd-mm-yyyy")&amp;"'!$G$25")</f>
        <v>0</v>
      </c>
      <c r="M200" s="28" cm="1">
        <f t="array" aca="1" ref="M200" ca="1">INDIRECT("'[Rawad.xlsx]"&amp;TEXT(DATE(2025,10,1)+INT((ROW()-4)/7),"dd-mm-yyyy")&amp;"'!$H$25")</f>
        <v>0</v>
      </c>
      <c r="N200" s="28" cm="1">
        <f t="array" aca="1" ref="N200" ca="1">INDIRECT("'[Rawad.xlsx]"&amp;TEXT(DATE(2025,10,1)+INT((ROW()-4)/7),"dd-mm-yyyy")&amp;"'!$F$25")</f>
        <v>0</v>
      </c>
      <c r="O200" s="28" cm="1">
        <f t="array" aca="1" ref="O200" ca="1">INDIRECT("'[Rawad.xlsx]"&amp;TEXT(DATE(2025,10,1)+INT((ROW()-4)/7),"dd-mm-yyyy")&amp;"'!$D$25")</f>
        <v>0</v>
      </c>
      <c r="P200" s="53" cm="1">
        <f t="array" aca="1" ref="P200" ca="1">INDIRECT("'[Rawad.xlsx]"&amp;TEXT(DATE(2025,10,1)+INT((ROW()-4)/7),"dd-mm-yyyy")&amp;"'!$I$25")</f>
        <v>0</v>
      </c>
      <c r="Q200" s="540">
        <f ca="1">SUM(F4:P4)+(E4*D4)+Z4+AA4+AB4</f>
        <v>0</v>
      </c>
      <c r="R200" s="28" cm="1">
        <f t="array" aca="1" ref="R200" ca="1">INDIRECT("'[Rawad.xlsx]"&amp;TEXT(DATE(2025,10,1)+INT((ROW()-4)/7),"dd-mm-yyyy")&amp;"'!$M$6")</f>
        <v>0</v>
      </c>
      <c r="S200" s="28" cm="1">
        <f t="array" aca="1" ref="S200" ca="1">INDIRECT("'[Rawad.xlsx]"&amp;TEXT(DATE(2025,10,1)+INT((ROW()-4)/7),"dd-mm-yyyy")&amp;"'!M$5")</f>
        <v>0</v>
      </c>
      <c r="T200" s="28" cm="1">
        <f t="array" aca="1" ref="T200" ca="1">INDIRECT("'[Rawad.xlsx]"&amp;TEXT(DATE(2025,10,1)+INT((ROW()-4)/7),"dd-mm-yyyy")&amp;"'!$M$4")</f>
        <v>0</v>
      </c>
      <c r="U200" s="53">
        <f ca="1">Q200-(S200+R200+T200)</f>
        <v>0</v>
      </c>
      <c r="V200" s="28">
        <f t="shared" ref="V200:V203" ca="1" si="181">R200-(R200*11%)</f>
        <v>0</v>
      </c>
      <c r="W200" s="57">
        <f t="shared" ref="W200:W203" ca="1" si="182">(S200-(S200*20%))</f>
        <v>0</v>
      </c>
      <c r="X200" s="28">
        <f ca="1">((F200+(E200*D200))-(V200+W200+T200))</f>
        <v>0</v>
      </c>
      <c r="Y200" s="78" t="e">
        <f ca="1">(((R200*11%)+(S200*6%)+(U200*20%)+(T200-K200))-(J200+L200+M200+P200))/C1</f>
        <v>#DIV/0!</v>
      </c>
      <c r="Z200" s="547" cm="1">
        <f t="array" aca="1" ref="Z200" ca="1">INDIRECT("'[Rawad.xlsx]"&amp;TEXT(DATE(2025,10,1)+INT((ROW()-4)/7),"dd-mm-yyyy")&amp;"'!$B$17")</f>
        <v>0</v>
      </c>
      <c r="AA200" s="89" cm="1">
        <f t="array" aca="1" ref="AA200" ca="1">INDIRECT("'[Rawad.xlsx]"&amp;TEXT(DATE(2025,10,1)+INT((ROW()-4)/7),"dd-mm-yyyy")&amp;"'!G$72")</f>
        <v>0</v>
      </c>
      <c r="AB200" s="81"/>
      <c r="AC200" s="81">
        <f>'[1]29-10-2025'!$M$7</f>
        <v>0</v>
      </c>
      <c r="AD200" s="80">
        <f t="shared" ref="AD200:AD203" ca="1" si="183">AC200-((AA200*0.7)+AB200)</f>
        <v>0</v>
      </c>
      <c r="AE200" s="76"/>
      <c r="AF200" s="77"/>
    </row>
    <row r="201" spans="1:32">
      <c r="A201" s="23">
        <f>'[2]29-10-2025'!$B$2</f>
        <v>0</v>
      </c>
      <c r="B201" s="30" cm="1">
        <f t="array" aca="1" ref="B201" ca="1">INDIRECT("'[Hani.xlsx]"&amp;TEXT(DATE(2025,10,1)+INT((ROW()-4)/7),"dd-mm-yyyy")&amp;"'!$B$4")</f>
        <v>0</v>
      </c>
      <c r="C201" s="25" cm="1">
        <f t="array" aca="1" ref="C201" ca="1">INDIRECT("'[Hani.xlsx]"&amp;TEXT(DATE(2025,10,1)+INT((ROW()-4)/7),"dd-mm-yyyy")&amp;"'!$B$3")</f>
        <v>0</v>
      </c>
      <c r="D201" s="26" cm="1">
        <f t="array" aca="1" ref="D201" ca="1">INDIRECT("'[Hani.xlsx]"&amp;TEXT(DATE(2025,10,1)+INT((ROW()-4)/7),"dd-mm-yyyy")&amp;"'!$I$2")</f>
        <v>0</v>
      </c>
      <c r="E201" s="27" cm="1">
        <f t="array" aca="1" ref="E201" ca="1">INDIRECT("'[Hani.xlsx]"&amp;TEXT(DATE(2025,10,1)+INT((ROW()-5)/7),"dd-mm-yyyy")&amp;"'!$I$9")</f>
        <v>0</v>
      </c>
      <c r="F201" s="41" cm="1">
        <f t="array" aca="1" ref="F201" ca="1">INDIRECT("'[Hani.xlsx]"&amp;TEXT(DATE(2025,10,1)+INT((ROW()-5)/7),"dd-mm-yyyy")&amp;"'!$F$9")</f>
        <v>0</v>
      </c>
      <c r="G201" s="52" cm="1">
        <f t="array" aca="1" ref="G201" ca="1">INDIRECT("'[Hani.xlsx]"&amp;TEXT(DATE(2025,10,1)+INT((ROW()-5)/7),"dd-mm-yyyy")&amp;"'!$B$22")</f>
        <v>0</v>
      </c>
      <c r="H201" s="52" cm="1">
        <f t="array" aca="1" ref="H201" ca="1">INDIRECT("'[Hani.xlsx]"&amp;TEXT(DATE(2025,10,1)+INT((ROW()-5)/7),"dd-mm-yyyy")&amp;"'!$B$20")</f>
        <v>0</v>
      </c>
      <c r="I201" s="53" cm="1">
        <f t="array" aca="1" ref="I201" ca="1">INDIRECT("'[Hani.xlsx]"&amp;TEXT(DATE(2025,10,1)+INT((ROW()-5)/7),"dd-mm-yyyy")&amp;"'!$B$18")</f>
        <v>0</v>
      </c>
      <c r="J201" s="53" cm="1">
        <f t="array" aca="1" ref="J201" ca="1">INDIRECT("'[Hani.xlsx]"&amp;TEXT(DATE(2025,10,1)+INT((ROW()-5)/7),"dd-mm-yyyy")&amp;"'!$G$27")</f>
        <v>0</v>
      </c>
      <c r="K201" s="53" cm="1">
        <f t="array" aca="1" ref="K201" ca="1">INDIRECT("'[Hani.xlsx]"&amp;TEXT(DATE(2025,10,1)+INT((ROW()-5)/7),"dd-mm-yyyy")&amp;"'!$C$67")</f>
        <v>0</v>
      </c>
      <c r="L201" s="53" cm="1">
        <f t="array" aca="1" ref="L201" ca="1">INDIRECT("'[Hani.xlsx]"&amp;TEXT(DATE(2025,10,1)+INT((ROW()-5)/7),"dd-mm-yyyy")&amp;"'!$G$25")</f>
        <v>0</v>
      </c>
      <c r="M201" s="53" cm="1">
        <f t="array" aca="1" ref="M201" ca="1">INDIRECT("'[Hani.xlsx]"&amp;TEXT(DATE(2025,10,1)+INT((ROW()-5)/7),"dd-mm-yyyy")&amp;"'!$H$25")</f>
        <v>0</v>
      </c>
      <c r="N201" s="53" cm="1">
        <f t="array" aca="1" ref="N201" ca="1">INDIRECT("'[Hani.xlsx]"&amp;TEXT(DATE(2025,10,1)+INT((ROW()-5)/7),"dd-mm-yyyy")&amp;"'!$F$25")</f>
        <v>0</v>
      </c>
      <c r="O201" s="53" cm="1">
        <f t="array" aca="1" ref="O201" ca="1">INDIRECT("'[Hani.xlsx]"&amp;TEXT(DATE(2025,10,1)+INT((ROW()-5)/7),"dd-mm-yyyy")&amp;"'!$D$25")</f>
        <v>0</v>
      </c>
      <c r="P201" s="53" cm="1">
        <f t="array" aca="1" ref="P201" ca="1">INDIRECT("'[Hani.xlsx]"&amp;TEXT(DATE(2025,10,1)+INT((ROW()-5)/7),"dd-mm-yyyy")&amp;"'!$I$25")</f>
        <v>0</v>
      </c>
      <c r="Q201" s="540">
        <f ca="1">SUM(F4:P4)+(E4*D4)+Z4+AA4+AB4</f>
        <v>0</v>
      </c>
      <c r="R201" s="53" cm="1">
        <f t="array" aca="1" ref="R201" ca="1">INDIRECT("'[Hani.xlsx]"&amp;TEXT(DATE(2025,10,1)+INT((ROW()-5)/7),"dd-mm-yyyy")&amp;"'!$M$6")</f>
        <v>0</v>
      </c>
      <c r="S201" s="53" cm="1">
        <f t="array" aca="1" ref="S201" ca="1">INDIRECT("'[Hani.xlsx]"&amp;TEXT(DATE(2025,10,1)+INT((ROW()-5)/7),"dd-mm-yyyy")&amp;"'!M$5")</f>
        <v>0</v>
      </c>
      <c r="T201" s="53" cm="1">
        <f t="array" aca="1" ref="T201" ca="1">INDIRECT("'[Hani.xlsx]"&amp;TEXT(DATE(2025,10,1)+INT((ROW()-5)/7),"dd-mm-yyyy")&amp;"'!$M$4")</f>
        <v>0</v>
      </c>
      <c r="U201" s="53">
        <f t="shared" ref="U201:U203" ca="1" si="184">Q201-(S201+R201+T201)</f>
        <v>0</v>
      </c>
      <c r="V201" s="28">
        <f t="shared" ca="1" si="181"/>
        <v>0</v>
      </c>
      <c r="W201" s="57">
        <f t="shared" ca="1" si="182"/>
        <v>0</v>
      </c>
      <c r="X201" s="28">
        <f ca="1">((F201+(E201*D201))-(V201+W201+T201))</f>
        <v>0</v>
      </c>
      <c r="Y201" s="78" t="e">
        <f ca="1">(((R201*11%)+(S201*6%)+(U201*20%)+(T201-K201))-(J201+L201+M201+P201))/C1</f>
        <v>#DIV/0!</v>
      </c>
      <c r="Z201" s="547" cm="1">
        <f t="array" aca="1" ref="Z201" ca="1">INDIRECT("'[Hani.xlsx]"&amp;TEXT(DATE(2025,10,1)+INT((ROW()-5)/7),"dd-mm-yyyy")&amp;"'!$B$17")</f>
        <v>0</v>
      </c>
      <c r="AA201" s="89" cm="1">
        <f t="array" aca="1" ref="AA201" ca="1">INDIRECT("'[Hani.xlsx]"&amp;TEXT(DATE(2025,10,1)+INT((ROW()-5)/7),"dd-mm-yyyy")&amp;"'!G$72")</f>
        <v>0</v>
      </c>
      <c r="AB201" s="81"/>
      <c r="AC201" s="81"/>
      <c r="AD201" s="80">
        <f t="shared" ca="1" si="183"/>
        <v>0</v>
      </c>
      <c r="AE201" s="76"/>
      <c r="AF201" s="77"/>
    </row>
    <row r="202" spans="1:32">
      <c r="A202" s="23">
        <f>'[3]29-10-2025'!$B$2</f>
        <v>0</v>
      </c>
      <c r="B202" s="30" cm="1">
        <f t="array" aca="1" ref="B202" ca="1">INDIRECT("'[Rayan.xlsx]"&amp;TEXT(DATE(2025,10,1)+INT((ROW()-4)/7),"dd-mm-yyyy")&amp;"'!$B$4")</f>
        <v>0</v>
      </c>
      <c r="C202" s="25" cm="1">
        <f t="array" aca="1" ref="C202" ca="1">INDIRECT("'[Rayan.xlsx]"&amp;TEXT(DATE(2025,10,1)+INT((ROW()-4)/7),"dd-mm-yyyy")&amp;"'!$B$3")</f>
        <v>0</v>
      </c>
      <c r="D202" s="26" cm="1">
        <f t="array" aca="1" ref="D202" ca="1">INDIRECT("'[Rayan.xlsx]"&amp;TEXT(DATE(2025,10,1)+INT((ROW()-4)/7),"dd-mm-yyyy")&amp;"'!$I$2")</f>
        <v>89000</v>
      </c>
      <c r="E202" s="27" cm="1">
        <f t="array" aca="1" ref="E202" ca="1">INDIRECT("'[Rayan.xlsx]"&amp;TEXT(DATE(2025,10,1)+INT((ROW()-6)/7),"dd-mm-yyyy")&amp;"'!$I$9")</f>
        <v>0</v>
      </c>
      <c r="F202" s="41" cm="1">
        <f t="array" aca="1" ref="F202" ca="1">INDIRECT("'[Rayan.xlsx]"&amp;TEXT(DATE(2025,10,1)+INT((ROW()-6)/7),"dd-mm-yyyy")&amp;"'!$F$9")</f>
        <v>0</v>
      </c>
      <c r="G202" s="52" cm="1">
        <f t="array" aca="1" ref="G202" ca="1">INDIRECT("'[Rayan.xlsx]"&amp;TEXT(DATE(2025,10,1)+INT((ROW()-6)/7),"dd-mm-yyyy")&amp;"'!$B$22")</f>
        <v>0</v>
      </c>
      <c r="H202" s="52" cm="1">
        <f t="array" aca="1" ref="H202" ca="1">INDIRECT("'[Rayan.xlsx]"&amp;TEXT(DATE(2025,10,1)+INT((ROW()-6)/7),"dd-mm-yyyy")&amp;"'!$B$20")</f>
        <v>0</v>
      </c>
      <c r="I202" s="53" cm="1">
        <f t="array" aca="1" ref="I202" ca="1">INDIRECT("'[Rayan.xlsx]"&amp;TEXT(DATE(2025,10,1)+INT((ROW()-6)/7),"dd-mm-yyyy")&amp;"'!$B$18")</f>
        <v>0</v>
      </c>
      <c r="J202" s="53" cm="1">
        <f t="array" aca="1" ref="J202" ca="1">INDIRECT("'[Rayan.xlsx]"&amp;TEXT(DATE(2025,10,1)+INT((ROW()-6)/7),"dd-mm-yyyy")&amp;"'!$G$27")</f>
        <v>0</v>
      </c>
      <c r="K202" s="53" cm="1">
        <f t="array" aca="1" ref="K202" ca="1">INDIRECT("'[Rayan.xlsx]"&amp;TEXT(DATE(2025,10,1)+INT((ROW()-6)/7),"dd-mm-yyyy")&amp;"'!$C$67")</f>
        <v>0</v>
      </c>
      <c r="L202" s="53" cm="1">
        <f t="array" aca="1" ref="L202" ca="1">INDIRECT("'[Rayan.xlsx]"&amp;TEXT(DATE(2025,10,1)+INT((ROW()-6)/7),"dd-mm-yyyy")&amp;"'!$G$25")</f>
        <v>0</v>
      </c>
      <c r="M202" s="53" cm="1">
        <f t="array" aca="1" ref="M202" ca="1">INDIRECT("'[Rayan.xlsx]"&amp;TEXT(DATE(2025,10,1)+INT((ROW()-6)/7),"dd-mm-yyyy")&amp;"'!$H$25")</f>
        <v>0</v>
      </c>
      <c r="N202" s="53" cm="1">
        <f t="array" aca="1" ref="N202" ca="1">INDIRECT("'[Rayan.xlsx]"&amp;TEXT(DATE(2025,10,1)+INT((ROW()-6)/7),"dd-mm-yyyy")&amp;"'!$F$25")</f>
        <v>0</v>
      </c>
      <c r="O202" s="53" cm="1">
        <f t="array" aca="1" ref="O202" ca="1">INDIRECT("'[Rayan.xlsx]"&amp;TEXT(DATE(2025,10,1)+INT((ROW()-6)/7),"dd-mm-yyyy")&amp;"'!$D$25")</f>
        <v>0</v>
      </c>
      <c r="P202" s="53" cm="1">
        <f t="array" aca="1" ref="P202" ca="1">INDIRECT("'[Rayan.xlsx]"&amp;TEXT(DATE(2025,10,1)+INT((ROW()-6)/7),"dd-mm-yyyy")&amp;"'!$I$25")</f>
        <v>0</v>
      </c>
      <c r="Q202" s="540">
        <f ca="1">SUM(F4:P4)+(E4*D4)+Z4+AA4+AB4</f>
        <v>0</v>
      </c>
      <c r="R202" s="53" cm="1">
        <f t="array" aca="1" ref="R202" ca="1">INDIRECT("'[Rayan.xlsx]"&amp;TEXT(DATE(2025,10,1)+INT((ROW()-6)/7),"dd-mm-yyyy")&amp;"'!$M$6")</f>
        <v>0</v>
      </c>
      <c r="S202" s="53" cm="1">
        <f t="array" aca="1" ref="S202" ca="1">INDIRECT("'[Rayan.xlsx]"&amp;TEXT(DATE(2025,10,1)+INT((ROW()-6)/7),"dd-mm-yyyy")&amp;"'!M$5")</f>
        <v>0</v>
      </c>
      <c r="T202" s="53" cm="1">
        <f t="array" aca="1" ref="T202" ca="1">INDIRECT("'[Rayan.xlsx]"&amp;TEXT(DATE(2025,10,1)+INT((ROW()-6)/7),"dd-mm-yyyy")&amp;"'!$M$4")</f>
        <v>0</v>
      </c>
      <c r="U202" s="53">
        <f t="shared" ca="1" si="184"/>
        <v>0</v>
      </c>
      <c r="V202" s="28">
        <f t="shared" ca="1" si="181"/>
        <v>0</v>
      </c>
      <c r="W202" s="57">
        <f t="shared" ca="1" si="182"/>
        <v>0</v>
      </c>
      <c r="X202" s="28">
        <f ca="1">((F202+(E202*D202))-(V202+W202+T202))</f>
        <v>0</v>
      </c>
      <c r="Y202" s="78" t="e">
        <f ca="1">(((R202*11%)+(S202*6%)+(U202*20%)+(T202-K202))-(J202+L202+M202+P202))/C1</f>
        <v>#DIV/0!</v>
      </c>
      <c r="Z202" s="547" cm="1">
        <f t="array" aca="1" ref="Z202" ca="1">INDIRECT("'[Rayan.xlsx]"&amp;TEXT(DATE(2025,10,1)+INT((ROW()-6)/7),"dd-mm-yyyy")&amp;"'!$B$17")</f>
        <v>0</v>
      </c>
      <c r="AA202" s="89" cm="1">
        <f t="array" aca="1" ref="AA202" ca="1">INDIRECT("'[Rayan.xlsx]"&amp;TEXT(DATE(2025,10,1)+INT((ROW()-6)/7),"dd-mm-yyyy")&amp;"'!G$72")</f>
        <v>0</v>
      </c>
      <c r="AB202" s="81"/>
      <c r="AC202" s="81"/>
      <c r="AD202" s="80">
        <f t="shared" ca="1" si="183"/>
        <v>0</v>
      </c>
      <c r="AE202" s="76"/>
      <c r="AF202" s="77"/>
    </row>
    <row r="203" spans="1:32" ht="15.75">
      <c r="A203" s="23">
        <f>'[4]29-10-2025'!$B$2</f>
        <v>0</v>
      </c>
      <c r="B203" s="30" cm="1">
        <f t="array" aca="1" ref="B203" ca="1">INDIRECT("'[Ahmad.xlsx]"&amp;TEXT(DATE(2025,10,1)+INT((ROW()-4)/7),"dd-mm-yyyy")&amp;"'!$B$4")</f>
        <v>0</v>
      </c>
      <c r="C203" s="25" cm="1">
        <f t="array" aca="1" ref="C203" ca="1">INDIRECT("'[Ahmad.xlsx]"&amp;TEXT(DATE(2025,10,1)+INT((ROW()-4)/7),"dd-mm-yyyy")&amp;"'!$B$3")</f>
        <v>0</v>
      </c>
      <c r="D203" s="26" cm="1">
        <f t="array" aca="1" ref="D203" ca="1">INDIRECT("'[Ahmad.xlsx]"&amp;TEXT(DATE(2025,10,1)+INT((ROW()-4)/7),"dd-mm-yyyy")&amp;"'!$I$2")</f>
        <v>89000</v>
      </c>
      <c r="E203" s="27" cm="1">
        <f t="array" aca="1" ref="E203" ca="1">INDIRECT("'[Ahmad.xlsx]"&amp;TEXT(DATE(2025,10,1)+INT((ROW()-7)/7),"dd-mm-yyyy")&amp;"'!$I$9")</f>
        <v>0</v>
      </c>
      <c r="F203" s="41" cm="1">
        <f t="array" aca="1" ref="F203" ca="1">INDIRECT("'[Ahmad.xlsx]"&amp;TEXT(DATE(2025,10,1)+INT((ROW()-7)/7),"dd-mm-yyyy")&amp;"'!$F$9")</f>
        <v>0</v>
      </c>
      <c r="G203" s="52" cm="1">
        <f t="array" aca="1" ref="G203" ca="1">INDIRECT("'[Ahmad.xlsx]"&amp;TEXT(DATE(2025,10,1)+INT((ROW()-7)/7),"dd-mm-yyyy")&amp;"'!$B$22")</f>
        <v>0</v>
      </c>
      <c r="H203" s="52" cm="1">
        <f t="array" aca="1" ref="H203" ca="1">INDIRECT("'[Ahmad.xlsx]"&amp;TEXT(DATE(2025,10,1)+INT((ROW()-7)/7),"dd-mm-yyyy")&amp;"'!$B$20")</f>
        <v>0</v>
      </c>
      <c r="I203" s="53" cm="1">
        <f t="array" aca="1" ref="I203" ca="1">INDIRECT("'[Ahmad.xlsx]"&amp;TEXT(DATE(2025,10,1)+INT((ROW()-7)/7),"dd-mm-yyyy")&amp;"'!$B$18")</f>
        <v>0</v>
      </c>
      <c r="J203" s="53" cm="1">
        <f t="array" aca="1" ref="J203" ca="1">INDIRECT("'[Ahmad.xlsx]"&amp;TEXT(DATE(2025,10,1)+INT((ROW()-7)/7),"dd-mm-yyyy")&amp;"'!$G$27")</f>
        <v>0</v>
      </c>
      <c r="K203" s="53" cm="1">
        <f t="array" aca="1" ref="K203" ca="1">INDIRECT("'[Ahmad.xlsx]"&amp;TEXT(DATE(2025,10,1)+INT((ROW()-7)/7),"dd-mm-yyyy")&amp;"'!$C$67")</f>
        <v>0</v>
      </c>
      <c r="L203" s="53" cm="1">
        <f t="array" aca="1" ref="L203" ca="1">INDIRECT("'[Ahmad.xlsx]"&amp;TEXT(DATE(2025,10,1)+INT((ROW()-7)/7),"dd-mm-yyyy")&amp;"'!$G$25")</f>
        <v>0</v>
      </c>
      <c r="M203" s="53" cm="1">
        <f t="array" aca="1" ref="M203" ca="1">INDIRECT("'[Ahmad.xlsx]"&amp;TEXT(DATE(2025,10,1)+INT((ROW()-7)/7),"dd-mm-yyyy")&amp;"'!$H$25")</f>
        <v>0</v>
      </c>
      <c r="N203" s="53" cm="1">
        <f t="array" aca="1" ref="N203" ca="1">INDIRECT("'[Ahmad.xlsx]"&amp;TEXT(DATE(2025,10,1)+INT((ROW()-7)/7),"dd-mm-yyyy")&amp;"'!$F$25")</f>
        <v>0</v>
      </c>
      <c r="O203" s="53" cm="1">
        <f t="array" aca="1" ref="O203" ca="1">INDIRECT("'[Ahmad.xlsx]"&amp;TEXT(DATE(2025,10,1)+INT((ROW()-7)/7),"dd-mm-yyyy")&amp;"'!$D$25")</f>
        <v>0</v>
      </c>
      <c r="P203" s="53" cm="1">
        <f t="array" aca="1" ref="P203" ca="1">INDIRECT("'[Ahmad.xlsx]"&amp;TEXT(DATE(2025,10,1)+INT((ROW()-7)/7),"dd-mm-yyyy")&amp;"'!$I$25")</f>
        <v>0</v>
      </c>
      <c r="Q203" s="540">
        <f ca="1">SUM(F4:P4)+(E4*D4)+Z4+AA4+AB4</f>
        <v>0</v>
      </c>
      <c r="R203" s="53" cm="1">
        <f t="array" aca="1" ref="R203" ca="1">INDIRECT("'[Ahmad.xlsx]"&amp;TEXT(DATE(2025,10,1)+INT((ROW()-7)/7),"dd-mm-yyyy")&amp;"'!$M$6")</f>
        <v>0</v>
      </c>
      <c r="S203" s="53" cm="1">
        <f t="array" aca="1" ref="S203" ca="1">INDIRECT("'[Ahmad.xlsx]"&amp;TEXT(DATE(2025,10,1)+INT((ROW()-7)/7),"dd-mm-yyyy")&amp;"'!M$5")</f>
        <v>0</v>
      </c>
      <c r="T203" s="53" cm="1">
        <f t="array" aca="1" ref="T203" ca="1">INDIRECT("'[Ahmad.xlsx]"&amp;TEXT(DATE(2025,10,1)+INT((ROW()-7)/7),"dd-mm-yyyy")&amp;"'!$M$4")</f>
        <v>0</v>
      </c>
      <c r="U203" s="53">
        <f t="shared" ca="1" si="184"/>
        <v>0</v>
      </c>
      <c r="V203" s="28">
        <f t="shared" ca="1" si="181"/>
        <v>0</v>
      </c>
      <c r="W203" s="57">
        <f t="shared" ca="1" si="182"/>
        <v>0</v>
      </c>
      <c r="X203" s="28">
        <f ca="1">((F203+(E203*D203))-(V203+W203+T203))</f>
        <v>0</v>
      </c>
      <c r="Y203" s="78" t="e">
        <f ca="1">(((R203*11%)+(S203*6%)+(U203*20%)+(T203-K203))-(J203+L203+M203+P203))/C1</f>
        <v>#DIV/0!</v>
      </c>
      <c r="Z203" s="547" cm="1">
        <f t="array" aca="1" ref="Z203" ca="1">INDIRECT("'[Ahmad.xlsx]"&amp;TEXT(DATE(2025,10,1)+INT((ROW()-7)/7),"dd-mm-yyyy")&amp;"'!$B$17")</f>
        <v>0</v>
      </c>
      <c r="AA203" s="89" cm="1">
        <f t="array" aca="1" ref="AA203" ca="1">INDIRECT("'[Ahmad.xlsx]"&amp;TEXT(DATE(2025,10,1)+INT((ROW()-7)/7),"dd-mm-yyyy")&amp;"'!G$72")</f>
        <v>0</v>
      </c>
      <c r="AB203" s="81"/>
      <c r="AC203" s="81"/>
      <c r="AD203" s="80">
        <f t="shared" ca="1" si="183"/>
        <v>0</v>
      </c>
      <c r="AE203" s="76"/>
      <c r="AF203" s="77"/>
    </row>
    <row r="204" spans="1:32" s="2" customFormat="1" ht="15.75">
      <c r="A204" s="23"/>
      <c r="B204" s="33"/>
      <c r="C204" s="33"/>
      <c r="D204" s="34"/>
      <c r="E204" s="35"/>
      <c r="F204" s="36"/>
      <c r="G204" s="34"/>
      <c r="H204" s="34"/>
      <c r="I204" s="36"/>
      <c r="J204" s="36"/>
      <c r="K204" s="36"/>
      <c r="L204" s="36"/>
      <c r="M204" s="36"/>
      <c r="N204" s="36"/>
      <c r="O204" s="36"/>
      <c r="P204" s="36"/>
      <c r="Q204" s="542"/>
      <c r="R204" s="36"/>
      <c r="S204" s="60"/>
      <c r="T204" s="61"/>
      <c r="U204" s="36"/>
      <c r="V204" s="36"/>
      <c r="W204" s="62"/>
      <c r="X204" s="36"/>
      <c r="Y204" s="84"/>
      <c r="Z204" s="84"/>
      <c r="AA204" s="84"/>
      <c r="AB204" s="84"/>
      <c r="AC204" s="84"/>
      <c r="AD204" s="85"/>
      <c r="AE204" s="76"/>
      <c r="AF204" s="77"/>
    </row>
    <row r="205" spans="1:32" s="3" customFormat="1" ht="15.75">
      <c r="A205" s="23"/>
      <c r="B205" s="51"/>
      <c r="C205" s="51"/>
      <c r="D205" s="16"/>
      <c r="E205" s="50">
        <f t="shared" ref="E205:X205" ca="1" si="185">SUM(E200:E203)</f>
        <v>0</v>
      </c>
      <c r="F205" s="16">
        <f t="shared" ca="1" si="185"/>
        <v>0</v>
      </c>
      <c r="G205" s="16">
        <f t="shared" ca="1" si="185"/>
        <v>0</v>
      </c>
      <c r="H205" s="16">
        <f t="shared" ca="1" si="185"/>
        <v>0</v>
      </c>
      <c r="I205" s="16">
        <f t="shared" ca="1" si="185"/>
        <v>0</v>
      </c>
      <c r="J205" s="16">
        <f t="shared" ca="1" si="185"/>
        <v>0</v>
      </c>
      <c r="K205" s="16">
        <f t="shared" ca="1" si="185"/>
        <v>0</v>
      </c>
      <c r="L205" s="16">
        <f t="shared" ca="1" si="185"/>
        <v>0</v>
      </c>
      <c r="M205" s="16">
        <f t="shared" ca="1" si="185"/>
        <v>0</v>
      </c>
      <c r="N205" s="16">
        <f t="shared" ca="1" si="185"/>
        <v>0</v>
      </c>
      <c r="O205" s="16">
        <f t="shared" ca="1" si="185"/>
        <v>0</v>
      </c>
      <c r="P205" s="16">
        <f t="shared" ca="1" si="185"/>
        <v>0</v>
      </c>
      <c r="Q205" s="546">
        <f t="shared" ca="1" si="185"/>
        <v>0</v>
      </c>
      <c r="R205" s="69">
        <f t="shared" ca="1" si="185"/>
        <v>0</v>
      </c>
      <c r="S205" s="69">
        <f t="shared" ca="1" si="185"/>
        <v>0</v>
      </c>
      <c r="T205" s="69">
        <f t="shared" ca="1" si="185"/>
        <v>0</v>
      </c>
      <c r="U205" s="69">
        <f t="shared" ca="1" si="185"/>
        <v>0</v>
      </c>
      <c r="V205" s="69">
        <f t="shared" ca="1" si="185"/>
        <v>0</v>
      </c>
      <c r="W205" s="70">
        <f t="shared" ca="1" si="185"/>
        <v>0</v>
      </c>
      <c r="X205" s="69">
        <f t="shared" ca="1" si="185"/>
        <v>0</v>
      </c>
      <c r="Y205" s="92" t="e">
        <f ca="1">(((R205*11%)+(S205*6%)+(U205*20%)+(T205-K205))-(J205+L205+M205+P205))/C1</f>
        <v>#DIV/0!</v>
      </c>
      <c r="Z205" s="93">
        <f t="shared" ref="Z205:AD205" ca="1" si="186">SUM(Z200:Z203)</f>
        <v>0</v>
      </c>
      <c r="AA205" s="93">
        <f t="shared" ca="1" si="186"/>
        <v>0</v>
      </c>
      <c r="AB205" s="69">
        <f t="shared" si="186"/>
        <v>0</v>
      </c>
      <c r="AC205" s="69">
        <f t="shared" si="186"/>
        <v>0</v>
      </c>
      <c r="AD205" s="69">
        <f t="shared" ca="1" si="186"/>
        <v>0</v>
      </c>
      <c r="AE205" s="76">
        <f>AE191</f>
        <v>172.04</v>
      </c>
      <c r="AF205" s="77" t="e">
        <f t="shared" ref="AF205" ca="1" si="187">Y205-AE205</f>
        <v>#DIV/0!</v>
      </c>
    </row>
    <row r="206" spans="1:32" s="1" customFormat="1" ht="15.75">
      <c r="A206" s="23"/>
      <c r="B206" s="19" t="s">
        <v>119</v>
      </c>
      <c r="C206" s="20" t="s">
        <v>120</v>
      </c>
      <c r="D206" s="21" t="s">
        <v>225</v>
      </c>
      <c r="E206" s="22" t="s">
        <v>226</v>
      </c>
      <c r="F206" s="17" t="s">
        <v>227</v>
      </c>
      <c r="G206" s="21" t="s">
        <v>228</v>
      </c>
      <c r="H206" s="21" t="s">
        <v>229</v>
      </c>
      <c r="I206" s="17" t="s">
        <v>230</v>
      </c>
      <c r="J206" s="17" t="s">
        <v>231</v>
      </c>
      <c r="K206" s="17" t="s">
        <v>232</v>
      </c>
      <c r="L206" s="17" t="s">
        <v>233</v>
      </c>
      <c r="M206" s="17" t="s">
        <v>234</v>
      </c>
      <c r="N206" s="17" t="s">
        <v>235</v>
      </c>
      <c r="O206" s="17" t="s">
        <v>236</v>
      </c>
      <c r="P206" s="17" t="s">
        <v>237</v>
      </c>
      <c r="Q206" s="539" t="s">
        <v>238</v>
      </c>
      <c r="R206" s="17" t="s">
        <v>239</v>
      </c>
      <c r="S206" s="17" t="s">
        <v>240</v>
      </c>
      <c r="T206" s="17" t="s">
        <v>241</v>
      </c>
      <c r="U206" s="17" t="s">
        <v>242</v>
      </c>
      <c r="V206" s="17" t="s">
        <v>243</v>
      </c>
      <c r="W206" s="56" t="s">
        <v>244</v>
      </c>
      <c r="X206" s="17" t="s">
        <v>245</v>
      </c>
      <c r="Y206" s="71" t="s">
        <v>246</v>
      </c>
      <c r="Z206" s="544" t="s">
        <v>247</v>
      </c>
      <c r="AA206" s="73" t="s">
        <v>248</v>
      </c>
      <c r="AB206" s="74" t="s">
        <v>249</v>
      </c>
      <c r="AC206" s="74" t="s">
        <v>250</v>
      </c>
      <c r="AD206" s="75" t="s">
        <v>251</v>
      </c>
      <c r="AE206" s="76"/>
      <c r="AF206" s="77"/>
    </row>
    <row r="207" spans="1:32">
      <c r="A207" s="23">
        <f>'[1]30-10-2025'!$B$2</f>
        <v>0</v>
      </c>
      <c r="B207" s="24" cm="1">
        <f t="array" aca="1" ref="B207" ca="1">INDIRECT("'[Rawad.xlsx]"&amp;TEXT(DATE(2025,10,1)+INT((ROW()-4)/7),"dd-mm-yyyy")&amp;"'!$B$4")</f>
        <v>0</v>
      </c>
      <c r="C207" s="25" cm="1">
        <f t="array" aca="1" ref="C207" ca="1">INDIRECT("'[Rawad.xlsx]"&amp;TEXT(DATE(2025,10,1)+INT((ROW()-4)/7),"dd-mm-yyyy")&amp;"'!$B$3")</f>
        <v>0</v>
      </c>
      <c r="D207" s="26" cm="1">
        <f t="array" aca="1" ref="D207" ca="1">INDIRECT("'[Rawad.xlsx]"&amp;TEXT(DATE(2025,10,1)+INT((ROW()-4)/7),"dd-mm-yyyy")&amp;"'!$I$2")</f>
        <v>0</v>
      </c>
      <c r="E207" s="27" cm="1">
        <f t="array" aca="1" ref="E207" ca="1">INDIRECT("'[Rawad.xlsx]"&amp;TEXT(DATE(2025,10,1)+INT((ROW()-4)/7),"dd-mm-yyyy")&amp;"'!$I$9")</f>
        <v>0</v>
      </c>
      <c r="F207" s="41" cm="1">
        <f t="array" aca="1" ref="F207" ca="1">INDIRECT("'[Rawad.xlsx]"&amp;TEXT(DATE(2025,10,1)+INT((ROW()-4)/7),"dd-mm-yyyy")&amp;"'!$F$9")</f>
        <v>0</v>
      </c>
      <c r="G207" s="29" cm="1">
        <f t="array" aca="1" ref="G207" ca="1">INDIRECT("'[Rawad.xlsx]"&amp;TEXT(DATE(2025,10,1)+INT((ROW()-4)/7),"dd-mm-yyyy")&amp;"'!$B$22")</f>
        <v>0</v>
      </c>
      <c r="H207" s="29" cm="1">
        <f t="array" aca="1" ref="H207" ca="1">INDIRECT("'[Rawad.xlsx]"&amp;TEXT(DATE(2025,10,1)+INT((ROW()-4)/7),"dd-mm-yyyy")&amp;"'!$B$20")</f>
        <v>0</v>
      </c>
      <c r="I207" s="53" cm="1">
        <f t="array" aca="1" ref="I207" ca="1">INDIRECT("'[Rawad.xlsx]"&amp;TEXT(DATE(2025,10,1)+INT((ROW()-4)/7),"dd-mm-yyyy")&amp;"'!$B$18")</f>
        <v>0</v>
      </c>
      <c r="J207" s="28" cm="1">
        <f t="array" aca="1" ref="J207" ca="1">INDIRECT("'[Rawad.xlsx]"&amp;TEXT(DATE(2025,10,1)+INT((ROW()-4)/7),"dd-mm-yyyy")&amp;"'!$G$27")</f>
        <v>0</v>
      </c>
      <c r="K207" s="28" cm="1">
        <f t="array" aca="1" ref="K207" ca="1">INDIRECT("'[Rawad.xlsx]"&amp;TEXT(DATE(2025,10,1)+INT((ROW()-4)/7),"dd-mm-yyyy")&amp;"'!$C$67")</f>
        <v>0</v>
      </c>
      <c r="L207" s="53" cm="1">
        <f t="array" aca="1" ref="L207" ca="1">INDIRECT("'[Rawad.xlsx]"&amp;TEXT(DATE(2025,10,1)+INT((ROW()-4)/7),"dd-mm-yyyy")&amp;"'!$G$25")</f>
        <v>0</v>
      </c>
      <c r="M207" s="28" cm="1">
        <f t="array" aca="1" ref="M207" ca="1">INDIRECT("'[Rawad.xlsx]"&amp;TEXT(DATE(2025,10,1)+INT((ROW()-4)/7),"dd-mm-yyyy")&amp;"'!$H$25")</f>
        <v>0</v>
      </c>
      <c r="N207" s="28" cm="1">
        <f t="array" aca="1" ref="N207" ca="1">INDIRECT("'[Rawad.xlsx]"&amp;TEXT(DATE(2025,10,1)+INT((ROW()-4)/7),"dd-mm-yyyy")&amp;"'!$F$25")</f>
        <v>0</v>
      </c>
      <c r="O207" s="28" cm="1">
        <f t="array" aca="1" ref="O207" ca="1">INDIRECT("'[Rawad.xlsx]"&amp;TEXT(DATE(2025,10,1)+INT((ROW()-4)/7),"dd-mm-yyyy")&amp;"'!$D$25")</f>
        <v>0</v>
      </c>
      <c r="P207" s="53" cm="1">
        <f t="array" aca="1" ref="P207" ca="1">INDIRECT("'[Rawad.xlsx]"&amp;TEXT(DATE(2025,10,1)+INT((ROW()-4)/7),"dd-mm-yyyy")&amp;"'!$I$25")</f>
        <v>0</v>
      </c>
      <c r="Q207" s="540">
        <f ca="1">SUM(F4:P4)+(E4*D4)+Z4+AA4+AB4</f>
        <v>0</v>
      </c>
      <c r="R207" s="28" cm="1">
        <f t="array" aca="1" ref="R207" ca="1">INDIRECT("'[Rawad.xlsx]"&amp;TEXT(DATE(2025,10,1)+INT((ROW()-4)/7),"dd-mm-yyyy")&amp;"'!$M$6")</f>
        <v>0</v>
      </c>
      <c r="S207" s="28" cm="1">
        <f t="array" aca="1" ref="S207" ca="1">INDIRECT("'[Rawad.xlsx]"&amp;TEXT(DATE(2025,10,1)+INT((ROW()-4)/7),"dd-mm-yyyy")&amp;"'!M$5")</f>
        <v>0</v>
      </c>
      <c r="T207" s="28" cm="1">
        <f t="array" aca="1" ref="T207" ca="1">INDIRECT("'[Rawad.xlsx]"&amp;TEXT(DATE(2025,10,1)+INT((ROW()-4)/7),"dd-mm-yyyy")&amp;"'!$M$4")</f>
        <v>0</v>
      </c>
      <c r="U207" s="53">
        <f ca="1">Q207-(S207+R207+T207)</f>
        <v>0</v>
      </c>
      <c r="V207" s="28">
        <f t="shared" ref="V207:V210" ca="1" si="188">R207-(R207*11%)</f>
        <v>0</v>
      </c>
      <c r="W207" s="57">
        <f t="shared" ref="W207:W210" ca="1" si="189">(S207-(S207*20%))</f>
        <v>0</v>
      </c>
      <c r="X207" s="28">
        <f ca="1">((F207+(E207*D207))-(V207+W207+T207))</f>
        <v>0</v>
      </c>
      <c r="Y207" s="78" t="e">
        <f ca="1">(((R207*11%)+(S207*6%)+(U207*20%)+(T207-K207))-(J207+L207+M207+P207))/C1</f>
        <v>#DIV/0!</v>
      </c>
      <c r="Z207" s="547" cm="1">
        <f t="array" aca="1" ref="Z207" ca="1">INDIRECT("'[Rawad.xlsx]"&amp;TEXT(DATE(2025,10,1)+INT((ROW()-4)/7),"dd-mm-yyyy")&amp;"'!$B$17")</f>
        <v>0</v>
      </c>
      <c r="AA207" s="89" cm="1">
        <f t="array" aca="1" ref="AA207" ca="1">INDIRECT("'[Rawad.xlsx]"&amp;TEXT(DATE(2025,10,1)+INT((ROW()-4)/7),"dd-mm-yyyy")&amp;"'!G$72")</f>
        <v>0</v>
      </c>
      <c r="AB207" s="81"/>
      <c r="AC207" s="81">
        <f>'[1]30-10-2025'!$M$7</f>
        <v>0</v>
      </c>
      <c r="AD207" s="80">
        <f t="shared" ref="AD207:AD210" ca="1" si="190">AC207-((AA207*0.7)+AB207)</f>
        <v>0</v>
      </c>
      <c r="AE207" s="76"/>
      <c r="AF207" s="77"/>
    </row>
    <row r="208" spans="1:32">
      <c r="A208" s="23">
        <f>'[2]30-10-2025'!$B$2</f>
        <v>0</v>
      </c>
      <c r="B208" s="30" cm="1">
        <f t="array" aca="1" ref="B208" ca="1">INDIRECT("'[Hani.xlsx]"&amp;TEXT(DATE(2025,10,1)+INT((ROW()-4)/7),"dd-mm-yyyy")&amp;"'!$B$4")</f>
        <v>0</v>
      </c>
      <c r="C208" s="25" cm="1">
        <f t="array" aca="1" ref="C208" ca="1">INDIRECT("'[Hani.xlsx]"&amp;TEXT(DATE(2025,10,1)+INT((ROW()-4)/7),"dd-mm-yyyy")&amp;"'!$B$3")</f>
        <v>0</v>
      </c>
      <c r="D208" s="26" cm="1">
        <f t="array" aca="1" ref="D208" ca="1">INDIRECT("'[Hani.xlsx]"&amp;TEXT(DATE(2025,10,1)+INT((ROW()-4)/7),"dd-mm-yyyy")&amp;"'!$I$2")</f>
        <v>0</v>
      </c>
      <c r="E208" s="27" cm="1">
        <f t="array" aca="1" ref="E208" ca="1">INDIRECT("'[Hani.xlsx]"&amp;TEXT(DATE(2025,10,1)+INT((ROW()-5)/7),"dd-mm-yyyy")&amp;"'!$I$9")</f>
        <v>0</v>
      </c>
      <c r="F208" s="41" cm="1">
        <f t="array" aca="1" ref="F208" ca="1">INDIRECT("'[Hani.xlsx]"&amp;TEXT(DATE(2025,10,1)+INT((ROW()-5)/7),"dd-mm-yyyy")&amp;"'!$F$9")</f>
        <v>0</v>
      </c>
      <c r="G208" s="52" cm="1">
        <f t="array" aca="1" ref="G208" ca="1">INDIRECT("'[Hani.xlsx]"&amp;TEXT(DATE(2025,10,1)+INT((ROW()-5)/7),"dd-mm-yyyy")&amp;"'!$B$22")</f>
        <v>0</v>
      </c>
      <c r="H208" s="52" cm="1">
        <f t="array" aca="1" ref="H208" ca="1">INDIRECT("'[Hani.xlsx]"&amp;TEXT(DATE(2025,10,1)+INT((ROW()-5)/7),"dd-mm-yyyy")&amp;"'!$B$20")</f>
        <v>0</v>
      </c>
      <c r="I208" s="53" cm="1">
        <f t="array" aca="1" ref="I208" ca="1">INDIRECT("'[Hani.xlsx]"&amp;TEXT(DATE(2025,10,1)+INT((ROW()-5)/7),"dd-mm-yyyy")&amp;"'!$B$18")</f>
        <v>0</v>
      </c>
      <c r="J208" s="53" cm="1">
        <f t="array" aca="1" ref="J208" ca="1">INDIRECT("'[Hani.xlsx]"&amp;TEXT(DATE(2025,10,1)+INT((ROW()-5)/7),"dd-mm-yyyy")&amp;"'!$G$27")</f>
        <v>0</v>
      </c>
      <c r="K208" s="53" cm="1">
        <f t="array" aca="1" ref="K208" ca="1">INDIRECT("'[Hani.xlsx]"&amp;TEXT(DATE(2025,10,1)+INT((ROW()-5)/7),"dd-mm-yyyy")&amp;"'!$C$67")</f>
        <v>0</v>
      </c>
      <c r="L208" s="53" cm="1">
        <f t="array" aca="1" ref="L208" ca="1">INDIRECT("'[Hani.xlsx]"&amp;TEXT(DATE(2025,10,1)+INT((ROW()-5)/7),"dd-mm-yyyy")&amp;"'!$G$25")</f>
        <v>0</v>
      </c>
      <c r="M208" s="53" cm="1">
        <f t="array" aca="1" ref="M208" ca="1">INDIRECT("'[Hani.xlsx]"&amp;TEXT(DATE(2025,10,1)+INT((ROW()-5)/7),"dd-mm-yyyy")&amp;"'!$H$25")</f>
        <v>0</v>
      </c>
      <c r="N208" s="53" cm="1">
        <f t="array" aca="1" ref="N208" ca="1">INDIRECT("'[Hani.xlsx]"&amp;TEXT(DATE(2025,10,1)+INT((ROW()-5)/7),"dd-mm-yyyy")&amp;"'!$F$25")</f>
        <v>0</v>
      </c>
      <c r="O208" s="53" cm="1">
        <f t="array" aca="1" ref="O208" ca="1">INDIRECT("'[Hani.xlsx]"&amp;TEXT(DATE(2025,10,1)+INT((ROW()-5)/7),"dd-mm-yyyy")&amp;"'!$D$25")</f>
        <v>0</v>
      </c>
      <c r="P208" s="53" cm="1">
        <f t="array" aca="1" ref="P208" ca="1">INDIRECT("'[Hani.xlsx]"&amp;TEXT(DATE(2025,10,1)+INT((ROW()-5)/7),"dd-mm-yyyy")&amp;"'!$I$25")</f>
        <v>0</v>
      </c>
      <c r="Q208" s="540">
        <f ca="1">SUM(F4:P4)+(E4*D4)+Z4+AA4+AB4</f>
        <v>0</v>
      </c>
      <c r="R208" s="53" cm="1">
        <f t="array" aca="1" ref="R208" ca="1">INDIRECT("'[Hani.xlsx]"&amp;TEXT(DATE(2025,10,1)+INT((ROW()-5)/7),"dd-mm-yyyy")&amp;"'!$M$6")</f>
        <v>0</v>
      </c>
      <c r="S208" s="53" cm="1">
        <f t="array" aca="1" ref="S208" ca="1">INDIRECT("'[Hani.xlsx]"&amp;TEXT(DATE(2025,10,1)+INT((ROW()-5)/7),"dd-mm-yyyy")&amp;"'!M$5")</f>
        <v>0</v>
      </c>
      <c r="T208" s="53" cm="1">
        <f t="array" aca="1" ref="T208" ca="1">INDIRECT("'[Hani.xlsx]"&amp;TEXT(DATE(2025,10,1)+INT((ROW()-5)/7),"dd-mm-yyyy")&amp;"'!$M$4")</f>
        <v>0</v>
      </c>
      <c r="U208" s="53">
        <f t="shared" ref="U208:U210" ca="1" si="191">Q208-(S208+R208+T208)</f>
        <v>0</v>
      </c>
      <c r="V208" s="28">
        <f t="shared" ca="1" si="188"/>
        <v>0</v>
      </c>
      <c r="W208" s="57">
        <f t="shared" ca="1" si="189"/>
        <v>0</v>
      </c>
      <c r="X208" s="28">
        <f ca="1">((F208+(E208*D208))-(V208+W208+T208))</f>
        <v>0</v>
      </c>
      <c r="Y208" s="78" t="e">
        <f ca="1">(((R208*11%)+(S208*6%)+(U208*20%)+(T208-K208))-(J208+L208+M208+P208))/C1</f>
        <v>#DIV/0!</v>
      </c>
      <c r="Z208" s="547" cm="1">
        <f t="array" aca="1" ref="Z208" ca="1">INDIRECT("'[Hani.xlsx]"&amp;TEXT(DATE(2025,10,1)+INT((ROW()-5)/7),"dd-mm-yyyy")&amp;"'!$B$17")</f>
        <v>0</v>
      </c>
      <c r="AA208" s="89" cm="1">
        <f t="array" aca="1" ref="AA208" ca="1">INDIRECT("'[Hani.xlsx]"&amp;TEXT(DATE(2025,10,1)+INT((ROW()-5)/7),"dd-mm-yyyy")&amp;"'!G$72")</f>
        <v>0</v>
      </c>
      <c r="AB208" s="81"/>
      <c r="AC208" s="81"/>
      <c r="AD208" s="80">
        <f t="shared" ca="1" si="190"/>
        <v>0</v>
      </c>
      <c r="AE208" s="76"/>
      <c r="AF208" s="77"/>
    </row>
    <row r="209" spans="1:32">
      <c r="A209" s="23">
        <f>'[3]30-10-2025'!$B$2</f>
        <v>0</v>
      </c>
      <c r="B209" s="30" cm="1">
        <f t="array" aca="1" ref="B209" ca="1">INDIRECT("'[Rayan.xlsx]"&amp;TEXT(DATE(2025,10,1)+INT((ROW()-4)/7),"dd-mm-yyyy")&amp;"'!$B$4")</f>
        <v>0</v>
      </c>
      <c r="C209" s="25" cm="1">
        <f t="array" aca="1" ref="C209" ca="1">INDIRECT("'[Rayan.xlsx]"&amp;TEXT(DATE(2025,10,1)+INT((ROW()-4)/7),"dd-mm-yyyy")&amp;"'!$B$3")</f>
        <v>0</v>
      </c>
      <c r="D209" s="26" cm="1">
        <f t="array" aca="1" ref="D209" ca="1">INDIRECT("'[Rayan.xlsx]"&amp;TEXT(DATE(2025,10,1)+INT((ROW()-4)/7),"dd-mm-yyyy")&amp;"'!$I$2")</f>
        <v>89000</v>
      </c>
      <c r="E209" s="27" cm="1">
        <f t="array" aca="1" ref="E209" ca="1">INDIRECT("'[Rayan.xlsx]"&amp;TEXT(DATE(2025,10,1)+INT((ROW()-6)/7),"dd-mm-yyyy")&amp;"'!$I$9")</f>
        <v>0</v>
      </c>
      <c r="F209" s="41" cm="1">
        <f t="array" aca="1" ref="F209" ca="1">INDIRECT("'[Rayan.xlsx]"&amp;TEXT(DATE(2025,10,1)+INT((ROW()-6)/7),"dd-mm-yyyy")&amp;"'!$F$9")</f>
        <v>0</v>
      </c>
      <c r="G209" s="52" cm="1">
        <f t="array" aca="1" ref="G209" ca="1">INDIRECT("'[Rayan.xlsx]"&amp;TEXT(DATE(2025,10,1)+INT((ROW()-6)/7),"dd-mm-yyyy")&amp;"'!$B$22")</f>
        <v>0</v>
      </c>
      <c r="H209" s="52" cm="1">
        <f t="array" aca="1" ref="H209" ca="1">INDIRECT("'[Rayan.xlsx]"&amp;TEXT(DATE(2025,10,1)+INT((ROW()-6)/7),"dd-mm-yyyy")&amp;"'!$B$20")</f>
        <v>0</v>
      </c>
      <c r="I209" s="53" cm="1">
        <f t="array" aca="1" ref="I209" ca="1">INDIRECT("'[Rayan.xlsx]"&amp;TEXT(DATE(2025,10,1)+INT((ROW()-6)/7),"dd-mm-yyyy")&amp;"'!$B$18")</f>
        <v>0</v>
      </c>
      <c r="J209" s="53" cm="1">
        <f t="array" aca="1" ref="J209" ca="1">INDIRECT("'[Rayan.xlsx]"&amp;TEXT(DATE(2025,10,1)+INT((ROW()-6)/7),"dd-mm-yyyy")&amp;"'!$G$27")</f>
        <v>0</v>
      </c>
      <c r="K209" s="53" cm="1">
        <f t="array" aca="1" ref="K209" ca="1">INDIRECT("'[Rayan.xlsx]"&amp;TEXT(DATE(2025,10,1)+INT((ROW()-6)/7),"dd-mm-yyyy")&amp;"'!$C$67")</f>
        <v>0</v>
      </c>
      <c r="L209" s="53" cm="1">
        <f t="array" aca="1" ref="L209" ca="1">INDIRECT("'[Rayan.xlsx]"&amp;TEXT(DATE(2025,10,1)+INT((ROW()-6)/7),"dd-mm-yyyy")&amp;"'!$G$25")</f>
        <v>0</v>
      </c>
      <c r="M209" s="53" cm="1">
        <f t="array" aca="1" ref="M209" ca="1">INDIRECT("'[Rayan.xlsx]"&amp;TEXT(DATE(2025,10,1)+INT((ROW()-6)/7),"dd-mm-yyyy")&amp;"'!$H$25")</f>
        <v>0</v>
      </c>
      <c r="N209" s="53" cm="1">
        <f t="array" aca="1" ref="N209" ca="1">INDIRECT("'[Rayan.xlsx]"&amp;TEXT(DATE(2025,10,1)+INT((ROW()-6)/7),"dd-mm-yyyy")&amp;"'!$F$25")</f>
        <v>0</v>
      </c>
      <c r="O209" s="53" cm="1">
        <f t="array" aca="1" ref="O209" ca="1">INDIRECT("'[Rayan.xlsx]"&amp;TEXT(DATE(2025,10,1)+INT((ROW()-6)/7),"dd-mm-yyyy")&amp;"'!$D$25")</f>
        <v>0</v>
      </c>
      <c r="P209" s="53" cm="1">
        <f t="array" aca="1" ref="P209" ca="1">INDIRECT("'[Rayan.xlsx]"&amp;TEXT(DATE(2025,10,1)+INT((ROW()-6)/7),"dd-mm-yyyy")&amp;"'!$I$25")</f>
        <v>0</v>
      </c>
      <c r="Q209" s="540">
        <f ca="1">SUM(F4:P4)+(E4*D4)+Z4+AA4+AB4</f>
        <v>0</v>
      </c>
      <c r="R209" s="53" cm="1">
        <f t="array" aca="1" ref="R209" ca="1">INDIRECT("'[Rayan.xlsx]"&amp;TEXT(DATE(2025,10,1)+INT((ROW()-6)/7),"dd-mm-yyyy")&amp;"'!$M$6")</f>
        <v>0</v>
      </c>
      <c r="S209" s="53" cm="1">
        <f t="array" aca="1" ref="S209" ca="1">INDIRECT("'[Rayan.xlsx]"&amp;TEXT(DATE(2025,10,1)+INT((ROW()-6)/7),"dd-mm-yyyy")&amp;"'!M$5")</f>
        <v>0</v>
      </c>
      <c r="T209" s="53" cm="1">
        <f t="array" aca="1" ref="T209" ca="1">INDIRECT("'[Rayan.xlsx]"&amp;TEXT(DATE(2025,10,1)+INT((ROW()-6)/7),"dd-mm-yyyy")&amp;"'!$M$4")</f>
        <v>0</v>
      </c>
      <c r="U209" s="53">
        <f t="shared" ca="1" si="191"/>
        <v>0</v>
      </c>
      <c r="V209" s="28">
        <f t="shared" ca="1" si="188"/>
        <v>0</v>
      </c>
      <c r="W209" s="57">
        <f t="shared" ca="1" si="189"/>
        <v>0</v>
      </c>
      <c r="X209" s="28">
        <f ca="1">((F209+(E209*D209))-(V209+W209+T209))</f>
        <v>0</v>
      </c>
      <c r="Y209" s="78" t="e">
        <f ca="1">(((R209*11%)+(S209*6%)+(U209*20%)+(T209-K209))-(J209+L209+M209+P209))/C1</f>
        <v>#DIV/0!</v>
      </c>
      <c r="Z209" s="547" cm="1">
        <f t="array" aca="1" ref="Z209" ca="1">INDIRECT("'[Rayan.xlsx]"&amp;TEXT(DATE(2025,10,1)+INT((ROW()-6)/7),"dd-mm-yyyy")&amp;"'!$B$17")</f>
        <v>0</v>
      </c>
      <c r="AA209" s="89" cm="1">
        <f t="array" aca="1" ref="AA209" ca="1">INDIRECT("'[Rayan.xlsx]"&amp;TEXT(DATE(2025,10,1)+INT((ROW()-6)/7),"dd-mm-yyyy")&amp;"'!G$72")</f>
        <v>0</v>
      </c>
      <c r="AB209" s="81"/>
      <c r="AC209" s="81"/>
      <c r="AD209" s="80">
        <f t="shared" ca="1" si="190"/>
        <v>0</v>
      </c>
      <c r="AE209" s="76"/>
      <c r="AF209" s="77"/>
    </row>
    <row r="210" spans="1:32" ht="15.75">
      <c r="A210" s="23">
        <f>'[4]30-10-2025'!$B$2</f>
        <v>0</v>
      </c>
      <c r="B210" s="30" cm="1">
        <f t="array" aca="1" ref="B210" ca="1">INDIRECT("'[Ahmad.xlsx]"&amp;TEXT(DATE(2025,10,1)+INT((ROW()-4)/7),"dd-mm-yyyy")&amp;"'!$B$4")</f>
        <v>0</v>
      </c>
      <c r="C210" s="25" cm="1">
        <f t="array" aca="1" ref="C210" ca="1">INDIRECT("'[Ahmad.xlsx]"&amp;TEXT(DATE(2025,10,1)+INT((ROW()-4)/7),"dd-mm-yyyy")&amp;"'!$B$3")</f>
        <v>0</v>
      </c>
      <c r="D210" s="26" cm="1">
        <f t="array" aca="1" ref="D210" ca="1">INDIRECT("'[Ahmad.xlsx]"&amp;TEXT(DATE(2025,10,1)+INT((ROW()-4)/7),"dd-mm-yyyy")&amp;"'!$I$2")</f>
        <v>89000</v>
      </c>
      <c r="E210" s="27" cm="1">
        <f t="array" aca="1" ref="E210" ca="1">INDIRECT("'[Ahmad.xlsx]"&amp;TEXT(DATE(2025,10,1)+INT((ROW()-7)/7),"dd-mm-yyyy")&amp;"'!$I$9")</f>
        <v>0</v>
      </c>
      <c r="F210" s="41" cm="1">
        <f t="array" aca="1" ref="F210" ca="1">INDIRECT("'[Ahmad.xlsx]"&amp;TEXT(DATE(2025,10,1)+INT((ROW()-7)/7),"dd-mm-yyyy")&amp;"'!$F$9")</f>
        <v>0</v>
      </c>
      <c r="G210" s="52" cm="1">
        <f t="array" aca="1" ref="G210" ca="1">INDIRECT("'[Ahmad.xlsx]"&amp;TEXT(DATE(2025,10,1)+INT((ROW()-7)/7),"dd-mm-yyyy")&amp;"'!$B$22")</f>
        <v>0</v>
      </c>
      <c r="H210" s="52" cm="1">
        <f t="array" aca="1" ref="H210" ca="1">INDIRECT("'[Ahmad.xlsx]"&amp;TEXT(DATE(2025,10,1)+INT((ROW()-7)/7),"dd-mm-yyyy")&amp;"'!$B$20")</f>
        <v>0</v>
      </c>
      <c r="I210" s="53" cm="1">
        <f t="array" aca="1" ref="I210" ca="1">INDIRECT("'[Ahmad.xlsx]"&amp;TEXT(DATE(2025,10,1)+INT((ROW()-7)/7),"dd-mm-yyyy")&amp;"'!$B$18")</f>
        <v>0</v>
      </c>
      <c r="J210" s="53" cm="1">
        <f t="array" aca="1" ref="J210" ca="1">INDIRECT("'[Ahmad.xlsx]"&amp;TEXT(DATE(2025,10,1)+INT((ROW()-7)/7),"dd-mm-yyyy")&amp;"'!$G$27")</f>
        <v>0</v>
      </c>
      <c r="K210" s="53" cm="1">
        <f t="array" aca="1" ref="K210" ca="1">INDIRECT("'[Ahmad.xlsx]"&amp;TEXT(DATE(2025,10,1)+INT((ROW()-7)/7),"dd-mm-yyyy")&amp;"'!$C$67")</f>
        <v>0</v>
      </c>
      <c r="L210" s="53" cm="1">
        <f t="array" aca="1" ref="L210" ca="1">INDIRECT("'[Ahmad.xlsx]"&amp;TEXT(DATE(2025,10,1)+INT((ROW()-7)/7),"dd-mm-yyyy")&amp;"'!$G$25")</f>
        <v>0</v>
      </c>
      <c r="M210" s="53" cm="1">
        <f t="array" aca="1" ref="M210" ca="1">INDIRECT("'[Ahmad.xlsx]"&amp;TEXT(DATE(2025,10,1)+INT((ROW()-7)/7),"dd-mm-yyyy")&amp;"'!$H$25")</f>
        <v>0</v>
      </c>
      <c r="N210" s="53" cm="1">
        <f t="array" aca="1" ref="N210" ca="1">INDIRECT("'[Ahmad.xlsx]"&amp;TEXT(DATE(2025,10,1)+INT((ROW()-7)/7),"dd-mm-yyyy")&amp;"'!$F$25")</f>
        <v>0</v>
      </c>
      <c r="O210" s="53" cm="1">
        <f t="array" aca="1" ref="O210" ca="1">INDIRECT("'[Ahmad.xlsx]"&amp;TEXT(DATE(2025,10,1)+INT((ROW()-7)/7),"dd-mm-yyyy")&amp;"'!$D$25")</f>
        <v>0</v>
      </c>
      <c r="P210" s="53" cm="1">
        <f t="array" aca="1" ref="P210" ca="1">INDIRECT("'[Ahmad.xlsx]"&amp;TEXT(DATE(2025,10,1)+INT((ROW()-7)/7),"dd-mm-yyyy")&amp;"'!$I$25")</f>
        <v>0</v>
      </c>
      <c r="Q210" s="540">
        <f ca="1">SUM(F4:P4)+(E4*D4)+Z4+AA4+AB4</f>
        <v>0</v>
      </c>
      <c r="R210" s="53" cm="1">
        <f t="array" aca="1" ref="R210" ca="1">INDIRECT("'[Ahmad.xlsx]"&amp;TEXT(DATE(2025,10,1)+INT((ROW()-7)/7),"dd-mm-yyyy")&amp;"'!$M$6")</f>
        <v>0</v>
      </c>
      <c r="S210" s="53" cm="1">
        <f t="array" aca="1" ref="S210" ca="1">INDIRECT("'[Ahmad.xlsx]"&amp;TEXT(DATE(2025,10,1)+INT((ROW()-7)/7),"dd-mm-yyyy")&amp;"'!M$5")</f>
        <v>0</v>
      </c>
      <c r="T210" s="53" cm="1">
        <f t="array" aca="1" ref="T210" ca="1">INDIRECT("'[Ahmad.xlsx]"&amp;TEXT(DATE(2025,10,1)+INT((ROW()-7)/7),"dd-mm-yyyy")&amp;"'!$M$4")</f>
        <v>0</v>
      </c>
      <c r="U210" s="53">
        <f t="shared" ca="1" si="191"/>
        <v>0</v>
      </c>
      <c r="V210" s="28">
        <f t="shared" ca="1" si="188"/>
        <v>0</v>
      </c>
      <c r="W210" s="57">
        <f t="shared" ca="1" si="189"/>
        <v>0</v>
      </c>
      <c r="X210" s="28">
        <f ca="1">((F210+(E210*D210))-(V210+W210+T210))</f>
        <v>0</v>
      </c>
      <c r="Y210" s="78" t="e">
        <f ca="1">(((R210*11%)+(S210*6%)+(U210*20%)+(T210-K210))-(J210+L210+M210+P210))/C1</f>
        <v>#DIV/0!</v>
      </c>
      <c r="Z210" s="547" cm="1">
        <f t="array" aca="1" ref="Z210" ca="1">INDIRECT("'[Ahmad.xlsx]"&amp;TEXT(DATE(2025,10,1)+INT((ROW()-7)/7),"dd-mm-yyyy")&amp;"'!$B$17")</f>
        <v>0</v>
      </c>
      <c r="AA210" s="89" cm="1">
        <f t="array" aca="1" ref="AA210" ca="1">INDIRECT("'[Ahmad.xlsx]"&amp;TEXT(DATE(2025,10,1)+INT((ROW()-7)/7),"dd-mm-yyyy")&amp;"'!G$72")</f>
        <v>0</v>
      </c>
      <c r="AB210" s="81"/>
      <c r="AC210" s="81"/>
      <c r="AD210" s="80">
        <f t="shared" ca="1" si="190"/>
        <v>0</v>
      </c>
      <c r="AE210" s="76"/>
      <c r="AF210" s="77"/>
    </row>
    <row r="211" spans="1:32" s="2" customFormat="1" ht="15.75">
      <c r="A211" s="23"/>
      <c r="B211" s="33"/>
      <c r="C211" s="33"/>
      <c r="D211" s="34"/>
      <c r="E211" s="35"/>
      <c r="F211" s="36"/>
      <c r="G211" s="34"/>
      <c r="H211" s="34"/>
      <c r="I211" s="36"/>
      <c r="J211" s="36"/>
      <c r="K211" s="36"/>
      <c r="L211" s="36"/>
      <c r="M211" s="36"/>
      <c r="N211" s="36"/>
      <c r="O211" s="36"/>
      <c r="P211" s="36"/>
      <c r="Q211" s="542"/>
      <c r="R211" s="36"/>
      <c r="S211" s="60"/>
      <c r="T211" s="61"/>
      <c r="U211" s="36"/>
      <c r="V211" s="36"/>
      <c r="W211" s="62"/>
      <c r="X211" s="36"/>
      <c r="Y211" s="84"/>
      <c r="Z211" s="84"/>
      <c r="AA211" s="84"/>
      <c r="AB211" s="84"/>
      <c r="AC211" s="84"/>
      <c r="AD211" s="85"/>
      <c r="AE211" s="76"/>
      <c r="AF211" s="77"/>
    </row>
    <row r="212" spans="1:32" s="3" customFormat="1" ht="15.75">
      <c r="A212" s="23"/>
      <c r="B212" s="51"/>
      <c r="C212" s="51"/>
      <c r="D212" s="16"/>
      <c r="E212" s="50">
        <f t="shared" ref="E212:X212" ca="1" si="192">SUM(E207:E210)</f>
        <v>0</v>
      </c>
      <c r="F212" s="16">
        <f t="shared" ca="1" si="192"/>
        <v>0</v>
      </c>
      <c r="G212" s="16">
        <f t="shared" ca="1" si="192"/>
        <v>0</v>
      </c>
      <c r="H212" s="16">
        <f t="shared" ca="1" si="192"/>
        <v>0</v>
      </c>
      <c r="I212" s="16">
        <f t="shared" ca="1" si="192"/>
        <v>0</v>
      </c>
      <c r="J212" s="16">
        <f t="shared" ca="1" si="192"/>
        <v>0</v>
      </c>
      <c r="K212" s="16">
        <f t="shared" ca="1" si="192"/>
        <v>0</v>
      </c>
      <c r="L212" s="16">
        <f t="shared" ca="1" si="192"/>
        <v>0</v>
      </c>
      <c r="M212" s="16">
        <f t="shared" ca="1" si="192"/>
        <v>0</v>
      </c>
      <c r="N212" s="16">
        <f t="shared" ca="1" si="192"/>
        <v>0</v>
      </c>
      <c r="O212" s="16">
        <f t="shared" ca="1" si="192"/>
        <v>0</v>
      </c>
      <c r="P212" s="16">
        <f t="shared" ca="1" si="192"/>
        <v>0</v>
      </c>
      <c r="Q212" s="546">
        <f t="shared" ca="1" si="192"/>
        <v>0</v>
      </c>
      <c r="R212" s="69">
        <f t="shared" ca="1" si="192"/>
        <v>0</v>
      </c>
      <c r="S212" s="69">
        <f t="shared" ca="1" si="192"/>
        <v>0</v>
      </c>
      <c r="T212" s="69">
        <f t="shared" ca="1" si="192"/>
        <v>0</v>
      </c>
      <c r="U212" s="69">
        <f t="shared" ca="1" si="192"/>
        <v>0</v>
      </c>
      <c r="V212" s="69">
        <f t="shared" ca="1" si="192"/>
        <v>0</v>
      </c>
      <c r="W212" s="70">
        <f t="shared" ca="1" si="192"/>
        <v>0</v>
      </c>
      <c r="X212" s="69">
        <f t="shared" ca="1" si="192"/>
        <v>0</v>
      </c>
      <c r="Y212" s="92" t="e">
        <f ca="1">(((R212*11%)+(S212*6%)+(U212*20%)+(T212-K212))-(J212+L212+M212+P212))/C1</f>
        <v>#DIV/0!</v>
      </c>
      <c r="Z212" s="93">
        <f t="shared" ref="Z212:AD212" ca="1" si="193">SUM(Z207:Z210)</f>
        <v>0</v>
      </c>
      <c r="AA212" s="93">
        <f t="shared" ca="1" si="193"/>
        <v>0</v>
      </c>
      <c r="AB212" s="69">
        <f t="shared" si="193"/>
        <v>0</v>
      </c>
      <c r="AC212" s="69">
        <f t="shared" si="193"/>
        <v>0</v>
      </c>
      <c r="AD212" s="69">
        <f t="shared" ca="1" si="193"/>
        <v>0</v>
      </c>
      <c r="AE212" s="76">
        <f>AE198</f>
        <v>172.04</v>
      </c>
      <c r="AF212" s="77" t="e">
        <f t="shared" ref="AF212" ca="1" si="194">Y212-AE212</f>
        <v>#DIV/0!</v>
      </c>
    </row>
    <row r="213" spans="1:32" s="1" customFormat="1" ht="15.75">
      <c r="A213" s="23"/>
      <c r="B213" s="19" t="s">
        <v>119</v>
      </c>
      <c r="C213" s="20" t="s">
        <v>120</v>
      </c>
      <c r="D213" s="21" t="s">
        <v>225</v>
      </c>
      <c r="E213" s="22" t="s">
        <v>226</v>
      </c>
      <c r="F213" s="17" t="s">
        <v>227</v>
      </c>
      <c r="G213" s="21" t="s">
        <v>228</v>
      </c>
      <c r="H213" s="21" t="s">
        <v>229</v>
      </c>
      <c r="I213" s="17" t="s">
        <v>230</v>
      </c>
      <c r="J213" s="17" t="s">
        <v>231</v>
      </c>
      <c r="K213" s="17" t="s">
        <v>232</v>
      </c>
      <c r="L213" s="17" t="s">
        <v>233</v>
      </c>
      <c r="M213" s="17" t="s">
        <v>234</v>
      </c>
      <c r="N213" s="17" t="s">
        <v>235</v>
      </c>
      <c r="O213" s="17" t="s">
        <v>236</v>
      </c>
      <c r="P213" s="17" t="s">
        <v>237</v>
      </c>
      <c r="Q213" s="539" t="s">
        <v>238</v>
      </c>
      <c r="R213" s="17" t="s">
        <v>239</v>
      </c>
      <c r="S213" s="17" t="s">
        <v>240</v>
      </c>
      <c r="T213" s="17" t="s">
        <v>241</v>
      </c>
      <c r="U213" s="17" t="s">
        <v>242</v>
      </c>
      <c r="V213" s="17" t="s">
        <v>243</v>
      </c>
      <c r="W213" s="56" t="s">
        <v>244</v>
      </c>
      <c r="X213" s="17" t="s">
        <v>245</v>
      </c>
      <c r="Y213" s="71" t="s">
        <v>246</v>
      </c>
      <c r="Z213" s="544" t="s">
        <v>247</v>
      </c>
      <c r="AA213" s="73" t="s">
        <v>248</v>
      </c>
      <c r="AB213" s="74" t="s">
        <v>249</v>
      </c>
      <c r="AC213" s="74" t="s">
        <v>250</v>
      </c>
      <c r="AD213" s="75" t="s">
        <v>251</v>
      </c>
      <c r="AE213" s="76"/>
      <c r="AF213" s="77"/>
    </row>
    <row r="214" spans="1:32">
      <c r="A214" s="23">
        <f>'[1]31-10-2025'!$B$2</f>
        <v>0</v>
      </c>
      <c r="B214" s="24" cm="1">
        <f t="array" aca="1" ref="B214" ca="1">INDIRECT("'[Rawad.xlsx]"&amp;TEXT(DATE(2025,10,1)+INT((ROW()-4)/7),"dd-mm-yyyy")&amp;"'!$B$4")</f>
        <v>0</v>
      </c>
      <c r="C214" s="25" cm="1">
        <f t="array" aca="1" ref="C214" ca="1">INDIRECT("'[Rawad.xlsx]"&amp;TEXT(DATE(2025,10,1)+INT((ROW()-4)/7),"dd-mm-yyyy")&amp;"'!$B$3")</f>
        <v>0</v>
      </c>
      <c r="D214" s="26" cm="1">
        <f t="array" aca="1" ref="D214" ca="1">INDIRECT("'[Rawad.xlsx]"&amp;TEXT(DATE(2025,10,1)+INT((ROW()-4)/7),"dd-mm-yyyy")&amp;"'!$I$2")</f>
        <v>0</v>
      </c>
      <c r="E214" s="27" cm="1">
        <f t="array" aca="1" ref="E214" ca="1">INDIRECT("'[Rawad.xlsx]"&amp;TEXT(DATE(2025,10,1)+INT((ROW()-4)/7),"dd-mm-yyyy")&amp;"'!$I$9")</f>
        <v>0</v>
      </c>
      <c r="F214" s="41" cm="1">
        <f t="array" aca="1" ref="F214" ca="1">INDIRECT("'[Rawad.xlsx]"&amp;TEXT(DATE(2025,10,1)+INT((ROW()-4)/7),"dd-mm-yyyy")&amp;"'!$F$9")</f>
        <v>0</v>
      </c>
      <c r="G214" s="29" cm="1">
        <f t="array" aca="1" ref="G214" ca="1">INDIRECT("'[Rawad.xlsx]"&amp;TEXT(DATE(2025,10,1)+INT((ROW()-4)/7),"dd-mm-yyyy")&amp;"'!$B$22")</f>
        <v>0</v>
      </c>
      <c r="H214" s="29" cm="1">
        <f t="array" aca="1" ref="H214" ca="1">INDIRECT("'[Rawad.xlsx]"&amp;TEXT(DATE(2025,10,1)+INT((ROW()-4)/7),"dd-mm-yyyy")&amp;"'!$B$20")</f>
        <v>0</v>
      </c>
      <c r="I214" s="53" cm="1">
        <f t="array" aca="1" ref="I214" ca="1">INDIRECT("'[Rawad.xlsx]"&amp;TEXT(DATE(2025,10,1)+INT((ROW()-4)/7),"dd-mm-yyyy")&amp;"'!$B$18")</f>
        <v>0</v>
      </c>
      <c r="J214" s="28" cm="1">
        <f t="array" aca="1" ref="J214" ca="1">INDIRECT("'[Rawad.xlsx]"&amp;TEXT(DATE(2025,10,1)+INT((ROW()-4)/7),"dd-mm-yyyy")&amp;"'!$G$27")</f>
        <v>0</v>
      </c>
      <c r="K214" s="28" cm="1">
        <f t="array" aca="1" ref="K214" ca="1">INDIRECT("'[Rawad.xlsx]"&amp;TEXT(DATE(2025,10,1)+INT((ROW()-4)/7),"dd-mm-yyyy")&amp;"'!$C$67")</f>
        <v>0</v>
      </c>
      <c r="L214" s="53" cm="1">
        <f t="array" aca="1" ref="L214" ca="1">INDIRECT("'[Rawad.xlsx]"&amp;TEXT(DATE(2025,10,1)+INT((ROW()-4)/7),"dd-mm-yyyy")&amp;"'!$G$25")</f>
        <v>0</v>
      </c>
      <c r="M214" s="28" cm="1">
        <f t="array" aca="1" ref="M214" ca="1">INDIRECT("'[Rawad.xlsx]"&amp;TEXT(DATE(2025,10,1)+INT((ROW()-4)/7),"dd-mm-yyyy")&amp;"'!$H$25")</f>
        <v>0</v>
      </c>
      <c r="N214" s="28" cm="1">
        <f t="array" aca="1" ref="N214" ca="1">INDIRECT("'[Rawad.xlsx]"&amp;TEXT(DATE(2025,10,1)+INT((ROW()-4)/7),"dd-mm-yyyy")&amp;"'!$F$25")</f>
        <v>0</v>
      </c>
      <c r="O214" s="28" cm="1">
        <f t="array" aca="1" ref="O214" ca="1">INDIRECT("'[Rawad.xlsx]"&amp;TEXT(DATE(2025,10,1)+INT((ROW()-4)/7),"dd-mm-yyyy")&amp;"'!$D$25")</f>
        <v>0</v>
      </c>
      <c r="P214" s="53" cm="1">
        <f t="array" aca="1" ref="P214" ca="1">INDIRECT("'[Rawad.xlsx]"&amp;TEXT(DATE(2025,10,1)+INT((ROW()-4)/7),"dd-mm-yyyy")&amp;"'!$I$25")</f>
        <v>0</v>
      </c>
      <c r="Q214" s="540">
        <f ca="1">SUM(F4:P4)+(E4*D4)+Z4+AA4+AB4</f>
        <v>0</v>
      </c>
      <c r="R214" s="28" cm="1">
        <f t="array" aca="1" ref="R214" ca="1">INDIRECT("'[Rawad.xlsx]"&amp;TEXT(DATE(2025,10,1)+INT((ROW()-4)/7),"dd-mm-yyyy")&amp;"'!$M$6")</f>
        <v>0</v>
      </c>
      <c r="S214" s="28" cm="1">
        <f t="array" aca="1" ref="S214" ca="1">INDIRECT("'[Rawad.xlsx]"&amp;TEXT(DATE(2025,10,1)+INT((ROW()-4)/7),"dd-mm-yyyy")&amp;"'!M$5")</f>
        <v>0</v>
      </c>
      <c r="T214" s="28" cm="1">
        <f t="array" aca="1" ref="T214" ca="1">INDIRECT("'[Rawad.xlsx]"&amp;TEXT(DATE(2025,10,1)+INT((ROW()-4)/7),"dd-mm-yyyy")&amp;"'!$M$4")</f>
        <v>0</v>
      </c>
      <c r="U214" s="53">
        <f ca="1">Q214-(S214+R214+T214)</f>
        <v>0</v>
      </c>
      <c r="V214" s="28">
        <f t="shared" ref="V214:V217" ca="1" si="195">R214-(R214*11%)</f>
        <v>0</v>
      </c>
      <c r="W214" s="57">
        <f t="shared" ref="W214:W217" ca="1" si="196">(S214-(S214*20%))</f>
        <v>0</v>
      </c>
      <c r="X214" s="28">
        <f ca="1">((F214+(E214*D214))-(V214+W214+T214))</f>
        <v>0</v>
      </c>
      <c r="Y214" s="78" t="e">
        <f ca="1">(((R214*11%)+(S214*6%)+(U214*20%)+(T214-K214))-(J214+L214+M214+P214))/C1</f>
        <v>#DIV/0!</v>
      </c>
      <c r="Z214" s="548" cm="1">
        <f t="array" aca="1" ref="Z214" ca="1">INDIRECT("'[Rawad.xlsx]"&amp;TEXT(DATE(2025,10,1)+INT((ROW()-4)/7),"dd-mm-yyyy")&amp;"'!$B$17")</f>
        <v>0</v>
      </c>
      <c r="AA214" s="89" cm="1">
        <f t="array" aca="1" ref="AA214" ca="1">INDIRECT("'[Rawad.xlsx]"&amp;TEXT(DATE(2025,10,1)+INT((ROW()-4)/7),"dd-mm-yyyy")&amp;"'!G$72")</f>
        <v>0</v>
      </c>
      <c r="AB214" s="81"/>
      <c r="AC214" s="81">
        <f>'[1]31-10-2025'!$M$7</f>
        <v>0</v>
      </c>
      <c r="AD214" s="80">
        <f t="shared" ref="AD214:AD217" ca="1" si="197">AC214-((AA214*0.7)+AB214)</f>
        <v>0</v>
      </c>
      <c r="AE214" s="76"/>
      <c r="AF214" s="77"/>
    </row>
    <row r="215" spans="1:32">
      <c r="A215" s="23">
        <f>'[2]31-10-2025'!$B$2</f>
        <v>0</v>
      </c>
      <c r="B215" s="30" cm="1">
        <f t="array" aca="1" ref="B215" ca="1">INDIRECT("'[Hani.xlsx]"&amp;TEXT(DATE(2025,10,1)+INT((ROW()-4)/7),"dd-mm-yyyy")&amp;"'!$B$4")</f>
        <v>0</v>
      </c>
      <c r="C215" s="25" cm="1">
        <f t="array" aca="1" ref="C215" ca="1">INDIRECT("'[Hani.xlsx]"&amp;TEXT(DATE(2025,10,1)+INT((ROW()-4)/7),"dd-mm-yyyy")&amp;"'!$B$3")</f>
        <v>0</v>
      </c>
      <c r="D215" s="26" cm="1">
        <f t="array" aca="1" ref="D215" ca="1">INDIRECT("'[Hani.xlsx]"&amp;TEXT(DATE(2025,10,1)+INT((ROW()-4)/7),"dd-mm-yyyy")&amp;"'!$I$2")</f>
        <v>0</v>
      </c>
      <c r="E215" s="27" cm="1">
        <f t="array" aca="1" ref="E215" ca="1">INDIRECT("'[Hani.xlsx]"&amp;TEXT(DATE(2025,10,1)+INT((ROW()-5)/7),"dd-mm-yyyy")&amp;"'!$I$9")</f>
        <v>0</v>
      </c>
      <c r="F215" s="41" cm="1">
        <f t="array" aca="1" ref="F215" ca="1">INDIRECT("'[Hani.xlsx]"&amp;TEXT(DATE(2025,10,1)+INT((ROW()-5)/7),"dd-mm-yyyy")&amp;"'!$F$9")</f>
        <v>0</v>
      </c>
      <c r="G215" s="52" cm="1">
        <f t="array" aca="1" ref="G215" ca="1">INDIRECT("'[Hani.xlsx]"&amp;TEXT(DATE(2025,10,1)+INT((ROW()-5)/7),"dd-mm-yyyy")&amp;"'!$B$22")</f>
        <v>0</v>
      </c>
      <c r="H215" s="52" cm="1">
        <f t="array" aca="1" ref="H215" ca="1">INDIRECT("'[Hani.xlsx]"&amp;TEXT(DATE(2025,10,1)+INT((ROW()-5)/7),"dd-mm-yyyy")&amp;"'!$B$20")</f>
        <v>0</v>
      </c>
      <c r="I215" s="53" cm="1">
        <f t="array" aca="1" ref="I215" ca="1">INDIRECT("'[Hani.xlsx]"&amp;TEXT(DATE(2025,10,1)+INT((ROW()-5)/7),"dd-mm-yyyy")&amp;"'!$B$18")</f>
        <v>0</v>
      </c>
      <c r="J215" s="53" cm="1">
        <f t="array" aca="1" ref="J215" ca="1">INDIRECT("'[Hani.xlsx]"&amp;TEXT(DATE(2025,10,1)+INT((ROW()-5)/7),"dd-mm-yyyy")&amp;"'!$G$27")</f>
        <v>0</v>
      </c>
      <c r="K215" s="53" cm="1">
        <f t="array" aca="1" ref="K215" ca="1">INDIRECT("'[Hani.xlsx]"&amp;TEXT(DATE(2025,10,1)+INT((ROW()-5)/7),"dd-mm-yyyy")&amp;"'!$C$67")</f>
        <v>0</v>
      </c>
      <c r="L215" s="53" cm="1">
        <f t="array" aca="1" ref="L215" ca="1">INDIRECT("'[Hani.xlsx]"&amp;TEXT(DATE(2025,10,1)+INT((ROW()-5)/7),"dd-mm-yyyy")&amp;"'!$G$25")</f>
        <v>0</v>
      </c>
      <c r="M215" s="53" cm="1">
        <f t="array" aca="1" ref="M215" ca="1">INDIRECT("'[Hani.xlsx]"&amp;TEXT(DATE(2025,10,1)+INT((ROW()-5)/7),"dd-mm-yyyy")&amp;"'!$H$25")</f>
        <v>0</v>
      </c>
      <c r="N215" s="53" cm="1">
        <f t="array" aca="1" ref="N215" ca="1">INDIRECT("'[Hani.xlsx]"&amp;TEXT(DATE(2025,10,1)+INT((ROW()-5)/7),"dd-mm-yyyy")&amp;"'!$F$25")</f>
        <v>0</v>
      </c>
      <c r="O215" s="53" cm="1">
        <f t="array" aca="1" ref="O215" ca="1">INDIRECT("'[Hani.xlsx]"&amp;TEXT(DATE(2025,10,1)+INT((ROW()-5)/7),"dd-mm-yyyy")&amp;"'!$D$25")</f>
        <v>0</v>
      </c>
      <c r="P215" s="53" cm="1">
        <f t="array" aca="1" ref="P215" ca="1">INDIRECT("'[Hani.xlsx]"&amp;TEXT(DATE(2025,10,1)+INT((ROW()-5)/7),"dd-mm-yyyy")&amp;"'!$I$25")</f>
        <v>0</v>
      </c>
      <c r="Q215" s="540">
        <f ca="1">SUM(F4:P4)+(E4*D4)+Z4+AA4+AB4</f>
        <v>0</v>
      </c>
      <c r="R215" s="53" cm="1">
        <f t="array" aca="1" ref="R215" ca="1">INDIRECT("'[Hani.xlsx]"&amp;TEXT(DATE(2025,10,1)+INT((ROW()-5)/7),"dd-mm-yyyy")&amp;"'!$M$6")</f>
        <v>0</v>
      </c>
      <c r="S215" s="53" cm="1">
        <f t="array" aca="1" ref="S215" ca="1">INDIRECT("'[Hani.xlsx]"&amp;TEXT(DATE(2025,10,1)+INT((ROW()-5)/7),"dd-mm-yyyy")&amp;"'!M$5")</f>
        <v>0</v>
      </c>
      <c r="T215" s="53" cm="1">
        <f t="array" aca="1" ref="T215" ca="1">INDIRECT("'[Hani.xlsx]"&amp;TEXT(DATE(2025,10,1)+INT((ROW()-5)/7),"dd-mm-yyyy")&amp;"'!$M$4")</f>
        <v>0</v>
      </c>
      <c r="U215" s="53">
        <f t="shared" ref="U215:U217" ca="1" si="198">Q215-(S215+R215+T215)</f>
        <v>0</v>
      </c>
      <c r="V215" s="28">
        <f t="shared" ca="1" si="195"/>
        <v>0</v>
      </c>
      <c r="W215" s="57">
        <f t="shared" ca="1" si="196"/>
        <v>0</v>
      </c>
      <c r="X215" s="28">
        <f ca="1">((F215+(E215*D215))-(V215+W215+T215))</f>
        <v>0</v>
      </c>
      <c r="Y215" s="78" t="e">
        <f ca="1">(((R215*11%)+(S215*6%)+(U215*20%)+(T215-K215))-(J215+L215+M215+P215))/C1</f>
        <v>#DIV/0!</v>
      </c>
      <c r="Z215" s="547" cm="1">
        <f t="array" aca="1" ref="Z215" ca="1">INDIRECT("'[Hani.xlsx]"&amp;TEXT(DATE(2025,10,1)+INT((ROW()-5)/7),"dd-mm-yyyy")&amp;"'!$B$17")</f>
        <v>0</v>
      </c>
      <c r="AA215" s="89" cm="1">
        <f t="array" aca="1" ref="AA215" ca="1">INDIRECT("'[Hani.xlsx]"&amp;TEXT(DATE(2025,10,1)+INT((ROW()-5)/7),"dd-mm-yyyy")&amp;"'!G$72")</f>
        <v>0</v>
      </c>
      <c r="AB215" s="81"/>
      <c r="AC215" s="81"/>
      <c r="AD215" s="80">
        <f t="shared" ca="1" si="197"/>
        <v>0</v>
      </c>
      <c r="AE215" s="76"/>
      <c r="AF215" s="77"/>
    </row>
    <row r="216" spans="1:32">
      <c r="A216" s="23">
        <f>'[3]31-10-2025'!$B$2</f>
        <v>0</v>
      </c>
      <c r="B216" s="30" cm="1">
        <f t="array" aca="1" ref="B216" ca="1">INDIRECT("'[Rayan.xlsx]"&amp;TEXT(DATE(2025,10,1)+INT((ROW()-4)/7),"dd-mm-yyyy")&amp;"'!$B$4")</f>
        <v>0</v>
      </c>
      <c r="C216" s="25" cm="1">
        <f t="array" aca="1" ref="C216" ca="1">INDIRECT("'[Rayan.xlsx]"&amp;TEXT(DATE(2025,10,1)+INT((ROW()-4)/7),"dd-mm-yyyy")&amp;"'!$B$3")</f>
        <v>0</v>
      </c>
      <c r="D216" s="26" cm="1">
        <f t="array" aca="1" ref="D216" ca="1">INDIRECT("'[Rayan.xlsx]"&amp;TEXT(DATE(2025,10,1)+INT((ROW()-4)/7),"dd-mm-yyyy")&amp;"'!$I$2")</f>
        <v>89000</v>
      </c>
      <c r="E216" s="27" cm="1">
        <f t="array" aca="1" ref="E216" ca="1">INDIRECT("'[Rayan.xlsx]"&amp;TEXT(DATE(2025,10,1)+INT((ROW()-6)/7),"dd-mm-yyyy")&amp;"'!$I$9")</f>
        <v>0</v>
      </c>
      <c r="F216" s="41" cm="1">
        <f t="array" aca="1" ref="F216" ca="1">INDIRECT("'[Rayan.xlsx]"&amp;TEXT(DATE(2025,10,1)+INT((ROW()-6)/7),"dd-mm-yyyy")&amp;"'!$F$9")</f>
        <v>0</v>
      </c>
      <c r="G216" s="52" cm="1">
        <f t="array" aca="1" ref="G216" ca="1">INDIRECT("'[Rayan.xlsx]"&amp;TEXT(DATE(2025,10,1)+INT((ROW()-6)/7),"dd-mm-yyyy")&amp;"'!$B$22")</f>
        <v>0</v>
      </c>
      <c r="H216" s="52" cm="1">
        <f t="array" aca="1" ref="H216" ca="1">INDIRECT("'[Rayan.xlsx]"&amp;TEXT(DATE(2025,10,1)+INT((ROW()-6)/7),"dd-mm-yyyy")&amp;"'!$B$20")</f>
        <v>0</v>
      </c>
      <c r="I216" s="53" cm="1">
        <f t="array" aca="1" ref="I216" ca="1">INDIRECT("'[Rayan.xlsx]"&amp;TEXT(DATE(2025,10,1)+INT((ROW()-6)/7),"dd-mm-yyyy")&amp;"'!$B$18")</f>
        <v>0</v>
      </c>
      <c r="J216" s="53" cm="1">
        <f t="array" aca="1" ref="J216" ca="1">INDIRECT("'[Rayan.xlsx]"&amp;TEXT(DATE(2025,10,1)+INT((ROW()-6)/7),"dd-mm-yyyy")&amp;"'!$G$27")</f>
        <v>0</v>
      </c>
      <c r="K216" s="53" cm="1">
        <f t="array" aca="1" ref="K216" ca="1">INDIRECT("'[Rayan.xlsx]"&amp;TEXT(DATE(2025,10,1)+INT((ROW()-6)/7),"dd-mm-yyyy")&amp;"'!$C$67")</f>
        <v>0</v>
      </c>
      <c r="L216" s="53" cm="1">
        <f t="array" aca="1" ref="L216" ca="1">INDIRECT("'[Rayan.xlsx]"&amp;TEXT(DATE(2025,10,1)+INT((ROW()-6)/7),"dd-mm-yyyy")&amp;"'!$G$25")</f>
        <v>0</v>
      </c>
      <c r="M216" s="53" cm="1">
        <f t="array" aca="1" ref="M216" ca="1">INDIRECT("'[Rayan.xlsx]"&amp;TEXT(DATE(2025,10,1)+INT((ROW()-6)/7),"dd-mm-yyyy")&amp;"'!$H$25")</f>
        <v>0</v>
      </c>
      <c r="N216" s="53" cm="1">
        <f t="array" aca="1" ref="N216" ca="1">INDIRECT("'[Rayan.xlsx]"&amp;TEXT(DATE(2025,10,1)+INT((ROW()-6)/7),"dd-mm-yyyy")&amp;"'!$F$25")</f>
        <v>0</v>
      </c>
      <c r="O216" s="53" cm="1">
        <f t="array" aca="1" ref="O216" ca="1">INDIRECT("'[Rayan.xlsx]"&amp;TEXT(DATE(2025,10,1)+INT((ROW()-6)/7),"dd-mm-yyyy")&amp;"'!$D$25")</f>
        <v>0</v>
      </c>
      <c r="P216" s="53" cm="1">
        <f t="array" aca="1" ref="P216" ca="1">INDIRECT("'[Rayan.xlsx]"&amp;TEXT(DATE(2025,10,1)+INT((ROW()-6)/7),"dd-mm-yyyy")&amp;"'!$I$25")</f>
        <v>0</v>
      </c>
      <c r="Q216" s="540">
        <f ca="1">SUM(F4:P4)+(E4*D4)+Z4+AA4+AB4</f>
        <v>0</v>
      </c>
      <c r="R216" s="53" cm="1">
        <f t="array" aca="1" ref="R216" ca="1">INDIRECT("'[Rayan.xlsx]"&amp;TEXT(DATE(2025,10,1)+INT((ROW()-6)/7),"dd-mm-yyyy")&amp;"'!$M$6")</f>
        <v>0</v>
      </c>
      <c r="S216" s="53" cm="1">
        <f t="array" aca="1" ref="S216" ca="1">INDIRECT("'[Rayan.xlsx]"&amp;TEXT(DATE(2025,10,1)+INT((ROW()-6)/7),"dd-mm-yyyy")&amp;"'!M$5")</f>
        <v>0</v>
      </c>
      <c r="T216" s="53" cm="1">
        <f t="array" aca="1" ref="T216" ca="1">INDIRECT("'[Rayan.xlsx]"&amp;TEXT(DATE(2025,10,1)+INT((ROW()-6)/7),"dd-mm-yyyy")&amp;"'!$M$4")</f>
        <v>0</v>
      </c>
      <c r="U216" s="53">
        <f t="shared" ca="1" si="198"/>
        <v>0</v>
      </c>
      <c r="V216" s="28">
        <f t="shared" ca="1" si="195"/>
        <v>0</v>
      </c>
      <c r="W216" s="57">
        <f t="shared" ca="1" si="196"/>
        <v>0</v>
      </c>
      <c r="X216" s="28">
        <f ca="1">((F216+(E216*D216))-(V216+W216+T216))</f>
        <v>0</v>
      </c>
      <c r="Y216" s="78" t="e">
        <f ca="1">(((R216*11%)+(S216*6%)+(U216*20%)+(T216-K216))-(J216+L216+M216+P216))/C1</f>
        <v>#DIV/0!</v>
      </c>
      <c r="Z216" s="547" cm="1">
        <f t="array" aca="1" ref="Z216" ca="1">INDIRECT("'[Rayan.xlsx]"&amp;TEXT(DATE(2025,10,1)+INT((ROW()-6)/7),"dd-mm-yyyy")&amp;"'!$B$17")</f>
        <v>0</v>
      </c>
      <c r="AA216" s="89" cm="1">
        <f t="array" aca="1" ref="AA216" ca="1">INDIRECT("'[Rayan.xlsx]"&amp;TEXT(DATE(2025,10,1)+INT((ROW()-6)/7),"dd-mm-yyyy")&amp;"'!G$72")</f>
        <v>0</v>
      </c>
      <c r="AB216" s="81"/>
      <c r="AC216" s="81"/>
      <c r="AD216" s="80">
        <f t="shared" ca="1" si="197"/>
        <v>0</v>
      </c>
      <c r="AE216" s="76"/>
      <c r="AF216" s="77"/>
    </row>
    <row r="217" spans="1:32" ht="15.75">
      <c r="A217" s="23">
        <f>'[4]31-10-2025'!$B$2</f>
        <v>0</v>
      </c>
      <c r="B217" s="30" cm="1">
        <f t="array" aca="1" ref="B217" ca="1">INDIRECT("'[Ahmad.xlsx]"&amp;TEXT(DATE(2025,10,1)+INT((ROW()-4)/7),"dd-mm-yyyy")&amp;"'!$B$4")</f>
        <v>0</v>
      </c>
      <c r="C217" s="25" cm="1">
        <f t="array" aca="1" ref="C217" ca="1">INDIRECT("'[Ahmad.xlsx]"&amp;TEXT(DATE(2025,10,1)+INT((ROW()-4)/7),"dd-mm-yyyy")&amp;"'!$B$3")</f>
        <v>0</v>
      </c>
      <c r="D217" s="26" cm="1">
        <f t="array" aca="1" ref="D217" ca="1">INDIRECT("'[Ahmad.xlsx]"&amp;TEXT(DATE(2025,10,1)+INT((ROW()-4)/7),"dd-mm-yyyy")&amp;"'!$I$2")</f>
        <v>89000</v>
      </c>
      <c r="E217" s="27" cm="1">
        <f t="array" aca="1" ref="E217" ca="1">INDIRECT("'[Ahmad.xlsx]"&amp;TEXT(DATE(2025,10,1)+INT((ROW()-7)/7),"dd-mm-yyyy")&amp;"'!$I$9")</f>
        <v>0</v>
      </c>
      <c r="F217" s="41" cm="1">
        <f t="array" aca="1" ref="F217" ca="1">INDIRECT("'[Ahmad.xlsx]"&amp;TEXT(DATE(2025,10,1)+INT((ROW()-7)/7),"dd-mm-yyyy")&amp;"'!$F$9")</f>
        <v>0</v>
      </c>
      <c r="G217" s="142" cm="1">
        <f t="array" aca="1" ref="G217" ca="1">INDIRECT("'[Ahmad.xlsx]"&amp;TEXT(DATE(2025,10,1)+INT((ROW()-7)/7),"dd-mm-yyyy")&amp;"'!$B$22")</f>
        <v>0</v>
      </c>
      <c r="H217" s="142" cm="1">
        <f t="array" aca="1" ref="H217" ca="1">INDIRECT("'[Ahmad.xlsx]"&amp;TEXT(DATE(2025,10,1)+INT((ROW()-7)/7),"dd-mm-yyyy")&amp;"'!$B$20")</f>
        <v>0</v>
      </c>
      <c r="I217" s="149" cm="1">
        <f t="array" aca="1" ref="I217" ca="1">INDIRECT("'[Ahmad.xlsx]"&amp;TEXT(DATE(2025,10,1)+INT((ROW()-7)/7),"dd-mm-yyyy")&amp;"'!$B$18")</f>
        <v>0</v>
      </c>
      <c r="J217" s="149" cm="1">
        <f t="array" aca="1" ref="J217" ca="1">INDIRECT("'[Ahmad.xlsx]"&amp;TEXT(DATE(2025,10,1)+INT((ROW()-7)/7),"dd-mm-yyyy")&amp;"'!$G$27")</f>
        <v>0</v>
      </c>
      <c r="K217" s="149" cm="1">
        <f t="array" aca="1" ref="K217" ca="1">INDIRECT("'[Ahmad.xlsx]"&amp;TEXT(DATE(2025,10,1)+INT((ROW()-7)/7),"dd-mm-yyyy")&amp;"'!$C$67")</f>
        <v>0</v>
      </c>
      <c r="L217" s="149" cm="1">
        <f t="array" aca="1" ref="L217" ca="1">INDIRECT("'[Ahmad.xlsx]"&amp;TEXT(DATE(2025,10,1)+INT((ROW()-7)/7),"dd-mm-yyyy")&amp;"'!$G$25")</f>
        <v>0</v>
      </c>
      <c r="M217" s="149" cm="1">
        <f t="array" aca="1" ref="M217" ca="1">INDIRECT("'[Ahmad.xlsx]"&amp;TEXT(DATE(2025,10,1)+INT((ROW()-7)/7),"dd-mm-yyyy")&amp;"'!$H$25")</f>
        <v>0</v>
      </c>
      <c r="N217" s="149" cm="1">
        <f t="array" aca="1" ref="N217" ca="1">INDIRECT("'[Ahmad.xlsx]"&amp;TEXT(DATE(2025,10,1)+INT((ROW()-7)/7),"dd-mm-yyyy")&amp;"'!$F$25")</f>
        <v>0</v>
      </c>
      <c r="O217" s="149" cm="1">
        <f t="array" aca="1" ref="O217" ca="1">INDIRECT("'[Ahmad.xlsx]"&amp;TEXT(DATE(2025,10,1)+INT((ROW()-7)/7),"dd-mm-yyyy")&amp;"'!$D$25")</f>
        <v>0</v>
      </c>
      <c r="P217" s="149" cm="1">
        <f t="array" aca="1" ref="P217" ca="1">INDIRECT("'[Ahmad.xlsx]"&amp;TEXT(DATE(2025,10,1)+INT((ROW()-7)/7),"dd-mm-yyyy")&amp;"'!$I$25")</f>
        <v>0</v>
      </c>
      <c r="Q217" s="540">
        <f ca="1">SUM(F4:P4)+(E4*D4)+Z4+AA4+AB4</f>
        <v>0</v>
      </c>
      <c r="R217" s="149" cm="1">
        <f t="array" aca="1" ref="R217" ca="1">INDIRECT("'[Ahmad.xlsx]"&amp;TEXT(DATE(2025,10,1)+INT((ROW()-7)/7),"dd-mm-yyyy")&amp;"'!$M$6")</f>
        <v>0</v>
      </c>
      <c r="S217" s="149" cm="1">
        <f t="array" aca="1" ref="S217" ca="1">INDIRECT("'[Ahmad.xlsx]"&amp;TEXT(DATE(2025,10,1)+INT((ROW()-7)/7),"dd-mm-yyyy")&amp;"'!M$5")</f>
        <v>0</v>
      </c>
      <c r="T217" s="149" cm="1">
        <f t="array" aca="1" ref="T217" ca="1">INDIRECT("'[Ahmad.xlsx]"&amp;TEXT(DATE(2025,10,1)+INT((ROW()-7)/7),"dd-mm-yyyy")&amp;"'!$M$4")</f>
        <v>0</v>
      </c>
      <c r="U217" s="149">
        <f t="shared" ca="1" si="198"/>
        <v>0</v>
      </c>
      <c r="V217" s="58">
        <f t="shared" ca="1" si="195"/>
        <v>0</v>
      </c>
      <c r="W217" s="59">
        <f t="shared" ca="1" si="196"/>
        <v>0</v>
      </c>
      <c r="X217" s="58">
        <f ca="1">((F217+(E217*D217))-(V217+W217+T217))</f>
        <v>0</v>
      </c>
      <c r="Y217" s="82" t="e">
        <f ca="1">(((R217*11%)+(S217*6%)+(U217*20%)+(T217-K217))-(J217+L217+M217+P217))/C1</f>
        <v>#DIV/0!</v>
      </c>
      <c r="Z217" s="549" cm="1">
        <f t="array" aca="1" ref="Z217" ca="1">INDIRECT("'[Ahmad.xlsx]"&amp;TEXT(DATE(2025,10,1)+INT((ROW()-7)/7),"dd-mm-yyyy")&amp;"'!$B$17")</f>
        <v>0</v>
      </c>
      <c r="AA217" s="150" cm="1">
        <f t="array" aca="1" ref="AA217" ca="1">INDIRECT("'[Ahmad.xlsx]"&amp;TEXT(DATE(2025,10,1)+INT((ROW()-7)/7),"dd-mm-yyyy")&amp;"'!G$72")</f>
        <v>0</v>
      </c>
      <c r="AB217" s="83"/>
      <c r="AC217" s="83"/>
      <c r="AD217" s="151">
        <f t="shared" ca="1" si="197"/>
        <v>0</v>
      </c>
      <c r="AE217" s="76"/>
      <c r="AF217" s="77"/>
    </row>
    <row r="218" spans="1:32" s="2" customFormat="1" ht="15.75">
      <c r="A218" s="23"/>
      <c r="B218" s="33"/>
      <c r="C218" s="33"/>
      <c r="D218" s="34"/>
      <c r="E218" s="35"/>
      <c r="F218" s="36"/>
      <c r="G218" s="34"/>
      <c r="H218" s="34"/>
      <c r="I218" s="36"/>
      <c r="J218" s="36"/>
      <c r="K218" s="36"/>
      <c r="L218" s="36"/>
      <c r="M218" s="36"/>
      <c r="N218" s="36"/>
      <c r="O218" s="36"/>
      <c r="P218" s="36"/>
      <c r="Q218" s="542"/>
      <c r="R218" s="36"/>
      <c r="S218" s="36"/>
      <c r="T218" s="61"/>
      <c r="U218" s="36"/>
      <c r="V218" s="36"/>
      <c r="W218" s="62"/>
      <c r="X218" s="36"/>
      <c r="Y218" s="62"/>
      <c r="Z218" s="152"/>
      <c r="AA218" s="153"/>
      <c r="AB218" s="153"/>
      <c r="AC218" s="153"/>
      <c r="AD218" s="154"/>
      <c r="AE218" s="76"/>
      <c r="AF218" s="77"/>
    </row>
    <row r="219" spans="1:32" s="3" customFormat="1" ht="15.75">
      <c r="A219" s="23"/>
      <c r="B219" s="51"/>
      <c r="C219" s="51"/>
      <c r="D219" s="39"/>
      <c r="E219" s="40">
        <f t="shared" ref="E219:X219" ca="1" si="199">SUM(E214:E217)</f>
        <v>0</v>
      </c>
      <c r="F219" s="39">
        <f t="shared" ca="1" si="199"/>
        <v>0</v>
      </c>
      <c r="G219" s="39">
        <f t="shared" ca="1" si="199"/>
        <v>0</v>
      </c>
      <c r="H219" s="39">
        <f t="shared" ca="1" si="199"/>
        <v>0</v>
      </c>
      <c r="I219" s="39">
        <f t="shared" ca="1" si="199"/>
        <v>0</v>
      </c>
      <c r="J219" s="39">
        <f t="shared" ca="1" si="199"/>
        <v>0</v>
      </c>
      <c r="K219" s="39">
        <f t="shared" ca="1" si="199"/>
        <v>0</v>
      </c>
      <c r="L219" s="39">
        <f t="shared" ca="1" si="199"/>
        <v>0</v>
      </c>
      <c r="M219" s="39">
        <f t="shared" ca="1" si="199"/>
        <v>0</v>
      </c>
      <c r="N219" s="39">
        <f t="shared" ca="1" si="199"/>
        <v>0</v>
      </c>
      <c r="O219" s="39">
        <f t="shared" ca="1" si="199"/>
        <v>0</v>
      </c>
      <c r="P219" s="39">
        <f t="shared" ca="1" si="199"/>
        <v>0</v>
      </c>
      <c r="Q219" s="543">
        <f t="shared" ca="1" si="199"/>
        <v>0</v>
      </c>
      <c r="R219" s="63">
        <f t="shared" ca="1" si="199"/>
        <v>0</v>
      </c>
      <c r="S219" s="63">
        <f t="shared" ca="1" si="199"/>
        <v>0</v>
      </c>
      <c r="T219" s="63">
        <f t="shared" ca="1" si="199"/>
        <v>0</v>
      </c>
      <c r="U219" s="63">
        <f t="shared" ca="1" si="199"/>
        <v>0</v>
      </c>
      <c r="V219" s="63">
        <f t="shared" ca="1" si="199"/>
        <v>0</v>
      </c>
      <c r="W219" s="64">
        <f t="shared" ca="1" si="199"/>
        <v>0</v>
      </c>
      <c r="X219" s="63">
        <f t="shared" ca="1" si="199"/>
        <v>0</v>
      </c>
      <c r="Y219" s="86" t="e">
        <f ca="1">(((R219*11%)+(S219*6%)+(U219*20%)+(T219-K219))-(J219+L219+M219+P219))/C1</f>
        <v>#DIV/0!</v>
      </c>
      <c r="Z219" s="87">
        <f t="shared" ref="Z219:AD219" ca="1" si="200">SUM(Z214:Z217)</f>
        <v>0</v>
      </c>
      <c r="AA219" s="63">
        <f t="shared" ca="1" si="200"/>
        <v>0</v>
      </c>
      <c r="AB219" s="63">
        <f t="shared" si="200"/>
        <v>0</v>
      </c>
      <c r="AC219" s="63">
        <f t="shared" si="200"/>
        <v>0</v>
      </c>
      <c r="AD219" s="63">
        <f t="shared" ca="1" si="200"/>
        <v>0</v>
      </c>
      <c r="AE219" s="76">
        <v>0</v>
      </c>
      <c r="AF219" s="77" t="e">
        <f t="shared" ref="AF219" ca="1" si="201">Y219-AE219</f>
        <v>#DIV/0!</v>
      </c>
    </row>
    <row r="220" spans="1:32" s="1" customFormat="1" ht="15.75">
      <c r="A220" s="655" t="e">
        <f>SUM(A3:A219)/30</f>
        <v>#REF!</v>
      </c>
      <c r="B220" s="686" t="s">
        <v>270</v>
      </c>
      <c r="C220" s="687"/>
      <c r="D220" s="143" t="s">
        <v>226</v>
      </c>
      <c r="E220" s="144"/>
      <c r="F220" s="17" t="s">
        <v>227</v>
      </c>
      <c r="G220" s="21" t="s">
        <v>228</v>
      </c>
      <c r="H220" s="21" t="s">
        <v>229</v>
      </c>
      <c r="I220" s="17" t="s">
        <v>230</v>
      </c>
      <c r="J220" s="17" t="s">
        <v>231</v>
      </c>
      <c r="K220" s="17" t="s">
        <v>232</v>
      </c>
      <c r="L220" s="17" t="s">
        <v>233</v>
      </c>
      <c r="M220" s="17" t="s">
        <v>234</v>
      </c>
      <c r="N220" s="17" t="s">
        <v>235</v>
      </c>
      <c r="O220" s="17" t="s">
        <v>236</v>
      </c>
      <c r="P220" s="17" t="s">
        <v>237</v>
      </c>
      <c r="Q220" s="539" t="s">
        <v>238</v>
      </c>
      <c r="R220" s="17" t="s">
        <v>239</v>
      </c>
      <c r="S220" s="17" t="s">
        <v>240</v>
      </c>
      <c r="T220" s="17" t="s">
        <v>241</v>
      </c>
      <c r="U220" s="17" t="s">
        <v>242</v>
      </c>
      <c r="V220" s="17" t="s">
        <v>243</v>
      </c>
      <c r="W220" s="56" t="s">
        <v>244</v>
      </c>
      <c r="X220" s="17" t="s">
        <v>245</v>
      </c>
      <c r="Y220" s="71" t="s">
        <v>271</v>
      </c>
      <c r="Z220" s="544" t="s">
        <v>247</v>
      </c>
      <c r="AA220" s="73" t="s">
        <v>248</v>
      </c>
      <c r="AB220" s="74" t="s">
        <v>249</v>
      </c>
      <c r="AC220" s="74" t="s">
        <v>250</v>
      </c>
      <c r="AD220" s="75" t="s">
        <v>251</v>
      </c>
      <c r="AE220" s="76" t="s">
        <v>272</v>
      </c>
      <c r="AF220" s="155" t="s">
        <v>273</v>
      </c>
    </row>
    <row r="221" spans="1:32" s="4" customFormat="1" ht="15.75">
      <c r="A221" s="656"/>
      <c r="B221" s="688"/>
      <c r="C221" s="689"/>
      <c r="D221" s="145">
        <f ca="1">SUM(E9+E16+E23+E30+E37+E44+E51+E58+E65+E72+E79+E86+E93+E100+E107+E114+E121+E128+E135+E142+E149+E156+E163+E170+E177+E184+E191+E198+E205+E212+E219)</f>
        <v>0</v>
      </c>
      <c r="E221" s="146"/>
      <c r="F221" s="147">
        <f t="shared" ref="F221:P221" ca="1" si="202">SUM(F9+F16+F23+F30+F37+F44+F51+F58+F65+F72+F79+F86+F93+F100+F107+F114+F121+F128+F135+F142+F149+F156+F163+F170+F177+F184+F191+F198+F205+F212+F219)</f>
        <v>0</v>
      </c>
      <c r="G221" s="148">
        <f t="shared" ca="1" si="202"/>
        <v>0</v>
      </c>
      <c r="H221" s="148">
        <f t="shared" ca="1" si="202"/>
        <v>0</v>
      </c>
      <c r="I221" s="147">
        <f t="shared" ca="1" si="202"/>
        <v>0</v>
      </c>
      <c r="J221" s="147">
        <f t="shared" ca="1" si="202"/>
        <v>0</v>
      </c>
      <c r="K221" s="147">
        <f t="shared" ca="1" si="202"/>
        <v>0</v>
      </c>
      <c r="L221" s="147">
        <f t="shared" ca="1" si="202"/>
        <v>0</v>
      </c>
      <c r="M221" s="147">
        <f t="shared" ca="1" si="202"/>
        <v>0</v>
      </c>
      <c r="N221" s="147">
        <f t="shared" ca="1" si="202"/>
        <v>0</v>
      </c>
      <c r="O221" s="147">
        <f t="shared" ca="1" si="202"/>
        <v>0</v>
      </c>
      <c r="P221" s="147">
        <f t="shared" ca="1" si="202"/>
        <v>0</v>
      </c>
      <c r="Q221" s="550">
        <f t="shared" ref="Q221:Y221" ca="1" si="203">SUM(Q9+Q16+Q23+Q30+Q37+Q44+Q51+Q58+Q65+Q72+Q79+Q86+Q93+Q100+Q107+Q114+Q121+Q128+Q135+Q142+Q149+Q156+Q163+Q170+Q177+Q184+Q191+Q198+Q205+Q212+Q219)</f>
        <v>0</v>
      </c>
      <c r="R221" s="147">
        <f t="shared" ca="1" si="203"/>
        <v>11115000</v>
      </c>
      <c r="S221" s="147">
        <f t="shared" ca="1" si="203"/>
        <v>0</v>
      </c>
      <c r="T221" s="147">
        <f t="shared" ca="1" si="203"/>
        <v>2850000</v>
      </c>
      <c r="U221" s="147">
        <f t="shared" ca="1" si="203"/>
        <v>-13965000</v>
      </c>
      <c r="V221" s="147">
        <f t="shared" ca="1" si="203"/>
        <v>9892350</v>
      </c>
      <c r="W221" s="147">
        <f t="shared" ca="1" si="203"/>
        <v>0</v>
      </c>
      <c r="X221" s="147">
        <f t="shared" ca="1" si="203"/>
        <v>-12742350</v>
      </c>
      <c r="Y221" s="156" t="e">
        <f t="shared" ca="1" si="203"/>
        <v>#DIV/0!</v>
      </c>
      <c r="Z221" s="157" t="e">
        <f ca="1">(Z9+Z16+Z23+Z30+Z37+Z44+Z51+Z58+Z65+Z72+Z79+Z86+Z93+Z100+Z107+Z114+Z121+Z128+Z135+Z142+Z149+Z156+Z163+Z170+Z177+Z184+Z191+Z198+Z205+Z212+Z219)/C1</f>
        <v>#DIV/0!</v>
      </c>
      <c r="AA221" s="147">
        <f t="shared" ref="AA221:AD221" ca="1" si="204">SUM(AA9+AA16+AA23+AA30+AA37+AA44+AA51+AA58+AA65+AA72+AA79+AA86+AA93+AA100+AA107+AA114+AA121+AA128+AA135+AA142+AA149+AA156+AA163+AA170+AA177+AA184+AA191+AA198+AA205+AA212+AA219)</f>
        <v>0</v>
      </c>
      <c r="AB221" s="147">
        <f t="shared" si="204"/>
        <v>0</v>
      </c>
      <c r="AC221" s="147">
        <f t="shared" si="204"/>
        <v>50000</v>
      </c>
      <c r="AD221" s="147">
        <f t="shared" ca="1" si="204"/>
        <v>50000</v>
      </c>
      <c r="AE221" s="158">
        <f>SUM(AE4:AE219)</f>
        <v>5161.2</v>
      </c>
      <c r="AF221" s="155" t="e">
        <f ca="1">SUM(AF9:AF219)</f>
        <v>#DIV/0!</v>
      </c>
    </row>
    <row r="222" spans="1:32" ht="15.75">
      <c r="AA222" s="159"/>
      <c r="AC222" s="160" t="s">
        <v>251</v>
      </c>
      <c r="AD222" s="161" t="e">
        <f ca="1">AD221/C1</f>
        <v>#DIV/0!</v>
      </c>
    </row>
    <row r="223" spans="1:32" ht="18" customHeight="1">
      <c r="AC223" s="162" t="s">
        <v>274</v>
      </c>
      <c r="AD223" s="163" t="e">
        <f>(AC221/C1)*0.7</f>
        <v>#DIV/0!</v>
      </c>
    </row>
    <row r="224" spans="1:32">
      <c r="F224" s="6">
        <v>6</v>
      </c>
    </row>
    <row r="225" spans="2:30">
      <c r="AC225" s="164" t="s">
        <v>275</v>
      </c>
      <c r="AD225" s="165">
        <f>AS9</f>
        <v>378</v>
      </c>
    </row>
    <row r="226" spans="2:30">
      <c r="AC226" s="164" t="s">
        <v>212</v>
      </c>
      <c r="AD226" s="165" t="e">
        <f ca="1">AD222-AD225</f>
        <v>#DIV/0!</v>
      </c>
    </row>
    <row r="227" spans="2:30" ht="15.75">
      <c r="AC227" s="166" t="s">
        <v>213</v>
      </c>
      <c r="AD227" s="167" t="e">
        <f ca="1">AD226*0.11</f>
        <v>#DIV/0!</v>
      </c>
    </row>
    <row r="228" spans="2:30">
      <c r="B228" s="6" t="e" cm="1">
        <f t="array" aca="1" ref="B228" ca="1">INDIRECT("'[Rawad.xlsx]"&amp;TEXT(DATE(2025,10,1)+INT((ROW()-4)/7),"dd-mm-yyyy")&amp;"'!$B$4")</f>
        <v>#REF!</v>
      </c>
    </row>
    <row r="233" spans="2:30">
      <c r="C233" s="6" t="str">
        <f>TEXT(DATE(2025,10,1)+INT((ROW()-4)/7),"dd-mm-yyyy")</f>
        <v>02-11-2025</v>
      </c>
    </row>
    <row r="235" spans="2:30">
      <c r="B235" s="6" t="e" cm="1">
        <f t="array" aca="1" ref="B235" ca="1">INDIRECT("'[Rawad.xlsx]"&amp;TEXT(DATE(2025,10,1)+INT((ROW()-4)/7),"dd-mm-yyyy")&amp;"'!$B$4")</f>
        <v>#REF!</v>
      </c>
    </row>
    <row r="242" spans="2:2">
      <c r="B242" s="6" t="e" cm="1">
        <f t="array" aca="1" ref="B242" ca="1">INDIRECT("'[Rawad.xlsx]"&amp;TEXT(DATE(2025,10,1)+INT((ROW()-4)/7),"dd-mm-yyyy")&amp;"'!$B$4")</f>
        <v>#REF!</v>
      </c>
    </row>
    <row r="249" spans="2:2">
      <c r="B249" s="6" t="e" cm="1">
        <f t="array" aca="1" ref="B249" ca="1">INDIRECT("'[Rawad.xlsx]"&amp;TEXT(DATE(2025,10,1)+INT((ROW()-4)/7),"dd-mm-yyyy")&amp;"'!$B$4")</f>
        <v>#REF!</v>
      </c>
    </row>
    <row r="256" spans="2:2">
      <c r="B256" s="6" t="e" cm="1">
        <f t="array" aca="1" ref="B256" ca="1">INDIRECT("'[Rawad.xlsx]"&amp;TEXT(DATE(2025,10,1)+INT((ROW()-4)/7),"dd-mm-yyyy")&amp;"'!$B$4")</f>
        <v>#REF!</v>
      </c>
    </row>
    <row r="263" spans="2:2">
      <c r="B263" s="6" t="e" cm="1">
        <f t="array" aca="1" ref="B263" ca="1">INDIRECT("'[Rawad.xlsx]"&amp;TEXT(DATE(2025,10,1)+INT((ROW()-4)/7),"dd-mm-yyyy")&amp;"'!$B$4")</f>
        <v>#REF!</v>
      </c>
    </row>
    <row r="270" spans="2:2">
      <c r="B270" s="6" t="e" cm="1">
        <f t="array" aca="1" ref="B270" ca="1">INDIRECT("'[Rawad.xlsx]"&amp;TEXT(DATE(2025,10,1)+INT((ROW()-4)/7),"dd-mm-yyyy")&amp;"'!$B$4")</f>
        <v>#REF!</v>
      </c>
    </row>
    <row r="277" spans="2:2">
      <c r="B277" s="6" t="e" cm="1">
        <f t="array" aca="1" ref="B277" ca="1">INDIRECT("'[Rawad.xlsx]"&amp;TEXT(DATE(2025,10,1)+INT((ROW()-4)/7),"dd-mm-yyyy")&amp;"'!$B$4")</f>
        <v>#REF!</v>
      </c>
    </row>
    <row r="284" spans="2:2">
      <c r="B284" s="6" t="e" cm="1">
        <f t="array" aca="1" ref="B284" ca="1">INDIRECT("'[Rawad.xlsx]"&amp;TEXT(DATE(2025,10,1)+INT((ROW()-4)/7),"dd-mm-yyyy")&amp;"'!$B$4")</f>
        <v>#REF!</v>
      </c>
    </row>
    <row r="291" spans="2:2">
      <c r="B291" s="6" t="e" cm="1">
        <f t="array" aca="1" ref="B291" ca="1">INDIRECT("'[Rawad.xlsx]"&amp;TEXT(DATE(2025,10,1)+INT((ROW()-4)/7),"dd-mm-yyyy")&amp;"'!$B$4")</f>
        <v>#REF!</v>
      </c>
    </row>
    <row r="298" spans="2:2">
      <c r="B298" s="6" t="e" cm="1">
        <f t="array" aca="1" ref="B298" ca="1">INDIRECT("'[Rawad.xlsx]"&amp;TEXT(DATE(2025,10,1)+INT((ROW()-4)/7),"dd-mm-yyyy")&amp;"'!$B$4")</f>
        <v>#REF!</v>
      </c>
    </row>
    <row r="305" spans="2:2">
      <c r="B305" s="6" t="e" cm="1">
        <f t="array" aca="1" ref="B305" ca="1">INDIRECT("'[Rawad.xlsx]"&amp;TEXT(DATE(2025,10,1)+INT((ROW()-4)/7),"dd-mm-yyyy")&amp;"'!$B$4")</f>
        <v>#REF!</v>
      </c>
    </row>
  </sheetData>
  <mergeCells count="13">
    <mergeCell ref="AO1:AP1"/>
    <mergeCell ref="AQ1:AR1"/>
    <mergeCell ref="AK18:AL18"/>
    <mergeCell ref="A220:A221"/>
    <mergeCell ref="AH26:AH59"/>
    <mergeCell ref="AM18:AM20"/>
    <mergeCell ref="AK1:AL1"/>
    <mergeCell ref="AM1:AN1"/>
    <mergeCell ref="AV28:AV59"/>
    <mergeCell ref="B220:C221"/>
    <mergeCell ref="AI26:AV27"/>
    <mergeCell ref="AK19:AL19"/>
    <mergeCell ref="AK20:AL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F11"/>
  <sheetViews>
    <sheetView workbookViewId="0">
      <selection activeCell="F4" sqref="F4:F5"/>
    </sheetView>
  </sheetViews>
  <sheetFormatPr defaultColWidth="11" defaultRowHeight="15"/>
  <sheetData>
    <row r="4" spans="2:6">
      <c r="B4" t="str">
        <f>TEXT(DATE(2025,10,1)+INT((ROW()-4)/7),"dd-mm-yyyy")</f>
        <v>01-10-2025</v>
      </c>
      <c r="F4" t="str">
        <f>TEXT(DATE(2025,10,1)+INT((ROW()-4)/7),"dd-mm-yyyy")</f>
        <v>01-10-2025</v>
      </c>
    </row>
    <row r="11" spans="2:6">
      <c r="B11" t="str">
        <f>TEXT(DATE(2025,10,1)+INT((ROW()-4)/7),"dd-mm-yyyy")</f>
        <v>02-10-2025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"/>
  <sheetViews>
    <sheetView workbookViewId="0">
      <selection activeCell="J35" sqref="J35"/>
    </sheetView>
  </sheetViews>
  <sheetFormatPr defaultColWidth="8.87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417C0-FAB3-40DE-92C3-84677F35E0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2015-06-05T18:17:00Z</dcterms:created>
  <dcterms:modified xsi:type="dcterms:W3CDTF">2025-10-21T15:03:30Z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F03810FD39EA4B38AA57D0DF779F1780_13</vt:lpwstr>
  </property>
  <property fmtid="{D5CDD505-2E9C-101B-9397-08002B2CF9AE}" pid="3" name="KSOProductBuildVer">
    <vt:lpwstr>1033-12.2.0.23131</vt:lpwstr>
  </property>
</Properties>
</file>