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WALE\Downloads\"/>
    </mc:Choice>
  </mc:AlternateContent>
  <xr:revisionPtr revIDLastSave="0" documentId="8_{45CB908E-60AC-B04A-BFB9-7C120F5056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3" r:id="rId1"/>
  </sheets>
  <definedNames>
    <definedName name="ColumnTitle1">#REF!</definedName>
    <definedName name="company_name">#REF!</definedName>
    <definedName name="RowTitleRegion1..C7">#REF!</definedName>
    <definedName name="RowTitleRegion2..G5">#REF!</definedName>
    <definedName name="RowTitleRegion3..G26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K14" i="3"/>
  <c r="N14" i="3"/>
  <c r="S12" i="3"/>
  <c r="R12" i="3"/>
  <c r="Q12" i="3"/>
  <c r="J11" i="3"/>
  <c r="K11" i="3"/>
  <c r="J13" i="3"/>
  <c r="K13" i="3"/>
  <c r="J15" i="3"/>
  <c r="J18" i="3"/>
  <c r="K18" i="3"/>
  <c r="N18" i="3"/>
  <c r="J19" i="3"/>
  <c r="J21" i="3"/>
  <c r="K21" i="3"/>
  <c r="J22" i="3"/>
  <c r="K22" i="3"/>
  <c r="N22" i="3"/>
  <c r="J23" i="3"/>
  <c r="K23" i="3"/>
  <c r="J25" i="3"/>
  <c r="K25" i="3"/>
  <c r="J26" i="3"/>
  <c r="K26" i="3"/>
  <c r="N26" i="3"/>
  <c r="J27" i="3"/>
  <c r="K27" i="3"/>
  <c r="N27" i="3"/>
  <c r="J30" i="3"/>
  <c r="K30" i="3"/>
  <c r="J31" i="3"/>
  <c r="K31" i="3"/>
  <c r="N31" i="3"/>
  <c r="J33" i="3"/>
  <c r="K33" i="3"/>
  <c r="J34" i="3"/>
  <c r="K34" i="3"/>
  <c r="J35" i="3"/>
  <c r="K35" i="3"/>
  <c r="N35" i="3"/>
  <c r="J37" i="3"/>
  <c r="K37" i="3"/>
  <c r="J38" i="3"/>
  <c r="K38" i="3"/>
  <c r="J39" i="3"/>
  <c r="K39" i="3"/>
  <c r="N39" i="3"/>
  <c r="J41" i="3"/>
  <c r="K41" i="3"/>
  <c r="J42" i="3"/>
  <c r="J43" i="3"/>
  <c r="K43" i="3"/>
  <c r="N43" i="3"/>
  <c r="J46" i="3"/>
  <c r="K46" i="3"/>
  <c r="J47" i="3"/>
  <c r="K47" i="3"/>
  <c r="N47" i="3"/>
  <c r="J49" i="3"/>
  <c r="K49" i="3"/>
  <c r="J50" i="3"/>
  <c r="K50" i="3"/>
  <c r="J51" i="3"/>
  <c r="K51" i="3"/>
  <c r="N51" i="3"/>
  <c r="J54" i="3"/>
  <c r="K54" i="3"/>
  <c r="J55" i="3"/>
  <c r="K55" i="3"/>
  <c r="N55" i="3"/>
  <c r="J57" i="3"/>
  <c r="K57" i="3"/>
  <c r="J58" i="3"/>
  <c r="J59" i="3"/>
  <c r="K59" i="3"/>
  <c r="N59" i="3"/>
  <c r="J61" i="3"/>
  <c r="K61" i="3"/>
  <c r="J62" i="3"/>
  <c r="K62" i="3"/>
  <c r="J8" i="3"/>
  <c r="K8" i="3"/>
  <c r="J9" i="3"/>
  <c r="K9" i="3"/>
  <c r="J10" i="3"/>
  <c r="K10" i="3"/>
  <c r="N10" i="3"/>
  <c r="J12" i="3"/>
  <c r="K12" i="3"/>
  <c r="J16" i="3"/>
  <c r="K16" i="3"/>
  <c r="J17" i="3"/>
  <c r="K17" i="3"/>
  <c r="J20" i="3"/>
  <c r="K20" i="3"/>
  <c r="J24" i="3"/>
  <c r="K24" i="3"/>
  <c r="J28" i="3"/>
  <c r="K28" i="3"/>
  <c r="J29" i="3"/>
  <c r="K29" i="3"/>
  <c r="J32" i="3"/>
  <c r="K32" i="3"/>
  <c r="J36" i="3"/>
  <c r="K36" i="3"/>
  <c r="J40" i="3"/>
  <c r="K40" i="3"/>
  <c r="J44" i="3"/>
  <c r="K44" i="3"/>
  <c r="J45" i="3"/>
  <c r="K45" i="3"/>
  <c r="J48" i="3"/>
  <c r="K48" i="3"/>
  <c r="J52" i="3"/>
  <c r="K52" i="3"/>
  <c r="J53" i="3"/>
  <c r="K53" i="3"/>
  <c r="J56" i="3"/>
  <c r="K56" i="3"/>
  <c r="J60" i="3"/>
  <c r="K60" i="3"/>
  <c r="K19" i="3"/>
  <c r="N19" i="3"/>
  <c r="N54" i="3"/>
  <c r="N38" i="3"/>
  <c r="N50" i="3"/>
  <c r="N34" i="3"/>
  <c r="K58" i="3"/>
  <c r="N58" i="3"/>
  <c r="N46" i="3"/>
  <c r="K42" i="3"/>
  <c r="N42" i="3"/>
  <c r="N30" i="3"/>
  <c r="N62" i="3"/>
  <c r="N23" i="3"/>
  <c r="K15" i="3"/>
  <c r="N15" i="3"/>
  <c r="N11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J5" i="3"/>
  <c r="K5" i="3"/>
  <c r="J3" i="3"/>
  <c r="K3" i="3"/>
  <c r="J4" i="3"/>
  <c r="K4" i="3"/>
  <c r="J6" i="3"/>
  <c r="K6" i="3"/>
  <c r="J7" i="3"/>
  <c r="K7" i="3"/>
  <c r="N7" i="3"/>
  <c r="Q15" i="3"/>
  <c r="N5" i="3"/>
  <c r="N6" i="3"/>
  <c r="N4" i="3"/>
  <c r="N3" i="3"/>
  <c r="Q16" i="3"/>
  <c r="Q17" i="3"/>
</calcChain>
</file>

<file path=xl/sharedStrings.xml><?xml version="1.0" encoding="utf-8"?>
<sst xmlns="http://schemas.openxmlformats.org/spreadsheetml/2006/main" count="144" uniqueCount="89">
  <si>
    <t>Total Overtime Hours</t>
  </si>
  <si>
    <t>Net Pay</t>
  </si>
  <si>
    <t>Ram Prakash</t>
  </si>
  <si>
    <t>ID</t>
  </si>
  <si>
    <t>Gross pay</t>
  </si>
  <si>
    <t>GridPoint Solutions</t>
  </si>
  <si>
    <t xml:space="preserve">   Employee Name</t>
  </si>
  <si>
    <t xml:space="preserve">BASIC SALARY </t>
  </si>
  <si>
    <t>TOTAL ATTANDANCE</t>
  </si>
  <si>
    <t xml:space="preserve">OVER TIME HOURS </t>
  </si>
  <si>
    <t>GROSS PAY</t>
  </si>
  <si>
    <t>INCOME TAX (15%)</t>
  </si>
  <si>
    <t>OTHER DEDUCTIONS</t>
  </si>
  <si>
    <t xml:space="preserve">  POSITION</t>
  </si>
  <si>
    <t xml:space="preserve">  NET PAY</t>
  </si>
  <si>
    <t xml:space="preserve">TRANSPORT ALLOWANCE </t>
  </si>
  <si>
    <t xml:space="preserve">OTHER ALLOWANCES </t>
  </si>
  <si>
    <t>ADVANCE</t>
  </si>
  <si>
    <t>Ahmed Ali</t>
  </si>
  <si>
    <t>Abdullah Sheikh</t>
  </si>
  <si>
    <t>Danyal Abbas</t>
  </si>
  <si>
    <t>Mdm Rabia</t>
  </si>
  <si>
    <t xml:space="preserve">Admin officer </t>
  </si>
  <si>
    <t>Incharge</t>
  </si>
  <si>
    <t>clerk</t>
  </si>
  <si>
    <t xml:space="preserve">Human resource </t>
  </si>
  <si>
    <t xml:space="preserve">Supervisor </t>
  </si>
  <si>
    <t>FIND EMPLOYEE</t>
  </si>
  <si>
    <t>-</t>
  </si>
  <si>
    <t>Employee Name</t>
  </si>
  <si>
    <t>Employee ID</t>
  </si>
  <si>
    <t xml:space="preserve">Total Employee </t>
  </si>
  <si>
    <t>Total Gross Pay</t>
  </si>
  <si>
    <t>Total Net Pay</t>
  </si>
  <si>
    <t xml:space="preserve">Saad </t>
  </si>
  <si>
    <t>Ali</t>
  </si>
  <si>
    <t>Raza</t>
  </si>
  <si>
    <t>Owais</t>
  </si>
  <si>
    <t>Ismail</t>
  </si>
  <si>
    <t>DawoodUrhan</t>
  </si>
  <si>
    <t>AtifArbaz</t>
  </si>
  <si>
    <t>SultanFazil</t>
  </si>
  <si>
    <t>NoorHassan</t>
  </si>
  <si>
    <t>SaadRizwan</t>
  </si>
  <si>
    <t>IrfanHassan</t>
  </si>
  <si>
    <t>RizwanRehan</t>
  </si>
  <si>
    <t>OwaisSaad</t>
  </si>
  <si>
    <t>RazaKamran</t>
  </si>
  <si>
    <t>AliSherjeel</t>
  </si>
  <si>
    <t>IsmailSaeed</t>
  </si>
  <si>
    <t>AzizSaad</t>
  </si>
  <si>
    <t>KamranMehran</t>
  </si>
  <si>
    <t>MoizYaseen</t>
  </si>
  <si>
    <t>YaseenMehran</t>
  </si>
  <si>
    <t>AqibZahid</t>
  </si>
  <si>
    <t>SherjeelMuhammad</t>
  </si>
  <si>
    <t>MuhammadFazil</t>
  </si>
  <si>
    <t>SaeedJawwad</t>
  </si>
  <si>
    <t>AhmedNoor</t>
  </si>
  <si>
    <t>MuzamilRehan</t>
  </si>
  <si>
    <t>MehranNaeem</t>
  </si>
  <si>
    <t>AmmarUrhan</t>
  </si>
  <si>
    <t>RiyazNaeem</t>
  </si>
  <si>
    <t>AdilAmmar</t>
  </si>
  <si>
    <t>RehmanMoiz</t>
  </si>
  <si>
    <t>ZainIrfan</t>
  </si>
  <si>
    <t>HassainRizwan</t>
  </si>
  <si>
    <t>AshrafAli</t>
  </si>
  <si>
    <t>AwaisSaeed</t>
  </si>
  <si>
    <t>KamilFaisal</t>
  </si>
  <si>
    <t>ZahidMuhammad</t>
  </si>
  <si>
    <t>NaeemNoor</t>
  </si>
  <si>
    <t>AhsanNaeem</t>
  </si>
  <si>
    <t>JawwadJawwad</t>
  </si>
  <si>
    <t>MudasirArbaz</t>
  </si>
  <si>
    <t>FazilNoor</t>
  </si>
  <si>
    <t>JameelSherjeel</t>
  </si>
  <si>
    <t>RehanRiyaz</t>
  </si>
  <si>
    <t>AslamM Asif</t>
  </si>
  <si>
    <t>HashimRizwan</t>
  </si>
  <si>
    <t>M AsifMoiz</t>
  </si>
  <si>
    <t>UrhanAziz</t>
  </si>
  <si>
    <t>FaisalMoiz</t>
  </si>
  <si>
    <t>ArbazJawwad</t>
  </si>
  <si>
    <t>AmeenOwais</t>
  </si>
  <si>
    <t>UmarAdil</t>
  </si>
  <si>
    <t>FaizanHashim</t>
  </si>
  <si>
    <t>HassanZain</t>
  </si>
  <si>
    <t>SaadMuzamil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</si>
</sst>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409]#,##0.0"/>
    <numFmt numFmtId="167" formatCode="[$$-409]#,##0"/>
    <numFmt numFmtId="168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6"/>
      <name val="Yu Gothic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 applyFill="0" applyBorder="0">
      <alignment horizontal="left" vertical="center" wrapText="1" indent="1"/>
    </xf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9" xfId="1" applyNumberFormat="1" applyFon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4" fontId="0" fillId="0" borderId="1" xfId="3" applyFont="1" applyBorder="1" applyAlignment="1">
      <alignment vertical="center"/>
    </xf>
    <xf numFmtId="167" fontId="0" fillId="4" borderId="11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00000000-0005-0000-0000-000003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409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8" formatCode="[$$-409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$-409]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[$$-409]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rgb="FF505050"/>
        </top>
        <bottom style="thin">
          <color indexed="64"/>
        </bottom>
      </border>
    </dxf>
    <dxf>
      <alignment vertical="center" wrapText="1"/>
    </dxf>
  </dxfs>
  <tableStyles count="0" defaultTableStyle="TableStyleMedium2" defaultPivotStyle="PivotStyleLight16"/>
  <colors>
    <mruColors>
      <color rgb="FF019149"/>
      <color rgb="FF018543"/>
      <color rgb="FF016E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2:N62" totalsRowShown="0" headerRowDxfId="14" tableBorderDxfId="13">
  <autoFilter ref="B2:N62" xr:uid="{00000000-0009-0000-0100-000003000000}"/>
  <tableColumns count="13">
    <tableColumn id="1" xr3:uid="{00000000-0010-0000-0000-000001000000}" name="   Employee Name" dataDxfId="12"/>
    <tableColumn id="10" xr3:uid="{00000000-0010-0000-0000-00000A000000}" name="  POSITION" dataDxfId="11"/>
    <tableColumn id="11" xr3:uid="{00000000-0010-0000-0000-00000B000000}" name="BASIC SALARY " dataDxfId="10"/>
    <tableColumn id="12" xr3:uid="{00000000-0010-0000-0000-00000C000000}" name="TOTAL ATTANDANCE" dataDxfId="9"/>
    <tableColumn id="4" xr3:uid="{00000000-0010-0000-0000-000004000000}" name="OVER TIME HOURS " dataDxfId="8"/>
    <tableColumn id="13" xr3:uid="{00000000-0010-0000-0000-00000D000000}" name="TRANSPORT ALLOWANCE " dataDxfId="7"/>
    <tableColumn id="14" xr3:uid="{00000000-0010-0000-0000-00000E000000}" name="OTHER ALLOWANCES " dataDxfId="6" dataCellStyle="Currency"/>
    <tableColumn id="5" xr3:uid="{00000000-0010-0000-0000-000005000000}" name="Total Overtime Hours" dataDxfId="5"/>
    <tableColumn id="6" xr3:uid="{00000000-0010-0000-0000-000006000000}" name="GROSS PAY" dataDxfId="4" dataCellStyle="Comma">
      <calculatedColumnFormula>(((Table3[[#This Row],[BASIC SALARY ]]/30)/6)*Table3[[#This Row],[Total Overtime Hours]])+((Table3[[#This Row],[BASIC SALARY ]]/30)*(Table3[[#This Row],[TOTAL ATTANDANCE]])+IF(Table3[[#This Row],[TRANSPORT ALLOWANCE ]]="-","",+Table3[[#This Row],[TRANSPORT ALLOWANCE ]]))</calculatedColumnFormula>
    </tableColumn>
    <tableColumn id="7" xr3:uid="{00000000-0010-0000-0000-000007000000}" name="INCOME TAX (15%)" dataDxfId="3">
      <calculatedColumnFormula>J3*15%</calculatedColumnFormula>
    </tableColumn>
    <tableColumn id="15" xr3:uid="{00000000-0010-0000-0000-00000F000000}" name="ADVANCE" dataDxfId="2"/>
    <tableColumn id="8" xr3:uid="{00000000-0010-0000-0000-000008000000}" name="OTHER DEDUCTIONS" dataDxfId="1"/>
    <tableColumn id="9" xr3:uid="{00000000-0010-0000-0000-000009000000}" name="  NET PAY" dataDxfId="0" dataCellStyle="Comma">
      <calculatedColumnFormula>J3-(K3+M3+Table3[[#This Row],[ADVANCE]])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E1" zoomScale="87" zoomScaleNormal="87" workbookViewId="0">
      <selection activeCell="P24" sqref="P24"/>
    </sheetView>
  </sheetViews>
  <sheetFormatPr defaultRowHeight="15" x14ac:dyDescent="0.2"/>
  <cols>
    <col min="2" max="2" width="13.71875" bestFit="1" customWidth="1"/>
    <col min="3" max="3" width="14.9296875" bestFit="1" customWidth="1"/>
    <col min="4" max="4" width="10.22265625" bestFit="1" customWidth="1"/>
    <col min="5" max="5" width="15.87109375" customWidth="1"/>
    <col min="6" max="6" width="17.890625" bestFit="1" customWidth="1"/>
    <col min="7" max="8" width="17.890625" customWidth="1"/>
    <col min="9" max="9" width="17.21875" customWidth="1"/>
    <col min="10" max="10" width="12.5078125" bestFit="1" customWidth="1"/>
    <col min="11" max="11" width="14.2578125" bestFit="1" customWidth="1"/>
    <col min="12" max="12" width="14.2578125" customWidth="1"/>
    <col min="13" max="13" width="20.58203125" bestFit="1" customWidth="1"/>
    <col min="14" max="14" width="13.046875" customWidth="1"/>
    <col min="15" max="15" width="10.35546875" bestFit="1" customWidth="1"/>
    <col min="16" max="16" width="14.125" bestFit="1" customWidth="1"/>
    <col min="17" max="17" width="14.390625" bestFit="1" customWidth="1"/>
    <col min="18" max="19" width="11.56640625" bestFit="1" customWidth="1"/>
  </cols>
  <sheetData>
    <row r="1" spans="1:19" ht="53.25" customHeight="1" x14ac:dyDescent="0.2">
      <c r="A1" s="35" t="s">
        <v>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9" s="15" customFormat="1" ht="48" customHeight="1" x14ac:dyDescent="0.2">
      <c r="A2" s="2" t="s">
        <v>3</v>
      </c>
      <c r="B2" s="6" t="s">
        <v>6</v>
      </c>
      <c r="C2" s="14" t="s">
        <v>13</v>
      </c>
      <c r="D2" s="6" t="s">
        <v>7</v>
      </c>
      <c r="E2" s="6" t="s">
        <v>8</v>
      </c>
      <c r="F2" s="2" t="s">
        <v>9</v>
      </c>
      <c r="G2" s="2" t="s">
        <v>15</v>
      </c>
      <c r="H2" s="2" t="s">
        <v>16</v>
      </c>
      <c r="I2" s="2" t="s">
        <v>0</v>
      </c>
      <c r="J2" s="16" t="s">
        <v>10</v>
      </c>
      <c r="K2" s="3" t="s">
        <v>11</v>
      </c>
      <c r="L2" s="4" t="s">
        <v>17</v>
      </c>
      <c r="M2" s="18" t="s">
        <v>12</v>
      </c>
      <c r="N2" s="17" t="s">
        <v>14</v>
      </c>
      <c r="O2"/>
      <c r="P2"/>
      <c r="Q2"/>
      <c r="R2"/>
      <c r="S2"/>
    </row>
    <row r="3" spans="1:19" ht="15" customHeight="1" x14ac:dyDescent="0.2">
      <c r="A3" s="1">
        <v>1001</v>
      </c>
      <c r="B3" s="12" t="s">
        <v>19</v>
      </c>
      <c r="C3" s="7" t="s">
        <v>22</v>
      </c>
      <c r="D3" s="20">
        <v>6284</v>
      </c>
      <c r="E3" s="7">
        <v>24</v>
      </c>
      <c r="F3" s="1">
        <v>10</v>
      </c>
      <c r="G3" s="22"/>
      <c r="H3" s="28"/>
      <c r="I3" s="1">
        <v>24</v>
      </c>
      <c r="J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5865.0666666666666</v>
      </c>
      <c r="K3" s="24">
        <f>J3*15%</f>
        <v>879.76</v>
      </c>
      <c r="L3" s="24"/>
      <c r="M3" s="21">
        <v>200</v>
      </c>
      <c r="N3" s="26">
        <f>J3-(K3+M3+Table3[[#This Row],[ADVANCE]])</f>
        <v>4785.3066666666664</v>
      </c>
    </row>
    <row r="4" spans="1:19" ht="15.75" customHeight="1" x14ac:dyDescent="0.2">
      <c r="A4" s="1">
        <v>1123</v>
      </c>
      <c r="B4" s="12" t="s">
        <v>18</v>
      </c>
      <c r="C4" s="7" t="s">
        <v>23</v>
      </c>
      <c r="D4" s="20">
        <v>7606</v>
      </c>
      <c r="E4" s="7">
        <v>25</v>
      </c>
      <c r="F4" s="1" t="s">
        <v>28</v>
      </c>
      <c r="G4" s="22"/>
      <c r="H4" s="28"/>
      <c r="I4" s="1">
        <v>19</v>
      </c>
      <c r="J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7141.1888888888889</v>
      </c>
      <c r="K4" s="24">
        <f>J4*15%</f>
        <v>1071.1783333333333</v>
      </c>
      <c r="L4" s="24">
        <v>600</v>
      </c>
      <c r="M4" s="21">
        <v>0</v>
      </c>
      <c r="N4" s="26">
        <f>J4-(K4+M4+Table3[[#This Row],[ADVANCE]])</f>
        <v>5470.0105555555556</v>
      </c>
    </row>
    <row r="5" spans="1:19" x14ac:dyDescent="0.2">
      <c r="A5" s="1">
        <v>1245</v>
      </c>
      <c r="B5" s="12" t="s">
        <v>2</v>
      </c>
      <c r="C5" s="7" t="s">
        <v>24</v>
      </c>
      <c r="D5" s="20">
        <v>7667</v>
      </c>
      <c r="E5" s="7">
        <v>23</v>
      </c>
      <c r="F5" s="1">
        <v>13</v>
      </c>
      <c r="G5" s="22">
        <v>500</v>
      </c>
      <c r="H5" s="28"/>
      <c r="I5" s="1">
        <v>12</v>
      </c>
      <c r="J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6889.1666666666661</v>
      </c>
      <c r="K5" s="24">
        <f>J5*15%</f>
        <v>1033.3749999999998</v>
      </c>
      <c r="L5" s="24"/>
      <c r="M5" s="21">
        <v>300</v>
      </c>
      <c r="N5" s="26">
        <f>J5-(K5+M5+Table3[[#This Row],[ADVANCE]])</f>
        <v>5555.7916666666661</v>
      </c>
    </row>
    <row r="6" spans="1:19" x14ac:dyDescent="0.2">
      <c r="A6" s="1">
        <v>1367</v>
      </c>
      <c r="B6" s="12" t="s">
        <v>21</v>
      </c>
      <c r="C6" s="7" t="s">
        <v>25</v>
      </c>
      <c r="D6" s="20">
        <v>5148</v>
      </c>
      <c r="E6" s="7">
        <v>27</v>
      </c>
      <c r="F6" s="1">
        <v>6</v>
      </c>
      <c r="G6" s="22">
        <v>500</v>
      </c>
      <c r="H6" s="28"/>
      <c r="I6" s="1">
        <v>26</v>
      </c>
      <c r="J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5876.7999999999993</v>
      </c>
      <c r="K6" s="24">
        <f>J6*15%</f>
        <v>881.51999999999987</v>
      </c>
      <c r="L6" s="24"/>
      <c r="M6" s="21">
        <v>300</v>
      </c>
      <c r="N6" s="26">
        <f>J6-(K6+M6+Table3[[#This Row],[ADVANCE]])</f>
        <v>4695.2799999999988</v>
      </c>
    </row>
    <row r="7" spans="1:19" ht="15" customHeight="1" x14ac:dyDescent="0.2">
      <c r="A7" s="1">
        <v>1489</v>
      </c>
      <c r="B7" s="13" t="s">
        <v>20</v>
      </c>
      <c r="C7" s="8" t="s">
        <v>26</v>
      </c>
      <c r="D7" s="20">
        <v>5065</v>
      </c>
      <c r="E7" s="7">
        <v>24</v>
      </c>
      <c r="F7" s="9">
        <v>3</v>
      </c>
      <c r="G7" s="22"/>
      <c r="H7" s="28">
        <v>100</v>
      </c>
      <c r="I7" s="1">
        <v>24</v>
      </c>
      <c r="J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4727.333333333333</v>
      </c>
      <c r="K7" s="25">
        <f>J7*15%</f>
        <v>709.09999999999991</v>
      </c>
      <c r="L7" s="24">
        <v>700</v>
      </c>
      <c r="M7" s="27">
        <v>0</v>
      </c>
      <c r="N7" s="26">
        <f>J7-(K7+M7+Table3[[#This Row],[ADVANCE]])</f>
        <v>3318.2333333333331</v>
      </c>
    </row>
    <row r="8" spans="1:19" ht="15" customHeight="1" x14ac:dyDescent="0.2">
      <c r="A8" s="1">
        <v>1611</v>
      </c>
      <c r="B8" s="13" t="s">
        <v>34</v>
      </c>
      <c r="C8" s="7" t="s">
        <v>22</v>
      </c>
      <c r="D8" s="20">
        <v>7071</v>
      </c>
      <c r="E8" s="7">
        <v>29</v>
      </c>
      <c r="F8" s="9">
        <v>3</v>
      </c>
      <c r="G8" s="22"/>
      <c r="H8" s="28"/>
      <c r="I8" s="1">
        <v>17</v>
      </c>
      <c r="J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7503.1166666666659</v>
      </c>
      <c r="K8" s="25">
        <f t="shared" ref="K8:K62" si="0">J8*15%</f>
        <v>1125.4674999999997</v>
      </c>
      <c r="L8" s="24">
        <v>600</v>
      </c>
      <c r="M8" s="27">
        <v>1</v>
      </c>
      <c r="N8" s="26">
        <f>J8-(K8+M8+Table3[[#This Row],[ADVANCE]])</f>
        <v>5776.6491666666661</v>
      </c>
    </row>
    <row r="9" spans="1:19" x14ac:dyDescent="0.2">
      <c r="A9" s="1">
        <v>1733</v>
      </c>
      <c r="B9" s="13" t="s">
        <v>35</v>
      </c>
      <c r="C9" s="7" t="s">
        <v>22</v>
      </c>
      <c r="D9" s="20">
        <v>7376</v>
      </c>
      <c r="E9" s="7">
        <v>28</v>
      </c>
      <c r="F9" s="9">
        <v>3</v>
      </c>
      <c r="G9" s="22">
        <v>300</v>
      </c>
      <c r="H9" s="28"/>
      <c r="I9" s="1">
        <v>12</v>
      </c>
      <c r="J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7676</v>
      </c>
      <c r="K9" s="25">
        <f t="shared" si="0"/>
        <v>1151.3999999999999</v>
      </c>
      <c r="L9" s="24"/>
      <c r="M9" s="27">
        <v>2</v>
      </c>
      <c r="N9" s="26">
        <f>J9-(K9+M9+Table3[[#This Row],[ADVANCE]])</f>
        <v>6522.6</v>
      </c>
    </row>
    <row r="10" spans="1:19" x14ac:dyDescent="0.2">
      <c r="A10" s="1">
        <v>1855</v>
      </c>
      <c r="B10" s="13" t="s">
        <v>36</v>
      </c>
      <c r="C10" s="7" t="s">
        <v>23</v>
      </c>
      <c r="D10" s="20">
        <v>7146</v>
      </c>
      <c r="E10" s="7">
        <v>26</v>
      </c>
      <c r="F10" s="9">
        <v>3</v>
      </c>
      <c r="G10" s="22"/>
      <c r="H10" s="28"/>
      <c r="I10" s="1">
        <v>20</v>
      </c>
      <c r="J1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6987.2</v>
      </c>
      <c r="K10" s="25">
        <f t="shared" si="0"/>
        <v>1048.08</v>
      </c>
      <c r="L10" s="24"/>
      <c r="M10" s="27">
        <v>3</v>
      </c>
      <c r="N10" s="26">
        <f>J10-(K10+M10+Table3[[#This Row],[ADVANCE]])</f>
        <v>5936.12</v>
      </c>
      <c r="P10" s="31" t="s">
        <v>27</v>
      </c>
      <c r="Q10" s="32"/>
      <c r="R10" s="32"/>
      <c r="S10" s="32"/>
    </row>
    <row r="11" spans="1:19" ht="15" customHeight="1" x14ac:dyDescent="0.2">
      <c r="A11" s="1">
        <v>1977</v>
      </c>
      <c r="B11" s="13" t="s">
        <v>37</v>
      </c>
      <c r="C11" s="7" t="s">
        <v>24</v>
      </c>
      <c r="D11" s="20">
        <v>4681</v>
      </c>
      <c r="E11" s="7">
        <v>29</v>
      </c>
      <c r="F11" s="9">
        <v>3</v>
      </c>
      <c r="G11" s="22">
        <v>200</v>
      </c>
      <c r="H11" s="28"/>
      <c r="I11" s="1">
        <v>12</v>
      </c>
      <c r="J1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5037.0333333333328</v>
      </c>
      <c r="K11" s="25">
        <f t="shared" si="0"/>
        <v>755.55499999999995</v>
      </c>
      <c r="L11" s="24">
        <v>540</v>
      </c>
      <c r="M11" s="27">
        <v>4</v>
      </c>
      <c r="N11" s="26">
        <f>J11-(K11+M11+Table3[[#This Row],[ADVANCE]])</f>
        <v>3737.478333333333</v>
      </c>
      <c r="P11" s="10" t="s">
        <v>30</v>
      </c>
      <c r="Q11" s="10" t="s">
        <v>29</v>
      </c>
      <c r="R11" s="10" t="s">
        <v>4</v>
      </c>
      <c r="S11" s="10" t="s">
        <v>1</v>
      </c>
    </row>
    <row r="12" spans="1:19" ht="15" customHeight="1" x14ac:dyDescent="0.2">
      <c r="A12" s="1">
        <v>2099</v>
      </c>
      <c r="B12" s="13" t="s">
        <v>38</v>
      </c>
      <c r="C12" s="7" t="s">
        <v>25</v>
      </c>
      <c r="D12" s="20">
        <v>6367</v>
      </c>
      <c r="E12" s="7">
        <v>25</v>
      </c>
      <c r="F12" s="9">
        <v>3</v>
      </c>
      <c r="G12" s="22">
        <v>500</v>
      </c>
      <c r="H12" s="28">
        <v>600</v>
      </c>
      <c r="I12" s="1">
        <v>20</v>
      </c>
      <c r="J1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6513.2777777777774</v>
      </c>
      <c r="K12" s="25">
        <f t="shared" si="0"/>
        <v>976.99166666666656</v>
      </c>
      <c r="L12" s="24">
        <v>790</v>
      </c>
      <c r="M12" s="27">
        <v>5</v>
      </c>
      <c r="N12" s="26">
        <f>J12-(K12+M12+Table3[[#This Row],[ADVANCE]])</f>
        <v>4741.2861111111106</v>
      </c>
      <c r="P12" s="5">
        <v>2343</v>
      </c>
      <c r="Q12" s="5" t="str">
        <f>IFERROR(VLOOKUP(P12,A3:B62,2,0),"")</f>
        <v>IrfanHassan</v>
      </c>
      <c r="R12" s="19">
        <f>IFERROR(VLOOKUP(P12,A3:N62,10,0),"")</f>
        <v>3391.7333333333336</v>
      </c>
      <c r="S12" s="19">
        <f>IFERROR(VLOOKUP(P12,A3:N62,14,0),"")</f>
        <v>2875.9733333333334</v>
      </c>
    </row>
    <row r="13" spans="1:19" x14ac:dyDescent="0.2">
      <c r="A13" s="1">
        <v>2221</v>
      </c>
      <c r="B13" s="12" t="s">
        <v>43</v>
      </c>
      <c r="C13" s="8" t="s">
        <v>26</v>
      </c>
      <c r="D13" s="20">
        <v>7800</v>
      </c>
      <c r="E13" s="7">
        <v>26</v>
      </c>
      <c r="F13" s="9">
        <v>3</v>
      </c>
      <c r="G13" s="22"/>
      <c r="H13" s="28"/>
      <c r="I13" s="1">
        <v>15</v>
      </c>
      <c r="J1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7410</v>
      </c>
      <c r="K13" s="25">
        <f t="shared" si="0"/>
        <v>1111.5</v>
      </c>
      <c r="L13" s="24">
        <v>980</v>
      </c>
      <c r="M13" s="27">
        <v>6</v>
      </c>
      <c r="N13" s="26">
        <f>J13-(K13+M13+Table3[[#This Row],[ADVANCE]])</f>
        <v>5312.5</v>
      </c>
    </row>
    <row r="14" spans="1:19" x14ac:dyDescent="0.2">
      <c r="A14" s="1">
        <v>2343</v>
      </c>
      <c r="B14" s="12" t="s">
        <v>44</v>
      </c>
      <c r="C14" s="7" t="s">
        <v>22</v>
      </c>
      <c r="D14" s="20">
        <v>3792</v>
      </c>
      <c r="E14" s="7">
        <v>24</v>
      </c>
      <c r="F14" s="9">
        <v>3</v>
      </c>
      <c r="G14" s="22"/>
      <c r="H14" s="28"/>
      <c r="I14" s="1">
        <v>17</v>
      </c>
      <c r="J1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3391.7333333333336</v>
      </c>
      <c r="K14" s="25">
        <f t="shared" si="0"/>
        <v>508.76</v>
      </c>
      <c r="L14" s="24"/>
      <c r="M14" s="27">
        <v>7</v>
      </c>
      <c r="N14" s="26">
        <f>J14-(K14+M14+Table3[[#This Row],[ADVANCE]])</f>
        <v>2875.9733333333334</v>
      </c>
    </row>
    <row r="15" spans="1:19" x14ac:dyDescent="0.2">
      <c r="A15" s="1">
        <v>2465</v>
      </c>
      <c r="B15" s="12" t="s">
        <v>45</v>
      </c>
      <c r="C15" s="7" t="s">
        <v>22</v>
      </c>
      <c r="D15" s="20">
        <v>4026</v>
      </c>
      <c r="E15" s="7">
        <v>24</v>
      </c>
      <c r="F15" s="9">
        <v>3</v>
      </c>
      <c r="G15" s="22">
        <v>600</v>
      </c>
      <c r="H15" s="28"/>
      <c r="I15" s="1">
        <v>17</v>
      </c>
      <c r="J1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4201.0333333333328</v>
      </c>
      <c r="K15" s="25">
        <f t="shared" si="0"/>
        <v>630.15499999999986</v>
      </c>
      <c r="L15" s="24">
        <v>650</v>
      </c>
      <c r="M15" s="27">
        <v>8</v>
      </c>
      <c r="N15" s="26">
        <f>J15-(K15+M15+Table3[[#This Row],[ADVANCE]])</f>
        <v>2912.8783333333331</v>
      </c>
      <c r="P15" s="10" t="s">
        <v>31</v>
      </c>
      <c r="Q15" s="33">
        <f>COUNTA(B3:B100)</f>
        <v>60</v>
      </c>
      <c r="R15" s="34"/>
    </row>
    <row r="16" spans="1:19" x14ac:dyDescent="0.2">
      <c r="A16" s="1">
        <v>2587</v>
      </c>
      <c r="B16" s="12" t="s">
        <v>46</v>
      </c>
      <c r="C16" s="7" t="s">
        <v>23</v>
      </c>
      <c r="D16" s="20">
        <v>3249</v>
      </c>
      <c r="E16" s="7">
        <v>25</v>
      </c>
      <c r="F16" s="9">
        <v>3</v>
      </c>
      <c r="G16" s="22"/>
      <c r="H16" s="28"/>
      <c r="I16" s="1">
        <v>16</v>
      </c>
      <c r="J1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2996.3</v>
      </c>
      <c r="K16" s="25">
        <f t="shared" si="0"/>
        <v>449.44499999999999</v>
      </c>
      <c r="L16" s="24"/>
      <c r="M16" s="27">
        <v>9</v>
      </c>
      <c r="N16" s="26">
        <f>J16-(K16+M16+Table3[[#This Row],[ADVANCE]])</f>
        <v>2537.855</v>
      </c>
      <c r="P16" s="10" t="s">
        <v>32</v>
      </c>
      <c r="Q16" s="29">
        <f>SUM(J3:J99999)</f>
        <v>353652.86111111118</v>
      </c>
      <c r="R16" s="30"/>
    </row>
    <row r="17" spans="1:18" x14ac:dyDescent="0.2">
      <c r="A17" s="1">
        <v>2709</v>
      </c>
      <c r="B17" s="12" t="s">
        <v>47</v>
      </c>
      <c r="C17" s="7" t="s">
        <v>24</v>
      </c>
      <c r="D17" s="20">
        <v>3751</v>
      </c>
      <c r="E17" s="7">
        <v>28</v>
      </c>
      <c r="F17" s="9">
        <v>3</v>
      </c>
      <c r="G17" s="22"/>
      <c r="H17" s="28"/>
      <c r="I17" s="1">
        <v>10</v>
      </c>
      <c r="J1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3709.3222222222221</v>
      </c>
      <c r="K17" s="25">
        <f t="shared" si="0"/>
        <v>556.39833333333331</v>
      </c>
      <c r="L17" s="24"/>
      <c r="M17" s="27">
        <v>10</v>
      </c>
      <c r="N17" s="26">
        <f>J17-(K17+M17+Table3[[#This Row],[ADVANCE]])</f>
        <v>3142.9238888888885</v>
      </c>
      <c r="P17" s="10" t="s">
        <v>33</v>
      </c>
      <c r="Q17" s="29">
        <f>SUM(N3:N100000)</f>
        <v>277209.93194444443</v>
      </c>
      <c r="R17" s="30"/>
    </row>
    <row r="18" spans="1:18" x14ac:dyDescent="0.2">
      <c r="A18" s="1">
        <v>2831</v>
      </c>
      <c r="B18" s="12" t="s">
        <v>48</v>
      </c>
      <c r="C18" s="7" t="s">
        <v>25</v>
      </c>
      <c r="D18" s="20">
        <v>4986</v>
      </c>
      <c r="E18" s="7">
        <v>26</v>
      </c>
      <c r="F18" s="9">
        <v>3</v>
      </c>
      <c r="G18" s="22"/>
      <c r="H18" s="28"/>
      <c r="I18" s="1">
        <v>23</v>
      </c>
      <c r="J1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4958.3</v>
      </c>
      <c r="K18" s="25">
        <f t="shared" si="0"/>
        <v>743.745</v>
      </c>
      <c r="L18" s="24">
        <v>750</v>
      </c>
      <c r="M18" s="27">
        <v>11</v>
      </c>
      <c r="N18" s="26">
        <f>J18-(K18+M18+Table3[[#This Row],[ADVANCE]])</f>
        <v>3453.5550000000003</v>
      </c>
    </row>
    <row r="19" spans="1:18" x14ac:dyDescent="0.2">
      <c r="A19" s="1">
        <v>2953</v>
      </c>
      <c r="B19" s="12" t="s">
        <v>49</v>
      </c>
      <c r="C19" s="8" t="s">
        <v>26</v>
      </c>
      <c r="D19" s="20">
        <v>6870</v>
      </c>
      <c r="E19" s="7">
        <v>25</v>
      </c>
      <c r="F19" s="9">
        <v>3</v>
      </c>
      <c r="G19" s="22"/>
      <c r="H19" s="28"/>
      <c r="I19" s="1">
        <v>22</v>
      </c>
      <c r="J1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6564.666666666667</v>
      </c>
      <c r="K19" s="25">
        <f t="shared" si="0"/>
        <v>984.7</v>
      </c>
      <c r="L19" s="24">
        <v>760</v>
      </c>
      <c r="M19" s="27">
        <v>12</v>
      </c>
      <c r="N19" s="26">
        <f>J19-(K19+M19+Table3[[#This Row],[ADVANCE]])</f>
        <v>4807.9666666666672</v>
      </c>
    </row>
    <row r="20" spans="1:18" x14ac:dyDescent="0.2">
      <c r="A20" s="1">
        <v>3075</v>
      </c>
      <c r="B20" s="12" t="s">
        <v>50</v>
      </c>
      <c r="C20" s="7" t="s">
        <v>22</v>
      </c>
      <c r="D20" s="20">
        <v>7779</v>
      </c>
      <c r="E20" s="7">
        <v>30</v>
      </c>
      <c r="F20" s="9">
        <v>3</v>
      </c>
      <c r="G20" s="22">
        <v>100</v>
      </c>
      <c r="H20" s="28">
        <v>250</v>
      </c>
      <c r="I20" s="1">
        <v>30</v>
      </c>
      <c r="J2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9175.5</v>
      </c>
      <c r="K20" s="25">
        <f t="shared" si="0"/>
        <v>1376.325</v>
      </c>
      <c r="L20" s="24"/>
      <c r="M20" s="27">
        <v>13</v>
      </c>
      <c r="N20" s="26">
        <f>J20-(K20+M20+Table3[[#This Row],[ADVANCE]])</f>
        <v>7786.1750000000002</v>
      </c>
    </row>
    <row r="21" spans="1:18" x14ac:dyDescent="0.2">
      <c r="A21" s="1">
        <v>3197</v>
      </c>
      <c r="B21" s="12" t="s">
        <v>51</v>
      </c>
      <c r="C21" s="7" t="s">
        <v>22</v>
      </c>
      <c r="D21" s="20">
        <v>6347</v>
      </c>
      <c r="E21" s="7">
        <v>26</v>
      </c>
      <c r="F21" s="9">
        <v>3</v>
      </c>
      <c r="G21" s="22">
        <v>200</v>
      </c>
      <c r="H21" s="28"/>
      <c r="I21" s="1">
        <v>18</v>
      </c>
      <c r="J2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6335.4333333333334</v>
      </c>
      <c r="K21" s="25">
        <f t="shared" si="0"/>
        <v>950.31499999999994</v>
      </c>
      <c r="L21" s="24"/>
      <c r="M21" s="27">
        <v>14</v>
      </c>
      <c r="N21" s="26">
        <f>J21-(K21+M21+Table3[[#This Row],[ADVANCE]])</f>
        <v>5371.1183333333338</v>
      </c>
    </row>
    <row r="22" spans="1:18" x14ac:dyDescent="0.2">
      <c r="A22" s="1">
        <v>3319</v>
      </c>
      <c r="B22" s="12" t="s">
        <v>52</v>
      </c>
      <c r="C22" s="7" t="s">
        <v>23</v>
      </c>
      <c r="D22" s="20">
        <v>6736</v>
      </c>
      <c r="E22" s="7">
        <v>29</v>
      </c>
      <c r="F22" s="9">
        <v>3</v>
      </c>
      <c r="G22" s="22">
        <v>700</v>
      </c>
      <c r="H22" s="28"/>
      <c r="I22" s="1">
        <v>13</v>
      </c>
      <c r="J2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7697.9555555555553</v>
      </c>
      <c r="K22" s="25">
        <f t="shared" si="0"/>
        <v>1154.6933333333332</v>
      </c>
      <c r="L22" s="24">
        <v>900</v>
      </c>
      <c r="M22" s="27">
        <v>15</v>
      </c>
      <c r="N22" s="26">
        <f>J22-(K22+M22+Table3[[#This Row],[ADVANCE]])</f>
        <v>5628.2622222222217</v>
      </c>
    </row>
    <row r="23" spans="1:18" x14ac:dyDescent="0.2">
      <c r="A23" s="1">
        <v>3441</v>
      </c>
      <c r="B23" s="12" t="s">
        <v>53</v>
      </c>
      <c r="C23" s="7" t="s">
        <v>24</v>
      </c>
      <c r="D23" s="20">
        <v>7147</v>
      </c>
      <c r="E23" s="7">
        <v>29</v>
      </c>
      <c r="F23" s="9">
        <v>3</v>
      </c>
      <c r="G23" s="22"/>
      <c r="H23" s="28"/>
      <c r="I23" s="1">
        <v>18</v>
      </c>
      <c r="J2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7623.4666666666662</v>
      </c>
      <c r="K23" s="25">
        <f t="shared" si="0"/>
        <v>1143.52</v>
      </c>
      <c r="L23" s="24">
        <v>1000</v>
      </c>
      <c r="M23" s="27">
        <v>16</v>
      </c>
      <c r="N23" s="26">
        <f>J23-(K23+M23+Table3[[#This Row],[ADVANCE]])</f>
        <v>5463.9466666666667</v>
      </c>
    </row>
    <row r="24" spans="1:18" x14ac:dyDescent="0.2">
      <c r="A24" s="1">
        <v>3563</v>
      </c>
      <c r="B24" s="12" t="s">
        <v>54</v>
      </c>
      <c r="C24" s="7" t="s">
        <v>25</v>
      </c>
      <c r="D24" s="20">
        <v>5230</v>
      </c>
      <c r="E24" s="7">
        <v>28</v>
      </c>
      <c r="F24" s="9">
        <v>3</v>
      </c>
      <c r="G24" s="22"/>
      <c r="H24" s="28"/>
      <c r="I24" s="1">
        <v>19</v>
      </c>
      <c r="J2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5433.3888888888896</v>
      </c>
      <c r="K24" s="25">
        <f t="shared" si="0"/>
        <v>815.00833333333344</v>
      </c>
      <c r="L24" s="24">
        <v>850</v>
      </c>
      <c r="M24" s="27">
        <v>17</v>
      </c>
      <c r="N24" s="26">
        <f>J24-(K24+M24+Table3[[#This Row],[ADVANCE]])</f>
        <v>3751.3805555555564</v>
      </c>
    </row>
    <row r="25" spans="1:18" x14ac:dyDescent="0.2">
      <c r="A25" s="1">
        <v>3685</v>
      </c>
      <c r="B25" s="12" t="s">
        <v>55</v>
      </c>
      <c r="C25" s="8" t="s">
        <v>26</v>
      </c>
      <c r="D25" s="20">
        <v>6405</v>
      </c>
      <c r="E25" s="7">
        <v>26</v>
      </c>
      <c r="F25" s="9">
        <v>3</v>
      </c>
      <c r="G25" s="22"/>
      <c r="H25" s="28"/>
      <c r="I25" s="1">
        <v>26</v>
      </c>
      <c r="J2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6476.166666666667</v>
      </c>
      <c r="K25" s="25">
        <f t="shared" si="0"/>
        <v>971.42499999999995</v>
      </c>
      <c r="L25" s="24"/>
      <c r="M25" s="27">
        <v>18</v>
      </c>
      <c r="N25" s="26">
        <f>J25-(K25+M25+Table3[[#This Row],[ADVANCE]])</f>
        <v>5486.7416666666668</v>
      </c>
    </row>
    <row r="26" spans="1:18" x14ac:dyDescent="0.2">
      <c r="A26" s="1">
        <v>3807</v>
      </c>
      <c r="B26" s="12" t="s">
        <v>56</v>
      </c>
      <c r="C26" s="7" t="s">
        <v>22</v>
      </c>
      <c r="D26" s="20">
        <v>5550</v>
      </c>
      <c r="E26" s="7">
        <v>27</v>
      </c>
      <c r="F26" s="9">
        <v>3</v>
      </c>
      <c r="G26" s="22"/>
      <c r="H26" s="28">
        <v>500</v>
      </c>
      <c r="I26" s="1">
        <v>20</v>
      </c>
      <c r="J2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5611.666666666667</v>
      </c>
      <c r="K26" s="25">
        <f t="shared" si="0"/>
        <v>841.75</v>
      </c>
      <c r="L26" s="24"/>
      <c r="M26" s="27">
        <v>19</v>
      </c>
      <c r="N26" s="26">
        <f>J26-(K26+M26+Table3[[#This Row],[ADVANCE]])</f>
        <v>4750.916666666667</v>
      </c>
    </row>
    <row r="27" spans="1:18" x14ac:dyDescent="0.2">
      <c r="A27" s="1">
        <v>3929</v>
      </c>
      <c r="B27" s="12" t="s">
        <v>57</v>
      </c>
      <c r="C27" s="7" t="s">
        <v>22</v>
      </c>
      <c r="D27" s="20">
        <v>6997</v>
      </c>
      <c r="E27" s="7">
        <v>26</v>
      </c>
      <c r="F27" s="9">
        <v>3</v>
      </c>
      <c r="G27" s="22">
        <v>300</v>
      </c>
      <c r="H27" s="28">
        <v>700</v>
      </c>
      <c r="I27" s="1">
        <v>26</v>
      </c>
      <c r="J2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7374.7444444444445</v>
      </c>
      <c r="K27" s="25">
        <f t="shared" si="0"/>
        <v>1106.2116666666666</v>
      </c>
      <c r="L27" s="24">
        <v>760</v>
      </c>
      <c r="M27" s="27">
        <v>20</v>
      </c>
      <c r="N27" s="26">
        <f>J27-(K27+M27+Table3[[#This Row],[ADVANCE]])</f>
        <v>5488.5327777777784</v>
      </c>
    </row>
    <row r="28" spans="1:18" x14ac:dyDescent="0.2">
      <c r="A28" s="1">
        <v>4051</v>
      </c>
      <c r="B28" s="12" t="s">
        <v>58</v>
      </c>
      <c r="C28" s="7" t="s">
        <v>23</v>
      </c>
      <c r="D28" s="20">
        <v>3402</v>
      </c>
      <c r="E28" s="7">
        <v>28</v>
      </c>
      <c r="F28" s="9">
        <v>3</v>
      </c>
      <c r="G28" s="22"/>
      <c r="H28" s="28"/>
      <c r="I28" s="1">
        <v>12</v>
      </c>
      <c r="J2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3402.0000000000005</v>
      </c>
      <c r="K28" s="25">
        <f t="shared" si="0"/>
        <v>510.30000000000007</v>
      </c>
      <c r="L28" s="24"/>
      <c r="M28" s="27">
        <v>21</v>
      </c>
      <c r="N28" s="26">
        <f>J28-(K28+M28+Table3[[#This Row],[ADVANCE]])</f>
        <v>2870.7000000000003</v>
      </c>
    </row>
    <row r="29" spans="1:18" x14ac:dyDescent="0.2">
      <c r="A29" s="1">
        <v>4173</v>
      </c>
      <c r="B29" s="12" t="s">
        <v>59</v>
      </c>
      <c r="C29" s="7" t="s">
        <v>24</v>
      </c>
      <c r="D29" s="20">
        <v>6276</v>
      </c>
      <c r="E29" s="7">
        <v>28</v>
      </c>
      <c r="F29" s="9">
        <v>3</v>
      </c>
      <c r="G29" s="22"/>
      <c r="H29" s="28"/>
      <c r="I29" s="1">
        <v>30</v>
      </c>
      <c r="J2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6903.5999999999995</v>
      </c>
      <c r="K29" s="25">
        <f t="shared" si="0"/>
        <v>1035.54</v>
      </c>
      <c r="L29" s="24">
        <v>1500</v>
      </c>
      <c r="M29" s="27">
        <v>22</v>
      </c>
      <c r="N29" s="26">
        <f>J29-(K29+M29+Table3[[#This Row],[ADVANCE]])</f>
        <v>4346.0599999999995</v>
      </c>
    </row>
    <row r="30" spans="1:18" x14ac:dyDescent="0.2">
      <c r="A30" s="1">
        <v>4295</v>
      </c>
      <c r="B30" s="12" t="s">
        <v>60</v>
      </c>
      <c r="C30" s="7" t="s">
        <v>25</v>
      </c>
      <c r="D30" s="20">
        <v>5487</v>
      </c>
      <c r="E30" s="7">
        <v>26</v>
      </c>
      <c r="F30" s="9">
        <v>3</v>
      </c>
      <c r="G30" s="22"/>
      <c r="H30" s="28"/>
      <c r="I30" s="1">
        <v>21</v>
      </c>
      <c r="J3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5395.55</v>
      </c>
      <c r="K30" s="25">
        <f t="shared" si="0"/>
        <v>809.33249999999998</v>
      </c>
      <c r="L30" s="24">
        <v>500</v>
      </c>
      <c r="M30" s="27">
        <v>23</v>
      </c>
      <c r="N30" s="26">
        <f>J30-(K30+M30+Table3[[#This Row],[ADVANCE]])</f>
        <v>4063.2175000000002</v>
      </c>
    </row>
    <row r="31" spans="1:18" x14ac:dyDescent="0.2">
      <c r="A31" s="1">
        <v>4417</v>
      </c>
      <c r="B31" s="12" t="s">
        <v>61</v>
      </c>
      <c r="C31" s="8" t="s">
        <v>26</v>
      </c>
      <c r="D31" s="20">
        <v>6027</v>
      </c>
      <c r="E31" s="7">
        <v>24</v>
      </c>
      <c r="F31" s="9">
        <v>3</v>
      </c>
      <c r="G31" s="22">
        <v>250</v>
      </c>
      <c r="H31" s="28"/>
      <c r="I31" s="1">
        <v>16</v>
      </c>
      <c r="J3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5607.3333333333339</v>
      </c>
      <c r="K31" s="25">
        <f t="shared" si="0"/>
        <v>841.1</v>
      </c>
      <c r="L31" s="24"/>
      <c r="M31" s="27">
        <v>24</v>
      </c>
      <c r="N31" s="26">
        <f>J31-(K31+M31+Table3[[#This Row],[ADVANCE]])</f>
        <v>4742.2333333333336</v>
      </c>
    </row>
    <row r="32" spans="1:18" x14ac:dyDescent="0.2">
      <c r="A32" s="1">
        <v>4539</v>
      </c>
      <c r="B32" s="12" t="s">
        <v>62</v>
      </c>
      <c r="C32" s="7" t="s">
        <v>22</v>
      </c>
      <c r="D32" s="20">
        <v>4476</v>
      </c>
      <c r="E32" s="7">
        <v>25</v>
      </c>
      <c r="F32" s="9">
        <v>3</v>
      </c>
      <c r="G32" s="22"/>
      <c r="H32" s="28">
        <v>340</v>
      </c>
      <c r="I32" s="1">
        <v>18</v>
      </c>
      <c r="J3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4177.5999999999995</v>
      </c>
      <c r="K32" s="25">
        <f t="shared" si="0"/>
        <v>626.63999999999987</v>
      </c>
      <c r="L32" s="24"/>
      <c r="M32" s="27">
        <v>25</v>
      </c>
      <c r="N32" s="26">
        <f>J32-(K32+M32+Table3[[#This Row],[ADVANCE]])</f>
        <v>3525.9599999999996</v>
      </c>
    </row>
    <row r="33" spans="1:14" x14ac:dyDescent="0.2">
      <c r="A33" s="1">
        <v>4661</v>
      </c>
      <c r="B33" s="12" t="s">
        <v>63</v>
      </c>
      <c r="C33" s="7" t="s">
        <v>22</v>
      </c>
      <c r="D33" s="20">
        <v>5190</v>
      </c>
      <c r="E33" s="7">
        <v>27</v>
      </c>
      <c r="F33" s="9">
        <v>3</v>
      </c>
      <c r="G33" s="22"/>
      <c r="H33" s="28"/>
      <c r="I33" s="1">
        <v>26</v>
      </c>
      <c r="J3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5420.666666666667</v>
      </c>
      <c r="K33" s="25">
        <f t="shared" si="0"/>
        <v>813.1</v>
      </c>
      <c r="L33" s="24">
        <v>650</v>
      </c>
      <c r="M33" s="27">
        <v>26</v>
      </c>
      <c r="N33" s="26">
        <f>J33-(K33+M33+Table3[[#This Row],[ADVANCE]])</f>
        <v>3931.5666666666671</v>
      </c>
    </row>
    <row r="34" spans="1:14" x14ac:dyDescent="0.2">
      <c r="A34" s="1">
        <v>4783</v>
      </c>
      <c r="B34" s="12" t="s">
        <v>64</v>
      </c>
      <c r="C34" s="7" t="s">
        <v>23</v>
      </c>
      <c r="D34" s="20">
        <v>6178</v>
      </c>
      <c r="E34" s="7">
        <v>23</v>
      </c>
      <c r="F34" s="9">
        <v>3</v>
      </c>
      <c r="G34" s="22"/>
      <c r="H34" s="28"/>
      <c r="I34" s="1">
        <v>17</v>
      </c>
      <c r="J3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5319.9444444444453</v>
      </c>
      <c r="K34" s="25">
        <f t="shared" si="0"/>
        <v>797.99166666666679</v>
      </c>
      <c r="L34" s="24"/>
      <c r="M34" s="27">
        <v>27</v>
      </c>
      <c r="N34" s="26">
        <f>J34-(K34+M34+Table3[[#This Row],[ADVANCE]])</f>
        <v>4494.9527777777785</v>
      </c>
    </row>
    <row r="35" spans="1:14" x14ac:dyDescent="0.2">
      <c r="A35" s="1">
        <v>4905</v>
      </c>
      <c r="B35" s="12" t="s">
        <v>65</v>
      </c>
      <c r="C35" s="7" t="s">
        <v>24</v>
      </c>
      <c r="D35" s="20">
        <v>6246</v>
      </c>
      <c r="E35" s="7">
        <v>29</v>
      </c>
      <c r="F35" s="9">
        <v>3</v>
      </c>
      <c r="G35" s="22">
        <v>40</v>
      </c>
      <c r="H35" s="28"/>
      <c r="I35" s="1">
        <v>29</v>
      </c>
      <c r="J3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7084.0999999999995</v>
      </c>
      <c r="K35" s="25">
        <f t="shared" si="0"/>
        <v>1062.6149999999998</v>
      </c>
      <c r="L35" s="24"/>
      <c r="M35" s="27">
        <v>28</v>
      </c>
      <c r="N35" s="26">
        <f>J35-(K35+M35+Table3[[#This Row],[ADVANCE]])</f>
        <v>5993.4849999999997</v>
      </c>
    </row>
    <row r="36" spans="1:14" x14ac:dyDescent="0.2">
      <c r="A36" s="1">
        <v>5027</v>
      </c>
      <c r="B36" s="12" t="s">
        <v>66</v>
      </c>
      <c r="C36" s="7" t="s">
        <v>25</v>
      </c>
      <c r="D36" s="20">
        <v>7879</v>
      </c>
      <c r="E36" s="7">
        <v>24</v>
      </c>
      <c r="F36" s="9">
        <v>3</v>
      </c>
      <c r="G36" s="22"/>
      <c r="H36" s="28"/>
      <c r="I36" s="1">
        <v>23</v>
      </c>
      <c r="J3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7309.9611111111108</v>
      </c>
      <c r="K36" s="25">
        <f t="shared" si="0"/>
        <v>1096.4941666666666</v>
      </c>
      <c r="L36" s="24"/>
      <c r="M36" s="27">
        <v>29</v>
      </c>
      <c r="N36" s="26">
        <f>J36-(K36+M36+Table3[[#This Row],[ADVANCE]])</f>
        <v>6184.4669444444444</v>
      </c>
    </row>
    <row r="37" spans="1:14" x14ac:dyDescent="0.2">
      <c r="A37" s="1">
        <v>5149</v>
      </c>
      <c r="B37" s="12" t="s">
        <v>67</v>
      </c>
      <c r="C37" s="8" t="s">
        <v>26</v>
      </c>
      <c r="D37" s="20">
        <v>7828</v>
      </c>
      <c r="E37" s="7">
        <v>27</v>
      </c>
      <c r="F37" s="9">
        <v>3</v>
      </c>
      <c r="G37" s="22">
        <v>740</v>
      </c>
      <c r="H37" s="28"/>
      <c r="I37" s="1">
        <v>30</v>
      </c>
      <c r="J3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9089.8666666666668</v>
      </c>
      <c r="K37" s="25">
        <f t="shared" si="0"/>
        <v>1363.48</v>
      </c>
      <c r="L37" s="24">
        <v>640</v>
      </c>
      <c r="M37" s="27">
        <v>30</v>
      </c>
      <c r="N37" s="26">
        <f>J37-(K37+M37+Table3[[#This Row],[ADVANCE]])</f>
        <v>7056.3866666666672</v>
      </c>
    </row>
    <row r="38" spans="1:14" x14ac:dyDescent="0.2">
      <c r="A38" s="1">
        <v>5271</v>
      </c>
      <c r="B38" s="12" t="s">
        <v>68</v>
      </c>
      <c r="C38" s="7" t="s">
        <v>22</v>
      </c>
      <c r="D38" s="20">
        <v>6602</v>
      </c>
      <c r="E38" s="7">
        <v>25</v>
      </c>
      <c r="F38" s="9">
        <v>3</v>
      </c>
      <c r="G38" s="22"/>
      <c r="H38" s="28"/>
      <c r="I38" s="1">
        <v>17</v>
      </c>
      <c r="J3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6125.1888888888889</v>
      </c>
      <c r="K38" s="25">
        <f t="shared" si="0"/>
        <v>918.77833333333331</v>
      </c>
      <c r="L38" s="24"/>
      <c r="M38" s="27">
        <v>31</v>
      </c>
      <c r="N38" s="26">
        <f>J38-(K38+M38+Table3[[#This Row],[ADVANCE]])</f>
        <v>5175.4105555555552</v>
      </c>
    </row>
    <row r="39" spans="1:14" x14ac:dyDescent="0.2">
      <c r="A39" s="1">
        <v>5393</v>
      </c>
      <c r="B39" s="12" t="s">
        <v>69</v>
      </c>
      <c r="C39" s="7" t="s">
        <v>22</v>
      </c>
      <c r="D39" s="20">
        <v>5307</v>
      </c>
      <c r="E39" s="7">
        <v>26</v>
      </c>
      <c r="F39" s="9">
        <v>3</v>
      </c>
      <c r="G39" s="22"/>
      <c r="H39" s="28"/>
      <c r="I39" s="1">
        <v>21</v>
      </c>
      <c r="J3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5218.55</v>
      </c>
      <c r="K39" s="25">
        <f t="shared" si="0"/>
        <v>782.78250000000003</v>
      </c>
      <c r="L39" s="24"/>
      <c r="M39" s="27">
        <v>32</v>
      </c>
      <c r="N39" s="26">
        <f>J39-(K39+M39+Table3[[#This Row],[ADVANCE]])</f>
        <v>4403.7674999999999</v>
      </c>
    </row>
    <row r="40" spans="1:14" x14ac:dyDescent="0.2">
      <c r="A40" s="1">
        <v>5515</v>
      </c>
      <c r="B40" s="12" t="s">
        <v>70</v>
      </c>
      <c r="C40" s="7" t="s">
        <v>23</v>
      </c>
      <c r="D40" s="20">
        <v>4586</v>
      </c>
      <c r="E40" s="7">
        <v>23</v>
      </c>
      <c r="F40" s="9">
        <v>3</v>
      </c>
      <c r="G40" s="22"/>
      <c r="H40" s="28">
        <v>654</v>
      </c>
      <c r="I40" s="1">
        <v>27</v>
      </c>
      <c r="J4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4203.833333333333</v>
      </c>
      <c r="K40" s="25">
        <f t="shared" si="0"/>
        <v>630.57499999999993</v>
      </c>
      <c r="L40" s="24">
        <v>750</v>
      </c>
      <c r="M40" s="27">
        <v>33</v>
      </c>
      <c r="N40" s="26">
        <f>J40-(K40+M40+Table3[[#This Row],[ADVANCE]])</f>
        <v>2790.2583333333332</v>
      </c>
    </row>
    <row r="41" spans="1:14" x14ac:dyDescent="0.2">
      <c r="A41" s="1">
        <v>5637</v>
      </c>
      <c r="B41" s="12" t="s">
        <v>71</v>
      </c>
      <c r="C41" s="7" t="s">
        <v>24</v>
      </c>
      <c r="D41" s="20">
        <v>3222</v>
      </c>
      <c r="E41" s="7">
        <v>30</v>
      </c>
      <c r="F41" s="9">
        <v>3</v>
      </c>
      <c r="G41" s="22"/>
      <c r="H41" s="28"/>
      <c r="I41" s="1">
        <v>30</v>
      </c>
      <c r="J4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3759</v>
      </c>
      <c r="K41" s="25">
        <f t="shared" si="0"/>
        <v>563.85</v>
      </c>
      <c r="L41" s="24"/>
      <c r="M41" s="27">
        <v>34</v>
      </c>
      <c r="N41" s="26">
        <f>J41-(K41+M41+Table3[[#This Row],[ADVANCE]])</f>
        <v>3161.15</v>
      </c>
    </row>
    <row r="42" spans="1:14" x14ac:dyDescent="0.2">
      <c r="A42" s="1">
        <v>5759</v>
      </c>
      <c r="B42" s="12" t="s">
        <v>72</v>
      </c>
      <c r="C42" s="7" t="s">
        <v>25</v>
      </c>
      <c r="D42" s="20">
        <v>4622</v>
      </c>
      <c r="E42" s="7">
        <v>25</v>
      </c>
      <c r="F42" s="9">
        <v>3</v>
      </c>
      <c r="G42" s="22"/>
      <c r="H42" s="28"/>
      <c r="I42" s="1">
        <v>24</v>
      </c>
      <c r="J4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4467.9333333333334</v>
      </c>
      <c r="K42" s="25">
        <f t="shared" si="0"/>
        <v>670.18999999999994</v>
      </c>
      <c r="L42" s="24"/>
      <c r="M42" s="27">
        <v>35</v>
      </c>
      <c r="N42" s="26">
        <f>J42-(K42+M42+Table3[[#This Row],[ADVANCE]])</f>
        <v>3762.7433333333333</v>
      </c>
    </row>
    <row r="43" spans="1:14" x14ac:dyDescent="0.2">
      <c r="A43" s="1">
        <v>5881</v>
      </c>
      <c r="B43" s="12" t="s">
        <v>73</v>
      </c>
      <c r="C43" s="8" t="s">
        <v>26</v>
      </c>
      <c r="D43" s="20">
        <v>4717</v>
      </c>
      <c r="E43" s="7">
        <v>27</v>
      </c>
      <c r="F43" s="9">
        <v>3</v>
      </c>
      <c r="G43" s="22">
        <v>530</v>
      </c>
      <c r="H43" s="28"/>
      <c r="I43" s="1">
        <v>10</v>
      </c>
      <c r="J4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5037.3555555555549</v>
      </c>
      <c r="K43" s="25">
        <f t="shared" si="0"/>
        <v>755.60333333333324</v>
      </c>
      <c r="L43" s="24"/>
      <c r="M43" s="27">
        <v>36</v>
      </c>
      <c r="N43" s="26">
        <f>J43-(K43+M43+Table3[[#This Row],[ADVANCE]])</f>
        <v>4245.7522222222215</v>
      </c>
    </row>
    <row r="44" spans="1:14" x14ac:dyDescent="0.2">
      <c r="A44" s="1">
        <v>6003</v>
      </c>
      <c r="B44" s="12" t="s">
        <v>74</v>
      </c>
      <c r="C44" s="7" t="s">
        <v>22</v>
      </c>
      <c r="D44" s="20">
        <v>5519</v>
      </c>
      <c r="E44" s="7">
        <v>28</v>
      </c>
      <c r="F44" s="9">
        <v>3</v>
      </c>
      <c r="G44" s="22"/>
      <c r="H44" s="28"/>
      <c r="I44" s="1">
        <v>26</v>
      </c>
      <c r="J4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5948.2555555555555</v>
      </c>
      <c r="K44" s="25">
        <f t="shared" si="0"/>
        <v>892.23833333333334</v>
      </c>
      <c r="L44" s="24">
        <v>760</v>
      </c>
      <c r="M44" s="27">
        <v>37</v>
      </c>
      <c r="N44" s="26">
        <f>J44-(K44+M44+Table3[[#This Row],[ADVANCE]])</f>
        <v>4259.0172222222227</v>
      </c>
    </row>
    <row r="45" spans="1:14" x14ac:dyDescent="0.2">
      <c r="A45" s="1">
        <v>6125</v>
      </c>
      <c r="B45" s="12" t="s">
        <v>75</v>
      </c>
      <c r="C45" s="7" t="s">
        <v>22</v>
      </c>
      <c r="D45" s="20">
        <v>7161</v>
      </c>
      <c r="E45" s="7">
        <v>24</v>
      </c>
      <c r="F45" s="9">
        <v>3</v>
      </c>
      <c r="G45" s="22"/>
      <c r="H45" s="28"/>
      <c r="I45" s="1">
        <v>23</v>
      </c>
      <c r="J4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6643.8166666666657</v>
      </c>
      <c r="K45" s="25">
        <f t="shared" si="0"/>
        <v>996.57249999999976</v>
      </c>
      <c r="L45" s="24"/>
      <c r="M45" s="27">
        <v>38</v>
      </c>
      <c r="N45" s="26">
        <f>J45-(K45+M45+Table3[[#This Row],[ADVANCE]])</f>
        <v>5609.2441666666655</v>
      </c>
    </row>
    <row r="46" spans="1:14" x14ac:dyDescent="0.2">
      <c r="A46" s="1">
        <v>6247</v>
      </c>
      <c r="B46" s="12" t="s">
        <v>76</v>
      </c>
      <c r="C46" s="7" t="s">
        <v>23</v>
      </c>
      <c r="D46" s="20">
        <v>3532</v>
      </c>
      <c r="E46" s="7">
        <v>28</v>
      </c>
      <c r="F46" s="9">
        <v>3</v>
      </c>
      <c r="G46" s="22"/>
      <c r="H46" s="28"/>
      <c r="I46" s="1">
        <v>14</v>
      </c>
      <c r="J4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3571.2444444444445</v>
      </c>
      <c r="K46" s="25">
        <f t="shared" si="0"/>
        <v>535.68666666666661</v>
      </c>
      <c r="L46" s="24"/>
      <c r="M46" s="27">
        <v>39</v>
      </c>
      <c r="N46" s="26">
        <f>J46-(K46+M46+Table3[[#This Row],[ADVANCE]])</f>
        <v>2996.557777777778</v>
      </c>
    </row>
    <row r="47" spans="1:14" x14ac:dyDescent="0.2">
      <c r="A47" s="1">
        <v>6369</v>
      </c>
      <c r="B47" s="12" t="s">
        <v>39</v>
      </c>
      <c r="C47" s="7" t="s">
        <v>24</v>
      </c>
      <c r="D47" s="20">
        <v>4044</v>
      </c>
      <c r="E47" s="7">
        <v>24</v>
      </c>
      <c r="F47" s="9">
        <v>3</v>
      </c>
      <c r="G47" s="22">
        <v>730</v>
      </c>
      <c r="H47" s="28"/>
      <c r="I47" s="1">
        <v>28</v>
      </c>
      <c r="J4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4594.2666666666673</v>
      </c>
      <c r="K47" s="25">
        <f t="shared" si="0"/>
        <v>689.1400000000001</v>
      </c>
      <c r="L47" s="24">
        <v>970</v>
      </c>
      <c r="M47" s="27">
        <v>40</v>
      </c>
      <c r="N47" s="26">
        <f>J47-(K47+M47+Table3[[#This Row],[ADVANCE]])</f>
        <v>2895.126666666667</v>
      </c>
    </row>
    <row r="48" spans="1:14" x14ac:dyDescent="0.2">
      <c r="A48" s="1">
        <v>6491</v>
      </c>
      <c r="B48" s="12" t="s">
        <v>40</v>
      </c>
      <c r="C48" s="7" t="s">
        <v>25</v>
      </c>
      <c r="D48" s="20">
        <v>7376</v>
      </c>
      <c r="E48" s="7">
        <v>23</v>
      </c>
      <c r="F48" s="9">
        <v>3</v>
      </c>
      <c r="G48" s="22"/>
      <c r="H48" s="28">
        <v>765</v>
      </c>
      <c r="I48" s="1">
        <v>28</v>
      </c>
      <c r="J4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6802.3111111111111</v>
      </c>
      <c r="K48" s="25">
        <f t="shared" si="0"/>
        <v>1020.3466666666666</v>
      </c>
      <c r="L48" s="24"/>
      <c r="M48" s="27">
        <v>41</v>
      </c>
      <c r="N48" s="26">
        <f>J48-(K48+M48+Table3[[#This Row],[ADVANCE]])</f>
        <v>5740.9644444444448</v>
      </c>
    </row>
    <row r="49" spans="1:14" x14ac:dyDescent="0.2">
      <c r="A49" s="1">
        <v>6613</v>
      </c>
      <c r="B49" s="12" t="s">
        <v>77</v>
      </c>
      <c r="C49" s="8" t="s">
        <v>26</v>
      </c>
      <c r="D49" s="20">
        <v>5309</v>
      </c>
      <c r="E49" s="7">
        <v>27</v>
      </c>
      <c r="F49" s="9">
        <v>3</v>
      </c>
      <c r="G49" s="22"/>
      <c r="H49" s="28"/>
      <c r="I49" s="1">
        <v>17</v>
      </c>
      <c r="J4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5279.5055555555555</v>
      </c>
      <c r="K49" s="25">
        <f t="shared" si="0"/>
        <v>791.92583333333334</v>
      </c>
      <c r="L49" s="24"/>
      <c r="M49" s="27">
        <v>42</v>
      </c>
      <c r="N49" s="26">
        <f>J49-(K49+M49+Table3[[#This Row],[ADVANCE]])</f>
        <v>4445.5797222222218</v>
      </c>
    </row>
    <row r="50" spans="1:14" x14ac:dyDescent="0.2">
      <c r="A50" s="1">
        <v>6735</v>
      </c>
      <c r="B50" s="12" t="s">
        <v>78</v>
      </c>
      <c r="C50" s="7" t="s">
        <v>22</v>
      </c>
      <c r="D50" s="20">
        <v>6477</v>
      </c>
      <c r="E50" s="7">
        <v>27</v>
      </c>
      <c r="F50" s="9">
        <v>3</v>
      </c>
      <c r="G50" s="22"/>
      <c r="H50" s="28"/>
      <c r="I50" s="1">
        <v>18</v>
      </c>
      <c r="J5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6477</v>
      </c>
      <c r="K50" s="25">
        <f t="shared" si="0"/>
        <v>971.55</v>
      </c>
      <c r="L50" s="24">
        <v>940</v>
      </c>
      <c r="M50" s="27">
        <v>43</v>
      </c>
      <c r="N50" s="26">
        <f>J50-(K50+M50+Table3[[#This Row],[ADVANCE]])</f>
        <v>4522.45</v>
      </c>
    </row>
    <row r="51" spans="1:14" x14ac:dyDescent="0.2">
      <c r="A51" s="1">
        <v>6857</v>
      </c>
      <c r="B51" s="12" t="s">
        <v>79</v>
      </c>
      <c r="C51" s="7" t="s">
        <v>22</v>
      </c>
      <c r="D51" s="20">
        <v>7633</v>
      </c>
      <c r="E51" s="7">
        <v>24</v>
      </c>
      <c r="F51" s="9">
        <v>3</v>
      </c>
      <c r="G51" s="22">
        <v>900</v>
      </c>
      <c r="H51" s="28"/>
      <c r="I51" s="1">
        <v>25</v>
      </c>
      <c r="J5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8066.5388888888883</v>
      </c>
      <c r="K51" s="25">
        <f t="shared" si="0"/>
        <v>1209.9808333333333</v>
      </c>
      <c r="L51" s="24">
        <v>830</v>
      </c>
      <c r="M51" s="27">
        <v>44</v>
      </c>
      <c r="N51" s="26">
        <f>J51-(K51+M51+Table3[[#This Row],[ADVANCE]])</f>
        <v>5982.5580555555553</v>
      </c>
    </row>
    <row r="52" spans="1:14" x14ac:dyDescent="0.2">
      <c r="A52" s="1">
        <v>6979</v>
      </c>
      <c r="B52" s="12" t="s">
        <v>80</v>
      </c>
      <c r="C52" s="7" t="s">
        <v>23</v>
      </c>
      <c r="D52" s="20">
        <v>7320</v>
      </c>
      <c r="E52" s="7">
        <v>28</v>
      </c>
      <c r="F52" s="9">
        <v>3</v>
      </c>
      <c r="G52" s="22"/>
      <c r="H52" s="28"/>
      <c r="I52" s="1">
        <v>18</v>
      </c>
      <c r="J5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7564</v>
      </c>
      <c r="K52" s="25">
        <f t="shared" si="0"/>
        <v>1134.5999999999999</v>
      </c>
      <c r="L52" s="24">
        <v>830</v>
      </c>
      <c r="M52" s="27">
        <v>45</v>
      </c>
      <c r="N52" s="26">
        <f>J52-(K52+M52+Table3[[#This Row],[ADVANCE]])</f>
        <v>5554.4</v>
      </c>
    </row>
    <row r="53" spans="1:14" x14ac:dyDescent="0.2">
      <c r="A53" s="1">
        <v>7101</v>
      </c>
      <c r="B53" s="12" t="s">
        <v>81</v>
      </c>
      <c r="C53" s="7" t="s">
        <v>24</v>
      </c>
      <c r="D53" s="20">
        <v>4713</v>
      </c>
      <c r="E53" s="7">
        <v>28</v>
      </c>
      <c r="F53" s="9">
        <v>3</v>
      </c>
      <c r="G53" s="22"/>
      <c r="H53" s="28"/>
      <c r="I53" s="1">
        <v>18</v>
      </c>
      <c r="J53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4870.1000000000004</v>
      </c>
      <c r="K53" s="25">
        <f t="shared" si="0"/>
        <v>730.51499999999999</v>
      </c>
      <c r="L53" s="24"/>
      <c r="M53" s="27">
        <v>46</v>
      </c>
      <c r="N53" s="26">
        <f>J53-(K53+M53+Table3[[#This Row],[ADVANCE]])</f>
        <v>4093.5850000000005</v>
      </c>
    </row>
    <row r="54" spans="1:14" x14ac:dyDescent="0.2">
      <c r="A54" s="1">
        <v>7223</v>
      </c>
      <c r="B54" s="12" t="s">
        <v>82</v>
      </c>
      <c r="C54" s="7" t="s">
        <v>25</v>
      </c>
      <c r="D54" s="20">
        <v>4629</v>
      </c>
      <c r="E54" s="7">
        <v>25</v>
      </c>
      <c r="F54" s="9">
        <v>3</v>
      </c>
      <c r="G54" s="22"/>
      <c r="H54" s="28"/>
      <c r="I54" s="1">
        <v>15</v>
      </c>
      <c r="J54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4243.25</v>
      </c>
      <c r="K54" s="25">
        <f t="shared" si="0"/>
        <v>636.48749999999995</v>
      </c>
      <c r="L54" s="24"/>
      <c r="M54" s="27">
        <v>47</v>
      </c>
      <c r="N54" s="26">
        <f>J54-(K54+M54+Table3[[#This Row],[ADVANCE]])</f>
        <v>3559.7624999999998</v>
      </c>
    </row>
    <row r="55" spans="1:14" x14ac:dyDescent="0.2">
      <c r="A55" s="1">
        <v>7345</v>
      </c>
      <c r="B55" s="12" t="s">
        <v>83</v>
      </c>
      <c r="C55" s="8" t="s">
        <v>26</v>
      </c>
      <c r="D55" s="20">
        <v>3371</v>
      </c>
      <c r="E55" s="7">
        <v>30</v>
      </c>
      <c r="F55" s="9">
        <v>3</v>
      </c>
      <c r="G55" s="22">
        <v>630</v>
      </c>
      <c r="H55" s="28"/>
      <c r="I55" s="1">
        <v>15</v>
      </c>
      <c r="J55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4281.916666666667</v>
      </c>
      <c r="K55" s="25">
        <f t="shared" si="0"/>
        <v>642.28750000000002</v>
      </c>
      <c r="L55" s="24"/>
      <c r="M55" s="27">
        <v>48</v>
      </c>
      <c r="N55" s="26">
        <f>J55-(K55+M55+Table3[[#This Row],[ADVANCE]])</f>
        <v>3591.6291666666671</v>
      </c>
    </row>
    <row r="56" spans="1:14" x14ac:dyDescent="0.2">
      <c r="A56" s="1">
        <v>7467</v>
      </c>
      <c r="B56" s="12" t="s">
        <v>84</v>
      </c>
      <c r="C56" s="7" t="s">
        <v>22</v>
      </c>
      <c r="D56" s="20">
        <v>5418</v>
      </c>
      <c r="E56" s="7">
        <v>30</v>
      </c>
      <c r="F56" s="9">
        <v>3</v>
      </c>
      <c r="G56" s="22"/>
      <c r="H56" s="28"/>
      <c r="I56" s="1">
        <v>14</v>
      </c>
      <c r="J56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5839.4</v>
      </c>
      <c r="K56" s="25">
        <f t="shared" si="0"/>
        <v>875.91</v>
      </c>
      <c r="L56" s="24"/>
      <c r="M56" s="27">
        <v>49</v>
      </c>
      <c r="N56" s="26">
        <f>J56-(K56+M56+Table3[[#This Row],[ADVANCE]])</f>
        <v>4914.49</v>
      </c>
    </row>
    <row r="57" spans="1:14" x14ac:dyDescent="0.2">
      <c r="A57" s="1">
        <v>7589</v>
      </c>
      <c r="B57" s="12" t="s">
        <v>85</v>
      </c>
      <c r="C57" s="7" t="s">
        <v>22</v>
      </c>
      <c r="D57" s="20">
        <v>7768</v>
      </c>
      <c r="E57" s="7">
        <v>28</v>
      </c>
      <c r="F57" s="9">
        <v>3</v>
      </c>
      <c r="G57" s="22">
        <v>356</v>
      </c>
      <c r="H57" s="28"/>
      <c r="I57" s="1">
        <v>30</v>
      </c>
      <c r="J57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8900.7999999999993</v>
      </c>
      <c r="K57" s="25">
        <f t="shared" si="0"/>
        <v>1335.12</v>
      </c>
      <c r="L57" s="24">
        <v>960</v>
      </c>
      <c r="M57" s="27">
        <v>50</v>
      </c>
      <c r="N57" s="26">
        <f>J57-(K57+M57+Table3[[#This Row],[ADVANCE]])</f>
        <v>6555.6799999999994</v>
      </c>
    </row>
    <row r="58" spans="1:14" x14ac:dyDescent="0.2">
      <c r="A58" s="1">
        <v>7711</v>
      </c>
      <c r="B58" s="12" t="s">
        <v>86</v>
      </c>
      <c r="C58" s="7" t="s">
        <v>23</v>
      </c>
      <c r="D58" s="20">
        <v>6535</v>
      </c>
      <c r="E58" s="7">
        <v>23</v>
      </c>
      <c r="F58" s="9">
        <v>3</v>
      </c>
      <c r="G58" s="22"/>
      <c r="H58" s="28"/>
      <c r="I58" s="1">
        <v>17</v>
      </c>
      <c r="J58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5627.3611111111113</v>
      </c>
      <c r="K58" s="25">
        <f t="shared" si="0"/>
        <v>844.10416666666663</v>
      </c>
      <c r="L58" s="24"/>
      <c r="M58" s="27">
        <v>51</v>
      </c>
      <c r="N58" s="26">
        <f>J58-(K58+M58+Table3[[#This Row],[ADVANCE]])</f>
        <v>4732.2569444444443</v>
      </c>
    </row>
    <row r="59" spans="1:14" x14ac:dyDescent="0.2">
      <c r="A59" s="1">
        <v>7833</v>
      </c>
      <c r="B59" s="12" t="s">
        <v>41</v>
      </c>
      <c r="C59" s="7" t="s">
        <v>24</v>
      </c>
      <c r="D59" s="20">
        <v>4262</v>
      </c>
      <c r="E59" s="7">
        <v>24</v>
      </c>
      <c r="F59" s="9">
        <v>3</v>
      </c>
      <c r="G59" s="22"/>
      <c r="H59" s="28"/>
      <c r="I59" s="1">
        <v>20</v>
      </c>
      <c r="J59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3883.1555555555556</v>
      </c>
      <c r="K59" s="25">
        <f t="shared" si="0"/>
        <v>582.47333333333336</v>
      </c>
      <c r="L59" s="24">
        <v>538</v>
      </c>
      <c r="M59" s="27">
        <v>52</v>
      </c>
      <c r="N59" s="26">
        <f>J59-(K59+M59+Table3[[#This Row],[ADVANCE]])</f>
        <v>2710.6822222222222</v>
      </c>
    </row>
    <row r="60" spans="1:14" x14ac:dyDescent="0.2">
      <c r="A60" s="1">
        <v>7955</v>
      </c>
      <c r="B60" s="12" t="s">
        <v>42</v>
      </c>
      <c r="C60" s="7" t="s">
        <v>25</v>
      </c>
      <c r="D60" s="20">
        <v>6456</v>
      </c>
      <c r="E60" s="7">
        <v>28</v>
      </c>
      <c r="F60" s="9">
        <v>3</v>
      </c>
      <c r="G60" s="22">
        <v>430</v>
      </c>
      <c r="H60" s="28">
        <v>888</v>
      </c>
      <c r="I60" s="1">
        <v>14</v>
      </c>
      <c r="J60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6957.7333333333327</v>
      </c>
      <c r="K60" s="25">
        <f t="shared" si="0"/>
        <v>1043.6599999999999</v>
      </c>
      <c r="L60" s="24">
        <v>457</v>
      </c>
      <c r="M60" s="27">
        <v>53</v>
      </c>
      <c r="N60" s="26">
        <f>J60-(K60+M60+Table3[[#This Row],[ADVANCE]])</f>
        <v>5404.0733333333328</v>
      </c>
    </row>
    <row r="61" spans="1:14" x14ac:dyDescent="0.2">
      <c r="A61" s="1">
        <v>8077</v>
      </c>
      <c r="B61" s="12" t="s">
        <v>87</v>
      </c>
      <c r="C61" s="8" t="s">
        <v>26</v>
      </c>
      <c r="D61" s="20">
        <v>5423</v>
      </c>
      <c r="E61" s="7">
        <v>26</v>
      </c>
      <c r="F61" s="9">
        <v>3</v>
      </c>
      <c r="G61" s="22"/>
      <c r="H61" s="28"/>
      <c r="I61" s="1">
        <v>25</v>
      </c>
      <c r="J61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5453.1277777777777</v>
      </c>
      <c r="K61" s="25">
        <f t="shared" si="0"/>
        <v>817.96916666666664</v>
      </c>
      <c r="L61" s="24"/>
      <c r="M61" s="27">
        <v>54</v>
      </c>
      <c r="N61" s="26">
        <f>J61-(K61+M61+Table3[[#This Row],[ADVANCE]])</f>
        <v>4581.158611111111</v>
      </c>
    </row>
    <row r="62" spans="1:14" x14ac:dyDescent="0.2">
      <c r="A62" s="1">
        <v>8199</v>
      </c>
      <c r="B62" s="13" t="s">
        <v>88</v>
      </c>
      <c r="C62" s="7" t="s">
        <v>22</v>
      </c>
      <c r="D62" s="20">
        <v>7212</v>
      </c>
      <c r="E62" s="7">
        <v>24</v>
      </c>
      <c r="F62" s="9">
        <v>3</v>
      </c>
      <c r="G62" s="22">
        <v>500</v>
      </c>
      <c r="H62" s="28"/>
      <c r="I62" s="1">
        <v>17</v>
      </c>
      <c r="J62" s="23">
        <f>(((Table3[[#This Row],[BASIC SALARY ]]/30)/6)*Table3[[#This Row],[Total Overtime Hours]])+((Table3[[#This Row],[BASIC SALARY ]]/30)*(Table3[[#This Row],[TOTAL ATTANDANCE]])+IF(Table3[[#This Row],[TRANSPORT ALLOWANCE ]]="-","",+Table3[[#This Row],[TRANSPORT ALLOWANCE ]]))</f>
        <v>6950.7333333333336</v>
      </c>
      <c r="K62" s="25">
        <f t="shared" si="0"/>
        <v>1042.6099999999999</v>
      </c>
      <c r="L62" s="24">
        <v>850</v>
      </c>
      <c r="M62" s="27">
        <v>55</v>
      </c>
      <c r="N62" s="26">
        <f>J62-(K62+M62+Table3[[#This Row],[ADVANCE]])</f>
        <v>5003.1233333333339</v>
      </c>
    </row>
    <row r="65" spans="13:13" x14ac:dyDescent="0.2">
      <c r="M65" s="11"/>
    </row>
  </sheetData>
  <mergeCells count="5">
    <mergeCell ref="Q16:R16"/>
    <mergeCell ref="Q17:R17"/>
    <mergeCell ref="P10:S10"/>
    <mergeCell ref="A1:N1"/>
    <mergeCell ref="Q15:R15"/>
  </mergeCells>
  <phoneticPr fontId="6" alignment="center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Demo2</dc:creator>
  <cp:lastModifiedBy>MR MUHAMMAD SAAD</cp:lastModifiedBy>
  <dcterms:created xsi:type="dcterms:W3CDTF">2023-06-26T06:22:45Z</dcterms:created>
  <dcterms:modified xsi:type="dcterms:W3CDTF">2024-11-10T17:42:32Z</dcterms:modified>
</cp:coreProperties>
</file>