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wana\Desktop\Module 1\"/>
    </mc:Choice>
  </mc:AlternateContent>
  <xr:revisionPtr revIDLastSave="0" documentId="8_{E63E5D6C-F19F-468A-BBB5-C1744703639D}" xr6:coauthVersionLast="47" xr6:coauthVersionMax="47" xr10:uidLastSave="{00000000-0000-0000-0000-000000000000}"/>
  <bookViews>
    <workbookView xWindow="-110" yWindow="-110" windowWidth="19420" windowHeight="10300" activeTab="1" xr2:uid="{BA148F8A-7D5B-1F4B-9A15-32675C5C04CA}"/>
  </bookViews>
  <sheets>
    <sheet name="Feuil1" sheetId="1" r:id="rId1"/>
    <sheet name="Travail2" sheetId="2" r:id="rId2"/>
  </sheets>
  <definedNames>
    <definedName name="_xlnm._FilterDatabase" localSheetId="0" hidden="1">Feuil1!$M$1:$M$108</definedName>
    <definedName name="_xlnm._FilterDatabase" localSheetId="1" hidden="1">Travail2!$A$1:$Q$100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" i="2" l="1"/>
  <c r="C123" i="2"/>
  <c r="B165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22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22" i="2"/>
  <c r="D122" i="2"/>
  <c r="D147" i="2" s="1"/>
  <c r="E147" i="2" s="1"/>
  <c r="D123" i="2"/>
  <c r="D124" i="2"/>
  <c r="D125" i="2"/>
  <c r="D126" i="2"/>
  <c r="D151" i="2" s="1"/>
  <c r="E151" i="2" s="1"/>
  <c r="D127" i="2"/>
  <c r="D128" i="2"/>
  <c r="D129" i="2"/>
  <c r="D130" i="2"/>
  <c r="D158" i="2" s="1"/>
  <c r="E158" i="2" s="1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E145" i="2" s="1"/>
  <c r="D146" i="2"/>
  <c r="D150" i="2"/>
  <c r="E150" i="2" s="1"/>
  <c r="E122" i="2"/>
  <c r="E125" i="2"/>
  <c r="E123" i="2"/>
  <c r="E124" i="2"/>
  <c r="E126" i="2"/>
  <c r="E127" i="2"/>
  <c r="E128" i="2"/>
  <c r="E129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6" i="2"/>
  <c r="G11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F4" i="2"/>
  <c r="F3" i="2"/>
  <c r="F2" i="2"/>
  <c r="B109" i="2"/>
  <c r="B108" i="2"/>
  <c r="B107" i="2"/>
  <c r="D230" i="2"/>
  <c r="D229" i="2"/>
  <c r="D228" i="2"/>
  <c r="D227" i="2"/>
  <c r="D226" i="2"/>
  <c r="C223" i="2"/>
  <c r="C222" i="2"/>
  <c r="C221" i="2"/>
  <c r="D214" i="2"/>
  <c r="D213" i="2"/>
  <c r="D212" i="2"/>
  <c r="D211" i="2"/>
  <c r="D210" i="2"/>
  <c r="D209" i="2"/>
  <c r="D208" i="2"/>
  <c r="D203" i="2"/>
  <c r="D202" i="2"/>
  <c r="D201" i="2"/>
  <c r="D200" i="2"/>
  <c r="D199" i="2"/>
  <c r="D195" i="2"/>
  <c r="D194" i="2"/>
  <c r="D193" i="2"/>
  <c r="D192" i="2"/>
  <c r="D191" i="2"/>
  <c r="D188" i="2"/>
  <c r="D187" i="2"/>
  <c r="D186" i="2"/>
  <c r="D185" i="2"/>
  <c r="D184" i="2"/>
  <c r="L3" i="1"/>
  <c r="L2" i="1"/>
  <c r="L4" i="1"/>
  <c r="K106" i="1"/>
  <c r="K107" i="1"/>
  <c r="L7" i="1"/>
  <c r="L6" i="1"/>
  <c r="L5" i="1"/>
  <c r="L9" i="1"/>
  <c r="L8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89" i="2"/>
  <c r="F42" i="2"/>
  <c r="F15" i="2"/>
  <c r="F94" i="2"/>
  <c r="F48" i="2"/>
  <c r="F98" i="2"/>
  <c r="F39" i="2"/>
  <c r="F23" i="2"/>
  <c r="F33" i="2"/>
  <c r="F70" i="2"/>
  <c r="F37" i="2"/>
  <c r="F13" i="2"/>
  <c r="F27" i="2"/>
  <c r="F78" i="2"/>
  <c r="F25" i="2"/>
  <c r="F46" i="2"/>
  <c r="F58" i="2"/>
  <c r="F64" i="2"/>
  <c r="F74" i="2"/>
  <c r="F54" i="2"/>
  <c r="F10" i="2"/>
  <c r="F6" i="2"/>
  <c r="F18" i="2"/>
  <c r="F82" i="2"/>
  <c r="F69" i="2"/>
  <c r="F88" i="2"/>
  <c r="F96" i="2"/>
  <c r="F84" i="2"/>
  <c r="F44" i="2"/>
  <c r="F20" i="2"/>
  <c r="F17" i="2"/>
  <c r="F80" i="2"/>
  <c r="F77" i="2"/>
  <c r="F9" i="2"/>
  <c r="F68" i="2"/>
  <c r="F63" i="2"/>
  <c r="F57" i="2"/>
  <c r="F73" i="2"/>
  <c r="F28" i="2"/>
  <c r="F50" i="2"/>
  <c r="F87" i="2"/>
  <c r="F41" i="2"/>
  <c r="F14" i="2"/>
  <c r="F93" i="2"/>
  <c r="F47" i="2"/>
  <c r="F97" i="2"/>
  <c r="F38" i="2"/>
  <c r="F22" i="2"/>
  <c r="F32" i="2"/>
  <c r="F67" i="2"/>
  <c r="F36" i="2"/>
  <c r="F12" i="2"/>
  <c r="F26" i="2"/>
  <c r="F76" i="2"/>
  <c r="F24" i="2"/>
  <c r="F45" i="2"/>
  <c r="F56" i="2"/>
  <c r="F62" i="2"/>
  <c r="F72" i="2"/>
  <c r="F53" i="2"/>
  <c r="F8" i="2"/>
  <c r="F5" i="2"/>
  <c r="F16" i="2"/>
  <c r="F81" i="2"/>
  <c r="F66" i="2"/>
  <c r="F86" i="2"/>
  <c r="F95" i="2"/>
  <c r="F83" i="2"/>
  <c r="F43" i="2"/>
  <c r="F19" i="2"/>
  <c r="F92" i="2"/>
  <c r="F79" i="2"/>
  <c r="F61" i="2"/>
  <c r="F71" i="2"/>
  <c r="F55" i="2"/>
  <c r="F40" i="2"/>
  <c r="F21" i="2"/>
  <c r="F100" i="2"/>
  <c r="F65" i="2"/>
  <c r="F85" i="2"/>
  <c r="F91" i="2"/>
  <c r="F31" i="2"/>
  <c r="F75" i="2"/>
  <c r="F49" i="2"/>
  <c r="F7" i="2"/>
  <c r="F59" i="2"/>
  <c r="F11" i="2"/>
  <c r="F99" i="2"/>
  <c r="F60" i="2"/>
  <c r="F35" i="2"/>
  <c r="F34" i="2"/>
  <c r="F30" i="2"/>
  <c r="F90" i="2"/>
  <c r="F52" i="2"/>
  <c r="F51" i="2"/>
  <c r="F29" i="2"/>
  <c r="C105" i="2"/>
  <c r="C104" i="2"/>
  <c r="C103" i="2"/>
  <c r="K105" i="1"/>
  <c r="K104" i="1"/>
  <c r="K103" i="1"/>
  <c r="K102" i="1"/>
  <c r="K101" i="1"/>
  <c r="D162" i="2" l="1"/>
  <c r="E162" i="2" s="1"/>
  <c r="D154" i="2"/>
  <c r="E154" i="2" s="1"/>
  <c r="D165" i="2"/>
  <c r="E165" i="2" s="1"/>
  <c r="D161" i="2"/>
  <c r="E161" i="2" s="1"/>
  <c r="D157" i="2"/>
  <c r="E157" i="2" s="1"/>
  <c r="D153" i="2"/>
  <c r="E153" i="2" s="1"/>
  <c r="D149" i="2"/>
  <c r="E149" i="2" s="1"/>
  <c r="E130" i="2"/>
  <c r="D164" i="2"/>
  <c r="E164" i="2" s="1"/>
  <c r="D160" i="2"/>
  <c r="E160" i="2" s="1"/>
  <c r="D156" i="2"/>
  <c r="E156" i="2" s="1"/>
  <c r="D152" i="2"/>
  <c r="E152" i="2" s="1"/>
  <c r="D148" i="2"/>
  <c r="E148" i="2" s="1"/>
  <c r="D163" i="2"/>
  <c r="E163" i="2" s="1"/>
  <c r="D159" i="2"/>
  <c r="E159" i="2" s="1"/>
  <c r="D155" i="2"/>
  <c r="E155" i="2" s="1"/>
  <c r="D217" i="2"/>
  <c r="B171" i="2"/>
  <c r="C174" i="2" l="1"/>
</calcChain>
</file>

<file path=xl/sharedStrings.xml><?xml version="1.0" encoding="utf-8"?>
<sst xmlns="http://schemas.openxmlformats.org/spreadsheetml/2006/main" count="2240" uniqueCount="242">
  <si>
    <t>Nom</t>
  </si>
  <si>
    <t>Paris</t>
  </si>
  <si>
    <t>Type d'Hébergement Préféré</t>
  </si>
  <si>
    <t>Moyen de Transport Préféré</t>
  </si>
  <si>
    <t>Raisons de Voyage</t>
  </si>
  <si>
    <t>Maldives</t>
  </si>
  <si>
    <t>Hôtel</t>
  </si>
  <si>
    <t>Avion</t>
  </si>
  <si>
    <t>Agence Tropicale</t>
  </si>
  <si>
    <t>Oui</t>
  </si>
  <si>
    <t>Anglais</t>
  </si>
  <si>
    <t>Plaisir</t>
  </si>
  <si>
    <t>Thaïlande</t>
  </si>
  <si>
    <t>Villa</t>
  </si>
  <si>
    <t>Croisière</t>
  </si>
  <si>
    <t>Aventure Explore</t>
  </si>
  <si>
    <t>Non</t>
  </si>
  <si>
    <t>Français</t>
  </si>
  <si>
    <t>Détente</t>
  </si>
  <si>
    <t>Grèce</t>
  </si>
  <si>
    <t>Appartement</t>
  </si>
  <si>
    <t>Train</t>
  </si>
  <si>
    <t>Voyager Plus</t>
  </si>
  <si>
    <t>Affaires</t>
  </si>
  <si>
    <t>Italie</t>
  </si>
  <si>
    <t>Château</t>
  </si>
  <si>
    <t>Voiture de location</t>
  </si>
  <si>
    <t>Bella Vacanza</t>
  </si>
  <si>
    <t>Italien</t>
  </si>
  <si>
    <t>Japon</t>
  </si>
  <si>
    <t>Ryokan</t>
  </si>
  <si>
    <t>Train à grande vitesse</t>
  </si>
  <si>
    <t>Explore Asia</t>
  </si>
  <si>
    <t>Fréquence annuelle de Voyage</t>
  </si>
  <si>
    <t>Durée de Séjour moyenne</t>
  </si>
  <si>
    <t>Salaire annuel brut (k)</t>
  </si>
  <si>
    <t>Venise</t>
  </si>
  <si>
    <t>Barcelone</t>
  </si>
  <si>
    <t>New York City</t>
  </si>
  <si>
    <t>Bangkok</t>
  </si>
  <si>
    <t>Londres</t>
  </si>
  <si>
    <t>Rome</t>
  </si>
  <si>
    <t>Istanbul</t>
  </si>
  <si>
    <t>Tokyo</t>
  </si>
  <si>
    <t>Sydney</t>
  </si>
  <si>
    <t>Prague</t>
  </si>
  <si>
    <t>Amsterdam</t>
  </si>
  <si>
    <t>Vienne</t>
  </si>
  <si>
    <t>Dubaï</t>
  </si>
  <si>
    <t>Le Caire</t>
  </si>
  <si>
    <t>Mexico</t>
  </si>
  <si>
    <t>Rio de Janeiro</t>
  </si>
  <si>
    <t>Pékin</t>
  </si>
  <si>
    <t>San Francisco</t>
  </si>
  <si>
    <t>Toronto</t>
  </si>
  <si>
    <t>Buenos Aires</t>
  </si>
  <si>
    <t>Le Cap</t>
  </si>
  <si>
    <t>Singapour</t>
  </si>
  <si>
    <t>Vancouver</t>
  </si>
  <si>
    <t>Séoul</t>
  </si>
  <si>
    <t>Budapest</t>
  </si>
  <si>
    <t>Athènes</t>
  </si>
  <si>
    <t>Marrakech</t>
  </si>
  <si>
    <t>Lima</t>
  </si>
  <si>
    <t>Dubrovnik</t>
  </si>
  <si>
    <t>Saint-Pétersbourg</t>
  </si>
  <si>
    <t>Édimbourg</t>
  </si>
  <si>
    <t>Kyoto</t>
  </si>
  <si>
    <t>La Havane</t>
  </si>
  <si>
    <t>Varsovie</t>
  </si>
  <si>
    <t>Lisbonne</t>
  </si>
  <si>
    <t>Berlin</t>
  </si>
  <si>
    <t>Los Angeles</t>
  </si>
  <si>
    <t>Florence</t>
  </si>
  <si>
    <t>Arabe</t>
  </si>
  <si>
    <t>Portugais</t>
  </si>
  <si>
    <t>Espagnol</t>
  </si>
  <si>
    <t>Allemand</t>
  </si>
  <si>
    <t>ID</t>
  </si>
  <si>
    <t>Plongée</t>
  </si>
  <si>
    <t xml:space="preserve"> Excursions</t>
  </si>
  <si>
    <t>Randonnée</t>
  </si>
  <si>
    <t xml:space="preserve"> Gastronomie</t>
  </si>
  <si>
    <t>Plage</t>
  </si>
  <si>
    <t xml:space="preserve"> Culture</t>
  </si>
  <si>
    <t>Art</t>
  </si>
  <si>
    <t xml:space="preserve"> Détente</t>
  </si>
  <si>
    <t>Ski</t>
  </si>
  <si>
    <t xml:space="preserve"> Visites culturelles</t>
  </si>
  <si>
    <t>Activités de Voyage Préférées 2</t>
  </si>
  <si>
    <t>Activités de Voyage Préférées 1</t>
  </si>
  <si>
    <t>Maxime</t>
  </si>
  <si>
    <t>DUVAL</t>
  </si>
  <si>
    <t>Corentin</t>
  </si>
  <si>
    <t>FURI</t>
  </si>
  <si>
    <t>Louise</t>
  </si>
  <si>
    <t>GRAND</t>
  </si>
  <si>
    <t>Fallou</t>
  </si>
  <si>
    <t>DIAGNE</t>
  </si>
  <si>
    <t>Patrick</t>
  </si>
  <si>
    <t>DUMOND</t>
  </si>
  <si>
    <t>Emma</t>
  </si>
  <si>
    <t>Smith</t>
  </si>
  <si>
    <t>Liam</t>
  </si>
  <si>
    <t>Johnson</t>
  </si>
  <si>
    <t>Olivia</t>
  </si>
  <si>
    <t>Brown</t>
  </si>
  <si>
    <t>Noah</t>
  </si>
  <si>
    <t>Davis</t>
  </si>
  <si>
    <t>Sophia</t>
  </si>
  <si>
    <t>Wilson</t>
  </si>
  <si>
    <t>Mason</t>
  </si>
  <si>
    <t>Lee</t>
  </si>
  <si>
    <t>Ava</t>
  </si>
  <si>
    <t>Miller</t>
  </si>
  <si>
    <t>Logan</t>
  </si>
  <si>
    <t>Anderson</t>
  </si>
  <si>
    <t>Isabella</t>
  </si>
  <si>
    <t>Martinez</t>
  </si>
  <si>
    <t>James</t>
  </si>
  <si>
    <t>Taylor</t>
  </si>
  <si>
    <t>Mia</t>
  </si>
  <si>
    <t>Garcia</t>
  </si>
  <si>
    <t>Benjamin</t>
  </si>
  <si>
    <t>Jackson</t>
  </si>
  <si>
    <t>Amelia</t>
  </si>
  <si>
    <t>White</t>
  </si>
  <si>
    <t>Lucas</t>
  </si>
  <si>
    <t>Harris</t>
  </si>
  <si>
    <t>Charlotte</t>
  </si>
  <si>
    <t>Lewis</t>
  </si>
  <si>
    <t>Henry</t>
  </si>
  <si>
    <t>Clark</t>
  </si>
  <si>
    <t>Harper</t>
  </si>
  <si>
    <t>Turner</t>
  </si>
  <si>
    <t>William</t>
  </si>
  <si>
    <t>Hall</t>
  </si>
  <si>
    <t>Evelyn</t>
  </si>
  <si>
    <t>Walker</t>
  </si>
  <si>
    <t>Alexander</t>
  </si>
  <si>
    <t>Nelson</t>
  </si>
  <si>
    <t>Grace</t>
  </si>
  <si>
    <t>Adams</t>
  </si>
  <si>
    <t>Parker</t>
  </si>
  <si>
    <t>Lily</t>
  </si>
  <si>
    <t>Moore</t>
  </si>
  <si>
    <t>Ethan</t>
  </si>
  <si>
    <t>Wright</t>
  </si>
  <si>
    <t>Scarlett</t>
  </si>
  <si>
    <t>Baker</t>
  </si>
  <si>
    <t>Michael</t>
  </si>
  <si>
    <t>Green</t>
  </si>
  <si>
    <t>Abigail</t>
  </si>
  <si>
    <t>Bennett</t>
  </si>
  <si>
    <t>Oliver</t>
  </si>
  <si>
    <t>Emily</t>
  </si>
  <si>
    <t>Samuel</t>
  </si>
  <si>
    <t>Cooper</t>
  </si>
  <si>
    <t>Madison</t>
  </si>
  <si>
    <t>Scott</t>
  </si>
  <si>
    <t>Daniel</t>
  </si>
  <si>
    <t>Young</t>
  </si>
  <si>
    <t>Sofia</t>
  </si>
  <si>
    <t>King</t>
  </si>
  <si>
    <t>Joseph</t>
  </si>
  <si>
    <t>Mitchell</t>
  </si>
  <si>
    <t>Roberts</t>
  </si>
  <si>
    <t>Aiden</t>
  </si>
  <si>
    <t>Hill</t>
  </si>
  <si>
    <t>Chloe</t>
  </si>
  <si>
    <t>Zoey</t>
  </si>
  <si>
    <t>Jack</t>
  </si>
  <si>
    <t>Owen</t>
  </si>
  <si>
    <t>Allen</t>
  </si>
  <si>
    <t>Sebastian</t>
  </si>
  <si>
    <t>Ross</t>
  </si>
  <si>
    <t>Caleb</t>
  </si>
  <si>
    <t>Reed</t>
  </si>
  <si>
    <t>Elijah</t>
  </si>
  <si>
    <t>Perez</t>
  </si>
  <si>
    <t>Foster</t>
  </si>
  <si>
    <t>Carter</t>
  </si>
  <si>
    <t>Martin</t>
  </si>
  <si>
    <t>Robinson</t>
  </si>
  <si>
    <t>Thompson</t>
  </si>
  <si>
    <t>Prénom</t>
  </si>
  <si>
    <t>Voyage</t>
  </si>
  <si>
    <t>Budget Voyage moyen ($)</t>
  </si>
  <si>
    <t>Assurance voyage</t>
  </si>
  <si>
    <t>Langue préféré</t>
  </si>
  <si>
    <t>Destination préférée</t>
  </si>
  <si>
    <t xml:space="preserve"> MAX budget</t>
  </si>
  <si>
    <t>MEDIANE budget</t>
  </si>
  <si>
    <t>MIN budget</t>
  </si>
  <si>
    <t>MOYENNE budget</t>
  </si>
  <si>
    <t>SOMME budget</t>
  </si>
  <si>
    <t xml:space="preserve"> </t>
  </si>
  <si>
    <t xml:space="preserve">Min durée voyage </t>
  </si>
  <si>
    <t>Max durée voyage</t>
  </si>
  <si>
    <t>Moyenne duréé voyage</t>
  </si>
  <si>
    <t>Rentabilité sleon la durée</t>
  </si>
  <si>
    <t>Catégorie budget</t>
  </si>
  <si>
    <t>Moyenne si(budget&gt;6321)</t>
  </si>
  <si>
    <t>Somme si (budget &gt; 6321)</t>
  </si>
  <si>
    <t>les budgets alloués à des destinations spécifiques</t>
  </si>
  <si>
    <t>Somme</t>
  </si>
  <si>
    <t>Moyenne</t>
  </si>
  <si>
    <t xml:space="preserve">Prague </t>
  </si>
  <si>
    <t xml:space="preserve"> Max  de somme des budgets alloués à des destinations spécifiques</t>
  </si>
  <si>
    <t xml:space="preserve"> Min  de somme des budgets alloués à des destinations spécifiques</t>
  </si>
  <si>
    <t>Nbr de personne préférant chaque destination</t>
  </si>
  <si>
    <t xml:space="preserve"> les destinations les plus populaires</t>
  </si>
  <si>
    <t xml:space="preserve"> Type d'hébergement préféré</t>
  </si>
  <si>
    <t>Nbr de personne préférant chaque hébergement</t>
  </si>
  <si>
    <t>Nbr de personne préférant chaque type de transport</t>
  </si>
  <si>
    <t>Les activités de voyage  préférées</t>
  </si>
  <si>
    <t>Nbr de presonne préférant chaque activité</t>
  </si>
  <si>
    <t>Plage, culture</t>
  </si>
  <si>
    <t>Art, Détente</t>
  </si>
  <si>
    <t>Randonnée,Gastronomie</t>
  </si>
  <si>
    <t>Ski, Visites culturelles</t>
  </si>
  <si>
    <t>Plongée,Excursions</t>
  </si>
  <si>
    <t xml:space="preserve">La langue la plus demandée </t>
  </si>
  <si>
    <t>Nbr de personne préférant chaque langue</t>
  </si>
  <si>
    <t>Mexico,</t>
  </si>
  <si>
    <t>Raisons de voyage</t>
  </si>
  <si>
    <t xml:space="preserve"> Nbr de personne</t>
  </si>
  <si>
    <t>Agence de voyage</t>
  </si>
  <si>
    <t>Max budget</t>
  </si>
  <si>
    <t>Min budget</t>
  </si>
  <si>
    <t>Moyenne Budget</t>
  </si>
  <si>
    <r>
      <t xml:space="preserve">Le nombre de personnes ayant un budget </t>
    </r>
    <r>
      <rPr>
        <b/>
        <sz val="12"/>
        <color theme="1"/>
        <rFont val="Calibri"/>
        <family val="2"/>
        <scheme val="minor"/>
      </rPr>
      <t>élevé</t>
    </r>
    <r>
      <rPr>
        <sz val="12"/>
        <color theme="1"/>
        <rFont val="Calibri"/>
        <family val="2"/>
        <scheme val="minor"/>
      </rPr>
      <t xml:space="preserve"> à qui nous pouvons offrir des offres </t>
    </r>
    <r>
      <rPr>
        <b/>
        <sz val="12"/>
        <color theme="1"/>
        <rFont val="Calibri"/>
        <family val="2"/>
        <scheme val="minor"/>
      </rPr>
      <t>spéciales</t>
    </r>
    <r>
      <rPr>
        <sz val="12"/>
        <color theme="1"/>
        <rFont val="Calibri"/>
        <family val="2"/>
        <scheme val="minor"/>
      </rPr>
      <t>.</t>
    </r>
  </si>
  <si>
    <r>
      <t xml:space="preserve">Le nombre de personnes ayant un budget </t>
    </r>
    <r>
      <rPr>
        <b/>
        <sz val="12"/>
        <color theme="1"/>
        <rFont val="Calibri"/>
        <family val="2"/>
        <scheme val="minor"/>
      </rPr>
      <t>faible</t>
    </r>
    <r>
      <rPr>
        <sz val="12"/>
        <color theme="1"/>
        <rFont val="Calibri"/>
        <family val="2"/>
        <scheme val="minor"/>
      </rPr>
      <t xml:space="preserve"> à qui nous pouvons offrir des offres </t>
    </r>
    <r>
      <rPr>
        <b/>
        <sz val="12"/>
        <color theme="1"/>
        <rFont val="Calibri"/>
        <family val="2"/>
        <scheme val="minor"/>
      </rPr>
      <t>économique</t>
    </r>
    <r>
      <rPr>
        <sz val="12"/>
        <color theme="1"/>
        <rFont val="Calibri"/>
        <family val="2"/>
        <scheme val="minor"/>
      </rPr>
      <t>.</t>
    </r>
  </si>
  <si>
    <t xml:space="preserve">Le nbr de personnes qui choisissent une agence spécifique. </t>
  </si>
  <si>
    <t>La table suivante contient 5 colonnes:</t>
  </si>
  <si>
    <t xml:space="preserve">2eme colonne qui contient la somme de budgets alloués à destination spécifique </t>
  </si>
  <si>
    <t xml:space="preserve">3eme colonne  qui contient la moyenne de budgets alloués à destination spécifique </t>
  </si>
  <si>
    <t>4eme colonne qui contient le Nbr de personnes préférant chaque destination</t>
  </si>
  <si>
    <t>5eme colonne qui montre la fréquentation de chaque destination</t>
  </si>
  <si>
    <t>Fréquentation</t>
  </si>
  <si>
    <t>1er colonne qui contient les budgets alloués à des destinations spécifiques</t>
  </si>
  <si>
    <t>Type d'Offre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</si>
</sst>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_-* #,##0.0000\ [$€-40C]_-;\-* #,##0.0000\ [$€-40C]_-;_-* &quot;-&quot;????\ [$€-40C]_-;_-@_-"/>
    <numFmt numFmtId="165" formatCode="_-* #,##0\ [$€-40C]_-;\-* #,##0\ [$€-40C]_-;_-* &quot;-&quot;\ [$€-40C]_-;_-@_-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  <font>
      <sz val="8"/>
      <name val="Calibri"/>
      <family val="2"/>
      <scheme val="minor"/>
    </font>
    <font>
      <sz val="11"/>
      <color rgb="FF374151"/>
      <name val="Arial"/>
      <family val="2"/>
    </font>
    <font>
      <b/>
      <sz val="10"/>
      <color rgb="FF374151"/>
      <name val="Arial"/>
      <family val="2"/>
    </font>
    <font>
      <b/>
      <sz val="9"/>
      <color rgb="FF37415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5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49" fontId="3" fillId="0" borderId="2" xfId="1" applyNumberFormat="1" applyFont="1" applyBorder="1" applyAlignment="1">
      <alignment horizontal="center" vertical="center"/>
    </xf>
    <xf numFmtId="49" fontId="0" fillId="0" borderId="2" xfId="1" applyNumberFormat="1" applyFont="1" applyBorder="1" applyAlignment="1">
      <alignment horizontal="center" vertical="center"/>
    </xf>
    <xf numFmtId="49" fontId="0" fillId="0" borderId="3" xfId="1" applyNumberFormat="1" applyFont="1" applyBorder="1" applyAlignment="1">
      <alignment horizontal="center" vertical="center"/>
    </xf>
    <xf numFmtId="49" fontId="0" fillId="0" borderId="0" xfId="1" applyNumberFormat="1" applyFont="1"/>
    <xf numFmtId="164" fontId="0" fillId="0" borderId="0" xfId="0" applyNumberFormat="1"/>
    <xf numFmtId="49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/>
    <xf numFmtId="49" fontId="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0" fillId="2" borderId="0" xfId="0" applyFill="1"/>
    <xf numFmtId="49" fontId="2" fillId="2" borderId="2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2" fillId="2" borderId="0" xfId="0" applyNumberFormat="1" applyFont="1" applyFill="1" applyAlignment="1">
      <alignment horizontal="center" vertical="center"/>
    </xf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1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5">
    <dxf>
      <alignment horizontal="general" vertical="bottom" textRotation="0" wrapText="0" indent="0" justifyLastLine="0" shrinkToFit="0" readingOrder="0"/>
    </dxf>
    <dxf>
      <numFmt numFmtId="33" formatCode="_(* #,##0_);_(* \(#,##0\);_(* &quot;-&quot;_);_(@_)"/>
    </dxf>
    <dxf>
      <numFmt numFmtId="33" formatCode="_(* #,##0_);_(* \(#,##0\);_(* &quot;-&quot;_);_(@_)"/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7D523-8B5D-4009-B143-08A555D1A4B6}" name="Tableau1" displayName="Tableau1" ref="A121:E165" totalsRowShown="0" headerRowDxfId="4">
  <autoFilter ref="A121:E165" xr:uid="{DAC7D523-8B5D-4009-B143-08A555D1A4B6}"/>
  <tableColumns count="5">
    <tableColumn id="1" xr3:uid="{33F4225A-F707-444C-BE3F-F9D9292FD96C}" name="les budgets alloués à des destinations spécifiques" dataDxfId="3"/>
    <tableColumn id="5" xr3:uid="{BF7625C0-9FE6-43ED-BBCF-DFC67EF2F9F4}" name="Somme" dataDxfId="2">
      <calculatedColumnFormula>SUMIF(D2:D100,A122,I2:I100)</calculatedColumnFormula>
    </tableColumn>
    <tableColumn id="6" xr3:uid="{B6C2781B-2CB7-4F4A-90B4-D877B247A479}" name="Moyenne" dataDxfId="1">
      <calculatedColumnFormula>AVERAGEIF(D2:D100,A122,I2:I100)</calculatedColumnFormula>
    </tableColumn>
    <tableColumn id="7" xr3:uid="{82708BCE-B6F8-4707-BBF8-5C5D670A4D56}" name="Nbr de personne préférant chaque destination">
      <calculatedColumnFormula>COUNTIF(D2:D100, A122)</calculatedColumnFormula>
    </tableColumn>
    <tableColumn id="9" xr3:uid="{23DB9A6A-F96F-4A02-8C3D-D4E7DEB233CC}" name="Fréquentation" dataDxfId="0">
      <calculatedColumnFormula>IF(D122&gt;=4,"Destination Trés Demandée", IF(D122&lt;=1,"Destination Indésirable","Destination demandée"))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E4D0-4974-4E4B-9D36-D87B033737E5}">
  <sheetPr>
    <tabColor rgb="FF00B050"/>
  </sheetPr>
  <dimension ref="A1:S108"/>
  <sheetViews>
    <sheetView topLeftCell="L1" zoomScale="117" workbookViewId="0">
      <selection activeCell="M1" sqref="M1:M1048576"/>
    </sheetView>
  </sheetViews>
  <sheetFormatPr baseColWidth="10" defaultRowHeight="15.5" x14ac:dyDescent="0.35"/>
  <cols>
    <col min="2" max="2" width="16" style="19" bestFit="1" customWidth="1"/>
    <col min="3" max="3" width="19.1640625" style="25" bestFit="1" customWidth="1"/>
    <col min="4" max="4" width="19.1640625" style="25" customWidth="1"/>
    <col min="5" max="5" width="24.1640625" style="21" bestFit="1" customWidth="1"/>
    <col min="6" max="6" width="22.08203125" customWidth="1"/>
    <col min="7" max="7" width="26.33203125" style="19" bestFit="1" customWidth="1"/>
    <col min="8" max="8" width="25.83203125" style="19" bestFit="1" customWidth="1"/>
    <col min="9" max="9" width="27.83203125" style="19" bestFit="1" customWidth="1"/>
    <col min="10" max="10" width="26.75" style="19" customWidth="1"/>
    <col min="11" max="11" width="26.75" style="18" customWidth="1"/>
    <col min="12" max="12" width="29.1640625" style="19" bestFit="1" customWidth="1"/>
    <col min="13" max="13" width="17.6640625" style="19" bestFit="1" customWidth="1"/>
    <col min="14" max="14" width="15.5" style="19" bestFit="1" customWidth="1"/>
    <col min="15" max="15" width="28.5" style="21" bestFit="1" customWidth="1"/>
    <col min="16" max="16" width="26.4140625" style="19" customWidth="1"/>
    <col min="17" max="17" width="20.6640625" style="26" bestFit="1" customWidth="1"/>
    <col min="18" max="18" width="21.5" customWidth="1"/>
  </cols>
  <sheetData>
    <row r="1" spans="1:19" ht="27.65" customHeight="1" x14ac:dyDescent="0.35">
      <c r="A1" s="34" t="s">
        <v>78</v>
      </c>
      <c r="B1" s="31" t="s">
        <v>185</v>
      </c>
      <c r="C1" s="33" t="s">
        <v>0</v>
      </c>
      <c r="D1" s="33" t="s">
        <v>190</v>
      </c>
      <c r="E1" s="32" t="s">
        <v>34</v>
      </c>
      <c r="F1" s="32" t="s">
        <v>200</v>
      </c>
      <c r="G1" s="31" t="s">
        <v>2</v>
      </c>
      <c r="H1" s="31" t="s">
        <v>3</v>
      </c>
      <c r="I1" s="29" t="s">
        <v>90</v>
      </c>
      <c r="J1" s="29" t="s">
        <v>89</v>
      </c>
      <c r="K1" s="30" t="s">
        <v>187</v>
      </c>
      <c r="L1" s="35" t="s">
        <v>201</v>
      </c>
      <c r="M1" s="29" t="s">
        <v>186</v>
      </c>
      <c r="N1" s="27" t="s">
        <v>188</v>
      </c>
      <c r="O1" s="27" t="s">
        <v>189</v>
      </c>
      <c r="P1" s="28" t="s">
        <v>33</v>
      </c>
      <c r="Q1" s="27" t="s">
        <v>4</v>
      </c>
      <c r="R1" s="37" t="s">
        <v>35</v>
      </c>
      <c r="S1" s="36"/>
    </row>
    <row r="2" spans="1:19" x14ac:dyDescent="0.35">
      <c r="A2" s="1">
        <v>4825913</v>
      </c>
      <c r="B2" s="8" t="s">
        <v>91</v>
      </c>
      <c r="C2" s="22" t="s">
        <v>92</v>
      </c>
      <c r="D2" s="3" t="s">
        <v>5</v>
      </c>
      <c r="E2" s="20">
        <v>10</v>
      </c>
      <c r="F2" s="20" t="str">
        <f>IF(E2:E100 &gt;40, "Rentable", IF(E2:E100 &lt;20, "Pas rentable", "Raisonnable"))</f>
        <v>Pas rentable</v>
      </c>
      <c r="G2" s="6" t="s">
        <v>6</v>
      </c>
      <c r="H2" s="6" t="s">
        <v>7</v>
      </c>
      <c r="I2" s="10" t="s">
        <v>79</v>
      </c>
      <c r="J2" s="6" t="s">
        <v>80</v>
      </c>
      <c r="K2" s="16">
        <v>3000</v>
      </c>
      <c r="L2" t="str">
        <f>IF(K2:K100 &gt;7054, "Elevé", IF(K2:K100&lt;5000, "Faible", "Raisonnable"))</f>
        <v>Faible</v>
      </c>
      <c r="M2" s="8" t="s">
        <v>8</v>
      </c>
      <c r="N2" s="6" t="s">
        <v>9</v>
      </c>
      <c r="O2" s="6" t="s">
        <v>10</v>
      </c>
      <c r="P2" s="12">
        <v>2</v>
      </c>
      <c r="Q2" s="6" t="s">
        <v>11</v>
      </c>
      <c r="R2" s="4">
        <v>61</v>
      </c>
    </row>
    <row r="3" spans="1:19" x14ac:dyDescent="0.35">
      <c r="A3" s="1">
        <v>7382196</v>
      </c>
      <c r="B3" s="8" t="s">
        <v>93</v>
      </c>
      <c r="C3" s="22" t="s">
        <v>94</v>
      </c>
      <c r="D3" s="3" t="s">
        <v>12</v>
      </c>
      <c r="E3" s="12">
        <v>14</v>
      </c>
      <c r="F3" s="12" t="str">
        <f>IF(E2:E100 &gt;40, "Rentable", IF(E2:E100 &lt;20, "Pas rentable", "Raisonnable"))</f>
        <v>Pas rentable</v>
      </c>
      <c r="G3" s="6" t="s">
        <v>13</v>
      </c>
      <c r="H3" s="6" t="s">
        <v>14</v>
      </c>
      <c r="I3" s="10" t="s">
        <v>81</v>
      </c>
      <c r="J3" s="6" t="s">
        <v>82</v>
      </c>
      <c r="K3" s="16">
        <v>5000</v>
      </c>
      <c r="L3" t="str">
        <f>IF(K2:K100 &gt;7054, "Elevé", IF(K2:K100&lt;5000, "Faible", "Raisonnable"))</f>
        <v>Raisonnable</v>
      </c>
      <c r="M3" s="6" t="s">
        <v>15</v>
      </c>
      <c r="N3" s="6" t="s">
        <v>16</v>
      </c>
      <c r="O3" s="6" t="s">
        <v>17</v>
      </c>
      <c r="P3" s="12">
        <v>1</v>
      </c>
      <c r="Q3" s="6" t="s">
        <v>18</v>
      </c>
      <c r="R3" s="4">
        <v>66</v>
      </c>
    </row>
    <row r="4" spans="1:19" x14ac:dyDescent="0.35">
      <c r="A4" s="1">
        <v>6254789</v>
      </c>
      <c r="B4" s="8" t="s">
        <v>95</v>
      </c>
      <c r="C4" s="22" t="s">
        <v>96</v>
      </c>
      <c r="D4" s="3" t="s">
        <v>19</v>
      </c>
      <c r="E4" s="12">
        <v>10</v>
      </c>
      <c r="F4" s="12" t="str">
        <f>IF(E2:E100 &gt;40, "Rentable", IF(E2:E100 &lt;20, "Pas rentable", "Raisonnable"))</f>
        <v>Pas rentable</v>
      </c>
      <c r="G4" s="6" t="s">
        <v>20</v>
      </c>
      <c r="H4" s="6" t="s">
        <v>21</v>
      </c>
      <c r="I4" s="10" t="s">
        <v>83</v>
      </c>
      <c r="J4" s="6" t="s">
        <v>84</v>
      </c>
      <c r="K4" s="16">
        <v>2500</v>
      </c>
      <c r="L4" t="str">
        <f>IF(K2:K100 &gt;7054, "Elevé", IF(K2:K100&lt;5000, "Faible", "Raisonnable"))</f>
        <v>Faible</v>
      </c>
      <c r="M4" s="6" t="s">
        <v>22</v>
      </c>
      <c r="N4" s="6" t="s">
        <v>9</v>
      </c>
      <c r="O4" s="6" t="s">
        <v>10</v>
      </c>
      <c r="P4" s="12">
        <v>3</v>
      </c>
      <c r="Q4" s="6" t="s">
        <v>23</v>
      </c>
      <c r="R4" s="4">
        <v>69</v>
      </c>
    </row>
    <row r="5" spans="1:19" x14ac:dyDescent="0.35">
      <c r="A5" s="1">
        <v>9173625</v>
      </c>
      <c r="B5" s="8" t="s">
        <v>97</v>
      </c>
      <c r="C5" s="22" t="s">
        <v>98</v>
      </c>
      <c r="D5" s="3" t="s">
        <v>24</v>
      </c>
      <c r="E5" s="12">
        <v>10</v>
      </c>
      <c r="F5" s="12" t="str">
        <f>IF(E2:E100 &gt;40, "Rentable", IF(E2:E100 &lt;20, "Pas rentable", "Raisonnable"))</f>
        <v>Pas rentable</v>
      </c>
      <c r="G5" s="6" t="s">
        <v>25</v>
      </c>
      <c r="H5" s="6" t="s">
        <v>26</v>
      </c>
      <c r="I5" s="10" t="s">
        <v>85</v>
      </c>
      <c r="J5" s="6" t="s">
        <v>86</v>
      </c>
      <c r="K5" s="16">
        <v>4000</v>
      </c>
      <c r="L5" t="str">
        <f>IF(K2:K100 &gt;7054, "Elevé", IF(K2:K100&lt;5000, "Faible", "Raisonnable"))</f>
        <v>Faible</v>
      </c>
      <c r="M5" s="6" t="s">
        <v>27</v>
      </c>
      <c r="N5" s="6" t="s">
        <v>9</v>
      </c>
      <c r="O5" s="6" t="s">
        <v>28</v>
      </c>
      <c r="P5" s="12">
        <v>2</v>
      </c>
      <c r="Q5" s="6" t="s">
        <v>11</v>
      </c>
      <c r="R5" s="4">
        <v>78</v>
      </c>
    </row>
    <row r="6" spans="1:19" x14ac:dyDescent="0.35">
      <c r="A6" s="1">
        <v>3648219</v>
      </c>
      <c r="B6" s="8" t="s">
        <v>99</v>
      </c>
      <c r="C6" s="22" t="s">
        <v>100</v>
      </c>
      <c r="D6" s="3" t="s">
        <v>29</v>
      </c>
      <c r="E6" s="12">
        <v>14</v>
      </c>
      <c r="F6" s="12" t="str">
        <f>IF(E2:E100 &gt;40, "Rentable", IF(E2:E100 &lt;20, "Pas rentable", "Raisonnable"))</f>
        <v>Pas rentable</v>
      </c>
      <c r="G6" s="8" t="s">
        <v>30</v>
      </c>
      <c r="H6" s="6" t="s">
        <v>31</v>
      </c>
      <c r="I6" s="10" t="s">
        <v>87</v>
      </c>
      <c r="J6" s="6" t="s">
        <v>88</v>
      </c>
      <c r="K6" s="16">
        <v>6000</v>
      </c>
      <c r="L6" t="str">
        <f>IF(K2:K100 &gt;7054, "Elevé", IF(K2:K100&lt;5000, "Faible", "Raisonnable"))</f>
        <v>Raisonnable</v>
      </c>
      <c r="M6" s="6" t="s">
        <v>32</v>
      </c>
      <c r="N6" s="6" t="s">
        <v>9</v>
      </c>
      <c r="O6" s="6" t="s">
        <v>10</v>
      </c>
      <c r="P6" s="12">
        <v>1</v>
      </c>
      <c r="Q6" s="6" t="s">
        <v>18</v>
      </c>
      <c r="R6" s="4">
        <v>61</v>
      </c>
    </row>
    <row r="7" spans="1:19" x14ac:dyDescent="0.35">
      <c r="A7" s="1">
        <v>8921473</v>
      </c>
      <c r="B7" s="14" t="s">
        <v>101</v>
      </c>
      <c r="C7" s="23" t="s">
        <v>102</v>
      </c>
      <c r="D7" s="1" t="s">
        <v>1</v>
      </c>
      <c r="E7" s="12">
        <v>14</v>
      </c>
      <c r="F7" s="12" t="str">
        <f>IF(E2:E100 &gt;40, "Rentable", IF(E2:E100 &lt;20, "Pas rentable", "Raisonnable"))</f>
        <v>Pas rentable</v>
      </c>
      <c r="G7" s="8" t="s">
        <v>6</v>
      </c>
      <c r="H7" s="6" t="s">
        <v>7</v>
      </c>
      <c r="I7" s="10" t="s">
        <v>79</v>
      </c>
      <c r="J7" s="6" t="s">
        <v>80</v>
      </c>
      <c r="K7" s="16">
        <v>5487</v>
      </c>
      <c r="L7" t="str">
        <f>IF(K2:K100 &gt;7054, "Elevé", IF(K2:K100&lt;5000, "Faible", "Raisonnable"))</f>
        <v>Raisonnable</v>
      </c>
      <c r="M7" s="6" t="s">
        <v>8</v>
      </c>
      <c r="N7" s="6" t="s">
        <v>9</v>
      </c>
      <c r="O7" s="6" t="s">
        <v>75</v>
      </c>
      <c r="P7" s="12">
        <v>4</v>
      </c>
      <c r="Q7" s="6" t="s">
        <v>11</v>
      </c>
      <c r="R7" s="4">
        <v>53</v>
      </c>
    </row>
    <row r="8" spans="1:19" x14ac:dyDescent="0.35">
      <c r="A8" s="1">
        <v>5137962</v>
      </c>
      <c r="B8" s="14" t="s">
        <v>103</v>
      </c>
      <c r="C8" s="23" t="s">
        <v>104</v>
      </c>
      <c r="D8" s="1" t="s">
        <v>36</v>
      </c>
      <c r="E8" s="20">
        <v>21</v>
      </c>
      <c r="F8" s="20" t="str">
        <f>IF(E2:E100 &gt;40, "Rentable", IF(E2:E100 &lt;20, "Pas rentable", "Raisonnable"))</f>
        <v>Raisonnable</v>
      </c>
      <c r="G8" s="6" t="s">
        <v>13</v>
      </c>
      <c r="H8" s="6" t="s">
        <v>14</v>
      </c>
      <c r="I8" s="10" t="s">
        <v>81</v>
      </c>
      <c r="J8" s="6" t="s">
        <v>82</v>
      </c>
      <c r="K8" s="16">
        <v>10345</v>
      </c>
      <c r="L8" t="str">
        <f>IF(K2:K100 &gt;7054, "Elevé", IF(K2:K100&lt;5000, "Faible", "Raisonnable"))</f>
        <v>Elevé</v>
      </c>
      <c r="M8" s="6" t="s">
        <v>15</v>
      </c>
      <c r="N8" s="6" t="s">
        <v>16</v>
      </c>
      <c r="O8" s="6" t="s">
        <v>74</v>
      </c>
      <c r="P8" s="12">
        <v>2</v>
      </c>
      <c r="Q8" s="6" t="s">
        <v>18</v>
      </c>
      <c r="R8" s="4">
        <v>79</v>
      </c>
    </row>
    <row r="9" spans="1:19" x14ac:dyDescent="0.35">
      <c r="A9" s="1">
        <v>6497328</v>
      </c>
      <c r="B9" s="14" t="s">
        <v>105</v>
      </c>
      <c r="C9" s="23" t="s">
        <v>106</v>
      </c>
      <c r="D9" s="1" t="s">
        <v>37</v>
      </c>
      <c r="E9" s="12">
        <v>11</v>
      </c>
      <c r="F9" s="12" t="str">
        <f>IF(E2:E100 &gt;40, "Rentable", IF(E2:E100 &lt;20, "Pas rentable", "Raisonnable"))</f>
        <v>Pas rentable</v>
      </c>
      <c r="G9" s="6" t="s">
        <v>20</v>
      </c>
      <c r="H9" s="6" t="s">
        <v>21</v>
      </c>
      <c r="I9" s="10" t="s">
        <v>83</v>
      </c>
      <c r="J9" s="6" t="s">
        <v>84</v>
      </c>
      <c r="K9" s="16">
        <v>7896</v>
      </c>
      <c r="L9" t="str">
        <f>IF(K2:K100 &gt;7054, "Elevé", IF(K2:K100&lt;5000, "Faible", "Raisonnable"))</f>
        <v>Elevé</v>
      </c>
      <c r="M9" s="6" t="s">
        <v>22</v>
      </c>
      <c r="N9" s="6" t="s">
        <v>9</v>
      </c>
      <c r="O9" s="6" t="s">
        <v>76</v>
      </c>
      <c r="P9" s="12">
        <v>1</v>
      </c>
      <c r="Q9" s="6" t="s">
        <v>23</v>
      </c>
      <c r="R9" s="4">
        <v>32</v>
      </c>
    </row>
    <row r="10" spans="1:19" x14ac:dyDescent="0.35">
      <c r="A10" s="1">
        <v>1259764</v>
      </c>
      <c r="B10" s="14" t="s">
        <v>107</v>
      </c>
      <c r="C10" s="23" t="s">
        <v>108</v>
      </c>
      <c r="D10" s="1" t="s">
        <v>38</v>
      </c>
      <c r="E10" s="12">
        <v>14</v>
      </c>
      <c r="F10" s="12" t="str">
        <f>IF(E2:E100 &gt;40, "Rentable", IF(E2:E100 &lt;20, "Pas rentable", "Raisonnable"))</f>
        <v>Pas rentable</v>
      </c>
      <c r="G10" s="6" t="s">
        <v>25</v>
      </c>
      <c r="H10" s="6" t="s">
        <v>26</v>
      </c>
      <c r="I10" s="10" t="s">
        <v>85</v>
      </c>
      <c r="J10" s="6" t="s">
        <v>86</v>
      </c>
      <c r="K10" s="16">
        <v>2567</v>
      </c>
      <c r="L10" t="str">
        <f>IF(K2:K100 &gt;7054, "Elvé", IF(K2:K100&lt;5000, "Faible", "Raisonnable"))</f>
        <v>Faible</v>
      </c>
      <c r="M10" s="6" t="s">
        <v>27</v>
      </c>
      <c r="N10" s="6" t="s">
        <v>9</v>
      </c>
      <c r="O10" s="6" t="s">
        <v>77</v>
      </c>
      <c r="P10" s="12">
        <v>3</v>
      </c>
      <c r="Q10" s="6" t="s">
        <v>11</v>
      </c>
      <c r="R10" s="4">
        <v>67</v>
      </c>
    </row>
    <row r="11" spans="1:19" x14ac:dyDescent="0.35">
      <c r="A11" s="1">
        <v>7834126</v>
      </c>
      <c r="B11" s="14" t="s">
        <v>109</v>
      </c>
      <c r="C11" s="23" t="s">
        <v>110</v>
      </c>
      <c r="D11" s="1" t="s">
        <v>39</v>
      </c>
      <c r="E11" s="12">
        <v>21</v>
      </c>
      <c r="F11" s="12" t="str">
        <f>IF(E2:E100 &gt;40, "Rentable", IF(E2:E100 &lt;20, "Pas rentable", "Raisonnable"))</f>
        <v>Raisonnable</v>
      </c>
      <c r="G11" s="6" t="s">
        <v>30</v>
      </c>
      <c r="H11" s="6" t="s">
        <v>31</v>
      </c>
      <c r="I11" s="10" t="s">
        <v>87</v>
      </c>
      <c r="J11" s="6" t="s">
        <v>88</v>
      </c>
      <c r="K11" s="16">
        <v>6321</v>
      </c>
      <c r="L11" t="str">
        <f>IF(K2:K100 &gt;7054, "Elevé", IF(K2:K100&lt;5000, "Faible", "Raisonnable"))</f>
        <v>Raisonnable</v>
      </c>
      <c r="M11" s="6" t="s">
        <v>32</v>
      </c>
      <c r="N11" s="6" t="s">
        <v>9</v>
      </c>
      <c r="O11" s="6" t="s">
        <v>10</v>
      </c>
      <c r="P11" s="12">
        <v>2</v>
      </c>
      <c r="Q11" s="6" t="s">
        <v>18</v>
      </c>
      <c r="R11" s="4">
        <v>45</v>
      </c>
    </row>
    <row r="12" spans="1:19" x14ac:dyDescent="0.35">
      <c r="A12" s="1">
        <v>2698357</v>
      </c>
      <c r="B12" s="14" t="s">
        <v>111</v>
      </c>
      <c r="C12" s="23" t="s">
        <v>112</v>
      </c>
      <c r="D12" s="1" t="s">
        <v>40</v>
      </c>
      <c r="E12" s="20">
        <v>21</v>
      </c>
      <c r="F12" s="20" t="str">
        <f>IF(E2:E100 &gt;40, "Rentable", IF(E2:E100 &lt;20, "Pas rentable", "Raisonnable"))</f>
        <v>Raisonnable</v>
      </c>
      <c r="G12" s="6" t="s">
        <v>6</v>
      </c>
      <c r="H12" s="6" t="s">
        <v>7</v>
      </c>
      <c r="I12" s="10" t="s">
        <v>79</v>
      </c>
      <c r="J12" s="6" t="s">
        <v>80</v>
      </c>
      <c r="K12" s="16">
        <v>8743</v>
      </c>
      <c r="L12" t="str">
        <f>IF(K2:K100 &gt;7054, "Elevé", IF(K2:K100&lt;5000, "Faible", "Raisonnable"))</f>
        <v>Elevé</v>
      </c>
      <c r="M12" s="6" t="s">
        <v>8</v>
      </c>
      <c r="N12" s="6" t="s">
        <v>9</v>
      </c>
      <c r="O12" s="6" t="s">
        <v>17</v>
      </c>
      <c r="P12" s="12">
        <v>1</v>
      </c>
      <c r="Q12" s="6" t="s">
        <v>11</v>
      </c>
      <c r="R12" s="4">
        <v>88</v>
      </c>
    </row>
    <row r="13" spans="1:19" x14ac:dyDescent="0.35">
      <c r="A13" s="1">
        <v>5479162</v>
      </c>
      <c r="B13" s="14" t="s">
        <v>113</v>
      </c>
      <c r="C13" s="23" t="s">
        <v>114</v>
      </c>
      <c r="D13" s="1" t="s">
        <v>41</v>
      </c>
      <c r="E13" s="12">
        <v>28</v>
      </c>
      <c r="F13" s="12" t="str">
        <f>IF(E2:E100 &gt;40, "Rentable", IF(E2:E100 &lt;20, "Pas rentable", "Raisonnable"))</f>
        <v>Raisonnable</v>
      </c>
      <c r="G13" s="6" t="s">
        <v>13</v>
      </c>
      <c r="H13" s="6" t="s">
        <v>14</v>
      </c>
      <c r="I13" s="10" t="s">
        <v>81</v>
      </c>
      <c r="J13" s="6" t="s">
        <v>82</v>
      </c>
      <c r="K13" s="16">
        <v>4210</v>
      </c>
      <c r="L13" t="str">
        <f>IF(K2:K100 &gt;7054, "Elevé", IF(K2:K100&lt;5000, "Faible", "Raisonnable"))</f>
        <v>Faible</v>
      </c>
      <c r="M13" s="6" t="s">
        <v>15</v>
      </c>
      <c r="N13" s="6" t="s">
        <v>16</v>
      </c>
      <c r="O13" s="6" t="s">
        <v>10</v>
      </c>
      <c r="P13" s="12">
        <v>4</v>
      </c>
      <c r="Q13" s="6" t="s">
        <v>18</v>
      </c>
      <c r="R13" s="4">
        <v>70</v>
      </c>
    </row>
    <row r="14" spans="1:19" x14ac:dyDescent="0.35">
      <c r="A14" s="1">
        <v>3182469</v>
      </c>
      <c r="B14" s="14" t="s">
        <v>115</v>
      </c>
      <c r="C14" s="23" t="s">
        <v>116</v>
      </c>
      <c r="D14" s="1" t="s">
        <v>42</v>
      </c>
      <c r="E14" s="12">
        <v>12</v>
      </c>
      <c r="F14" s="12" t="str">
        <f>IF(E2:E100 &gt;40, "Rentable", IF(E2:E100 &lt;20, "Pas rentable", "Raisonnable"))</f>
        <v>Pas rentable</v>
      </c>
      <c r="G14" s="6" t="s">
        <v>20</v>
      </c>
      <c r="H14" s="6" t="s">
        <v>21</v>
      </c>
      <c r="I14" s="10" t="s">
        <v>83</v>
      </c>
      <c r="J14" s="6" t="s">
        <v>84</v>
      </c>
      <c r="K14" s="16">
        <v>11567</v>
      </c>
      <c r="L14" t="str">
        <f>IF(K2:K100 &gt;7054, "Elevé", IF(K2:K100&lt;5000, "Faible", "Raisonnable"))</f>
        <v>Elevé</v>
      </c>
      <c r="M14" s="6" t="s">
        <v>22</v>
      </c>
      <c r="N14" s="6" t="s">
        <v>9</v>
      </c>
      <c r="O14" s="6" t="s">
        <v>28</v>
      </c>
      <c r="P14" s="12">
        <v>2</v>
      </c>
      <c r="Q14" s="6" t="s">
        <v>23</v>
      </c>
      <c r="R14" s="4">
        <v>41</v>
      </c>
    </row>
    <row r="15" spans="1:19" x14ac:dyDescent="0.35">
      <c r="A15" s="1">
        <v>9761852</v>
      </c>
      <c r="B15" s="14" t="s">
        <v>117</v>
      </c>
      <c r="C15" s="23" t="s">
        <v>118</v>
      </c>
      <c r="D15" s="1" t="s">
        <v>43</v>
      </c>
      <c r="E15" s="12">
        <v>21</v>
      </c>
      <c r="F15" s="12" t="str">
        <f>IF(E2:E100 &gt;40, "Rentable", IF(E2:E100 &lt;20, "Pas rentable", "Raisonnable"))</f>
        <v>Raisonnable</v>
      </c>
      <c r="G15" s="6" t="s">
        <v>25</v>
      </c>
      <c r="H15" s="6" t="s">
        <v>26</v>
      </c>
      <c r="I15" s="10" t="s">
        <v>85</v>
      </c>
      <c r="J15" s="6" t="s">
        <v>86</v>
      </c>
      <c r="K15" s="16">
        <v>3098</v>
      </c>
      <c r="L15" t="str">
        <f>IF(K2:K100 &gt;7054, "Elevé", IF(K2:K100&lt;5000, "Faible", "Raisonnable"))</f>
        <v>Faible</v>
      </c>
      <c r="M15" s="6" t="s">
        <v>27</v>
      </c>
      <c r="N15" s="6" t="s">
        <v>9</v>
      </c>
      <c r="O15" s="6" t="s">
        <v>10</v>
      </c>
      <c r="P15" s="12">
        <v>1</v>
      </c>
      <c r="Q15" s="6" t="s">
        <v>11</v>
      </c>
      <c r="R15" s="4">
        <v>30</v>
      </c>
    </row>
    <row r="16" spans="1:19" x14ac:dyDescent="0.35">
      <c r="A16" s="1">
        <v>4268973</v>
      </c>
      <c r="B16" s="14" t="s">
        <v>119</v>
      </c>
      <c r="C16" s="23" t="s">
        <v>120</v>
      </c>
      <c r="D16" s="1" t="s">
        <v>44</v>
      </c>
      <c r="E16" s="12">
        <v>28</v>
      </c>
      <c r="F16" s="12" t="str">
        <f>IF(E2:E100 &gt;40, "Rentable", IF(E2:E100 &lt;20, "Pas rentable", "Raisonnable"))</f>
        <v>Raisonnable</v>
      </c>
      <c r="G16" s="6" t="s">
        <v>30</v>
      </c>
      <c r="H16" s="6" t="s">
        <v>31</v>
      </c>
      <c r="I16" s="10" t="s">
        <v>87</v>
      </c>
      <c r="J16" s="6" t="s">
        <v>88</v>
      </c>
      <c r="K16" s="16">
        <v>6789</v>
      </c>
      <c r="L16" t="str">
        <f>IF(K2:K100 &gt;7054, "Elevé", IF(K2:K100&lt;5000, "Faible", "Raisonnable"))</f>
        <v>Raisonnable</v>
      </c>
      <c r="M16" s="6" t="s">
        <v>32</v>
      </c>
      <c r="N16" s="6" t="s">
        <v>9</v>
      </c>
      <c r="O16" s="6" t="s">
        <v>75</v>
      </c>
      <c r="P16" s="12">
        <v>3</v>
      </c>
      <c r="Q16" s="6" t="s">
        <v>18</v>
      </c>
      <c r="R16" s="4">
        <v>64</v>
      </c>
    </row>
    <row r="17" spans="1:18" x14ac:dyDescent="0.35">
      <c r="A17" s="1">
        <v>7351984</v>
      </c>
      <c r="B17" s="14" t="s">
        <v>121</v>
      </c>
      <c r="C17" s="23" t="s">
        <v>122</v>
      </c>
      <c r="D17" s="1" t="s">
        <v>45</v>
      </c>
      <c r="E17" s="12">
        <v>28</v>
      </c>
      <c r="F17" s="12" t="str">
        <f>IF(E2:E100 &gt;40, "Rentable", IF(E2:E100 &lt;20, "Pas rentable", "Raisonnable"))</f>
        <v>Raisonnable</v>
      </c>
      <c r="G17" s="6" t="s">
        <v>6</v>
      </c>
      <c r="H17" s="6" t="s">
        <v>7</v>
      </c>
      <c r="I17" s="10" t="s">
        <v>79</v>
      </c>
      <c r="J17" s="6" t="s">
        <v>80</v>
      </c>
      <c r="K17" s="16">
        <v>9223</v>
      </c>
      <c r="L17" t="str">
        <f>IF(K2:K100 &gt;7054, "Elevé", IF(K2:K100&lt;5000, "Faible", "Raisonnable"))</f>
        <v>Elevé</v>
      </c>
      <c r="M17" s="6" t="s">
        <v>8</v>
      </c>
      <c r="N17" s="6" t="s">
        <v>9</v>
      </c>
      <c r="O17" s="6" t="s">
        <v>74</v>
      </c>
      <c r="P17" s="12">
        <v>2</v>
      </c>
      <c r="Q17" s="6" t="s">
        <v>11</v>
      </c>
      <c r="R17" s="4">
        <v>48</v>
      </c>
    </row>
    <row r="18" spans="1:18" x14ac:dyDescent="0.35">
      <c r="A18" s="1">
        <v>8216479</v>
      </c>
      <c r="B18" s="14" t="s">
        <v>123</v>
      </c>
      <c r="C18" s="23" t="s">
        <v>124</v>
      </c>
      <c r="D18" s="1" t="s">
        <v>46</v>
      </c>
      <c r="E18" s="12">
        <v>35</v>
      </c>
      <c r="F18" s="12" t="str">
        <f>IF(E2:E100 &gt;40, "Rentable", IF(E2:E100 &lt;20, "Pas rentable", "Raisonnable"))</f>
        <v>Raisonnable</v>
      </c>
      <c r="G18" s="6" t="s">
        <v>13</v>
      </c>
      <c r="H18" s="6" t="s">
        <v>14</v>
      </c>
      <c r="I18" s="10" t="s">
        <v>81</v>
      </c>
      <c r="J18" s="6" t="s">
        <v>82</v>
      </c>
      <c r="K18" s="16">
        <v>4512</v>
      </c>
      <c r="L18" t="str">
        <f>IF(K2:K100 &gt;7054, "Elevé", IF(K2:K100&lt;5000, "Faible", "Raisonnable"))</f>
        <v>Faible</v>
      </c>
      <c r="M18" s="6" t="s">
        <v>15</v>
      </c>
      <c r="N18" s="6" t="s">
        <v>16</v>
      </c>
      <c r="O18" s="6" t="s">
        <v>76</v>
      </c>
      <c r="P18" s="12">
        <v>1</v>
      </c>
      <c r="Q18" s="6" t="s">
        <v>18</v>
      </c>
      <c r="R18" s="4">
        <v>73</v>
      </c>
    </row>
    <row r="19" spans="1:18" x14ac:dyDescent="0.35">
      <c r="A19" s="1">
        <v>5932861</v>
      </c>
      <c r="B19" s="14" t="s">
        <v>125</v>
      </c>
      <c r="C19" s="23" t="s">
        <v>126</v>
      </c>
      <c r="D19" s="1" t="s">
        <v>47</v>
      </c>
      <c r="E19" s="12">
        <v>13</v>
      </c>
      <c r="F19" s="12" t="str">
        <f>IF(E2:E100 &gt;40, "Rentable", IF(E2:E100 &lt;20, "Pas rentable", "Raisonnable"))</f>
        <v>Pas rentable</v>
      </c>
      <c r="G19" s="6" t="s">
        <v>20</v>
      </c>
      <c r="H19" s="6" t="s">
        <v>21</v>
      </c>
      <c r="I19" s="10" t="s">
        <v>83</v>
      </c>
      <c r="J19" s="6" t="s">
        <v>84</v>
      </c>
      <c r="K19" s="16">
        <v>13678</v>
      </c>
      <c r="L19" t="str">
        <f>IF(K2:K100 &gt;7054, "Elevé", IF(K2:K100&lt;5000, "Faible", "Raisonnable"))</f>
        <v>Elevé</v>
      </c>
      <c r="M19" s="6" t="s">
        <v>22</v>
      </c>
      <c r="N19" s="6" t="s">
        <v>9</v>
      </c>
      <c r="O19" s="6" t="s">
        <v>77</v>
      </c>
      <c r="P19" s="12">
        <v>4</v>
      </c>
      <c r="Q19" s="6" t="s">
        <v>23</v>
      </c>
      <c r="R19" s="4">
        <v>56</v>
      </c>
    </row>
    <row r="20" spans="1:18" x14ac:dyDescent="0.35">
      <c r="A20" s="1">
        <v>1678942</v>
      </c>
      <c r="B20" s="14" t="s">
        <v>127</v>
      </c>
      <c r="C20" s="23" t="s">
        <v>128</v>
      </c>
      <c r="D20" s="1" t="s">
        <v>48</v>
      </c>
      <c r="E20" s="12">
        <v>28</v>
      </c>
      <c r="F20" s="12" t="str">
        <f>IF(E2:E100 &gt;40, "Rentable", IF(E2:E100 &lt;20, "Pas rentable", "Raisonnable"))</f>
        <v>Raisonnable</v>
      </c>
      <c r="G20" s="6" t="s">
        <v>25</v>
      </c>
      <c r="H20" s="6" t="s">
        <v>26</v>
      </c>
      <c r="I20" s="10" t="s">
        <v>85</v>
      </c>
      <c r="J20" s="6" t="s">
        <v>86</v>
      </c>
      <c r="K20" s="16">
        <v>5873</v>
      </c>
      <c r="L20" t="str">
        <f>IF(K2:K100 &gt;7054, "Elevé", IF(K2:K100&lt;5000, "Faible", "Raisonnable"))</f>
        <v>Raisonnable</v>
      </c>
      <c r="M20" s="6" t="s">
        <v>27</v>
      </c>
      <c r="N20" s="6" t="s">
        <v>9</v>
      </c>
      <c r="O20" s="6" t="s">
        <v>10</v>
      </c>
      <c r="P20" s="12">
        <v>2</v>
      </c>
      <c r="Q20" s="6" t="s">
        <v>11</v>
      </c>
      <c r="R20" s="4">
        <v>33</v>
      </c>
    </row>
    <row r="21" spans="1:18" x14ac:dyDescent="0.35">
      <c r="A21" s="1">
        <v>4987261</v>
      </c>
      <c r="B21" s="14" t="s">
        <v>129</v>
      </c>
      <c r="C21" s="23" t="s">
        <v>130</v>
      </c>
      <c r="D21" s="1" t="s">
        <v>49</v>
      </c>
      <c r="E21" s="12">
        <v>35</v>
      </c>
      <c r="F21" s="12" t="str">
        <f>IF(E2:E100 &gt;40, "Rentable", IF(E2:E100 &lt;20, "Pas rentable", "Raisonnable"))</f>
        <v>Raisonnable</v>
      </c>
      <c r="G21" s="6" t="s">
        <v>30</v>
      </c>
      <c r="H21" s="6" t="s">
        <v>31</v>
      </c>
      <c r="I21" s="10" t="s">
        <v>87</v>
      </c>
      <c r="J21" s="6" t="s">
        <v>88</v>
      </c>
      <c r="K21" s="16">
        <v>3412</v>
      </c>
      <c r="L21" t="str">
        <f>IF(K2:K100 &gt;7054, "Elevé", IF(K2:K100&lt;5000, "Faible", "Raisonnable"))</f>
        <v>Faible</v>
      </c>
      <c r="M21" s="6" t="s">
        <v>32</v>
      </c>
      <c r="N21" s="6" t="s">
        <v>9</v>
      </c>
      <c r="O21" s="6" t="s">
        <v>17</v>
      </c>
      <c r="P21" s="12">
        <v>1</v>
      </c>
      <c r="Q21" s="6" t="s">
        <v>18</v>
      </c>
      <c r="R21" s="4">
        <v>90</v>
      </c>
    </row>
    <row r="22" spans="1:18" x14ac:dyDescent="0.35">
      <c r="A22" s="1">
        <v>3529687</v>
      </c>
      <c r="B22" s="14" t="s">
        <v>131</v>
      </c>
      <c r="C22" s="23" t="s">
        <v>132</v>
      </c>
      <c r="D22" s="1" t="s">
        <v>50</v>
      </c>
      <c r="E22" s="12">
        <v>35</v>
      </c>
      <c r="F22" s="12" t="str">
        <f>IF(E2:E100 &gt;40, "Rentable", IF(E2:E100 &lt;20, "Pas rentable", "Raisonnable"))</f>
        <v>Raisonnable</v>
      </c>
      <c r="G22" s="6" t="s">
        <v>6</v>
      </c>
      <c r="H22" s="6" t="s">
        <v>7</v>
      </c>
      <c r="I22" s="10" t="s">
        <v>79</v>
      </c>
      <c r="J22" s="8" t="s">
        <v>80</v>
      </c>
      <c r="K22" s="16">
        <v>9756</v>
      </c>
      <c r="L22" t="str">
        <f>IF(K2:K100 &gt;7054, "Elevé", IF(K2:K100&lt;5000, "Faible", "Raisonnable"))</f>
        <v>Elevé</v>
      </c>
      <c r="M22" s="6" t="s">
        <v>8</v>
      </c>
      <c r="N22" s="6" t="s">
        <v>9</v>
      </c>
      <c r="O22" s="6" t="s">
        <v>10</v>
      </c>
      <c r="P22" s="12">
        <v>3</v>
      </c>
      <c r="Q22" s="6" t="s">
        <v>11</v>
      </c>
      <c r="R22" s="4">
        <v>71</v>
      </c>
    </row>
    <row r="23" spans="1:18" x14ac:dyDescent="0.35">
      <c r="A23" s="1">
        <v>8795123</v>
      </c>
      <c r="B23" s="14" t="s">
        <v>133</v>
      </c>
      <c r="C23" s="23" t="s">
        <v>134</v>
      </c>
      <c r="D23" s="1" t="s">
        <v>51</v>
      </c>
      <c r="E23" s="12">
        <v>42</v>
      </c>
      <c r="F23" s="12" t="str">
        <f>IF(E2:E100 &gt;40, "Rentable", IF(E2:E100 &lt;20, "Pas rentable", "Raisonnable"))</f>
        <v>Rentable</v>
      </c>
      <c r="G23" s="6" t="s">
        <v>13</v>
      </c>
      <c r="H23" s="6" t="s">
        <v>14</v>
      </c>
      <c r="I23" s="10" t="s">
        <v>81</v>
      </c>
      <c r="J23" s="6" t="s">
        <v>82</v>
      </c>
      <c r="K23" s="16">
        <v>5210</v>
      </c>
      <c r="L23" t="str">
        <f>IF(K2:K100 &gt;7054, "Elevé", IF(K2:K100&lt;5000, "Faible", "Raisonnable"))</f>
        <v>Raisonnable</v>
      </c>
      <c r="M23" s="6" t="s">
        <v>15</v>
      </c>
      <c r="N23" s="6" t="s">
        <v>16</v>
      </c>
      <c r="O23" s="6" t="s">
        <v>28</v>
      </c>
      <c r="P23" s="12">
        <v>2</v>
      </c>
      <c r="Q23" s="6" t="s">
        <v>18</v>
      </c>
      <c r="R23" s="4">
        <v>35</v>
      </c>
    </row>
    <row r="24" spans="1:18" x14ac:dyDescent="0.35">
      <c r="A24" s="1">
        <v>6418279</v>
      </c>
      <c r="B24" s="14" t="s">
        <v>135</v>
      </c>
      <c r="C24" s="23" t="s">
        <v>136</v>
      </c>
      <c r="D24" s="1" t="s">
        <v>52</v>
      </c>
      <c r="E24" s="12">
        <v>14</v>
      </c>
      <c r="F24" s="12" t="str">
        <f>IF(E2:E100 &gt;40, "Rentable", IF(E2:E100 &lt;20, "Pas rentable", "Raisonnable"))</f>
        <v>Pas rentable</v>
      </c>
      <c r="G24" s="6" t="s">
        <v>20</v>
      </c>
      <c r="H24" s="6" t="s">
        <v>21</v>
      </c>
      <c r="I24" s="10" t="s">
        <v>83</v>
      </c>
      <c r="J24" s="6" t="s">
        <v>84</v>
      </c>
      <c r="K24" s="16">
        <v>10432</v>
      </c>
      <c r="L24" t="str">
        <f>IF(K2:K100 &gt;7054, "Elevé", IF(K2:K100&lt;5000, "Faible", "Raisonnable"))</f>
        <v>Elevé</v>
      </c>
      <c r="M24" s="6" t="s">
        <v>22</v>
      </c>
      <c r="N24" s="6" t="s">
        <v>9</v>
      </c>
      <c r="O24" s="6" t="s">
        <v>10</v>
      </c>
      <c r="P24" s="12">
        <v>1</v>
      </c>
      <c r="Q24" s="6" t="s">
        <v>23</v>
      </c>
      <c r="R24" s="4">
        <v>80</v>
      </c>
    </row>
    <row r="25" spans="1:18" x14ac:dyDescent="0.35">
      <c r="A25" s="1">
        <v>7251389</v>
      </c>
      <c r="B25" s="14" t="s">
        <v>137</v>
      </c>
      <c r="C25" s="23" t="s">
        <v>138</v>
      </c>
      <c r="D25" s="1" t="s">
        <v>53</v>
      </c>
      <c r="E25" s="12">
        <v>35</v>
      </c>
      <c r="F25" s="12" t="str">
        <f>IF(E2:E100 &gt;40, "Rentable", IF(E2:E100 &lt;20, "Pas rentable", "Raisonnable"))</f>
        <v>Raisonnable</v>
      </c>
      <c r="G25" s="6" t="s">
        <v>25</v>
      </c>
      <c r="H25" s="6" t="s">
        <v>26</v>
      </c>
      <c r="I25" s="10" t="s">
        <v>85</v>
      </c>
      <c r="J25" s="6" t="s">
        <v>86</v>
      </c>
      <c r="K25" s="16">
        <v>2678</v>
      </c>
      <c r="L25" t="str">
        <f>IF(K2:K100 &gt;7054, "Elevé", IF(K2:K100&lt;5000, "Faible", "Raisonnable"))</f>
        <v>Faible</v>
      </c>
      <c r="M25" s="6" t="s">
        <v>27</v>
      </c>
      <c r="N25" s="6" t="s">
        <v>9</v>
      </c>
      <c r="O25" s="6" t="s">
        <v>75</v>
      </c>
      <c r="P25" s="12">
        <v>4</v>
      </c>
      <c r="Q25" s="6" t="s">
        <v>11</v>
      </c>
      <c r="R25" s="4">
        <v>61</v>
      </c>
    </row>
    <row r="26" spans="1:18" x14ac:dyDescent="0.35">
      <c r="A26" s="1">
        <v>9543126</v>
      </c>
      <c r="B26" s="14" t="s">
        <v>139</v>
      </c>
      <c r="C26" s="23" t="s">
        <v>140</v>
      </c>
      <c r="D26" s="1" t="s">
        <v>54</v>
      </c>
      <c r="E26" s="12">
        <v>42</v>
      </c>
      <c r="F26" s="12" t="str">
        <f>IF(E2:E100 &gt;40, "Rentable", IF(E2:E100 &lt;20, "Pas rentable", "Raisonnable"))</f>
        <v>Rentable</v>
      </c>
      <c r="G26" s="6" t="s">
        <v>30</v>
      </c>
      <c r="H26" s="6" t="s">
        <v>31</v>
      </c>
      <c r="I26" s="10" t="s">
        <v>87</v>
      </c>
      <c r="J26" s="6" t="s">
        <v>88</v>
      </c>
      <c r="K26" s="16">
        <v>7213</v>
      </c>
      <c r="L26" t="str">
        <f>IF(K2:K100 &gt;7054, "Elevé", IF(K2:K100&lt;5000, "Faible", "Raisonnable"))</f>
        <v>Elevé</v>
      </c>
      <c r="M26" s="6" t="s">
        <v>32</v>
      </c>
      <c r="N26" s="6" t="s">
        <v>9</v>
      </c>
      <c r="O26" s="6" t="s">
        <v>74</v>
      </c>
      <c r="P26" s="12">
        <v>2</v>
      </c>
      <c r="Q26" s="6" t="s">
        <v>18</v>
      </c>
      <c r="R26" s="4">
        <v>42</v>
      </c>
    </row>
    <row r="27" spans="1:18" x14ac:dyDescent="0.35">
      <c r="A27" s="1">
        <v>3619724</v>
      </c>
      <c r="B27" s="14" t="s">
        <v>141</v>
      </c>
      <c r="C27" s="23" t="s">
        <v>142</v>
      </c>
      <c r="D27" s="1" t="s">
        <v>55</v>
      </c>
      <c r="E27" s="12">
        <v>42</v>
      </c>
      <c r="F27" s="12" t="str">
        <f>IF(E2:E100 &gt;40, "Rentable", IF(E2:E100 &lt;20, "Pas rentable", "Raisonnable"))</f>
        <v>Rentable</v>
      </c>
      <c r="G27" s="6" t="s">
        <v>6</v>
      </c>
      <c r="H27" s="6" t="s">
        <v>7</v>
      </c>
      <c r="I27" s="10" t="s">
        <v>79</v>
      </c>
      <c r="J27" s="14" t="s">
        <v>80</v>
      </c>
      <c r="K27" s="9">
        <v>12987</v>
      </c>
      <c r="L27" t="str">
        <f>IF(K2:K100 &gt;7054, "Elevé", IF(K2:K100&lt;5000, "Faible", "Raisonnable"))</f>
        <v>Elevé</v>
      </c>
      <c r="M27" s="6" t="s">
        <v>8</v>
      </c>
      <c r="N27" s="6" t="s">
        <v>9</v>
      </c>
      <c r="O27" s="6" t="s">
        <v>76</v>
      </c>
      <c r="P27" s="12">
        <v>1</v>
      </c>
      <c r="Q27" s="6" t="s">
        <v>11</v>
      </c>
      <c r="R27" s="4">
        <v>91</v>
      </c>
    </row>
    <row r="28" spans="1:18" x14ac:dyDescent="0.35">
      <c r="A28" s="1">
        <v>8462591</v>
      </c>
      <c r="B28" s="14" t="s">
        <v>124</v>
      </c>
      <c r="C28" s="23" t="s">
        <v>143</v>
      </c>
      <c r="D28" s="1" t="s">
        <v>56</v>
      </c>
      <c r="E28" s="12">
        <v>49</v>
      </c>
      <c r="F28" s="12" t="str">
        <f>IF(E2:E100 &gt;40, "Rentable", IF(E2:E100 &lt;20, "Pas rentable", "Raisonnable"))</f>
        <v>Rentable</v>
      </c>
      <c r="G28" s="6" t="s">
        <v>13</v>
      </c>
      <c r="H28" s="6" t="s">
        <v>14</v>
      </c>
      <c r="I28" s="10" t="s">
        <v>81</v>
      </c>
      <c r="J28" s="14" t="s">
        <v>82</v>
      </c>
      <c r="K28" s="9">
        <v>3865</v>
      </c>
      <c r="L28" t="str">
        <f>IF(K2:K100 &gt;7054, "Elevé", IF(K2:K100&lt;5000, "Faible", "Raisonnable"))</f>
        <v>Faible</v>
      </c>
      <c r="M28" s="6" t="s">
        <v>15</v>
      </c>
      <c r="N28" s="6" t="s">
        <v>16</v>
      </c>
      <c r="O28" s="6" t="s">
        <v>77</v>
      </c>
      <c r="P28" s="12">
        <v>3</v>
      </c>
      <c r="Q28" s="6" t="s">
        <v>18</v>
      </c>
      <c r="R28" s="4">
        <v>58</v>
      </c>
    </row>
    <row r="29" spans="1:18" x14ac:dyDescent="0.35">
      <c r="A29" s="1">
        <v>5821436</v>
      </c>
      <c r="B29" s="14" t="s">
        <v>144</v>
      </c>
      <c r="C29" s="23" t="s">
        <v>145</v>
      </c>
      <c r="D29" s="1" t="s">
        <v>57</v>
      </c>
      <c r="E29" s="12">
        <v>15</v>
      </c>
      <c r="F29" s="12" t="str">
        <f>IF(E2:E100 &gt;40, "Rentable", IF(E2:E100 &lt;20, "Pas rentable", "Raisonnable"))</f>
        <v>Pas rentable</v>
      </c>
      <c r="G29" s="6" t="s">
        <v>20</v>
      </c>
      <c r="H29" s="6" t="s">
        <v>21</v>
      </c>
      <c r="I29" s="10" t="s">
        <v>83</v>
      </c>
      <c r="J29" s="6" t="s">
        <v>84</v>
      </c>
      <c r="K29" s="16">
        <v>8034</v>
      </c>
      <c r="L29" t="str">
        <f>IF(K2:K100 &gt;7054, "Elevé", IF(K2:K100&lt;5000, "Faible", "Raisonnable"))</f>
        <v>Elevé</v>
      </c>
      <c r="M29" s="6" t="s">
        <v>22</v>
      </c>
      <c r="N29" s="6" t="s">
        <v>9</v>
      </c>
      <c r="O29" s="6" t="s">
        <v>10</v>
      </c>
      <c r="P29" s="12">
        <v>2</v>
      </c>
      <c r="Q29" s="6" t="s">
        <v>23</v>
      </c>
      <c r="R29" s="4">
        <v>36</v>
      </c>
    </row>
    <row r="30" spans="1:18" x14ac:dyDescent="0.35">
      <c r="A30" s="1">
        <v>7139852</v>
      </c>
      <c r="B30" s="14" t="s">
        <v>146</v>
      </c>
      <c r="C30" s="23" t="s">
        <v>147</v>
      </c>
      <c r="D30" s="1" t="s">
        <v>58</v>
      </c>
      <c r="E30" s="12">
        <v>42</v>
      </c>
      <c r="F30" s="12" t="str">
        <f>IF(E2:E100 &gt;40, "Rentable", IF(E2:E100 &lt;20, "Pas rentable", "Raisonnable"))</f>
        <v>Rentable</v>
      </c>
      <c r="G30" s="6" t="s">
        <v>25</v>
      </c>
      <c r="H30" s="6" t="s">
        <v>26</v>
      </c>
      <c r="I30" s="10" t="s">
        <v>85</v>
      </c>
      <c r="J30" s="6" t="s">
        <v>86</v>
      </c>
      <c r="K30" s="16">
        <v>6589</v>
      </c>
      <c r="L30" t="str">
        <f>IF(K2:K100 &gt;7054, "Elevé", IF(K2:K100&lt;5000, "Faible", "Raisonnable"))</f>
        <v>Raisonnable</v>
      </c>
      <c r="M30" s="6" t="s">
        <v>27</v>
      </c>
      <c r="N30" s="6" t="s">
        <v>9</v>
      </c>
      <c r="O30" s="6" t="s">
        <v>17</v>
      </c>
      <c r="P30" s="12">
        <v>1</v>
      </c>
      <c r="Q30" s="6" t="s">
        <v>11</v>
      </c>
      <c r="R30" s="4">
        <v>66</v>
      </c>
    </row>
    <row r="31" spans="1:18" x14ac:dyDescent="0.35">
      <c r="A31" s="1">
        <v>2961478</v>
      </c>
      <c r="B31" s="14" t="s">
        <v>148</v>
      </c>
      <c r="C31" s="23" t="s">
        <v>149</v>
      </c>
      <c r="D31" s="1" t="s">
        <v>44</v>
      </c>
      <c r="E31" s="12">
        <v>49</v>
      </c>
      <c r="F31" s="12" t="str">
        <f>IF(E2:E100 &gt;40, "Rentable", IF(E2:E100 &lt;20, "Pas rentable", "Raisonnable"))</f>
        <v>Rentable</v>
      </c>
      <c r="G31" s="6" t="s">
        <v>30</v>
      </c>
      <c r="H31" s="6" t="s">
        <v>31</v>
      </c>
      <c r="I31" s="10" t="s">
        <v>87</v>
      </c>
      <c r="J31" s="6" t="s">
        <v>88</v>
      </c>
      <c r="K31" s="16">
        <v>2176</v>
      </c>
      <c r="L31" t="str">
        <f>IF(K2:K100 &gt;7054, "Elevé", IF(K2:K100&lt;5000, "Faible", "Raisonnable"))</f>
        <v>Faible</v>
      </c>
      <c r="M31" s="6" t="s">
        <v>32</v>
      </c>
      <c r="N31" s="6" t="s">
        <v>9</v>
      </c>
      <c r="O31" s="6" t="s">
        <v>10</v>
      </c>
      <c r="P31" s="12">
        <v>4</v>
      </c>
      <c r="Q31" s="6" t="s">
        <v>18</v>
      </c>
      <c r="R31" s="4">
        <v>40</v>
      </c>
    </row>
    <row r="32" spans="1:18" x14ac:dyDescent="0.35">
      <c r="A32" s="1">
        <v>8912674</v>
      </c>
      <c r="B32" s="14" t="s">
        <v>150</v>
      </c>
      <c r="C32" s="23" t="s">
        <v>151</v>
      </c>
      <c r="D32" s="1" t="s">
        <v>45</v>
      </c>
      <c r="E32" s="12">
        <v>49</v>
      </c>
      <c r="F32" s="12" t="str">
        <f>IF(E2:E100 &gt;40, "Rentable", IF(E2:E100 &lt;20, "Pas rentable", "Raisonnable"))</f>
        <v>Rentable</v>
      </c>
      <c r="G32" s="6" t="s">
        <v>6</v>
      </c>
      <c r="H32" s="6" t="s">
        <v>7</v>
      </c>
      <c r="I32" s="10" t="s">
        <v>79</v>
      </c>
      <c r="J32" s="6" t="s">
        <v>80</v>
      </c>
      <c r="K32" s="16">
        <v>12345</v>
      </c>
      <c r="L32" t="str">
        <f>IF(K2:K100 &gt;7054, "Elevé", IF(K2:K100&lt;5000, "Faible", "Raisonnable"))</f>
        <v>Elevé</v>
      </c>
      <c r="M32" s="6" t="s">
        <v>8</v>
      </c>
      <c r="N32" s="6" t="s">
        <v>9</v>
      </c>
      <c r="O32" s="6" t="s">
        <v>28</v>
      </c>
      <c r="P32" s="12">
        <v>2</v>
      </c>
      <c r="Q32" s="6" t="s">
        <v>11</v>
      </c>
      <c r="R32" s="4">
        <v>31</v>
      </c>
    </row>
    <row r="33" spans="1:18" x14ac:dyDescent="0.35">
      <c r="A33" s="1">
        <v>5473862</v>
      </c>
      <c r="B33" s="14" t="s">
        <v>152</v>
      </c>
      <c r="C33" s="23" t="s">
        <v>153</v>
      </c>
      <c r="D33" s="1" t="s">
        <v>59</v>
      </c>
      <c r="E33" s="12">
        <v>56</v>
      </c>
      <c r="F33" s="12" t="str">
        <f>IF(E2:E100 &gt;40, "Rentable", IF(E2:E100 &lt;20, "Pas rentable", "Raisonnable"))</f>
        <v>Rentable</v>
      </c>
      <c r="G33" s="6" t="s">
        <v>13</v>
      </c>
      <c r="H33" s="6" t="s">
        <v>14</v>
      </c>
      <c r="I33" s="10" t="s">
        <v>81</v>
      </c>
      <c r="J33" s="6" t="s">
        <v>82</v>
      </c>
      <c r="K33" s="16">
        <v>4798</v>
      </c>
      <c r="L33" t="str">
        <f>IF(K2:K100 &gt;7054, "Elevé", IF(K2:K100&lt;5000, "Faible", "Raisonnable"))</f>
        <v>Faible</v>
      </c>
      <c r="M33" s="6" t="s">
        <v>15</v>
      </c>
      <c r="N33" s="6" t="s">
        <v>16</v>
      </c>
      <c r="O33" s="6" t="s">
        <v>10</v>
      </c>
      <c r="P33" s="12">
        <v>1</v>
      </c>
      <c r="Q33" s="6" t="s">
        <v>18</v>
      </c>
      <c r="R33" s="4">
        <v>95</v>
      </c>
    </row>
    <row r="34" spans="1:18" x14ac:dyDescent="0.35">
      <c r="A34" s="1">
        <v>2145897</v>
      </c>
      <c r="B34" s="14" t="s">
        <v>154</v>
      </c>
      <c r="C34" s="23" t="s">
        <v>104</v>
      </c>
      <c r="D34" s="1" t="s">
        <v>60</v>
      </c>
      <c r="E34" s="12">
        <v>16</v>
      </c>
      <c r="F34" s="12" t="str">
        <f>IF(E2:E100 &gt;40, "Rentable", IF(E2:E100 &lt;20, "Pas rentable", "Raisonnable"))</f>
        <v>Pas rentable</v>
      </c>
      <c r="G34" s="6" t="s">
        <v>20</v>
      </c>
      <c r="H34" s="6" t="s">
        <v>21</v>
      </c>
      <c r="I34" s="10" t="s">
        <v>83</v>
      </c>
      <c r="J34" s="6" t="s">
        <v>84</v>
      </c>
      <c r="K34" s="16">
        <v>5678</v>
      </c>
      <c r="L34" t="str">
        <f>IF(K2:K100 &gt;7054, "Elevé", IF(K2:K100&lt;5000, "Faible", "Raisonnable"))</f>
        <v>Raisonnable</v>
      </c>
      <c r="M34" s="6" t="s">
        <v>22</v>
      </c>
      <c r="N34" s="6" t="s">
        <v>9</v>
      </c>
      <c r="O34" s="6" t="s">
        <v>75</v>
      </c>
      <c r="P34" s="12">
        <v>3</v>
      </c>
      <c r="Q34" s="6" t="s">
        <v>23</v>
      </c>
      <c r="R34" s="4">
        <v>59</v>
      </c>
    </row>
    <row r="35" spans="1:18" x14ac:dyDescent="0.35">
      <c r="A35" s="1">
        <v>7698123</v>
      </c>
      <c r="B35" s="14" t="s">
        <v>155</v>
      </c>
      <c r="C35" s="23" t="s">
        <v>134</v>
      </c>
      <c r="D35" s="1" t="s">
        <v>61</v>
      </c>
      <c r="E35" s="12">
        <v>49</v>
      </c>
      <c r="F35" s="12" t="str">
        <f>IF(E2:E100 &gt;40, "Rentable", IF(E2:E100 &lt;20, "Pas rentable", "Raisonnable"))</f>
        <v>Rentable</v>
      </c>
      <c r="G35" s="6" t="s">
        <v>25</v>
      </c>
      <c r="H35" s="6" t="s">
        <v>26</v>
      </c>
      <c r="I35" s="10" t="s">
        <v>85</v>
      </c>
      <c r="J35" s="14" t="s">
        <v>86</v>
      </c>
      <c r="K35" s="9">
        <v>9532</v>
      </c>
      <c r="L35" t="str">
        <f>IF(K2:K100 &gt;7054, "Elevé", IF(K2:K100&lt;5000, "Faible", "Raisonnable"))</f>
        <v>Elevé</v>
      </c>
      <c r="M35" s="6" t="s">
        <v>27</v>
      </c>
      <c r="N35" s="6" t="s">
        <v>9</v>
      </c>
      <c r="O35" s="6" t="s">
        <v>74</v>
      </c>
      <c r="P35" s="12">
        <v>2</v>
      </c>
      <c r="Q35" s="6" t="s">
        <v>11</v>
      </c>
      <c r="R35" s="4">
        <v>47</v>
      </c>
    </row>
    <row r="36" spans="1:18" x14ac:dyDescent="0.35">
      <c r="A36" s="1">
        <v>4852361</v>
      </c>
      <c r="B36" s="14" t="s">
        <v>156</v>
      </c>
      <c r="C36" s="23" t="s">
        <v>157</v>
      </c>
      <c r="D36" s="1" t="s">
        <v>39</v>
      </c>
      <c r="E36" s="12">
        <v>56</v>
      </c>
      <c r="F36" s="12" t="str">
        <f>IF(E2:E100 &gt;40, "Rentable", IF(E2:E100 &lt;20, "Pas rentable", "Raisonnable"))</f>
        <v>Rentable</v>
      </c>
      <c r="G36" s="6" t="s">
        <v>30</v>
      </c>
      <c r="H36" s="6" t="s">
        <v>31</v>
      </c>
      <c r="I36" s="10" t="s">
        <v>87</v>
      </c>
      <c r="J36" s="14" t="s">
        <v>88</v>
      </c>
      <c r="K36" s="9">
        <v>3241</v>
      </c>
      <c r="L36" t="str">
        <f>IF(K2:K100 &gt;7054, "Elevé", IF(K2:K100&lt;5000, "Faible", "Raisonnable"))</f>
        <v>Faible</v>
      </c>
      <c r="M36" s="6" t="s">
        <v>32</v>
      </c>
      <c r="N36" s="6" t="s">
        <v>9</v>
      </c>
      <c r="O36" s="6" t="s">
        <v>76</v>
      </c>
      <c r="P36" s="12">
        <v>1</v>
      </c>
      <c r="Q36" s="6" t="s">
        <v>18</v>
      </c>
      <c r="R36" s="4">
        <v>89</v>
      </c>
    </row>
    <row r="37" spans="1:18" x14ac:dyDescent="0.35">
      <c r="A37" s="1">
        <v>6372189</v>
      </c>
      <c r="B37" s="14" t="s">
        <v>158</v>
      </c>
      <c r="C37" s="23" t="s">
        <v>159</v>
      </c>
      <c r="D37" s="1" t="s">
        <v>62</v>
      </c>
      <c r="E37" s="12">
        <v>56</v>
      </c>
      <c r="F37" s="12" t="str">
        <f>IF(E2:E100 &gt;40, "Rentable", IF(E2:E100 &lt;20, "Pas rentable", "Raisonnable"))</f>
        <v>Rentable</v>
      </c>
      <c r="G37" s="6" t="s">
        <v>6</v>
      </c>
      <c r="H37" s="6" t="s">
        <v>7</v>
      </c>
      <c r="I37" s="10" t="s">
        <v>79</v>
      </c>
      <c r="J37" s="14" t="s">
        <v>80</v>
      </c>
      <c r="K37" s="9">
        <v>10789</v>
      </c>
      <c r="L37" t="str">
        <f>IF(K2:K100 &gt;7054, "Elevé", IF(K2:K100&lt;5000, "Faible", "Raisonnable"))</f>
        <v>Elevé</v>
      </c>
      <c r="M37" s="6" t="s">
        <v>8</v>
      </c>
      <c r="N37" s="6" t="s">
        <v>9</v>
      </c>
      <c r="O37" s="6" t="s">
        <v>77</v>
      </c>
      <c r="P37" s="12">
        <v>4</v>
      </c>
      <c r="Q37" s="6" t="s">
        <v>11</v>
      </c>
      <c r="R37" s="4">
        <v>74</v>
      </c>
    </row>
    <row r="38" spans="1:18" x14ac:dyDescent="0.35">
      <c r="A38" s="1">
        <v>9258741</v>
      </c>
      <c r="B38" s="14" t="s">
        <v>160</v>
      </c>
      <c r="C38" s="23" t="s">
        <v>161</v>
      </c>
      <c r="D38" s="1" t="s">
        <v>51</v>
      </c>
      <c r="E38" s="12">
        <v>63</v>
      </c>
      <c r="F38" s="12" t="str">
        <f>IF(E2:E100 &gt;40, "Rentable", IF(E2:E100 &lt;20, "Pas rentable", "Raisonnable"))</f>
        <v>Rentable</v>
      </c>
      <c r="G38" s="6" t="s">
        <v>13</v>
      </c>
      <c r="H38" s="6" t="s">
        <v>14</v>
      </c>
      <c r="I38" s="10" t="s">
        <v>81</v>
      </c>
      <c r="J38" s="14" t="s">
        <v>82</v>
      </c>
      <c r="K38" s="9">
        <v>5967</v>
      </c>
      <c r="L38" t="str">
        <f>IF(K2:K100 &gt;7054, "Elevé", IF(K2:K100&lt;5000, "Faible", "Raisonnable"))</f>
        <v>Raisonnable</v>
      </c>
      <c r="M38" s="6" t="s">
        <v>15</v>
      </c>
      <c r="N38" s="6" t="s">
        <v>16</v>
      </c>
      <c r="O38" s="6" t="s">
        <v>10</v>
      </c>
      <c r="P38" s="12">
        <v>2</v>
      </c>
      <c r="Q38" s="6" t="s">
        <v>18</v>
      </c>
      <c r="R38" s="4">
        <v>75</v>
      </c>
    </row>
    <row r="39" spans="1:18" x14ac:dyDescent="0.35">
      <c r="A39" s="1">
        <v>7184936</v>
      </c>
      <c r="B39" s="14" t="s">
        <v>162</v>
      </c>
      <c r="C39" s="23" t="s">
        <v>163</v>
      </c>
      <c r="D39" s="1" t="s">
        <v>52</v>
      </c>
      <c r="E39" s="12">
        <v>14</v>
      </c>
      <c r="F39" s="12" t="str">
        <f>IF(E2:E100 &gt;40, "Rentable", IF(E2:E100 &lt;20, "Pas rentable", "Raisonnable"))</f>
        <v>Pas rentable</v>
      </c>
      <c r="G39" s="6" t="s">
        <v>20</v>
      </c>
      <c r="H39" s="6" t="s">
        <v>21</v>
      </c>
      <c r="I39" s="10" t="s">
        <v>83</v>
      </c>
      <c r="J39" s="14" t="s">
        <v>84</v>
      </c>
      <c r="K39" s="9">
        <v>4321</v>
      </c>
      <c r="L39" t="str">
        <f>IF(K2:K100 &gt;7054, "Elevé", IF(K2:K100&lt;5000, "Faible", "Raisonnable"))</f>
        <v>Faible</v>
      </c>
      <c r="M39" s="6" t="s">
        <v>22</v>
      </c>
      <c r="N39" s="6" t="s">
        <v>9</v>
      </c>
      <c r="O39" s="6" t="s">
        <v>17</v>
      </c>
      <c r="P39" s="12">
        <v>1</v>
      </c>
      <c r="Q39" s="6" t="s">
        <v>23</v>
      </c>
      <c r="R39" s="4">
        <v>29</v>
      </c>
    </row>
    <row r="40" spans="1:18" x14ac:dyDescent="0.35">
      <c r="A40" s="1">
        <v>3627814</v>
      </c>
      <c r="B40" s="14" t="s">
        <v>164</v>
      </c>
      <c r="C40" s="23" t="s">
        <v>165</v>
      </c>
      <c r="D40" s="1" t="s">
        <v>50</v>
      </c>
      <c r="E40" s="12">
        <v>21</v>
      </c>
      <c r="F40" s="12" t="str">
        <f>IF(E2:E100 &gt;40, "Rentable", IF(E2:E100 &lt;20, "Pas rentable", "Raisonnable"))</f>
        <v>Raisonnable</v>
      </c>
      <c r="G40" s="6" t="s">
        <v>25</v>
      </c>
      <c r="H40" s="6" t="s">
        <v>26</v>
      </c>
      <c r="I40" s="10" t="s">
        <v>85</v>
      </c>
      <c r="J40" s="14" t="s">
        <v>86</v>
      </c>
      <c r="K40" s="9">
        <v>8756</v>
      </c>
      <c r="L40" t="str">
        <f>IF(K2:K100 &gt;7054, "Elevé", IF(K2:K100&lt;5000, "Faible", "Raisonnable"))</f>
        <v>Elevé</v>
      </c>
      <c r="M40" s="6" t="s">
        <v>27</v>
      </c>
      <c r="N40" s="6" t="s">
        <v>9</v>
      </c>
      <c r="O40" s="6" t="s">
        <v>10</v>
      </c>
      <c r="P40" s="12">
        <v>3</v>
      </c>
      <c r="Q40" s="6" t="s">
        <v>11</v>
      </c>
      <c r="R40" s="4">
        <v>68</v>
      </c>
    </row>
    <row r="41" spans="1:18" x14ac:dyDescent="0.35">
      <c r="A41" s="1">
        <v>8946521</v>
      </c>
      <c r="B41" s="14" t="s">
        <v>133</v>
      </c>
      <c r="C41" s="23" t="s">
        <v>166</v>
      </c>
      <c r="D41" s="1" t="s">
        <v>63</v>
      </c>
      <c r="E41" s="12">
        <v>11</v>
      </c>
      <c r="F41" s="12" t="str">
        <f>IF(E2:E100 &gt;40, "Rentable", IF(E2:E100 &lt;20, "Pas rentable", "Raisonnable"))</f>
        <v>Pas rentable</v>
      </c>
      <c r="G41" s="6" t="s">
        <v>30</v>
      </c>
      <c r="H41" s="6" t="s">
        <v>31</v>
      </c>
      <c r="I41" s="10" t="s">
        <v>87</v>
      </c>
      <c r="J41" s="14" t="s">
        <v>88</v>
      </c>
      <c r="K41" s="9">
        <v>3890</v>
      </c>
      <c r="L41" t="str">
        <f>IF(K2:K100 &gt;7054, "Elevé", IF(K2:K100&lt;5000, "Faible", "Raisonnable"))</f>
        <v>Faible</v>
      </c>
      <c r="M41" s="6" t="s">
        <v>32</v>
      </c>
      <c r="N41" s="6" t="s">
        <v>9</v>
      </c>
      <c r="O41" s="6" t="s">
        <v>28</v>
      </c>
      <c r="P41" s="12">
        <v>2</v>
      </c>
      <c r="Q41" s="6" t="s">
        <v>18</v>
      </c>
      <c r="R41" s="4">
        <v>43</v>
      </c>
    </row>
    <row r="42" spans="1:18" x14ac:dyDescent="0.35">
      <c r="A42" s="1">
        <v>1738469</v>
      </c>
      <c r="B42" s="14" t="s">
        <v>167</v>
      </c>
      <c r="C42" s="23" t="s">
        <v>168</v>
      </c>
      <c r="D42" s="1" t="s">
        <v>64</v>
      </c>
      <c r="E42" s="12">
        <v>14</v>
      </c>
      <c r="F42" s="12" t="str">
        <f>IF(E2:E100 &gt;40, "Rentable", IF(E2:E100 &lt;20, "Pas rentable", "Raisonnable"))</f>
        <v>Pas rentable</v>
      </c>
      <c r="G42" s="6" t="s">
        <v>6</v>
      </c>
      <c r="H42" s="6" t="s">
        <v>7</v>
      </c>
      <c r="I42" s="10" t="s">
        <v>79</v>
      </c>
      <c r="J42" s="14" t="s">
        <v>80</v>
      </c>
      <c r="K42" s="9">
        <v>14876</v>
      </c>
      <c r="L42" t="str">
        <f>IF(K2:K100 &gt;7054, "Elevé", IF(K2:K100&lt;5000, "Faible", "Raisonnable"))</f>
        <v>Elevé</v>
      </c>
      <c r="M42" s="6" t="s">
        <v>8</v>
      </c>
      <c r="N42" s="6" t="s">
        <v>9</v>
      </c>
      <c r="O42" s="6" t="s">
        <v>10</v>
      </c>
      <c r="P42" s="12">
        <v>1</v>
      </c>
      <c r="Q42" s="6" t="s">
        <v>11</v>
      </c>
      <c r="R42" s="4">
        <v>78</v>
      </c>
    </row>
    <row r="43" spans="1:18" x14ac:dyDescent="0.35">
      <c r="A43" s="1">
        <v>6294178</v>
      </c>
      <c r="B43" s="14" t="s">
        <v>169</v>
      </c>
      <c r="C43" s="23" t="s">
        <v>108</v>
      </c>
      <c r="D43" s="1" t="s">
        <v>65</v>
      </c>
      <c r="E43" s="12">
        <v>21</v>
      </c>
      <c r="F43" s="12" t="str">
        <f>IF(E2:E100 &gt;40, "Rentable", IF(E2:E100 &lt;20, "Pas rentable", "Raisonnable"))</f>
        <v>Raisonnable</v>
      </c>
      <c r="G43" s="6" t="s">
        <v>13</v>
      </c>
      <c r="H43" s="6" t="s">
        <v>14</v>
      </c>
      <c r="I43" s="10" t="s">
        <v>81</v>
      </c>
      <c r="J43" s="14" t="s">
        <v>82</v>
      </c>
      <c r="K43" s="9">
        <v>7456</v>
      </c>
      <c r="L43" t="str">
        <f>IF(K2:K100 &gt;7054, "Elevé", IF(K2:K100&lt;5000, "Faible", "Raisonnable"))</f>
        <v>Elevé</v>
      </c>
      <c r="M43" s="6" t="s">
        <v>15</v>
      </c>
      <c r="N43" s="6" t="s">
        <v>16</v>
      </c>
      <c r="O43" s="6" t="s">
        <v>75</v>
      </c>
      <c r="P43" s="12">
        <v>4</v>
      </c>
      <c r="Q43" s="6" t="s">
        <v>18</v>
      </c>
      <c r="R43" s="4">
        <v>69</v>
      </c>
    </row>
    <row r="44" spans="1:18" x14ac:dyDescent="0.35">
      <c r="A44" s="1">
        <v>4759836</v>
      </c>
      <c r="B44" s="14" t="s">
        <v>160</v>
      </c>
      <c r="C44" s="23" t="s">
        <v>143</v>
      </c>
      <c r="D44" s="1" t="s">
        <v>66</v>
      </c>
      <c r="E44" s="12">
        <v>21</v>
      </c>
      <c r="F44" s="12" t="str">
        <f>IF(E2:E100 &gt;40, "Rentable", IF(E2:E100 &lt;20, "Pas rentable", "Raisonnable"))</f>
        <v>Raisonnable</v>
      </c>
      <c r="G44" s="6" t="s">
        <v>20</v>
      </c>
      <c r="H44" s="6" t="s">
        <v>21</v>
      </c>
      <c r="I44" s="10" t="s">
        <v>83</v>
      </c>
      <c r="J44" s="14" t="s">
        <v>84</v>
      </c>
      <c r="K44" s="9">
        <v>5621</v>
      </c>
      <c r="L44" t="str">
        <f>IF(K2:K100 &gt;7054, "Elevé", IF(K2:K100&lt;5000, "Faible", "Raisonnable"))</f>
        <v>Raisonnable</v>
      </c>
      <c r="M44" s="6" t="s">
        <v>22</v>
      </c>
      <c r="N44" s="6" t="s">
        <v>9</v>
      </c>
      <c r="O44" s="6" t="s">
        <v>74</v>
      </c>
      <c r="P44" s="12">
        <v>2</v>
      </c>
      <c r="Q44" s="6" t="s">
        <v>23</v>
      </c>
      <c r="R44" s="4">
        <v>46</v>
      </c>
    </row>
    <row r="45" spans="1:18" x14ac:dyDescent="0.35">
      <c r="A45" s="1">
        <v>8917253</v>
      </c>
      <c r="B45" s="14" t="s">
        <v>170</v>
      </c>
      <c r="C45" s="23" t="s">
        <v>142</v>
      </c>
      <c r="D45" s="1" t="s">
        <v>37</v>
      </c>
      <c r="E45" s="12">
        <v>28</v>
      </c>
      <c r="F45" s="12" t="str">
        <f>IF(E2:E100 &gt;40, "Rentable", IF(E2:E100 &lt;20, "Pas rentable", "Raisonnable"))</f>
        <v>Raisonnable</v>
      </c>
      <c r="G45" s="6" t="s">
        <v>25</v>
      </c>
      <c r="H45" s="6" t="s">
        <v>26</v>
      </c>
      <c r="I45" s="10" t="s">
        <v>85</v>
      </c>
      <c r="J45" s="14" t="s">
        <v>86</v>
      </c>
      <c r="K45" s="9">
        <v>12987</v>
      </c>
      <c r="L45" t="str">
        <f>IF(K2:K100 &gt;7054, "Elevé", IF(K2:K100&lt;5000, "Faible", "Raisonnable"))</f>
        <v>Elevé</v>
      </c>
      <c r="M45" s="6" t="s">
        <v>27</v>
      </c>
      <c r="N45" s="6" t="s">
        <v>9</v>
      </c>
      <c r="O45" s="6" t="s">
        <v>76</v>
      </c>
      <c r="P45" s="12">
        <v>1</v>
      </c>
      <c r="Q45" s="6" t="s">
        <v>11</v>
      </c>
      <c r="R45" s="4">
        <v>92</v>
      </c>
    </row>
    <row r="46" spans="1:18" x14ac:dyDescent="0.35">
      <c r="A46" s="1">
        <v>3648197</v>
      </c>
      <c r="B46" s="14" t="s">
        <v>171</v>
      </c>
      <c r="C46" s="23" t="s">
        <v>110</v>
      </c>
      <c r="D46" s="1" t="s">
        <v>67</v>
      </c>
      <c r="E46" s="12">
        <v>12</v>
      </c>
      <c r="F46" s="12" t="str">
        <f>IF(E2:E100 &gt;40, "Rentable", IF(E2:E100 &lt;20, "Pas rentable", "Raisonnable"))</f>
        <v>Pas rentable</v>
      </c>
      <c r="G46" s="6" t="s">
        <v>30</v>
      </c>
      <c r="H46" s="6" t="s">
        <v>31</v>
      </c>
      <c r="I46" s="10" t="s">
        <v>87</v>
      </c>
      <c r="J46" s="14" t="s">
        <v>88</v>
      </c>
      <c r="K46" s="9">
        <v>2790</v>
      </c>
      <c r="L46" t="str">
        <f>IF(K2:K100 &gt;7054, "Elevé", IF(K2:K100&lt;5000, "Faible", "Raisonnable"))</f>
        <v>Faible</v>
      </c>
      <c r="M46" s="6" t="s">
        <v>32</v>
      </c>
      <c r="N46" s="6" t="s">
        <v>9</v>
      </c>
      <c r="O46" s="6" t="s">
        <v>77</v>
      </c>
      <c r="P46" s="12">
        <v>3</v>
      </c>
      <c r="Q46" s="6" t="s">
        <v>18</v>
      </c>
      <c r="R46" s="4">
        <v>55</v>
      </c>
    </row>
    <row r="47" spans="1:18" x14ac:dyDescent="0.35">
      <c r="A47" s="1">
        <v>2587943</v>
      </c>
      <c r="B47" s="14" t="s">
        <v>144</v>
      </c>
      <c r="C47" s="23" t="s">
        <v>128</v>
      </c>
      <c r="D47" s="1" t="s">
        <v>45</v>
      </c>
      <c r="E47" s="12">
        <v>21</v>
      </c>
      <c r="F47" s="12" t="str">
        <f>IF(E2:E100 &gt;40, "Rentable", IF(E2:E100 &lt;20, "Pas rentable", "Raisonnable"))</f>
        <v>Raisonnable</v>
      </c>
      <c r="G47" s="6" t="s">
        <v>6</v>
      </c>
      <c r="H47" s="6" t="s">
        <v>7</v>
      </c>
      <c r="I47" s="10" t="s">
        <v>79</v>
      </c>
      <c r="J47" s="6" t="s">
        <v>80</v>
      </c>
      <c r="K47" s="16">
        <v>6345</v>
      </c>
      <c r="L47" t="str">
        <f>IF(K2:K100 &gt;7054, "Elevé", IF(K2:K100&lt;5000, "Faible", "Raisonnable"))</f>
        <v>Raisonnable</v>
      </c>
      <c r="M47" s="6" t="s">
        <v>8</v>
      </c>
      <c r="N47" s="6" t="s">
        <v>9</v>
      </c>
      <c r="O47" s="6" t="s">
        <v>10</v>
      </c>
      <c r="P47" s="12">
        <v>2</v>
      </c>
      <c r="Q47" s="6" t="s">
        <v>11</v>
      </c>
      <c r="R47" s="4">
        <v>85</v>
      </c>
    </row>
    <row r="48" spans="1:18" x14ac:dyDescent="0.35">
      <c r="A48" s="1">
        <v>7162498</v>
      </c>
      <c r="B48" s="14" t="s">
        <v>172</v>
      </c>
      <c r="C48" s="23" t="s">
        <v>173</v>
      </c>
      <c r="D48" s="1" t="s">
        <v>42</v>
      </c>
      <c r="E48" s="12">
        <v>28</v>
      </c>
      <c r="F48" s="12" t="str">
        <f>IF(E2:E100 &gt;40, "Rentable", IF(E2:E100 &lt;20, "Pas rentable", "Raisonnable"))</f>
        <v>Raisonnable</v>
      </c>
      <c r="G48" s="6" t="s">
        <v>13</v>
      </c>
      <c r="H48" s="6" t="s">
        <v>14</v>
      </c>
      <c r="I48" s="10" t="s">
        <v>81</v>
      </c>
      <c r="J48" s="6" t="s">
        <v>82</v>
      </c>
      <c r="K48" s="16">
        <v>11234</v>
      </c>
      <c r="L48" t="str">
        <f>IF(K2:K100 &gt;7054, "Elevé", IF(K2:K100&lt;5000, "Faible", "Raisonnable"))</f>
        <v>Elevé</v>
      </c>
      <c r="M48" s="6" t="s">
        <v>15</v>
      </c>
      <c r="N48" s="6" t="s">
        <v>16</v>
      </c>
      <c r="O48" s="6" t="s">
        <v>17</v>
      </c>
      <c r="P48" s="12">
        <v>1</v>
      </c>
      <c r="Q48" s="6" t="s">
        <v>18</v>
      </c>
      <c r="R48" s="4">
        <v>81</v>
      </c>
    </row>
    <row r="49" spans="1:18" x14ac:dyDescent="0.35">
      <c r="A49" s="1">
        <v>9346172</v>
      </c>
      <c r="B49" s="14" t="s">
        <v>121</v>
      </c>
      <c r="C49" s="23" t="s">
        <v>130</v>
      </c>
      <c r="D49" s="1" t="s">
        <v>46</v>
      </c>
      <c r="E49" s="12">
        <v>28</v>
      </c>
      <c r="F49" s="12" t="str">
        <f>IF(E2:E100 &gt;40, "Rentable", IF(E2:E100 &lt;20, "Pas rentable", "Raisonnable"))</f>
        <v>Raisonnable</v>
      </c>
      <c r="G49" s="6" t="s">
        <v>20</v>
      </c>
      <c r="H49" s="6" t="s">
        <v>21</v>
      </c>
      <c r="I49" s="10" t="s">
        <v>83</v>
      </c>
      <c r="J49" s="6" t="s">
        <v>84</v>
      </c>
      <c r="K49" s="16">
        <v>5087</v>
      </c>
      <c r="L49" t="str">
        <f>IF(K2:K100 &gt;7054, "Elevé", IF(K2:K100&lt;5000, "Faible", "Raisonnable"))</f>
        <v>Raisonnable</v>
      </c>
      <c r="M49" s="6" t="s">
        <v>22</v>
      </c>
      <c r="N49" s="6" t="s">
        <v>9</v>
      </c>
      <c r="O49" s="6" t="s">
        <v>10</v>
      </c>
      <c r="P49" s="12">
        <v>4</v>
      </c>
      <c r="Q49" s="6" t="s">
        <v>23</v>
      </c>
      <c r="R49" s="4">
        <v>58</v>
      </c>
    </row>
    <row r="50" spans="1:18" x14ac:dyDescent="0.35">
      <c r="A50" s="1">
        <v>5824761</v>
      </c>
      <c r="B50" s="14" t="s">
        <v>174</v>
      </c>
      <c r="C50" s="23" t="s">
        <v>118</v>
      </c>
      <c r="D50" s="1" t="s">
        <v>48</v>
      </c>
      <c r="E50" s="12">
        <v>35</v>
      </c>
      <c r="F50" s="12" t="str">
        <f>IF(E2:E100 &gt;40, "Rentable", IF(E2:E100 &lt;20, "Pas rentable", "Raisonnable"))</f>
        <v>Raisonnable</v>
      </c>
      <c r="G50" s="6" t="s">
        <v>25</v>
      </c>
      <c r="H50" s="6" t="s">
        <v>26</v>
      </c>
      <c r="I50" s="10" t="s">
        <v>85</v>
      </c>
      <c r="J50" s="6" t="s">
        <v>86</v>
      </c>
      <c r="K50" s="16">
        <v>7934</v>
      </c>
      <c r="L50" t="str">
        <f>IF(K2:K100 &gt;7054, "Elevé", IF(K2:K100&lt;5000, "Faible", "Raisonnable"))</f>
        <v>Elevé</v>
      </c>
      <c r="M50" s="6" t="s">
        <v>27</v>
      </c>
      <c r="N50" s="6" t="s">
        <v>9</v>
      </c>
      <c r="O50" s="6" t="s">
        <v>28</v>
      </c>
      <c r="P50" s="12">
        <v>2</v>
      </c>
      <c r="Q50" s="6" t="s">
        <v>11</v>
      </c>
      <c r="R50" s="4">
        <v>86</v>
      </c>
    </row>
    <row r="51" spans="1:18" x14ac:dyDescent="0.35">
      <c r="A51" s="1">
        <v>3198427</v>
      </c>
      <c r="B51" s="14" t="s">
        <v>113</v>
      </c>
      <c r="C51" s="23" t="s">
        <v>175</v>
      </c>
      <c r="D51" s="1" t="s">
        <v>68</v>
      </c>
      <c r="E51" s="12">
        <v>13</v>
      </c>
      <c r="F51" s="12" t="str">
        <f>IF(E2:E100 &gt;40, "Rentable", IF(E2:E100 &lt;20, "Pas rentable", "Raisonnable"))</f>
        <v>Pas rentable</v>
      </c>
      <c r="G51" s="6" t="s">
        <v>30</v>
      </c>
      <c r="H51" s="6" t="s">
        <v>31</v>
      </c>
      <c r="I51" s="10" t="s">
        <v>87</v>
      </c>
      <c r="J51" s="6" t="s">
        <v>88</v>
      </c>
      <c r="K51" s="16">
        <v>6721</v>
      </c>
      <c r="L51" t="str">
        <f>IF(K2:K100 &gt;7054, "Elevé", IF(K2:K100&lt;5000, "Faible", "Raisonnable"))</f>
        <v>Raisonnable</v>
      </c>
      <c r="M51" s="6" t="s">
        <v>32</v>
      </c>
      <c r="N51" s="6" t="s">
        <v>9</v>
      </c>
      <c r="O51" s="6" t="s">
        <v>10</v>
      </c>
      <c r="P51" s="12">
        <v>1</v>
      </c>
      <c r="Q51" s="6" t="s">
        <v>18</v>
      </c>
      <c r="R51" s="4">
        <v>37</v>
      </c>
    </row>
    <row r="52" spans="1:18" x14ac:dyDescent="0.35">
      <c r="A52" s="1">
        <v>6478391</v>
      </c>
      <c r="B52" s="14" t="s">
        <v>176</v>
      </c>
      <c r="C52" s="23" t="s">
        <v>177</v>
      </c>
      <c r="D52" s="1" t="s">
        <v>69</v>
      </c>
      <c r="E52" s="12">
        <v>28</v>
      </c>
      <c r="F52" s="12" t="str">
        <f>IF(E2:E100 &gt;40, "Rentable", IF(E2:E100 &lt;20, "Pas rentable", "Raisonnable"))</f>
        <v>Raisonnable</v>
      </c>
      <c r="G52" s="6" t="s">
        <v>6</v>
      </c>
      <c r="H52" s="6" t="s">
        <v>7</v>
      </c>
      <c r="I52" s="10" t="s">
        <v>79</v>
      </c>
      <c r="J52" s="14" t="s">
        <v>80</v>
      </c>
      <c r="K52" s="9">
        <v>2345</v>
      </c>
      <c r="L52" t="str">
        <f>IF(K2:K100 &gt;7054, "Elevé", IF(K2:K100&lt;5000, "Faible", "Raisonnable"))</f>
        <v>Faible</v>
      </c>
      <c r="M52" s="6" t="s">
        <v>8</v>
      </c>
      <c r="N52" s="6" t="s">
        <v>9</v>
      </c>
      <c r="O52" s="6" t="s">
        <v>75</v>
      </c>
      <c r="P52" s="12">
        <v>3</v>
      </c>
      <c r="Q52" s="6" t="s">
        <v>11</v>
      </c>
      <c r="R52" s="4">
        <v>60</v>
      </c>
    </row>
    <row r="53" spans="1:18" x14ac:dyDescent="0.35">
      <c r="A53" s="1">
        <v>9267184</v>
      </c>
      <c r="B53" s="14" t="s">
        <v>133</v>
      </c>
      <c r="C53" s="23" t="s">
        <v>142</v>
      </c>
      <c r="D53" s="1" t="s">
        <v>70</v>
      </c>
      <c r="E53" s="12">
        <v>35</v>
      </c>
      <c r="F53" s="12" t="str">
        <f>IF(E2:E100 &gt;40, "Rentable", IF(E2:E100 &lt;20, "Pas rentable", "Raisonnable"))</f>
        <v>Raisonnable</v>
      </c>
      <c r="G53" s="6" t="s">
        <v>13</v>
      </c>
      <c r="H53" s="6" t="s">
        <v>14</v>
      </c>
      <c r="I53" s="10" t="s">
        <v>81</v>
      </c>
      <c r="J53" s="14" t="s">
        <v>82</v>
      </c>
      <c r="K53" s="9">
        <v>14256</v>
      </c>
      <c r="L53" t="str">
        <f>IF(K2:K100 &gt;7054, "Elevé", IF(K2:K100&lt;5000, "Faible", "Raisonnable"))</f>
        <v>Elevé</v>
      </c>
      <c r="M53" s="6" t="s">
        <v>15</v>
      </c>
      <c r="N53" s="6" t="s">
        <v>16</v>
      </c>
      <c r="O53" s="6" t="s">
        <v>74</v>
      </c>
      <c r="P53" s="12">
        <v>2</v>
      </c>
      <c r="Q53" s="6" t="s">
        <v>18</v>
      </c>
      <c r="R53" s="4">
        <v>94</v>
      </c>
    </row>
    <row r="54" spans="1:18" x14ac:dyDescent="0.35">
      <c r="A54" s="1">
        <v>8416923</v>
      </c>
      <c r="B54" s="14" t="s">
        <v>178</v>
      </c>
      <c r="C54" s="23" t="s">
        <v>179</v>
      </c>
      <c r="D54" s="1" t="s">
        <v>54</v>
      </c>
      <c r="E54" s="12">
        <v>35</v>
      </c>
      <c r="F54" s="12" t="str">
        <f>IF(E2:E100 &gt;40, "Rentable", IF(E2:E100 &lt;20, "Pas rentable", "Raisonnable"))</f>
        <v>Raisonnable</v>
      </c>
      <c r="G54" s="6" t="s">
        <v>20</v>
      </c>
      <c r="H54" s="6" t="s">
        <v>21</v>
      </c>
      <c r="I54" s="10" t="s">
        <v>83</v>
      </c>
      <c r="J54" s="14" t="s">
        <v>84</v>
      </c>
      <c r="K54" s="9">
        <v>4109</v>
      </c>
      <c r="L54" t="str">
        <f>IF(K2:K100 &gt;7054, "Elevé", IF(K2:K100&lt;5000, "Faible", "Raisonnable"))</f>
        <v>Faible</v>
      </c>
      <c r="M54" s="6" t="s">
        <v>22</v>
      </c>
      <c r="N54" s="6" t="s">
        <v>9</v>
      </c>
      <c r="O54" s="6" t="s">
        <v>76</v>
      </c>
      <c r="P54" s="12">
        <v>1</v>
      </c>
      <c r="Q54" s="6" t="s">
        <v>23</v>
      </c>
      <c r="R54" s="4">
        <v>57</v>
      </c>
    </row>
    <row r="55" spans="1:18" x14ac:dyDescent="0.35">
      <c r="A55" s="1">
        <v>5732819</v>
      </c>
      <c r="B55" s="14" t="s">
        <v>137</v>
      </c>
      <c r="C55" s="23" t="s">
        <v>132</v>
      </c>
      <c r="D55" s="1" t="s">
        <v>71</v>
      </c>
      <c r="E55" s="20">
        <v>42</v>
      </c>
      <c r="F55" s="20" t="str">
        <f>IF(E2:E100 &gt;40, "Rentable", IF(E2:E100 &lt;20, "Pas rentable", "Raisonnable"))</f>
        <v>Rentable</v>
      </c>
      <c r="G55" s="6" t="s">
        <v>25</v>
      </c>
      <c r="H55" s="6" t="s">
        <v>26</v>
      </c>
      <c r="I55" s="10" t="s">
        <v>85</v>
      </c>
      <c r="J55" s="14" t="s">
        <v>86</v>
      </c>
      <c r="K55" s="9">
        <v>5876</v>
      </c>
      <c r="L55" t="str">
        <f>IF(K2:K100 &gt;7054, "Elevé", IF(K2:K100&lt;5000, "Faible", "Raisonnable"))</f>
        <v>Raisonnable</v>
      </c>
      <c r="M55" s="6" t="s">
        <v>27</v>
      </c>
      <c r="N55" s="6" t="s">
        <v>9</v>
      </c>
      <c r="O55" s="6" t="s">
        <v>77</v>
      </c>
      <c r="P55" s="12">
        <v>4</v>
      </c>
      <c r="Q55" s="6" t="s">
        <v>11</v>
      </c>
      <c r="R55" s="4">
        <v>34</v>
      </c>
    </row>
    <row r="56" spans="1:18" x14ac:dyDescent="0.35">
      <c r="A56" s="1">
        <v>2798461</v>
      </c>
      <c r="B56" s="14" t="s">
        <v>123</v>
      </c>
      <c r="C56" s="23" t="s">
        <v>180</v>
      </c>
      <c r="D56" s="1" t="s">
        <v>49</v>
      </c>
      <c r="E56" s="12">
        <v>14</v>
      </c>
      <c r="F56" s="12" t="str">
        <f>IF(E2:E100 &gt;40, "Rentable", IF(E2:E100 &lt;20, "Pas rentable", "Raisonnable"))</f>
        <v>Pas rentable</v>
      </c>
      <c r="G56" s="6" t="s">
        <v>30</v>
      </c>
      <c r="H56" s="6" t="s">
        <v>31</v>
      </c>
      <c r="I56" s="10" t="s">
        <v>87</v>
      </c>
      <c r="J56" s="14" t="s">
        <v>88</v>
      </c>
      <c r="K56" s="9">
        <v>10123</v>
      </c>
      <c r="L56" t="str">
        <f>IF(K2:K100 &gt;7054, "Elevé", IF(K2:K100&lt;5000, "Faible", "Raisonnable"))</f>
        <v>Elevé</v>
      </c>
      <c r="M56" s="6" t="s">
        <v>32</v>
      </c>
      <c r="N56" s="6" t="s">
        <v>9</v>
      </c>
      <c r="O56" s="6" t="s">
        <v>10</v>
      </c>
      <c r="P56" s="12">
        <v>2</v>
      </c>
      <c r="Q56" s="6" t="s">
        <v>18</v>
      </c>
      <c r="R56" s="4">
        <v>84</v>
      </c>
    </row>
    <row r="57" spans="1:18" x14ac:dyDescent="0.35">
      <c r="A57" s="1">
        <v>6152987</v>
      </c>
      <c r="B57" s="14" t="s">
        <v>148</v>
      </c>
      <c r="C57" s="23" t="s">
        <v>140</v>
      </c>
      <c r="D57" s="1" t="s">
        <v>44</v>
      </c>
      <c r="E57" s="12">
        <v>35</v>
      </c>
      <c r="F57" s="12" t="str">
        <f>IF(E2:E100 &gt;40, "Rentable", IF(E2:E100 &lt;20, "Pas rentable", "Raisonnable"))</f>
        <v>Raisonnable</v>
      </c>
      <c r="G57" s="6" t="s">
        <v>6</v>
      </c>
      <c r="H57" s="6" t="s">
        <v>7</v>
      </c>
      <c r="I57" s="10" t="s">
        <v>79</v>
      </c>
      <c r="J57" s="14" t="s">
        <v>80</v>
      </c>
      <c r="K57" s="9">
        <v>3567</v>
      </c>
      <c r="L57" t="str">
        <f>IF(K2:K100 &gt;7054, "Elevé", IF(K2:K100&lt;5000, "Faible", "Raisonnable"))</f>
        <v>Faible</v>
      </c>
      <c r="M57" s="6" t="s">
        <v>8</v>
      </c>
      <c r="N57" s="6" t="s">
        <v>9</v>
      </c>
      <c r="O57" s="6" t="s">
        <v>17</v>
      </c>
      <c r="P57" s="12">
        <v>1</v>
      </c>
      <c r="Q57" s="6" t="s">
        <v>11</v>
      </c>
      <c r="R57" s="4">
        <v>38</v>
      </c>
    </row>
    <row r="58" spans="1:18" x14ac:dyDescent="0.35">
      <c r="A58" s="1">
        <v>4287396</v>
      </c>
      <c r="B58" s="14" t="s">
        <v>156</v>
      </c>
      <c r="C58" s="23" t="s">
        <v>126</v>
      </c>
      <c r="D58" s="1" t="s">
        <v>72</v>
      </c>
      <c r="E58" s="20">
        <v>42</v>
      </c>
      <c r="F58" s="20" t="str">
        <f>IF(E2:E100 &gt;40, "Rentable", IF(E2:E100 &lt;20, "Pas rentable", "Raisonnable"))</f>
        <v>Rentable</v>
      </c>
      <c r="G58" s="6" t="s">
        <v>13</v>
      </c>
      <c r="H58" s="6" t="s">
        <v>14</v>
      </c>
      <c r="I58" s="10" t="s">
        <v>81</v>
      </c>
      <c r="J58" s="14" t="s">
        <v>82</v>
      </c>
      <c r="K58" s="9">
        <v>13245</v>
      </c>
      <c r="L58" t="str">
        <f>IF(K2:K100 &gt;7054, "Elevé", IF(K2:K100&lt;5000, "Faible", "Raisonnable"))</f>
        <v>Elevé</v>
      </c>
      <c r="M58" s="6" t="s">
        <v>15</v>
      </c>
      <c r="N58" s="6" t="s">
        <v>16</v>
      </c>
      <c r="O58" s="6" t="s">
        <v>10</v>
      </c>
      <c r="P58" s="12">
        <v>3</v>
      </c>
      <c r="Q58" s="6" t="s">
        <v>18</v>
      </c>
      <c r="R58" s="4">
        <v>87</v>
      </c>
    </row>
    <row r="59" spans="1:18" x14ac:dyDescent="0.35">
      <c r="A59" s="1">
        <v>7984612</v>
      </c>
      <c r="B59" s="14" t="s">
        <v>141</v>
      </c>
      <c r="C59" s="23" t="s">
        <v>145</v>
      </c>
      <c r="D59" s="1" t="s">
        <v>73</v>
      </c>
      <c r="E59" s="12">
        <v>42</v>
      </c>
      <c r="F59" s="12" t="str">
        <f>IF(E2:E100 &gt;40, "Rentable", IF(E2:E100 &lt;20, "Pas rentable", "Raisonnable"))</f>
        <v>Rentable</v>
      </c>
      <c r="G59" s="6" t="s">
        <v>20</v>
      </c>
      <c r="H59" s="6" t="s">
        <v>21</v>
      </c>
      <c r="I59" s="10" t="s">
        <v>83</v>
      </c>
      <c r="J59" s="14" t="s">
        <v>84</v>
      </c>
      <c r="K59" s="9">
        <v>7598</v>
      </c>
      <c r="L59" t="str">
        <f>IF(K2:K100 &gt;7054, "Elevé", IF(K2:K100&lt;5000, "Faible", "Raisonnable"))</f>
        <v>Elevé</v>
      </c>
      <c r="M59" s="6" t="s">
        <v>22</v>
      </c>
      <c r="N59" s="6" t="s">
        <v>9</v>
      </c>
      <c r="O59" s="6" t="s">
        <v>28</v>
      </c>
      <c r="P59" s="12">
        <v>2</v>
      </c>
      <c r="Q59" s="6" t="s">
        <v>23</v>
      </c>
      <c r="R59" s="4">
        <v>77</v>
      </c>
    </row>
    <row r="60" spans="1:18" x14ac:dyDescent="0.35">
      <c r="A60" s="1">
        <v>3627481</v>
      </c>
      <c r="B60" s="14" t="s">
        <v>146</v>
      </c>
      <c r="C60" s="23" t="s">
        <v>181</v>
      </c>
      <c r="D60" s="1" t="s">
        <v>51</v>
      </c>
      <c r="E60" s="12">
        <v>49</v>
      </c>
      <c r="F60" s="12" t="str">
        <f>IF(E2:E100 &gt;40, "Rentable", IF(E2:E100 &lt;20, "Pas rentable", "Raisonnable"))</f>
        <v>Rentable</v>
      </c>
      <c r="G60" s="6" t="s">
        <v>25</v>
      </c>
      <c r="H60" s="6" t="s">
        <v>26</v>
      </c>
      <c r="I60" s="10" t="s">
        <v>85</v>
      </c>
      <c r="J60" s="14" t="s">
        <v>86</v>
      </c>
      <c r="K60" s="9">
        <v>6123</v>
      </c>
      <c r="L60" t="str">
        <f>IF(K2:K100 &gt;7054, "Elevé", IF(K2:K100&lt;5000, "Faible", "Raisonnable"))</f>
        <v>Raisonnable</v>
      </c>
      <c r="M60" s="6" t="s">
        <v>27</v>
      </c>
      <c r="N60" s="6" t="s">
        <v>9</v>
      </c>
      <c r="O60" s="6" t="s">
        <v>10</v>
      </c>
      <c r="P60" s="12">
        <v>1</v>
      </c>
      <c r="Q60" s="6" t="s">
        <v>11</v>
      </c>
      <c r="R60" s="4">
        <v>96</v>
      </c>
    </row>
    <row r="61" spans="1:18" x14ac:dyDescent="0.35">
      <c r="A61" s="1">
        <v>4918273</v>
      </c>
      <c r="B61" s="14" t="s">
        <v>117</v>
      </c>
      <c r="C61" s="23" t="s">
        <v>163</v>
      </c>
      <c r="D61" s="1" t="s">
        <v>50</v>
      </c>
      <c r="E61" s="12">
        <v>15</v>
      </c>
      <c r="F61" s="12" t="str">
        <f>IF(E2:E100 &gt;40, "Rentable", IF(E2:E100 &lt;20, "Pas rentable", "Raisonnable"))</f>
        <v>Pas rentable</v>
      </c>
      <c r="G61" s="6" t="s">
        <v>30</v>
      </c>
      <c r="H61" s="6" t="s">
        <v>31</v>
      </c>
      <c r="I61" s="10" t="s">
        <v>87</v>
      </c>
      <c r="J61" s="14" t="s">
        <v>88</v>
      </c>
      <c r="K61" s="9">
        <v>11876</v>
      </c>
      <c r="L61" t="str">
        <f>IF(K2:K100 &gt;7054, "Elevé", IF(K2:K100&lt;5000, "Faible", "Raisonnable"))</f>
        <v>Elevé</v>
      </c>
      <c r="M61" s="6" t="s">
        <v>32</v>
      </c>
      <c r="N61" s="6" t="s">
        <v>9</v>
      </c>
      <c r="O61" s="6" t="s">
        <v>75</v>
      </c>
      <c r="P61" s="12">
        <v>4</v>
      </c>
      <c r="Q61" s="6" t="s">
        <v>18</v>
      </c>
      <c r="R61" s="4">
        <v>63</v>
      </c>
    </row>
    <row r="62" spans="1:18" x14ac:dyDescent="0.35">
      <c r="A62" s="1">
        <v>7132489</v>
      </c>
      <c r="B62" s="14" t="s">
        <v>160</v>
      </c>
      <c r="C62" s="23" t="s">
        <v>161</v>
      </c>
      <c r="D62" s="1" t="s">
        <v>52</v>
      </c>
      <c r="E62" s="12">
        <v>42</v>
      </c>
      <c r="F62" s="12" t="str">
        <f>IF(E2:E100 &gt;40, "Rentable", IF(E2:E100 &lt;20, "Pas rentable", "Raisonnable"))</f>
        <v>Rentable</v>
      </c>
      <c r="G62" s="6" t="s">
        <v>6</v>
      </c>
      <c r="H62" s="6" t="s">
        <v>7</v>
      </c>
      <c r="I62" s="10" t="s">
        <v>79</v>
      </c>
      <c r="J62" s="14" t="s">
        <v>80</v>
      </c>
      <c r="K62" s="9">
        <v>3210</v>
      </c>
      <c r="L62" t="str">
        <f>IF(K2:K100 &gt;7054, "Elevé", IF(K2:K100&lt;5000, "Faible", "Raisonnable"))</f>
        <v>Faible</v>
      </c>
      <c r="M62" s="6" t="s">
        <v>8</v>
      </c>
      <c r="N62" s="6" t="s">
        <v>9</v>
      </c>
      <c r="O62" s="6" t="s">
        <v>74</v>
      </c>
      <c r="P62" s="12">
        <v>2</v>
      </c>
      <c r="Q62" s="6" t="s">
        <v>11</v>
      </c>
      <c r="R62" s="4">
        <v>97</v>
      </c>
    </row>
    <row r="63" spans="1:18" x14ac:dyDescent="0.35">
      <c r="A63" s="1">
        <v>9854612</v>
      </c>
      <c r="B63" s="14" t="s">
        <v>152</v>
      </c>
      <c r="C63" s="23" t="s">
        <v>147</v>
      </c>
      <c r="D63" s="1" t="s">
        <v>45</v>
      </c>
      <c r="E63" s="12">
        <v>49</v>
      </c>
      <c r="F63" s="12" t="str">
        <f>IF(E2:E100 &gt;40, "Rentable", IF(E2:E100 &lt;20, "Pas rentable", "Raisonnable"))</f>
        <v>Rentable</v>
      </c>
      <c r="G63" s="6" t="s">
        <v>13</v>
      </c>
      <c r="H63" s="6" t="s">
        <v>14</v>
      </c>
      <c r="I63" s="10" t="s">
        <v>81</v>
      </c>
      <c r="J63" s="14" t="s">
        <v>82</v>
      </c>
      <c r="K63" s="9">
        <v>8976</v>
      </c>
      <c r="L63" t="str">
        <f>IF(K2:K100 &gt;7054, "Elevé", IF(K2:K100&lt;5000, "Faible", "Raisonnable"))</f>
        <v>Elevé</v>
      </c>
      <c r="M63" s="6" t="s">
        <v>15</v>
      </c>
      <c r="N63" s="6" t="s">
        <v>16</v>
      </c>
      <c r="O63" s="6" t="s">
        <v>76</v>
      </c>
      <c r="P63" s="12">
        <v>1</v>
      </c>
      <c r="Q63" s="6" t="s">
        <v>18</v>
      </c>
      <c r="R63" s="4">
        <v>49</v>
      </c>
    </row>
    <row r="64" spans="1:18" x14ac:dyDescent="0.35">
      <c r="A64" s="1">
        <v>6879123</v>
      </c>
      <c r="B64" s="14" t="s">
        <v>139</v>
      </c>
      <c r="C64" s="23" t="s">
        <v>134</v>
      </c>
      <c r="D64" s="1" t="s">
        <v>39</v>
      </c>
      <c r="E64" s="12">
        <v>49</v>
      </c>
      <c r="F64" s="12" t="str">
        <f>IF(E2:E100 &gt;40, "Rentable", IF(E2:E100 &lt;20, "Pas rentable", "Raisonnable"))</f>
        <v>Rentable</v>
      </c>
      <c r="G64" s="6" t="s">
        <v>20</v>
      </c>
      <c r="H64" s="6" t="s">
        <v>21</v>
      </c>
      <c r="I64" s="10" t="s">
        <v>83</v>
      </c>
      <c r="J64" s="6" t="s">
        <v>84</v>
      </c>
      <c r="K64" s="16">
        <v>4567</v>
      </c>
      <c r="L64" t="str">
        <f>IF(K2:K100 &gt;7054, "Elevé", IF(K2:K100&lt;5000, "Faible", "Raisonnable"))</f>
        <v>Faible</v>
      </c>
      <c r="M64" s="6" t="s">
        <v>22</v>
      </c>
      <c r="N64" s="6" t="s">
        <v>9</v>
      </c>
      <c r="O64" s="6" t="s">
        <v>77</v>
      </c>
      <c r="P64" s="12">
        <v>3</v>
      </c>
      <c r="Q64" s="6" t="s">
        <v>23</v>
      </c>
      <c r="R64" s="4">
        <v>72</v>
      </c>
    </row>
    <row r="65" spans="1:18" x14ac:dyDescent="0.35">
      <c r="A65" s="1">
        <v>5236879</v>
      </c>
      <c r="B65" s="14" t="s">
        <v>155</v>
      </c>
      <c r="C65" s="23" t="s">
        <v>110</v>
      </c>
      <c r="D65" s="1" t="s">
        <v>65</v>
      </c>
      <c r="E65" s="12">
        <v>56</v>
      </c>
      <c r="F65" s="12" t="str">
        <f>IF(E2:E100 &gt;40, "Rentable", IF(E2:E100 &lt;20, "Pas rentable", "Raisonnable"))</f>
        <v>Rentable</v>
      </c>
      <c r="G65" s="6" t="s">
        <v>25</v>
      </c>
      <c r="H65" s="6" t="s">
        <v>26</v>
      </c>
      <c r="I65" s="10" t="s">
        <v>85</v>
      </c>
      <c r="J65" s="6" t="s">
        <v>86</v>
      </c>
      <c r="K65" s="16">
        <v>6789</v>
      </c>
      <c r="L65" t="str">
        <f>IF(K2:K100 &gt;7054, "Elevé", IF(K2:K100&lt;5000, "Faible", "Raisonnable"))</f>
        <v>Raisonnable</v>
      </c>
      <c r="M65" s="6" t="s">
        <v>27</v>
      </c>
      <c r="N65" s="6" t="s">
        <v>9</v>
      </c>
      <c r="O65" s="6" t="s">
        <v>10</v>
      </c>
      <c r="P65" s="12">
        <v>2</v>
      </c>
      <c r="Q65" s="6" t="s">
        <v>11</v>
      </c>
      <c r="R65" s="4">
        <v>51</v>
      </c>
    </row>
    <row r="66" spans="1:18" x14ac:dyDescent="0.35">
      <c r="A66" s="1">
        <v>1948276</v>
      </c>
      <c r="B66" s="14" t="s">
        <v>107</v>
      </c>
      <c r="C66" s="23" t="s">
        <v>136</v>
      </c>
      <c r="D66" s="1" t="s">
        <v>53</v>
      </c>
      <c r="E66" s="12">
        <v>16</v>
      </c>
      <c r="F66" s="12" t="str">
        <f>IF(E2:E100 &gt;40, "Rentable", IF(E2:E100 &lt;20, "Pas rentable", "Raisonnable"))</f>
        <v>Pas rentable</v>
      </c>
      <c r="G66" s="6" t="s">
        <v>30</v>
      </c>
      <c r="H66" s="6" t="s">
        <v>31</v>
      </c>
      <c r="I66" s="10" t="s">
        <v>87</v>
      </c>
      <c r="J66" s="6" t="s">
        <v>88</v>
      </c>
      <c r="K66" s="16">
        <v>10987</v>
      </c>
      <c r="L66" t="str">
        <f>IF(K2:K100 &gt;7054, "Elevé", IF(K2:K100&lt;5000, "Faible", "Raisonnable"))</f>
        <v>Elevé</v>
      </c>
      <c r="M66" s="6" t="s">
        <v>32</v>
      </c>
      <c r="N66" s="6" t="s">
        <v>9</v>
      </c>
      <c r="O66" s="6" t="s">
        <v>17</v>
      </c>
      <c r="P66" s="12">
        <v>1</v>
      </c>
      <c r="Q66" s="6" t="s">
        <v>18</v>
      </c>
      <c r="R66" s="4">
        <v>93</v>
      </c>
    </row>
    <row r="67" spans="1:18" x14ac:dyDescent="0.35">
      <c r="A67" s="1">
        <v>3769481</v>
      </c>
      <c r="B67" s="14" t="s">
        <v>125</v>
      </c>
      <c r="C67" s="23" t="s">
        <v>124</v>
      </c>
      <c r="D67" s="1" t="s">
        <v>60</v>
      </c>
      <c r="E67" s="12">
        <v>49</v>
      </c>
      <c r="F67" s="12" t="str">
        <f>IF(E2:E100 &gt;40, "Rentable", IF(E2:E100 &lt;20, "Pas rentable", "Raisonnable"))</f>
        <v>Rentable</v>
      </c>
      <c r="G67" s="6" t="s">
        <v>6</v>
      </c>
      <c r="H67" s="6" t="s">
        <v>7</v>
      </c>
      <c r="I67" s="10" t="s">
        <v>79</v>
      </c>
      <c r="J67" s="6" t="s">
        <v>80</v>
      </c>
      <c r="K67" s="16">
        <v>2901</v>
      </c>
      <c r="L67" t="str">
        <f>IF(K2:K100 &gt;7054, "Elevé", IF(K2:K100&lt;5000, "Faible", "Raisonnable"))</f>
        <v>Faible</v>
      </c>
      <c r="M67" s="6" t="s">
        <v>8</v>
      </c>
      <c r="N67" s="6" t="s">
        <v>9</v>
      </c>
      <c r="O67" s="6" t="s">
        <v>10</v>
      </c>
      <c r="P67" s="12">
        <v>4</v>
      </c>
      <c r="Q67" s="6" t="s">
        <v>11</v>
      </c>
      <c r="R67" s="4">
        <v>62</v>
      </c>
    </row>
    <row r="68" spans="1:18" x14ac:dyDescent="0.35">
      <c r="A68" s="1">
        <v>8419276</v>
      </c>
      <c r="B68" s="14" t="s">
        <v>103</v>
      </c>
      <c r="C68" s="23" t="s">
        <v>128</v>
      </c>
      <c r="D68" s="1" t="s">
        <v>55</v>
      </c>
      <c r="E68" s="12">
        <v>56</v>
      </c>
      <c r="F68" s="12" t="str">
        <f>IF(E2:E100 &gt;40, "Rentable", IF(E2:E100 &lt;20, "Pas rentable", "Raisonnable"))</f>
        <v>Rentable</v>
      </c>
      <c r="G68" s="6" t="s">
        <v>13</v>
      </c>
      <c r="H68" s="6" t="s">
        <v>14</v>
      </c>
      <c r="I68" s="10" t="s">
        <v>81</v>
      </c>
      <c r="J68" s="6" t="s">
        <v>82</v>
      </c>
      <c r="K68" s="16">
        <v>8543</v>
      </c>
      <c r="L68" t="str">
        <f>IF(K2:K100 &gt;7054, "Elevé", IF(K2:K100&lt;5000, "Faible", "Raisonnable"))</f>
        <v>Elevé</v>
      </c>
      <c r="M68" s="6" t="s">
        <v>15</v>
      </c>
      <c r="N68" s="6" t="s">
        <v>16</v>
      </c>
      <c r="O68" s="6" t="s">
        <v>28</v>
      </c>
      <c r="P68" s="12">
        <v>2</v>
      </c>
      <c r="Q68" s="6" t="s">
        <v>18</v>
      </c>
      <c r="R68" s="4">
        <v>50</v>
      </c>
    </row>
    <row r="69" spans="1:18" x14ac:dyDescent="0.35">
      <c r="A69" s="1">
        <v>2596871</v>
      </c>
      <c r="B69" s="14" t="s">
        <v>105</v>
      </c>
      <c r="C69" s="23" t="s">
        <v>120</v>
      </c>
      <c r="D69" s="1" t="s">
        <v>56</v>
      </c>
      <c r="E69" s="12">
        <v>56</v>
      </c>
      <c r="F69" s="12" t="str">
        <f>IF(E2:E100 &gt;40, "Rentable", IF(E2:E100 &lt;20, "Pas rentable", "Raisonnable"))</f>
        <v>Rentable</v>
      </c>
      <c r="G69" s="6" t="s">
        <v>20</v>
      </c>
      <c r="H69" s="6" t="s">
        <v>21</v>
      </c>
      <c r="I69" s="10" t="s">
        <v>83</v>
      </c>
      <c r="J69" s="14" t="s">
        <v>84</v>
      </c>
      <c r="K69" s="9">
        <v>7321</v>
      </c>
      <c r="L69" t="str">
        <f>IF(K2:K100 &gt;7054, "Elevé", IF(K2:K100&lt;5000, "Faible", "Raisonnable"))</f>
        <v>Elevé</v>
      </c>
      <c r="M69" s="6" t="s">
        <v>22</v>
      </c>
      <c r="N69" s="6" t="s">
        <v>9</v>
      </c>
      <c r="O69" s="6" t="s">
        <v>10</v>
      </c>
      <c r="P69" s="12">
        <v>1</v>
      </c>
      <c r="Q69" s="6" t="s">
        <v>23</v>
      </c>
      <c r="R69" s="4">
        <v>83</v>
      </c>
    </row>
    <row r="70" spans="1:18" x14ac:dyDescent="0.35">
      <c r="A70" s="1">
        <v>6387412</v>
      </c>
      <c r="B70" s="14" t="s">
        <v>135</v>
      </c>
      <c r="C70" s="23" t="s">
        <v>153</v>
      </c>
      <c r="D70" s="1" t="s">
        <v>57</v>
      </c>
      <c r="E70" s="12">
        <v>63</v>
      </c>
      <c r="F70" s="12" t="str">
        <f>IF(E2:E100 &gt;40, "Rentable", IF(E2:E100 &lt;20, "Pas rentable", "Raisonnable"))</f>
        <v>Rentable</v>
      </c>
      <c r="G70" s="6" t="s">
        <v>25</v>
      </c>
      <c r="H70" s="6" t="s">
        <v>26</v>
      </c>
      <c r="I70" s="10" t="s">
        <v>85</v>
      </c>
      <c r="J70" s="14" t="s">
        <v>86</v>
      </c>
      <c r="K70" s="9">
        <v>2789</v>
      </c>
      <c r="L70" t="str">
        <f>IF(K2:K100 &gt;7054, "Elevé", IF(K2:K100&lt;5000, "Faible", "Raisonnable"))</f>
        <v>Faible</v>
      </c>
      <c r="M70" s="6" t="s">
        <v>27</v>
      </c>
      <c r="N70" s="6" t="s">
        <v>9</v>
      </c>
      <c r="O70" s="6" t="s">
        <v>75</v>
      </c>
      <c r="P70" s="12">
        <v>3</v>
      </c>
      <c r="Q70" s="6" t="s">
        <v>11</v>
      </c>
      <c r="R70" s="4">
        <v>65</v>
      </c>
    </row>
    <row r="71" spans="1:18" x14ac:dyDescent="0.35">
      <c r="A71" s="1">
        <v>8175964</v>
      </c>
      <c r="B71" s="14" t="s">
        <v>121</v>
      </c>
      <c r="C71" s="23" t="s">
        <v>182</v>
      </c>
      <c r="D71" s="1" t="s">
        <v>58</v>
      </c>
      <c r="E71" s="12">
        <v>17</v>
      </c>
      <c r="F71" s="12" t="str">
        <f>IF(E2:E100 &gt;40, "Rentable", IF(E2:E100 &lt;20, "Pas rentable", "Raisonnable"))</f>
        <v>Pas rentable</v>
      </c>
      <c r="G71" s="6" t="s">
        <v>30</v>
      </c>
      <c r="H71" s="6" t="s">
        <v>31</v>
      </c>
      <c r="I71" s="10" t="s">
        <v>87</v>
      </c>
      <c r="J71" s="14" t="s">
        <v>88</v>
      </c>
      <c r="K71" s="9">
        <v>14567</v>
      </c>
      <c r="L71" t="str">
        <f>IF(K2:K100 &gt;7054, "Elevé", IF(K2:K100&lt;5000, "Faible", "Raisonnable"))</f>
        <v>Elevé</v>
      </c>
      <c r="M71" s="6" t="s">
        <v>32</v>
      </c>
      <c r="N71" s="6" t="s">
        <v>9</v>
      </c>
      <c r="O71" s="6" t="s">
        <v>74</v>
      </c>
      <c r="P71" s="12">
        <v>2</v>
      </c>
      <c r="Q71" s="6" t="s">
        <v>18</v>
      </c>
      <c r="R71" s="4">
        <v>76</v>
      </c>
    </row>
    <row r="72" spans="1:18" x14ac:dyDescent="0.35">
      <c r="A72" s="1">
        <v>4267319</v>
      </c>
      <c r="B72" s="14" t="s">
        <v>119</v>
      </c>
      <c r="C72" s="23" t="s">
        <v>118</v>
      </c>
      <c r="D72" s="1" t="s">
        <v>44</v>
      </c>
      <c r="E72" s="12">
        <v>56</v>
      </c>
      <c r="F72" s="12" t="str">
        <f>IF(E2:E100 &gt;40, "Rentable", IF(E2:E100 &lt;20, "Pas rentable", "Raisonnable"))</f>
        <v>Rentable</v>
      </c>
      <c r="G72" s="6" t="s">
        <v>6</v>
      </c>
      <c r="H72" s="6" t="s">
        <v>7</v>
      </c>
      <c r="I72" s="10" t="s">
        <v>79</v>
      </c>
      <c r="J72" s="14" t="s">
        <v>80</v>
      </c>
      <c r="K72" s="9">
        <v>3214</v>
      </c>
      <c r="L72" t="str">
        <f>IF(K2:K100 &gt;7054, "Elevé", IF(K2:K100&lt;5000, "Faible", "Raisonnable"))</f>
        <v>Faible</v>
      </c>
      <c r="M72" s="6" t="s">
        <v>8</v>
      </c>
      <c r="N72" s="6" t="s">
        <v>9</v>
      </c>
      <c r="O72" s="6" t="s">
        <v>76</v>
      </c>
      <c r="P72" s="12">
        <v>1</v>
      </c>
      <c r="Q72" s="6" t="s">
        <v>11</v>
      </c>
      <c r="R72" s="4">
        <v>44</v>
      </c>
    </row>
    <row r="73" spans="1:18" x14ac:dyDescent="0.35">
      <c r="A73" s="1">
        <v>9748251</v>
      </c>
      <c r="B73" s="14" t="s">
        <v>144</v>
      </c>
      <c r="C73" s="23" t="s">
        <v>143</v>
      </c>
      <c r="D73" s="1" t="s">
        <v>45</v>
      </c>
      <c r="E73" s="12">
        <v>63</v>
      </c>
      <c r="F73" s="12" t="str">
        <f>IF(E2:E100 &gt;40, "Rentable", IF(E2:E100 &lt;20, "Pas rentable", "Raisonnable"))</f>
        <v>Rentable</v>
      </c>
      <c r="G73" s="6" t="s">
        <v>13</v>
      </c>
      <c r="H73" s="6" t="s">
        <v>14</v>
      </c>
      <c r="I73" s="10" t="s">
        <v>81</v>
      </c>
      <c r="J73" s="14" t="s">
        <v>82</v>
      </c>
      <c r="K73" s="9">
        <v>5678</v>
      </c>
      <c r="L73" t="str">
        <f>IF(K2:K100 &gt;7054, "Elevé", IF(K2:K100&lt;5000, "Faible", "Raisonnable"))</f>
        <v>Raisonnable</v>
      </c>
      <c r="M73" s="6" t="s">
        <v>15</v>
      </c>
      <c r="N73" s="6" t="s">
        <v>16</v>
      </c>
      <c r="O73" s="6" t="s">
        <v>77</v>
      </c>
      <c r="P73" s="12">
        <v>4</v>
      </c>
      <c r="Q73" s="6" t="s">
        <v>18</v>
      </c>
      <c r="R73" s="4">
        <v>82</v>
      </c>
    </row>
    <row r="74" spans="1:18" x14ac:dyDescent="0.35">
      <c r="A74" s="1">
        <v>5123978</v>
      </c>
      <c r="B74" s="14" t="s">
        <v>156</v>
      </c>
      <c r="C74" s="23" t="s">
        <v>183</v>
      </c>
      <c r="D74" s="1" t="s">
        <v>59</v>
      </c>
      <c r="E74" s="12">
        <v>63</v>
      </c>
      <c r="F74" s="12" t="str">
        <f>IF(E2:E100 &gt;40, "Rentable", IF(E2:E100 &lt;20, "Pas rentable", "Raisonnable"))</f>
        <v>Rentable</v>
      </c>
      <c r="G74" s="6" t="s">
        <v>20</v>
      </c>
      <c r="H74" s="6" t="s">
        <v>21</v>
      </c>
      <c r="I74" s="10" t="s">
        <v>83</v>
      </c>
      <c r="J74" s="14" t="s">
        <v>84</v>
      </c>
      <c r="K74" s="9">
        <v>8765</v>
      </c>
      <c r="L74" t="str">
        <f>IF(K2:K100 &gt;7054, "Elevé", IF(K2:K100&lt;5000, "Faible", "Raisonnable"))</f>
        <v>Elevé</v>
      </c>
      <c r="M74" s="6" t="s">
        <v>22</v>
      </c>
      <c r="N74" s="6" t="s">
        <v>9</v>
      </c>
      <c r="O74" s="6" t="s">
        <v>10</v>
      </c>
      <c r="P74" s="12">
        <v>2</v>
      </c>
      <c r="Q74" s="6" t="s">
        <v>23</v>
      </c>
      <c r="R74" s="4">
        <v>52</v>
      </c>
    </row>
    <row r="75" spans="1:18" x14ac:dyDescent="0.35">
      <c r="A75" s="1">
        <v>3698742</v>
      </c>
      <c r="B75" s="14" t="s">
        <v>141</v>
      </c>
      <c r="C75" s="23" t="s">
        <v>142</v>
      </c>
      <c r="D75" s="1" t="s">
        <v>60</v>
      </c>
      <c r="E75" s="12">
        <v>70</v>
      </c>
      <c r="F75" s="12" t="str">
        <f>IF(E2:E100 &gt;40, "Rentable", IF(E2:E100 &lt;20, "Pas rentable", "Raisonnable"))</f>
        <v>Rentable</v>
      </c>
      <c r="G75" s="6" t="s">
        <v>25</v>
      </c>
      <c r="H75" s="6" t="s">
        <v>26</v>
      </c>
      <c r="I75" s="10" t="s">
        <v>85</v>
      </c>
      <c r="J75" s="14" t="s">
        <v>86</v>
      </c>
      <c r="K75" s="9">
        <v>3901</v>
      </c>
      <c r="L75" t="str">
        <f>IF(K2:K100 &gt;7054, "Elevé", IF(K2:K100&lt;5000, "Faible", "Raisonnable"))</f>
        <v>Faible</v>
      </c>
      <c r="M75" s="6" t="s">
        <v>27</v>
      </c>
      <c r="N75" s="6" t="s">
        <v>9</v>
      </c>
      <c r="O75" s="6" t="s">
        <v>17</v>
      </c>
      <c r="P75" s="12">
        <v>1</v>
      </c>
      <c r="Q75" s="6" t="s">
        <v>11</v>
      </c>
      <c r="R75" s="4">
        <v>98</v>
      </c>
    </row>
    <row r="76" spans="1:18" x14ac:dyDescent="0.35">
      <c r="A76" s="1">
        <v>7482319</v>
      </c>
      <c r="B76" s="14" t="s">
        <v>133</v>
      </c>
      <c r="C76" s="23" t="s">
        <v>184</v>
      </c>
      <c r="D76" s="1" t="s">
        <v>61</v>
      </c>
      <c r="E76" s="12">
        <v>21</v>
      </c>
      <c r="F76" s="12" t="str">
        <f>IF(E2:E100 &gt;40, "Rentable", IF(E2:E100 &lt;20, "Pas rentable", "Raisonnable"))</f>
        <v>Raisonnable</v>
      </c>
      <c r="G76" s="6" t="s">
        <v>30</v>
      </c>
      <c r="H76" s="6" t="s">
        <v>31</v>
      </c>
      <c r="I76" s="10" t="s">
        <v>87</v>
      </c>
      <c r="J76" s="14" t="s">
        <v>88</v>
      </c>
      <c r="K76" s="9">
        <v>13789</v>
      </c>
      <c r="L76" t="str">
        <f>IF(K2:K100 &gt;7054, "Elevé", IF(K2:K100&lt;5000, "Faible", "Raisonnable"))</f>
        <v>Elevé</v>
      </c>
      <c r="M76" s="6" t="s">
        <v>32</v>
      </c>
      <c r="N76" s="6" t="s">
        <v>9</v>
      </c>
      <c r="O76" s="6" t="s">
        <v>10</v>
      </c>
      <c r="P76" s="12">
        <v>3</v>
      </c>
      <c r="Q76" s="6" t="s">
        <v>18</v>
      </c>
      <c r="R76" s="4">
        <v>39</v>
      </c>
    </row>
    <row r="77" spans="1:18" x14ac:dyDescent="0.35">
      <c r="A77" s="1">
        <v>2867149</v>
      </c>
      <c r="B77" s="14" t="s">
        <v>123</v>
      </c>
      <c r="C77" s="23" t="s">
        <v>130</v>
      </c>
      <c r="D77" s="1" t="s">
        <v>39</v>
      </c>
      <c r="E77" s="12">
        <v>28</v>
      </c>
      <c r="F77" s="12" t="str">
        <f>IF(E2:E100 &gt;40, "Rentable", IF(E2:E100 &lt;20, "Pas rentable", "Raisonnable"))</f>
        <v>Raisonnable</v>
      </c>
      <c r="G77" s="6" t="s">
        <v>6</v>
      </c>
      <c r="H77" s="6" t="s">
        <v>7</v>
      </c>
      <c r="I77" s="10" t="s">
        <v>79</v>
      </c>
      <c r="J77" s="14" t="s">
        <v>80</v>
      </c>
      <c r="K77" s="9">
        <v>6034</v>
      </c>
      <c r="L77" t="str">
        <f>IF(K2:K100 &gt;7054, "Elevé", IF(K2:K100&lt;5000, "Faible", "Raisonnable"))</f>
        <v>Raisonnable</v>
      </c>
      <c r="M77" s="6" t="s">
        <v>8</v>
      </c>
      <c r="N77" s="6" t="s">
        <v>9</v>
      </c>
      <c r="O77" s="6" t="s">
        <v>28</v>
      </c>
      <c r="P77" s="12">
        <v>2</v>
      </c>
      <c r="Q77" s="6" t="s">
        <v>11</v>
      </c>
      <c r="R77" s="4">
        <v>54</v>
      </c>
    </row>
    <row r="78" spans="1:18" x14ac:dyDescent="0.35">
      <c r="A78" s="1">
        <v>9152834</v>
      </c>
      <c r="B78" s="14" t="s">
        <v>101</v>
      </c>
      <c r="C78" s="23" t="s">
        <v>147</v>
      </c>
      <c r="D78" s="1" t="s">
        <v>62</v>
      </c>
      <c r="E78" s="12">
        <v>12</v>
      </c>
      <c r="F78" s="12" t="str">
        <f>IF(E2:E100 &gt;40, "Rentable", IF(E2:E100 &lt;20, "Pas rentable", "Raisonnable"))</f>
        <v>Pas rentable</v>
      </c>
      <c r="G78" s="6" t="s">
        <v>13</v>
      </c>
      <c r="H78" s="6" t="s">
        <v>14</v>
      </c>
      <c r="I78" s="10" t="s">
        <v>81</v>
      </c>
      <c r="J78" s="14" t="s">
        <v>82</v>
      </c>
      <c r="K78" s="9">
        <v>4789</v>
      </c>
      <c r="L78" t="str">
        <f>IF(K2:K100 &gt;7054, "Elevé", IF(K2:K100&lt;5000, "Faible", "Raisonnable"))</f>
        <v>Faible</v>
      </c>
      <c r="M78" s="6" t="s">
        <v>15</v>
      </c>
      <c r="N78" s="6" t="s">
        <v>16</v>
      </c>
      <c r="O78" s="6" t="s">
        <v>10</v>
      </c>
      <c r="P78" s="12">
        <v>1</v>
      </c>
      <c r="Q78" s="6" t="s">
        <v>18</v>
      </c>
      <c r="R78" s="4">
        <v>28</v>
      </c>
    </row>
    <row r="79" spans="1:18" x14ac:dyDescent="0.35">
      <c r="A79" s="1">
        <v>4729681</v>
      </c>
      <c r="B79" s="14" t="s">
        <v>124</v>
      </c>
      <c r="C79" s="23" t="s">
        <v>180</v>
      </c>
      <c r="D79" s="1" t="s">
        <v>51</v>
      </c>
      <c r="E79" s="12">
        <v>21</v>
      </c>
      <c r="F79" s="12" t="str">
        <f>IF(E2:E100 &gt;40, "Rentable", IF(E2:E100 &lt;20, "Pas rentable", "Raisonnable"))</f>
        <v>Raisonnable</v>
      </c>
      <c r="G79" s="6" t="s">
        <v>20</v>
      </c>
      <c r="H79" s="6" t="s">
        <v>21</v>
      </c>
      <c r="I79" s="10" t="s">
        <v>83</v>
      </c>
      <c r="J79" s="14" t="s">
        <v>84</v>
      </c>
      <c r="K79" s="9">
        <v>10123</v>
      </c>
      <c r="L79" t="str">
        <f>IF(K2:K100 &gt;7054, "Elevé", IF(K2:K100&lt;5000, "Faible", "Raisonnable"))</f>
        <v>Elevé</v>
      </c>
      <c r="M79" s="6" t="s">
        <v>22</v>
      </c>
      <c r="N79" s="6" t="s">
        <v>9</v>
      </c>
      <c r="O79" s="6" t="s">
        <v>75</v>
      </c>
      <c r="P79" s="12">
        <v>4</v>
      </c>
      <c r="Q79" s="6" t="s">
        <v>23</v>
      </c>
      <c r="R79" s="4">
        <v>62</v>
      </c>
    </row>
    <row r="80" spans="1:18" x14ac:dyDescent="0.35">
      <c r="A80" s="1">
        <v>6341978</v>
      </c>
      <c r="B80" s="14" t="s">
        <v>152</v>
      </c>
      <c r="C80" s="23" t="s">
        <v>165</v>
      </c>
      <c r="D80" s="1" t="s">
        <v>52</v>
      </c>
      <c r="E80" s="12">
        <v>28</v>
      </c>
      <c r="F80" s="12" t="str">
        <f>IF(E2:E100 &gt;40, "Rentable", IF(E2:E100 &lt;20, "Pas rentable", "Raisonnable"))</f>
        <v>Raisonnable</v>
      </c>
      <c r="G80" s="6" t="s">
        <v>25</v>
      </c>
      <c r="H80" s="6" t="s">
        <v>26</v>
      </c>
      <c r="I80" s="10" t="s">
        <v>85</v>
      </c>
      <c r="J80" s="14" t="s">
        <v>86</v>
      </c>
      <c r="K80" s="9">
        <v>3412</v>
      </c>
      <c r="L80" t="str">
        <f>IF(K2:K100 &gt;7054, "Elevé", IF(K2:K100&lt;5000, "Faible", "Raisonnable"))</f>
        <v>Faible</v>
      </c>
      <c r="M80" s="6" t="s">
        <v>27</v>
      </c>
      <c r="N80" s="6" t="s">
        <v>9</v>
      </c>
      <c r="O80" s="6" t="s">
        <v>74</v>
      </c>
      <c r="P80" s="12">
        <v>2</v>
      </c>
      <c r="Q80" s="6" t="s">
        <v>11</v>
      </c>
      <c r="R80" s="4">
        <v>81</v>
      </c>
    </row>
    <row r="81" spans="1:18" x14ac:dyDescent="0.35">
      <c r="A81" s="1">
        <v>7894216</v>
      </c>
      <c r="B81" s="14" t="s">
        <v>109</v>
      </c>
      <c r="C81" s="23" t="s">
        <v>161</v>
      </c>
      <c r="D81" s="1" t="s">
        <v>50</v>
      </c>
      <c r="E81" s="12">
        <v>28</v>
      </c>
      <c r="F81" s="12" t="str">
        <f>IF(E2:E100 &gt;40, "Rentable", IF(E2:E100 &lt;20, "Pas rentable", "Raisonnable"))</f>
        <v>Raisonnable</v>
      </c>
      <c r="G81" s="6" t="s">
        <v>30</v>
      </c>
      <c r="H81" s="6" t="s">
        <v>31</v>
      </c>
      <c r="I81" s="10" t="s">
        <v>87</v>
      </c>
      <c r="J81" s="6" t="s">
        <v>88</v>
      </c>
      <c r="K81" s="16">
        <v>8654</v>
      </c>
      <c r="L81" t="str">
        <f>IF(K2:K100 &gt;7054, "Elevé", IF(K2:K100&lt;5000, "Faible", "Raisonnable"))</f>
        <v>Elevé</v>
      </c>
      <c r="M81" s="6" t="s">
        <v>32</v>
      </c>
      <c r="N81" s="6" t="s">
        <v>9</v>
      </c>
      <c r="O81" s="6" t="s">
        <v>76</v>
      </c>
      <c r="P81" s="12">
        <v>1</v>
      </c>
      <c r="Q81" s="6" t="s">
        <v>18</v>
      </c>
      <c r="R81" s="4">
        <v>94</v>
      </c>
    </row>
    <row r="82" spans="1:18" x14ac:dyDescent="0.35">
      <c r="A82" s="1">
        <v>5213769</v>
      </c>
      <c r="B82" s="14" t="s">
        <v>146</v>
      </c>
      <c r="C82" s="23" t="s">
        <v>108</v>
      </c>
      <c r="D82" s="1" t="s">
        <v>63</v>
      </c>
      <c r="E82" s="12">
        <v>35</v>
      </c>
      <c r="F82" s="12" t="str">
        <f>IF(E2:E100 &gt;40, "Rentable", IF(E2:E100 &lt;20, "Pas rentable", "Raisonnable"))</f>
        <v>Raisonnable</v>
      </c>
      <c r="G82" s="6" t="s">
        <v>6</v>
      </c>
      <c r="H82" s="6" t="s">
        <v>7</v>
      </c>
      <c r="I82" s="10" t="s">
        <v>79</v>
      </c>
      <c r="J82" s="6" t="s">
        <v>80</v>
      </c>
      <c r="K82" s="16">
        <v>5432</v>
      </c>
      <c r="L82" t="str">
        <f>IF(K2:K100 &gt;7054, "Elevé", IF(K2:K100&lt;5000, "Faible", "Raisonnable"))</f>
        <v>Raisonnable</v>
      </c>
      <c r="M82" s="6" t="s">
        <v>8</v>
      </c>
      <c r="N82" s="6" t="s">
        <v>9</v>
      </c>
      <c r="O82" s="6" t="s">
        <v>77</v>
      </c>
      <c r="P82" s="12">
        <v>3</v>
      </c>
      <c r="Q82" s="6" t="s">
        <v>11</v>
      </c>
      <c r="R82" s="4">
        <v>74</v>
      </c>
    </row>
    <row r="83" spans="1:18" x14ac:dyDescent="0.35">
      <c r="A83" s="1">
        <v>9643187</v>
      </c>
      <c r="B83" s="14" t="s">
        <v>129</v>
      </c>
      <c r="C83" s="23" t="s">
        <v>163</v>
      </c>
      <c r="D83" s="1" t="s">
        <v>64</v>
      </c>
      <c r="E83" s="12">
        <v>13</v>
      </c>
      <c r="F83" s="12" t="str">
        <f>IF(E2:E100 &gt;40, "Rentable", IF(E2:E100 &lt;20, "Pas rentable", "Raisonnable"))</f>
        <v>Pas rentable</v>
      </c>
      <c r="G83" s="6" t="s">
        <v>13</v>
      </c>
      <c r="H83" s="6" t="s">
        <v>14</v>
      </c>
      <c r="I83" s="10" t="s">
        <v>81</v>
      </c>
      <c r="J83" s="6" t="s">
        <v>82</v>
      </c>
      <c r="K83" s="16">
        <v>7890</v>
      </c>
      <c r="L83" t="str">
        <f>IF(K2:K100 &gt;7054, "Elevé", IF(K2:K100&lt;5000, "Faible", "Raisonnable"))</f>
        <v>Elevé</v>
      </c>
      <c r="M83" s="6" t="s">
        <v>15</v>
      </c>
      <c r="N83" s="6" t="s">
        <v>16</v>
      </c>
      <c r="O83" s="6" t="s">
        <v>10</v>
      </c>
      <c r="P83" s="12">
        <v>2</v>
      </c>
      <c r="Q83" s="6" t="s">
        <v>18</v>
      </c>
      <c r="R83" s="4">
        <v>50</v>
      </c>
    </row>
    <row r="84" spans="1:18" x14ac:dyDescent="0.35">
      <c r="A84" s="1">
        <v>2378964</v>
      </c>
      <c r="B84" s="14" t="s">
        <v>111</v>
      </c>
      <c r="C84" s="23" t="s">
        <v>181</v>
      </c>
      <c r="D84" s="1" t="s">
        <v>65</v>
      </c>
      <c r="E84" s="12">
        <v>28</v>
      </c>
      <c r="F84" s="12" t="str">
        <f>IF(E2:E100 &gt;40, "Rentable", IF(E2:E100 &lt;20, "Pas rentable", "Raisonnable"))</f>
        <v>Raisonnable</v>
      </c>
      <c r="G84" s="6" t="s">
        <v>20</v>
      </c>
      <c r="H84" s="6" t="s">
        <v>21</v>
      </c>
      <c r="I84" s="10" t="s">
        <v>83</v>
      </c>
      <c r="J84" s="6" t="s">
        <v>84</v>
      </c>
      <c r="K84" s="16">
        <v>11234</v>
      </c>
      <c r="L84" t="str">
        <f>IF(K2:K100 &gt;7054, "Elevé", IF(K2:K100&lt;5000, "Faible", "Raisonnable"))</f>
        <v>Elevé</v>
      </c>
      <c r="M84" s="6" t="s">
        <v>22</v>
      </c>
      <c r="N84" s="6" t="s">
        <v>9</v>
      </c>
      <c r="O84" s="6" t="s">
        <v>17</v>
      </c>
      <c r="P84" s="12">
        <v>1</v>
      </c>
      <c r="Q84" s="6" t="s">
        <v>23</v>
      </c>
      <c r="R84" s="4">
        <v>35</v>
      </c>
    </row>
    <row r="85" spans="1:18" x14ac:dyDescent="0.35">
      <c r="A85" s="1">
        <v>8415297</v>
      </c>
      <c r="B85" s="14" t="s">
        <v>113</v>
      </c>
      <c r="C85" s="23" t="s">
        <v>106</v>
      </c>
      <c r="D85" s="1" t="s">
        <v>66</v>
      </c>
      <c r="E85" s="12">
        <v>35</v>
      </c>
      <c r="F85" s="12" t="str">
        <f>IF(E2:E100 &gt;40, "Rentable", IF(E2:E100 &lt;20, "Pas rentable", "Raisonnable"))</f>
        <v>Raisonnable</v>
      </c>
      <c r="G85" s="6" t="s">
        <v>25</v>
      </c>
      <c r="H85" s="6" t="s">
        <v>26</v>
      </c>
      <c r="I85" s="10" t="s">
        <v>85</v>
      </c>
      <c r="J85" s="6" t="s">
        <v>86</v>
      </c>
      <c r="K85" s="16">
        <v>3456</v>
      </c>
      <c r="L85" t="str">
        <f>IF(K2:K100 &gt;7054, "Elevé", IF(K2:K100&lt;5000, "Faible", "Raisonnable"))</f>
        <v>Faible</v>
      </c>
      <c r="M85" s="6" t="s">
        <v>27</v>
      </c>
      <c r="N85" s="6" t="s">
        <v>9</v>
      </c>
      <c r="O85" s="6" t="s">
        <v>10</v>
      </c>
      <c r="P85" s="12">
        <v>4</v>
      </c>
      <c r="Q85" s="6" t="s">
        <v>11</v>
      </c>
      <c r="R85" s="4">
        <v>85</v>
      </c>
    </row>
    <row r="86" spans="1:18" x14ac:dyDescent="0.35">
      <c r="A86" s="1">
        <v>1964728</v>
      </c>
      <c r="B86" s="14" t="s">
        <v>107</v>
      </c>
      <c r="C86" s="23" t="s">
        <v>134</v>
      </c>
      <c r="D86" s="1" t="s">
        <v>37</v>
      </c>
      <c r="E86" s="12">
        <v>35</v>
      </c>
      <c r="F86" s="12" t="str">
        <f>IF(E2:E100 &gt;40, "Rentable", IF(E2:E100 &lt;20, "Pas rentable", "Raisonnable"))</f>
        <v>Raisonnable</v>
      </c>
      <c r="G86" s="6" t="s">
        <v>30</v>
      </c>
      <c r="H86" s="6" t="s">
        <v>31</v>
      </c>
      <c r="I86" s="10" t="s">
        <v>87</v>
      </c>
      <c r="J86" s="14" t="s">
        <v>88</v>
      </c>
      <c r="K86" s="9">
        <v>13456</v>
      </c>
      <c r="L86" t="str">
        <f>IF(K2:K100 &gt;7054, "Elevé", IF(K2:K100&lt;5000, "Faible", "Raisonnable"))</f>
        <v>Elevé</v>
      </c>
      <c r="M86" s="6" t="s">
        <v>32</v>
      </c>
      <c r="N86" s="6" t="s">
        <v>9</v>
      </c>
      <c r="O86" s="6" t="s">
        <v>28</v>
      </c>
      <c r="P86" s="12">
        <v>2</v>
      </c>
      <c r="Q86" s="6" t="s">
        <v>18</v>
      </c>
      <c r="R86" s="4">
        <v>67</v>
      </c>
    </row>
    <row r="87" spans="1:18" x14ac:dyDescent="0.35">
      <c r="A87" s="1">
        <v>5738149</v>
      </c>
      <c r="B87" s="14" t="s">
        <v>117</v>
      </c>
      <c r="C87" s="23" t="s">
        <v>116</v>
      </c>
      <c r="D87" s="1" t="s">
        <v>67</v>
      </c>
      <c r="E87" s="12">
        <v>42</v>
      </c>
      <c r="F87" s="12" t="str">
        <f>IF(E2:E100 &gt;40, "Rentable", IF(E2:E100 &lt;20, "Pas rentable", "Raisonnable"))</f>
        <v>Rentable</v>
      </c>
      <c r="G87" s="6" t="s">
        <v>6</v>
      </c>
      <c r="H87" s="6" t="s">
        <v>7</v>
      </c>
      <c r="I87" s="10" t="s">
        <v>79</v>
      </c>
      <c r="J87" s="14" t="s">
        <v>80</v>
      </c>
      <c r="K87" s="9">
        <v>5123</v>
      </c>
      <c r="L87" t="str">
        <f>IF(K2:K100 &gt;7054, "Elevé", IF(K2:K100&lt;5000, "Faible", "Raisonnable"))</f>
        <v>Raisonnable</v>
      </c>
      <c r="M87" s="6" t="s">
        <v>8</v>
      </c>
      <c r="N87" s="6" t="s">
        <v>9</v>
      </c>
      <c r="O87" s="6" t="s">
        <v>10</v>
      </c>
      <c r="P87" s="12">
        <v>1</v>
      </c>
      <c r="Q87" s="6" t="s">
        <v>11</v>
      </c>
      <c r="R87" s="4">
        <v>44</v>
      </c>
    </row>
    <row r="88" spans="1:18" x14ac:dyDescent="0.35">
      <c r="A88" s="1">
        <v>8742193</v>
      </c>
      <c r="B88" s="14" t="s">
        <v>105</v>
      </c>
      <c r="C88" s="23" t="s">
        <v>142</v>
      </c>
      <c r="D88" s="1" t="s">
        <v>45</v>
      </c>
      <c r="E88" s="12">
        <v>14</v>
      </c>
      <c r="F88" s="12" t="str">
        <f>IF(E2:E100 &gt;40, "Rentable", IF(E2:E100 &lt;20, "Pas rentable", "Raisonnable"))</f>
        <v>Pas rentable</v>
      </c>
      <c r="G88" s="6" t="s">
        <v>13</v>
      </c>
      <c r="H88" s="6" t="s">
        <v>14</v>
      </c>
      <c r="I88" s="10" t="s">
        <v>81</v>
      </c>
      <c r="J88" s="14" t="s">
        <v>82</v>
      </c>
      <c r="K88" s="9">
        <v>4321</v>
      </c>
      <c r="L88" t="str">
        <f>IF(K2:K100 &gt;7054, "Elevé", IF(K2:K100&lt;5000, "Faible", "Raisonnable"))</f>
        <v>Faible</v>
      </c>
      <c r="M88" s="6" t="s">
        <v>15</v>
      </c>
      <c r="N88" s="6" t="s">
        <v>16</v>
      </c>
      <c r="O88" s="6" t="s">
        <v>75</v>
      </c>
      <c r="P88" s="12">
        <v>3</v>
      </c>
      <c r="Q88" s="6" t="s">
        <v>18</v>
      </c>
      <c r="R88" s="4">
        <v>56</v>
      </c>
    </row>
    <row r="89" spans="1:18" x14ac:dyDescent="0.35">
      <c r="A89" s="1">
        <v>3194862</v>
      </c>
      <c r="B89" s="14" t="s">
        <v>131</v>
      </c>
      <c r="C89" s="23" t="s">
        <v>147</v>
      </c>
      <c r="D89" s="1" t="s">
        <v>42</v>
      </c>
      <c r="E89" s="12">
        <v>35</v>
      </c>
      <c r="F89" s="12" t="str">
        <f>IF(E2:E100 &gt;40, "Rentable", IF(E2:E100 &lt;20, "Pas rentable", "Raisonnable"))</f>
        <v>Raisonnable</v>
      </c>
      <c r="G89" s="6" t="s">
        <v>20</v>
      </c>
      <c r="H89" s="6" t="s">
        <v>21</v>
      </c>
      <c r="I89" s="10" t="s">
        <v>83</v>
      </c>
      <c r="J89" s="14" t="s">
        <v>84</v>
      </c>
      <c r="K89" s="9">
        <v>9786</v>
      </c>
      <c r="L89" t="str">
        <f>IF(K2:K100 &gt;7054, "Elevé", IF(K2:K100&lt;5000, "Faible", "Raisonnable"))</f>
        <v>Elevé</v>
      </c>
      <c r="M89" s="6" t="s">
        <v>22</v>
      </c>
      <c r="N89" s="6" t="s">
        <v>9</v>
      </c>
      <c r="O89" s="6" t="s">
        <v>74</v>
      </c>
      <c r="P89" s="12">
        <v>2</v>
      </c>
      <c r="Q89" s="6" t="s">
        <v>23</v>
      </c>
      <c r="R89" s="4">
        <v>32</v>
      </c>
    </row>
    <row r="90" spans="1:18" x14ac:dyDescent="0.35">
      <c r="A90" s="1">
        <v>6921478</v>
      </c>
      <c r="B90" s="14" t="s">
        <v>170</v>
      </c>
      <c r="C90" s="23" t="s">
        <v>108</v>
      </c>
      <c r="D90" s="1" t="s">
        <v>46</v>
      </c>
      <c r="E90" s="12">
        <v>42</v>
      </c>
      <c r="F90" s="12" t="str">
        <f>IF(E2:E100 &gt;40, "Rentable", IF(E2:E100 &lt;20, "Pas rentable", "Raisonnable"))</f>
        <v>Rentable</v>
      </c>
      <c r="G90" s="6" t="s">
        <v>25</v>
      </c>
      <c r="H90" s="6" t="s">
        <v>26</v>
      </c>
      <c r="I90" s="10" t="s">
        <v>85</v>
      </c>
      <c r="J90" s="14" t="s">
        <v>86</v>
      </c>
      <c r="K90" s="9">
        <v>4657</v>
      </c>
      <c r="L90" t="str">
        <f>IF(K2:K100 &gt;7054, "Elevé", IF(K2:K100&lt;5000, "Faible", "Raisonnable"))</f>
        <v>Faible</v>
      </c>
      <c r="M90" s="6" t="s">
        <v>27</v>
      </c>
      <c r="N90" s="6" t="s">
        <v>9</v>
      </c>
      <c r="O90" s="6" t="s">
        <v>76</v>
      </c>
      <c r="P90" s="12">
        <v>1</v>
      </c>
      <c r="Q90" s="6" t="s">
        <v>11</v>
      </c>
      <c r="R90" s="4">
        <v>76</v>
      </c>
    </row>
    <row r="91" spans="1:18" x14ac:dyDescent="0.35">
      <c r="A91" s="1">
        <v>4857319</v>
      </c>
      <c r="B91" s="14" t="s">
        <v>156</v>
      </c>
      <c r="C91" s="23" t="s">
        <v>168</v>
      </c>
      <c r="D91" s="1" t="s">
        <v>48</v>
      </c>
      <c r="E91" s="12">
        <v>42</v>
      </c>
      <c r="F91" s="12" t="str">
        <f>IF(E2:E100 &gt;40, "Rentable", IF(E2:E100 &lt;20, "Pas rentable", "Raisonnable"))</f>
        <v>Rentable</v>
      </c>
      <c r="G91" s="6" t="s">
        <v>30</v>
      </c>
      <c r="H91" s="6" t="s">
        <v>31</v>
      </c>
      <c r="I91" s="10" t="s">
        <v>87</v>
      </c>
      <c r="J91" s="14" t="s">
        <v>88</v>
      </c>
      <c r="K91" s="9">
        <v>12109</v>
      </c>
      <c r="L91" t="str">
        <f>IF(K2:K100 &gt;7054, "Elevé", IF(K2:K100&lt;5000, "Faible", "Raisonnable"))</f>
        <v>Elevé</v>
      </c>
      <c r="M91" s="6" t="s">
        <v>32</v>
      </c>
      <c r="N91" s="6" t="s">
        <v>9</v>
      </c>
      <c r="O91" s="6" t="s">
        <v>77</v>
      </c>
      <c r="P91" s="12">
        <v>4</v>
      </c>
      <c r="Q91" s="6" t="s">
        <v>18</v>
      </c>
      <c r="R91" s="4">
        <v>45</v>
      </c>
    </row>
    <row r="92" spans="1:18" x14ac:dyDescent="0.35">
      <c r="A92" s="1">
        <v>9741623</v>
      </c>
      <c r="B92" s="14" t="s">
        <v>121</v>
      </c>
      <c r="C92" s="23" t="s">
        <v>110</v>
      </c>
      <c r="D92" s="1" t="s">
        <v>68</v>
      </c>
      <c r="E92" s="12">
        <v>49</v>
      </c>
      <c r="F92" s="12" t="str">
        <f>IF(E2:E100 &gt;40, "Rentable", IF(E2:E100 &lt;20, "Pas rentable", "Raisonnable"))</f>
        <v>Rentable</v>
      </c>
      <c r="G92" s="6" t="s">
        <v>6</v>
      </c>
      <c r="H92" s="6" t="s">
        <v>7</v>
      </c>
      <c r="I92" s="10" t="s">
        <v>79</v>
      </c>
      <c r="J92" s="14" t="s">
        <v>80</v>
      </c>
      <c r="K92" s="9">
        <v>4321</v>
      </c>
      <c r="L92" t="str">
        <f>IF(K2:K100 &gt;7054, "Elevé", IF(K2:K100&lt;5000, "Faible", "Raisonnable"))</f>
        <v>Faible</v>
      </c>
      <c r="M92" s="6" t="s">
        <v>8</v>
      </c>
      <c r="N92" s="6" t="s">
        <v>9</v>
      </c>
      <c r="O92" s="6" t="s">
        <v>10</v>
      </c>
      <c r="P92" s="12">
        <v>2</v>
      </c>
      <c r="Q92" s="6" t="s">
        <v>11</v>
      </c>
      <c r="R92" s="4">
        <v>96</v>
      </c>
    </row>
    <row r="93" spans="1:18" x14ac:dyDescent="0.35">
      <c r="A93" s="1">
        <v>8271936</v>
      </c>
      <c r="B93" s="14" t="s">
        <v>141</v>
      </c>
      <c r="C93" s="23" t="s">
        <v>124</v>
      </c>
      <c r="D93" s="1" t="s">
        <v>69</v>
      </c>
      <c r="E93" s="12">
        <v>15</v>
      </c>
      <c r="F93" s="12" t="str">
        <f>IF(E2:E100 &gt;40, "Rentable", IF(E2:E100 &lt;20, "Pas rentable", "Raisonnable"))</f>
        <v>Pas rentable</v>
      </c>
      <c r="G93" s="6" t="s">
        <v>13</v>
      </c>
      <c r="H93" s="6" t="s">
        <v>14</v>
      </c>
      <c r="I93" s="10" t="s">
        <v>81</v>
      </c>
      <c r="J93" s="14" t="s">
        <v>82</v>
      </c>
      <c r="K93" s="9">
        <v>6987</v>
      </c>
      <c r="L93" t="str">
        <f>IF(K2:K100 &gt;7054, "Elevé", IF(K2:K100&lt;5000, "Faible", "Raisonnable"))</f>
        <v>Raisonnable</v>
      </c>
      <c r="M93" s="6" t="s">
        <v>15</v>
      </c>
      <c r="N93" s="6" t="s">
        <v>16</v>
      </c>
      <c r="O93" s="6" t="s">
        <v>17</v>
      </c>
      <c r="P93" s="12">
        <v>1</v>
      </c>
      <c r="Q93" s="6" t="s">
        <v>18</v>
      </c>
      <c r="R93" s="4">
        <v>63</v>
      </c>
    </row>
    <row r="94" spans="1:18" x14ac:dyDescent="0.35">
      <c r="A94" s="1">
        <v>3642189</v>
      </c>
      <c r="B94" s="14" t="s">
        <v>133</v>
      </c>
      <c r="C94" s="23" t="s">
        <v>138</v>
      </c>
      <c r="D94" s="1" t="s">
        <v>70</v>
      </c>
      <c r="E94" s="12">
        <v>42</v>
      </c>
      <c r="F94" s="12" t="str">
        <f>IF(E2:E100 &gt;40, "Rentable", IF(E2:E100 &lt;20, "Pas rentable", "Raisonnable"))</f>
        <v>Rentable</v>
      </c>
      <c r="G94" s="6" t="s">
        <v>20</v>
      </c>
      <c r="H94" s="6" t="s">
        <v>21</v>
      </c>
      <c r="I94" s="10" t="s">
        <v>83</v>
      </c>
      <c r="J94" s="14" t="s">
        <v>84</v>
      </c>
      <c r="K94" s="9">
        <v>7654</v>
      </c>
      <c r="L94" t="str">
        <f>IF(K2:K100 &gt;7054, "Elevé", IF(K2:K100&lt;5000, "Faible", "Raisonnable"))</f>
        <v>Elevé</v>
      </c>
      <c r="M94" s="6" t="s">
        <v>22</v>
      </c>
      <c r="N94" s="6" t="s">
        <v>9</v>
      </c>
      <c r="O94" s="6" t="s">
        <v>10</v>
      </c>
      <c r="P94" s="12">
        <v>3</v>
      </c>
      <c r="Q94" s="6" t="s">
        <v>23</v>
      </c>
      <c r="R94" s="4">
        <v>86</v>
      </c>
    </row>
    <row r="95" spans="1:18" x14ac:dyDescent="0.35">
      <c r="A95" s="1">
        <v>5123976</v>
      </c>
      <c r="B95" s="14" t="s">
        <v>124</v>
      </c>
      <c r="C95" s="23" t="s">
        <v>177</v>
      </c>
      <c r="D95" s="1" t="s">
        <v>54</v>
      </c>
      <c r="E95" s="12">
        <v>49</v>
      </c>
      <c r="F95" s="12" t="str">
        <f>IF(E2:E100 &gt;40, "Rentable", IF(E2:E100 &lt;20, "Pas rentable", "Raisonnable"))</f>
        <v>Rentable</v>
      </c>
      <c r="G95" s="6" t="s">
        <v>25</v>
      </c>
      <c r="H95" s="6" t="s">
        <v>26</v>
      </c>
      <c r="I95" s="10" t="s">
        <v>85</v>
      </c>
      <c r="J95" s="14" t="s">
        <v>86</v>
      </c>
      <c r="K95" s="9">
        <v>2398</v>
      </c>
      <c r="L95" t="str">
        <f>IF(K2:K100 &gt;7054, "Elevé", IF(K2:K100&lt;5000, "Faible", "Raisonnable"))</f>
        <v>Faible</v>
      </c>
      <c r="M95" s="6" t="s">
        <v>27</v>
      </c>
      <c r="N95" s="6" t="s">
        <v>9</v>
      </c>
      <c r="O95" s="6" t="s">
        <v>28</v>
      </c>
      <c r="P95" s="12">
        <v>2</v>
      </c>
      <c r="Q95" s="6" t="s">
        <v>11</v>
      </c>
      <c r="R95" s="4">
        <v>55</v>
      </c>
    </row>
    <row r="96" spans="1:18" x14ac:dyDescent="0.35">
      <c r="A96" s="1">
        <v>1987432</v>
      </c>
      <c r="B96" s="14" t="s">
        <v>178</v>
      </c>
      <c r="C96" s="23" t="s">
        <v>151</v>
      </c>
      <c r="D96" s="1" t="s">
        <v>71</v>
      </c>
      <c r="E96" s="12">
        <v>49</v>
      </c>
      <c r="F96" s="12" t="str">
        <f>IF(E2:E100 &gt;40, "Rentable", IF(E2:E100 &lt;20, "Pas rentable", "Raisonnable"))</f>
        <v>Rentable</v>
      </c>
      <c r="G96" s="6" t="s">
        <v>30</v>
      </c>
      <c r="H96" s="6" t="s">
        <v>31</v>
      </c>
      <c r="I96" s="10" t="s">
        <v>87</v>
      </c>
      <c r="J96" s="14" t="s">
        <v>88</v>
      </c>
      <c r="K96" s="9">
        <v>12678</v>
      </c>
      <c r="L96" t="str">
        <f>IF(K2:K100 &gt;7054, "Elevé", IF(K2:K100&lt;5000, "Faible", "Raisonnable"))</f>
        <v>Elevé</v>
      </c>
      <c r="M96" s="6" t="s">
        <v>32</v>
      </c>
      <c r="N96" s="6" t="s">
        <v>9</v>
      </c>
      <c r="O96" s="6" t="s">
        <v>10</v>
      </c>
      <c r="P96" s="12">
        <v>1</v>
      </c>
      <c r="Q96" s="6" t="s">
        <v>18</v>
      </c>
      <c r="R96" s="4">
        <v>47</v>
      </c>
    </row>
    <row r="97" spans="1:18" x14ac:dyDescent="0.35">
      <c r="A97" s="1">
        <v>6423798</v>
      </c>
      <c r="B97" s="14" t="s">
        <v>169</v>
      </c>
      <c r="C97" s="23" t="s">
        <v>143</v>
      </c>
      <c r="D97" s="1" t="s">
        <v>49</v>
      </c>
      <c r="E97" s="12">
        <v>56</v>
      </c>
      <c r="F97" s="12" t="str">
        <f>IF(E2:E100 &gt;40, "Rentable", IF(E2:E100 &lt;20, "Pas rentable", "Raisonnable"))</f>
        <v>Rentable</v>
      </c>
      <c r="G97" s="6" t="s">
        <v>6</v>
      </c>
      <c r="H97" s="6" t="s">
        <v>7</v>
      </c>
      <c r="I97" s="10" t="s">
        <v>79</v>
      </c>
      <c r="J97" s="14" t="s">
        <v>80</v>
      </c>
      <c r="K97" s="9">
        <v>6743</v>
      </c>
      <c r="L97" t="str">
        <f>IF(K2:K100 &gt;7054, "Elevé", IF(K2:K100&lt;5000, "Faible", "Raisonnable"))</f>
        <v>Raisonnable</v>
      </c>
      <c r="M97" s="6" t="s">
        <v>8</v>
      </c>
      <c r="N97" s="6" t="s">
        <v>9</v>
      </c>
      <c r="O97" s="6" t="s">
        <v>75</v>
      </c>
      <c r="P97" s="12">
        <v>4</v>
      </c>
      <c r="Q97" s="6" t="s">
        <v>11</v>
      </c>
      <c r="R97" s="4">
        <v>90</v>
      </c>
    </row>
    <row r="98" spans="1:18" x14ac:dyDescent="0.35">
      <c r="A98" s="1">
        <v>7359182</v>
      </c>
      <c r="B98" s="14" t="s">
        <v>103</v>
      </c>
      <c r="C98" s="23" t="s">
        <v>165</v>
      </c>
      <c r="D98" s="1" t="s">
        <v>44</v>
      </c>
      <c r="E98" s="12">
        <v>16</v>
      </c>
      <c r="F98" s="12" t="str">
        <f>IF(E2:E100 &gt;40, "Rentable", IF(E2:E100 &lt;20, "Pas rentable", "Raisonnable"))</f>
        <v>Pas rentable</v>
      </c>
      <c r="G98" s="6" t="s">
        <v>13</v>
      </c>
      <c r="H98" s="6" t="s">
        <v>14</v>
      </c>
      <c r="I98" s="10" t="s">
        <v>81</v>
      </c>
      <c r="J98" s="6" t="s">
        <v>82</v>
      </c>
      <c r="K98" s="16">
        <v>5432</v>
      </c>
      <c r="L98" t="str">
        <f>IF(K2:K100 &gt;7054, "Elevé", IF(K2:K100&lt;5000, "Faible", "Raisonnable"))</f>
        <v>Raisonnable</v>
      </c>
      <c r="M98" s="6" t="s">
        <v>15</v>
      </c>
      <c r="N98" s="6" t="s">
        <v>16</v>
      </c>
      <c r="O98" s="6" t="s">
        <v>74</v>
      </c>
      <c r="P98" s="12">
        <v>2</v>
      </c>
      <c r="Q98" s="6" t="s">
        <v>18</v>
      </c>
      <c r="R98" s="4">
        <v>89</v>
      </c>
    </row>
    <row r="99" spans="1:18" x14ac:dyDescent="0.35">
      <c r="A99" s="1">
        <v>2891467</v>
      </c>
      <c r="B99" s="14" t="s">
        <v>125</v>
      </c>
      <c r="C99" s="23" t="s">
        <v>112</v>
      </c>
      <c r="D99" s="1" t="s">
        <v>72</v>
      </c>
      <c r="E99" s="12">
        <v>49</v>
      </c>
      <c r="F99" s="12" t="str">
        <f>IF(E2:E100 &gt;40, "Rentable", IF(E2:E100 &lt;20, "Pas rentable", "Raisonnable"))</f>
        <v>Rentable</v>
      </c>
      <c r="G99" s="6" t="s">
        <v>20</v>
      </c>
      <c r="H99" s="6" t="s">
        <v>21</v>
      </c>
      <c r="I99" s="10" t="s">
        <v>83</v>
      </c>
      <c r="J99" s="6" t="s">
        <v>84</v>
      </c>
      <c r="K99" s="16">
        <v>9876</v>
      </c>
      <c r="L99" t="str">
        <f>IF(K2:K100 &gt;7054, "Elevé", IF(K2:K100&lt;5000, "Faible", "Raisonnable"))</f>
        <v>Elevé</v>
      </c>
      <c r="M99" s="6" t="s">
        <v>22</v>
      </c>
      <c r="N99" s="6" t="s">
        <v>9</v>
      </c>
      <c r="O99" s="6" t="s">
        <v>76</v>
      </c>
      <c r="P99" s="12">
        <v>1</v>
      </c>
      <c r="Q99" s="6" t="s">
        <v>23</v>
      </c>
      <c r="R99" s="4">
        <v>38</v>
      </c>
    </row>
    <row r="100" spans="1:18" x14ac:dyDescent="0.35">
      <c r="A100" s="2">
        <v>6179428</v>
      </c>
      <c r="B100" s="15" t="s">
        <v>123</v>
      </c>
      <c r="C100" s="24" t="s">
        <v>142</v>
      </c>
      <c r="D100" s="2" t="s">
        <v>73</v>
      </c>
      <c r="E100" s="13">
        <v>56</v>
      </c>
      <c r="F100" s="13" t="str">
        <f>IF(E2:E100 &gt;40, "Rentable", IF(E2:E100 &lt;20, "Pas rentable", "Raisonnable"))</f>
        <v>Rentable</v>
      </c>
      <c r="G100" s="7" t="s">
        <v>25</v>
      </c>
      <c r="H100" s="7" t="s">
        <v>26</v>
      </c>
      <c r="I100" s="11" t="s">
        <v>85</v>
      </c>
      <c r="J100" s="7" t="s">
        <v>86</v>
      </c>
      <c r="K100" s="17">
        <v>3098</v>
      </c>
      <c r="L100" t="str">
        <f>IF(K2:K100 &gt;7054, "Elevé", IF(K2:K100&lt;5000, "Faible", "Raisonnable"))</f>
        <v>Faible</v>
      </c>
      <c r="M100" s="7" t="s">
        <v>27</v>
      </c>
      <c r="N100" s="7" t="s">
        <v>9</v>
      </c>
      <c r="O100" s="7" t="s">
        <v>77</v>
      </c>
      <c r="P100" s="13">
        <v>3</v>
      </c>
      <c r="Q100" s="7" t="s">
        <v>11</v>
      </c>
      <c r="R100" s="5">
        <v>59</v>
      </c>
    </row>
    <row r="101" spans="1:18" x14ac:dyDescent="0.35">
      <c r="F101" s="21"/>
      <c r="J101" s="19" t="s">
        <v>195</v>
      </c>
      <c r="K101" s="18">
        <f>SUM(K2:K100)</f>
        <v>698307</v>
      </c>
    </row>
    <row r="102" spans="1:18" x14ac:dyDescent="0.35">
      <c r="J102" s="19" t="s">
        <v>194</v>
      </c>
      <c r="K102" s="18">
        <f>AVERAGE(K2:K100)</f>
        <v>7053.606060606061</v>
      </c>
    </row>
    <row r="103" spans="1:18" x14ac:dyDescent="0.35">
      <c r="J103" s="19" t="s">
        <v>193</v>
      </c>
      <c r="K103" s="18">
        <f>MIN(K2:K100)</f>
        <v>2176</v>
      </c>
    </row>
    <row r="104" spans="1:18" x14ac:dyDescent="0.35">
      <c r="J104" s="19" t="s">
        <v>191</v>
      </c>
      <c r="K104" s="18">
        <f>MAX(K2:K100)</f>
        <v>14876</v>
      </c>
    </row>
    <row r="105" spans="1:18" x14ac:dyDescent="0.35">
      <c r="J105" s="19" t="s">
        <v>192</v>
      </c>
      <c r="K105" s="18">
        <f>MEDIAN(K2:K100)</f>
        <v>6321</v>
      </c>
    </row>
    <row r="106" spans="1:18" x14ac:dyDescent="0.35">
      <c r="J106" s="19" t="s">
        <v>203</v>
      </c>
      <c r="K106" s="18">
        <f>SUMIF(K2:K100,"&gt;6321")</f>
        <v>486252</v>
      </c>
    </row>
    <row r="107" spans="1:18" x14ac:dyDescent="0.35">
      <c r="J107" s="19" t="s">
        <v>202</v>
      </c>
      <c r="K107" s="18">
        <f>AVERAGEIF(K2:K100,"&gt;6321")</f>
        <v>9923.5102040816328</v>
      </c>
    </row>
    <row r="108" spans="1:18" x14ac:dyDescent="0.35">
      <c r="J108" s="19" t="s">
        <v>196</v>
      </c>
    </row>
  </sheetData>
  <autoFilter ref="M1:M108" xr:uid="{C5ABE4D0-4974-4E4B-9D36-D87B033737E5}"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7D90-A237-4B52-AF72-BDB010CFBF93}">
  <dimension ref="A1:Q230"/>
  <sheetViews>
    <sheetView tabSelected="1" topLeftCell="A133" workbookViewId="0">
      <selection activeCell="C220" sqref="C220"/>
    </sheetView>
  </sheetViews>
  <sheetFormatPr baseColWidth="10" defaultRowHeight="15.5" x14ac:dyDescent="0.35"/>
  <cols>
    <col min="1" max="1" width="31.5" customWidth="1"/>
    <col min="3" max="3" width="18.58203125" customWidth="1"/>
    <col min="4" max="4" width="42.5" customWidth="1"/>
    <col min="5" max="5" width="26.4140625" customWidth="1"/>
    <col min="6" max="6" width="27.5" customWidth="1"/>
    <col min="7" max="7" width="28.58203125" customWidth="1"/>
    <col min="8" max="8" width="28.5" bestFit="1" customWidth="1"/>
    <col min="9" max="9" width="24" customWidth="1"/>
    <col min="10" max="10" width="28.1640625" customWidth="1"/>
    <col min="11" max="11" width="17.6640625" style="19" bestFit="1" customWidth="1"/>
    <col min="12" max="12" width="25.83203125" customWidth="1"/>
    <col min="13" max="13" width="28.08203125" customWidth="1"/>
    <col min="14" max="14" width="25.1640625" customWidth="1"/>
    <col min="15" max="15" width="20.6640625" customWidth="1"/>
    <col min="16" max="16" width="23.58203125" customWidth="1"/>
    <col min="17" max="17" width="26.4140625" customWidth="1"/>
  </cols>
  <sheetData>
    <row r="1" spans="1:17" x14ac:dyDescent="0.35">
      <c r="A1" s="34" t="s">
        <v>78</v>
      </c>
      <c r="B1" s="31" t="s">
        <v>185</v>
      </c>
      <c r="C1" s="33" t="s">
        <v>0</v>
      </c>
      <c r="D1" s="33" t="s">
        <v>190</v>
      </c>
      <c r="E1" s="32" t="s">
        <v>34</v>
      </c>
      <c r="F1" s="32" t="s">
        <v>200</v>
      </c>
      <c r="G1" s="31" t="s">
        <v>2</v>
      </c>
      <c r="H1" s="31" t="s">
        <v>3</v>
      </c>
      <c r="I1" s="30" t="s">
        <v>187</v>
      </c>
      <c r="J1" s="50" t="s">
        <v>241</v>
      </c>
      <c r="K1" s="29" t="s">
        <v>186</v>
      </c>
      <c r="L1" s="29" t="s">
        <v>90</v>
      </c>
      <c r="M1" s="29" t="s">
        <v>89</v>
      </c>
      <c r="N1" s="28" t="s">
        <v>33</v>
      </c>
      <c r="O1" s="27" t="s">
        <v>189</v>
      </c>
      <c r="P1" s="27" t="s">
        <v>4</v>
      </c>
      <c r="Q1" s="37" t="s">
        <v>35</v>
      </c>
    </row>
    <row r="2" spans="1:17" x14ac:dyDescent="0.35">
      <c r="A2" s="1">
        <v>8216479</v>
      </c>
      <c r="B2" s="14" t="s">
        <v>123</v>
      </c>
      <c r="C2" s="23" t="s">
        <v>124</v>
      </c>
      <c r="D2" s="1" t="s">
        <v>46</v>
      </c>
      <c r="E2" s="12">
        <v>35</v>
      </c>
      <c r="F2" s="12" t="str">
        <f>IF(E1:E84 &gt;40, "Rentable", IF(E1:E84 &lt;20, "Pas rentable", "Raisonnable"))</f>
        <v>Raisonnable</v>
      </c>
      <c r="G2" s="6" t="s">
        <v>13</v>
      </c>
      <c r="H2" s="6" t="s">
        <v>7</v>
      </c>
      <c r="I2" s="16">
        <v>4512</v>
      </c>
      <c r="J2" s="16" t="str">
        <f>IF(I2:I100&gt;=10000," Offre spéciale", IF(I2:I100&lt;=5000,"Offre économique"," -"))</f>
        <v>Offre économique</v>
      </c>
      <c r="K2" s="8" t="s">
        <v>8</v>
      </c>
      <c r="L2" s="10" t="s">
        <v>79</v>
      </c>
      <c r="M2" s="6" t="s">
        <v>80</v>
      </c>
      <c r="N2" s="12">
        <v>1</v>
      </c>
      <c r="O2" s="6" t="s">
        <v>10</v>
      </c>
      <c r="P2" s="6" t="s">
        <v>11</v>
      </c>
      <c r="Q2" s="4">
        <v>61</v>
      </c>
    </row>
    <row r="3" spans="1:17" x14ac:dyDescent="0.35">
      <c r="A3" s="1">
        <v>9346172</v>
      </c>
      <c r="B3" s="14" t="s">
        <v>121</v>
      </c>
      <c r="C3" s="23" t="s">
        <v>130</v>
      </c>
      <c r="D3" s="1" t="s">
        <v>46</v>
      </c>
      <c r="E3" s="12">
        <v>28</v>
      </c>
      <c r="F3" s="12" t="str">
        <f>IF(E1:E84 &gt;40, "Rentable", IF(E1:E84 &lt;20, "Pas rentable", "Raisonnable"))</f>
        <v>Raisonnable</v>
      </c>
      <c r="G3" s="6" t="s">
        <v>20</v>
      </c>
      <c r="H3" s="6" t="s">
        <v>14</v>
      </c>
      <c r="I3" s="16">
        <v>5087</v>
      </c>
      <c r="J3" s="16" t="str">
        <f t="shared" ref="J3:J66" si="0">IF(I3:I101&gt;=10000," Offre spéciale", IF(I3:I101&lt;=5000,"Offre économique"," -"))</f>
        <v xml:space="preserve"> -</v>
      </c>
      <c r="K3" s="6" t="s">
        <v>15</v>
      </c>
      <c r="L3" s="10" t="s">
        <v>81</v>
      </c>
      <c r="M3" s="6" t="s">
        <v>82</v>
      </c>
      <c r="N3" s="12">
        <v>4</v>
      </c>
      <c r="O3" s="6" t="s">
        <v>17</v>
      </c>
      <c r="P3" s="6" t="s">
        <v>18</v>
      </c>
      <c r="Q3" s="4">
        <v>66</v>
      </c>
    </row>
    <row r="4" spans="1:17" x14ac:dyDescent="0.35">
      <c r="A4" s="1">
        <v>6921478</v>
      </c>
      <c r="B4" s="14" t="s">
        <v>170</v>
      </c>
      <c r="C4" s="23" t="s">
        <v>108</v>
      </c>
      <c r="D4" s="1" t="s">
        <v>46</v>
      </c>
      <c r="E4" s="12">
        <v>42</v>
      </c>
      <c r="F4" s="12" t="e">
        <f>NB.SI</f>
        <v>#NAME?</v>
      </c>
      <c r="G4" s="6" t="s">
        <v>25</v>
      </c>
      <c r="H4" s="6" t="s">
        <v>21</v>
      </c>
      <c r="I4" s="9">
        <v>4657</v>
      </c>
      <c r="J4" s="16" t="str">
        <f t="shared" si="0"/>
        <v>Offre économique</v>
      </c>
      <c r="K4" s="6" t="s">
        <v>22</v>
      </c>
      <c r="L4" s="10" t="s">
        <v>83</v>
      </c>
      <c r="M4" s="6" t="s">
        <v>84</v>
      </c>
      <c r="N4" s="12">
        <v>1</v>
      </c>
      <c r="O4" s="6" t="s">
        <v>10</v>
      </c>
      <c r="P4" s="6" t="s">
        <v>23</v>
      </c>
      <c r="Q4" s="4">
        <v>69</v>
      </c>
    </row>
    <row r="5" spans="1:17" x14ac:dyDescent="0.35">
      <c r="A5" s="1">
        <v>7698123</v>
      </c>
      <c r="B5" s="14" t="s">
        <v>155</v>
      </c>
      <c r="C5" s="23" t="s">
        <v>134</v>
      </c>
      <c r="D5" s="1" t="s">
        <v>61</v>
      </c>
      <c r="E5" s="12">
        <v>49</v>
      </c>
      <c r="F5" s="12" t="str">
        <f>IF(E1:E70 &gt;40, "Rentable", IF(E1:E70 &lt;20, "Pas rentable", "Raisonnable"))</f>
        <v>Rentable</v>
      </c>
      <c r="G5" s="6" t="s">
        <v>25</v>
      </c>
      <c r="H5" s="6" t="s">
        <v>26</v>
      </c>
      <c r="I5" s="9">
        <v>9532</v>
      </c>
      <c r="J5" s="16" t="str">
        <f t="shared" si="0"/>
        <v xml:space="preserve"> -</v>
      </c>
      <c r="K5" s="6" t="s">
        <v>27</v>
      </c>
      <c r="L5" s="10" t="s">
        <v>85</v>
      </c>
      <c r="M5" s="6" t="s">
        <v>86</v>
      </c>
      <c r="N5" s="12">
        <v>2</v>
      </c>
      <c r="O5" s="6" t="s">
        <v>28</v>
      </c>
      <c r="P5" s="6" t="s">
        <v>11</v>
      </c>
      <c r="Q5" s="4">
        <v>78</v>
      </c>
    </row>
    <row r="6" spans="1:17" x14ac:dyDescent="0.35">
      <c r="A6" s="1">
        <v>7482319</v>
      </c>
      <c r="B6" s="14" t="s">
        <v>133</v>
      </c>
      <c r="C6" s="23" t="s">
        <v>184</v>
      </c>
      <c r="D6" s="1" t="s">
        <v>61</v>
      </c>
      <c r="E6" s="12">
        <v>21</v>
      </c>
      <c r="F6" s="12" t="str">
        <f>IF(E1:E30 &gt;40, "Rentable", IF(E1:E30 &lt;20, "Pas rentable", "Raisonnable"))</f>
        <v>Raisonnable</v>
      </c>
      <c r="G6" s="6" t="s">
        <v>30</v>
      </c>
      <c r="H6" s="6" t="s">
        <v>31</v>
      </c>
      <c r="I6" s="9">
        <v>13789</v>
      </c>
      <c r="J6" s="16" t="str">
        <f t="shared" si="0"/>
        <v xml:space="preserve"> Offre spéciale</v>
      </c>
      <c r="K6" s="6" t="s">
        <v>32</v>
      </c>
      <c r="L6" s="10" t="s">
        <v>87</v>
      </c>
      <c r="M6" s="6" t="s">
        <v>88</v>
      </c>
      <c r="N6" s="12">
        <v>3</v>
      </c>
      <c r="O6" s="6" t="s">
        <v>10</v>
      </c>
      <c r="P6" s="6" t="s">
        <v>18</v>
      </c>
      <c r="Q6" s="4">
        <v>61</v>
      </c>
    </row>
    <row r="7" spans="1:17" x14ac:dyDescent="0.35">
      <c r="A7" s="1">
        <v>7834126</v>
      </c>
      <c r="B7" s="14" t="s">
        <v>109</v>
      </c>
      <c r="C7" s="23" t="s">
        <v>110</v>
      </c>
      <c r="D7" s="1" t="s">
        <v>39</v>
      </c>
      <c r="E7" s="12">
        <v>21</v>
      </c>
      <c r="F7" s="12" t="str">
        <f>IF(E1:E96 &gt;40, "Rentable", IF(E1:E96 &lt;20, "Pas rentable", "Raisonnable"))</f>
        <v>Raisonnable</v>
      </c>
      <c r="G7" s="6" t="s">
        <v>30</v>
      </c>
      <c r="H7" s="6" t="s">
        <v>7</v>
      </c>
      <c r="I7" s="16">
        <v>6321</v>
      </c>
      <c r="J7" s="16" t="str">
        <f t="shared" si="0"/>
        <v xml:space="preserve"> -</v>
      </c>
      <c r="K7" s="6" t="s">
        <v>8</v>
      </c>
      <c r="L7" s="10" t="s">
        <v>79</v>
      </c>
      <c r="M7" s="6" t="s">
        <v>80</v>
      </c>
      <c r="N7" s="12">
        <v>2</v>
      </c>
      <c r="O7" s="6" t="s">
        <v>75</v>
      </c>
      <c r="P7" s="6" t="s">
        <v>11</v>
      </c>
      <c r="Q7" s="4">
        <v>53</v>
      </c>
    </row>
    <row r="8" spans="1:17" x14ac:dyDescent="0.35">
      <c r="A8" s="1">
        <v>4852361</v>
      </c>
      <c r="B8" s="14" t="s">
        <v>156</v>
      </c>
      <c r="C8" s="23" t="s">
        <v>157</v>
      </c>
      <c r="D8" s="1" t="s">
        <v>39</v>
      </c>
      <c r="E8" s="12">
        <v>56</v>
      </c>
      <c r="F8" s="12" t="str">
        <f>IF(E1:E72 &gt;40, "Rentable", IF(E1:E72 &lt;20, "Pas rentable", "Raisonnable"))</f>
        <v>Rentable</v>
      </c>
      <c r="G8" s="6" t="s">
        <v>30</v>
      </c>
      <c r="H8" s="6" t="s">
        <v>14</v>
      </c>
      <c r="I8" s="9">
        <v>3241</v>
      </c>
      <c r="J8" s="16" t="str">
        <f t="shared" si="0"/>
        <v>Offre économique</v>
      </c>
      <c r="K8" s="6" t="s">
        <v>15</v>
      </c>
      <c r="L8" s="10" t="s">
        <v>81</v>
      </c>
      <c r="M8" s="6" t="s">
        <v>82</v>
      </c>
      <c r="N8" s="12">
        <v>1</v>
      </c>
      <c r="O8" s="6" t="s">
        <v>74</v>
      </c>
      <c r="P8" s="6" t="s">
        <v>18</v>
      </c>
      <c r="Q8" s="4">
        <v>79</v>
      </c>
    </row>
    <row r="9" spans="1:17" x14ac:dyDescent="0.35">
      <c r="A9" s="1">
        <v>6879123</v>
      </c>
      <c r="B9" s="14" t="s">
        <v>139</v>
      </c>
      <c r="C9" s="23" t="s">
        <v>134</v>
      </c>
      <c r="D9" s="1" t="s">
        <v>39</v>
      </c>
      <c r="E9" s="12">
        <v>49</v>
      </c>
      <c r="F9" s="12" t="str">
        <f>IF(E1:E45 &gt;40, "Rentable", IF(E1:E45 &lt;20, "Pas rentable", "Raisonnable"))</f>
        <v>Rentable</v>
      </c>
      <c r="G9" s="6" t="s">
        <v>20</v>
      </c>
      <c r="H9" s="6" t="s">
        <v>21</v>
      </c>
      <c r="I9" s="16">
        <v>4567</v>
      </c>
      <c r="J9" s="16" t="str">
        <f t="shared" si="0"/>
        <v>Offre économique</v>
      </c>
      <c r="K9" s="6" t="s">
        <v>22</v>
      </c>
      <c r="L9" s="10" t="s">
        <v>83</v>
      </c>
      <c r="M9" s="6" t="s">
        <v>84</v>
      </c>
      <c r="N9" s="12">
        <v>3</v>
      </c>
      <c r="O9" s="6" t="s">
        <v>76</v>
      </c>
      <c r="P9" s="6" t="s">
        <v>23</v>
      </c>
      <c r="Q9" s="4">
        <v>32</v>
      </c>
    </row>
    <row r="10" spans="1:17" x14ac:dyDescent="0.35">
      <c r="A10" s="1">
        <v>2867149</v>
      </c>
      <c r="B10" s="14" t="s">
        <v>123</v>
      </c>
      <c r="C10" s="23" t="s">
        <v>130</v>
      </c>
      <c r="D10" s="1" t="s">
        <v>39</v>
      </c>
      <c r="E10" s="12">
        <v>28</v>
      </c>
      <c r="F10" s="12" t="str">
        <f>IF(E1:E33 &gt;40, "Rentable", IF(E1:E33 &lt;20, "Pas rentable", "Raisonnable"))</f>
        <v>Raisonnable</v>
      </c>
      <c r="G10" s="6" t="s">
        <v>6</v>
      </c>
      <c r="H10" s="6" t="s">
        <v>26</v>
      </c>
      <c r="I10" s="9">
        <v>6034</v>
      </c>
      <c r="J10" s="16" t="str">
        <f t="shared" si="0"/>
        <v xml:space="preserve"> -</v>
      </c>
      <c r="K10" s="6" t="s">
        <v>27</v>
      </c>
      <c r="L10" s="10" t="s">
        <v>85</v>
      </c>
      <c r="M10" s="6" t="s">
        <v>86</v>
      </c>
      <c r="N10" s="12">
        <v>2</v>
      </c>
      <c r="O10" s="6" t="s">
        <v>77</v>
      </c>
      <c r="P10" s="6" t="s">
        <v>11</v>
      </c>
      <c r="Q10" s="4">
        <v>67</v>
      </c>
    </row>
    <row r="11" spans="1:17" x14ac:dyDescent="0.35">
      <c r="A11" s="1">
        <v>6497328</v>
      </c>
      <c r="B11" s="14" t="s">
        <v>105</v>
      </c>
      <c r="C11" s="23" t="s">
        <v>106</v>
      </c>
      <c r="D11" s="1" t="s">
        <v>37</v>
      </c>
      <c r="E11" s="12">
        <v>11</v>
      </c>
      <c r="F11" s="12" t="str">
        <f>IF(E4:E102 &gt;40, "Rentable", IF(E4:E102 &lt;20, "Pas rentable", "Raisonnable"))</f>
        <v>Pas rentable</v>
      </c>
      <c r="G11" s="6" t="s">
        <v>20</v>
      </c>
      <c r="H11" s="6" t="s">
        <v>31</v>
      </c>
      <c r="I11" s="16">
        <v>7896</v>
      </c>
      <c r="J11" s="16" t="str">
        <f t="shared" si="0"/>
        <v xml:space="preserve"> -</v>
      </c>
      <c r="K11" s="6" t="s">
        <v>32</v>
      </c>
      <c r="L11" s="10" t="s">
        <v>87</v>
      </c>
      <c r="M11" s="6" t="s">
        <v>88</v>
      </c>
      <c r="N11" s="12">
        <v>1</v>
      </c>
      <c r="O11" s="6" t="s">
        <v>10</v>
      </c>
      <c r="P11" s="6" t="s">
        <v>18</v>
      </c>
      <c r="Q11" s="4">
        <v>45</v>
      </c>
    </row>
    <row r="12" spans="1:17" x14ac:dyDescent="0.35">
      <c r="A12" s="1">
        <v>8917253</v>
      </c>
      <c r="B12" s="14" t="s">
        <v>170</v>
      </c>
      <c r="C12" s="23" t="s">
        <v>142</v>
      </c>
      <c r="D12" s="1" t="s">
        <v>37</v>
      </c>
      <c r="E12" s="12">
        <v>28</v>
      </c>
      <c r="F12" s="12" t="str">
        <f>IF(E1:E67 &gt;40, "Rentable", IF(E1:E67 &lt;20, "Pas rentable", "Raisonnable"))</f>
        <v>Raisonnable</v>
      </c>
      <c r="G12" s="6" t="s">
        <v>25</v>
      </c>
      <c r="H12" s="6" t="s">
        <v>7</v>
      </c>
      <c r="I12" s="9">
        <v>12987</v>
      </c>
      <c r="J12" s="16" t="str">
        <f t="shared" si="0"/>
        <v xml:space="preserve"> Offre spéciale</v>
      </c>
      <c r="K12" s="6" t="s">
        <v>8</v>
      </c>
      <c r="L12" s="10" t="s">
        <v>79</v>
      </c>
      <c r="M12" s="6" t="s">
        <v>80</v>
      </c>
      <c r="N12" s="12">
        <v>1</v>
      </c>
      <c r="O12" s="6" t="s">
        <v>17</v>
      </c>
      <c r="P12" s="6" t="s">
        <v>11</v>
      </c>
      <c r="Q12" s="4">
        <v>88</v>
      </c>
    </row>
    <row r="13" spans="1:17" x14ac:dyDescent="0.35">
      <c r="A13" s="1">
        <v>1964728</v>
      </c>
      <c r="B13" s="14" t="s">
        <v>107</v>
      </c>
      <c r="C13" s="23" t="s">
        <v>134</v>
      </c>
      <c r="D13" s="1" t="s">
        <v>37</v>
      </c>
      <c r="E13" s="12">
        <v>35</v>
      </c>
      <c r="F13" s="12" t="str">
        <f>IF(E1:E27 &gt;40, "Rentable", IF(E1:E27 &lt;20, "Pas rentable", "Raisonnable"))</f>
        <v>Raisonnable</v>
      </c>
      <c r="G13" s="6" t="s">
        <v>30</v>
      </c>
      <c r="H13" s="6" t="s">
        <v>14</v>
      </c>
      <c r="I13" s="9">
        <v>13456</v>
      </c>
      <c r="J13" s="16" t="str">
        <f t="shared" si="0"/>
        <v xml:space="preserve"> Offre spéciale</v>
      </c>
      <c r="K13" s="6" t="s">
        <v>15</v>
      </c>
      <c r="L13" s="10" t="s">
        <v>81</v>
      </c>
      <c r="M13" s="6" t="s">
        <v>82</v>
      </c>
      <c r="N13" s="12">
        <v>2</v>
      </c>
      <c r="O13" s="6" t="s">
        <v>10</v>
      </c>
      <c r="P13" s="6" t="s">
        <v>18</v>
      </c>
      <c r="Q13" s="4">
        <v>70</v>
      </c>
    </row>
    <row r="14" spans="1:17" x14ac:dyDescent="0.35">
      <c r="A14" s="1">
        <v>5732819</v>
      </c>
      <c r="B14" s="14" t="s">
        <v>137</v>
      </c>
      <c r="C14" s="23" t="s">
        <v>132</v>
      </c>
      <c r="D14" s="1" t="s">
        <v>71</v>
      </c>
      <c r="E14" s="20">
        <v>42</v>
      </c>
      <c r="F14" s="20" t="str">
        <f>IF(E1:E59 &gt;40, "Rentable", IF(E1:E59 &lt;20, "Pas rentable", "Raisonnable"))</f>
        <v>Rentable</v>
      </c>
      <c r="G14" s="6" t="s">
        <v>25</v>
      </c>
      <c r="H14" s="6" t="s">
        <v>21</v>
      </c>
      <c r="I14" s="9">
        <v>5876</v>
      </c>
      <c r="J14" s="16" t="str">
        <f t="shared" si="0"/>
        <v xml:space="preserve"> -</v>
      </c>
      <c r="K14" s="6" t="s">
        <v>22</v>
      </c>
      <c r="L14" s="10" t="s">
        <v>83</v>
      </c>
      <c r="M14" s="6" t="s">
        <v>84</v>
      </c>
      <c r="N14" s="12">
        <v>4</v>
      </c>
      <c r="O14" s="6" t="s">
        <v>28</v>
      </c>
      <c r="P14" s="6" t="s">
        <v>23</v>
      </c>
      <c r="Q14" s="4">
        <v>41</v>
      </c>
    </row>
    <row r="15" spans="1:17" x14ac:dyDescent="0.35">
      <c r="A15" s="1">
        <v>1987432</v>
      </c>
      <c r="B15" s="14" t="s">
        <v>178</v>
      </c>
      <c r="C15" s="23" t="s">
        <v>151</v>
      </c>
      <c r="D15" s="1" t="s">
        <v>71</v>
      </c>
      <c r="E15" s="12">
        <v>49</v>
      </c>
      <c r="F15" s="12" t="str">
        <f>IF(E1:E19 &gt;40, "Rentable", IF(E1:E19 &lt;20, "Pas rentable", "Raisonnable"))</f>
        <v>Rentable</v>
      </c>
      <c r="G15" s="6" t="s">
        <v>30</v>
      </c>
      <c r="H15" s="6" t="s">
        <v>26</v>
      </c>
      <c r="I15" s="9">
        <v>12678</v>
      </c>
      <c r="J15" s="16" t="str">
        <f t="shared" si="0"/>
        <v xml:space="preserve"> Offre spéciale</v>
      </c>
      <c r="K15" s="6" t="s">
        <v>27</v>
      </c>
      <c r="L15" s="10" t="s">
        <v>85</v>
      </c>
      <c r="M15" s="6" t="s">
        <v>86</v>
      </c>
      <c r="N15" s="12">
        <v>1</v>
      </c>
      <c r="O15" s="6" t="s">
        <v>10</v>
      </c>
      <c r="P15" s="6" t="s">
        <v>11</v>
      </c>
      <c r="Q15" s="4">
        <v>30</v>
      </c>
    </row>
    <row r="16" spans="1:17" x14ac:dyDescent="0.35">
      <c r="A16" s="1">
        <v>2145897</v>
      </c>
      <c r="B16" s="14" t="s">
        <v>154</v>
      </c>
      <c r="C16" s="23" t="s">
        <v>104</v>
      </c>
      <c r="D16" s="1" t="s">
        <v>60</v>
      </c>
      <c r="E16" s="12">
        <v>16</v>
      </c>
      <c r="F16" s="12" t="str">
        <f>IF(E1:E82 &gt;40, "Rentable", IF(E1:E82 &lt;20, "Pas rentable", "Raisonnable"))</f>
        <v>Pas rentable</v>
      </c>
      <c r="G16" s="6" t="s">
        <v>20</v>
      </c>
      <c r="H16" s="6" t="s">
        <v>31</v>
      </c>
      <c r="I16" s="16">
        <v>5678</v>
      </c>
      <c r="J16" s="16" t="str">
        <f t="shared" si="0"/>
        <v xml:space="preserve"> -</v>
      </c>
      <c r="K16" s="6" t="s">
        <v>32</v>
      </c>
      <c r="L16" s="10" t="s">
        <v>87</v>
      </c>
      <c r="M16" s="6" t="s">
        <v>88</v>
      </c>
      <c r="N16" s="12">
        <v>3</v>
      </c>
      <c r="O16" s="6" t="s">
        <v>75</v>
      </c>
      <c r="P16" s="6" t="s">
        <v>18</v>
      </c>
      <c r="Q16" s="4">
        <v>64</v>
      </c>
    </row>
    <row r="17" spans="1:17" x14ac:dyDescent="0.35">
      <c r="A17" s="1">
        <v>3769481</v>
      </c>
      <c r="B17" s="14" t="s">
        <v>125</v>
      </c>
      <c r="C17" s="23" t="s">
        <v>124</v>
      </c>
      <c r="D17" s="1" t="s">
        <v>60</v>
      </c>
      <c r="E17" s="12">
        <v>49</v>
      </c>
      <c r="F17" s="12" t="str">
        <f>IF(E1:E50 &gt;40, "Rentable", IF(E1:E50 &lt;20, "Pas rentable", "Raisonnable"))</f>
        <v>Rentable</v>
      </c>
      <c r="G17" s="6" t="s">
        <v>6</v>
      </c>
      <c r="H17" s="6" t="s">
        <v>7</v>
      </c>
      <c r="I17" s="16">
        <v>2901</v>
      </c>
      <c r="J17" s="16" t="str">
        <f t="shared" si="0"/>
        <v>Offre économique</v>
      </c>
      <c r="K17" s="6" t="s">
        <v>8</v>
      </c>
      <c r="L17" s="10" t="s">
        <v>79</v>
      </c>
      <c r="M17" s="6" t="s">
        <v>80</v>
      </c>
      <c r="N17" s="12">
        <v>4</v>
      </c>
      <c r="O17" s="6" t="s">
        <v>74</v>
      </c>
      <c r="P17" s="6" t="s">
        <v>11</v>
      </c>
      <c r="Q17" s="4">
        <v>48</v>
      </c>
    </row>
    <row r="18" spans="1:17" x14ac:dyDescent="0.35">
      <c r="A18" s="1">
        <v>3698742</v>
      </c>
      <c r="B18" s="14" t="s">
        <v>141</v>
      </c>
      <c r="C18" s="23" t="s">
        <v>142</v>
      </c>
      <c r="D18" s="1" t="s">
        <v>60</v>
      </c>
      <c r="E18" s="12">
        <v>70</v>
      </c>
      <c r="F18" s="12" t="str">
        <f>IF(E1:E43 &gt;40, "Rentable", IF(E1:E43 &lt;20, "Pas rentable", "Raisonnable"))</f>
        <v>Rentable</v>
      </c>
      <c r="G18" s="6" t="s">
        <v>25</v>
      </c>
      <c r="H18" s="6" t="s">
        <v>14</v>
      </c>
      <c r="I18" s="9">
        <v>3901</v>
      </c>
      <c r="J18" s="16" t="str">
        <f t="shared" si="0"/>
        <v>Offre économique</v>
      </c>
      <c r="K18" s="6" t="s">
        <v>15</v>
      </c>
      <c r="L18" s="10" t="s">
        <v>81</v>
      </c>
      <c r="M18" s="6" t="s">
        <v>82</v>
      </c>
      <c r="N18" s="12">
        <v>1</v>
      </c>
      <c r="O18" s="6" t="s">
        <v>76</v>
      </c>
      <c r="P18" s="6" t="s">
        <v>18</v>
      </c>
      <c r="Q18" s="4">
        <v>73</v>
      </c>
    </row>
    <row r="19" spans="1:17" x14ac:dyDescent="0.35">
      <c r="A19" s="1">
        <v>3619724</v>
      </c>
      <c r="B19" s="14" t="s">
        <v>141</v>
      </c>
      <c r="C19" s="23" t="s">
        <v>142</v>
      </c>
      <c r="D19" s="1" t="s">
        <v>55</v>
      </c>
      <c r="E19" s="12">
        <v>42</v>
      </c>
      <c r="F19" s="12" t="str">
        <f>IF(E1:E92 &gt;40, "Rentable", IF(E1:E92 &lt;20, "Pas rentable", "Raisonnable"))</f>
        <v>Rentable</v>
      </c>
      <c r="G19" s="6" t="s">
        <v>6</v>
      </c>
      <c r="H19" s="6" t="s">
        <v>21</v>
      </c>
      <c r="I19" s="9">
        <v>12987</v>
      </c>
      <c r="J19" s="16" t="str">
        <f t="shared" si="0"/>
        <v xml:space="preserve"> Offre spéciale</v>
      </c>
      <c r="K19" s="6" t="s">
        <v>22</v>
      </c>
      <c r="L19" s="10" t="s">
        <v>83</v>
      </c>
      <c r="M19" s="6" t="s">
        <v>84</v>
      </c>
      <c r="N19" s="12">
        <v>1</v>
      </c>
      <c r="O19" s="6" t="s">
        <v>77</v>
      </c>
      <c r="P19" s="6" t="s">
        <v>23</v>
      </c>
      <c r="Q19" s="4">
        <v>56</v>
      </c>
    </row>
    <row r="20" spans="1:17" x14ac:dyDescent="0.35">
      <c r="A20" s="1">
        <v>8419276</v>
      </c>
      <c r="B20" s="14" t="s">
        <v>103</v>
      </c>
      <c r="C20" s="23" t="s">
        <v>128</v>
      </c>
      <c r="D20" s="1" t="s">
        <v>55</v>
      </c>
      <c r="E20" s="12">
        <v>56</v>
      </c>
      <c r="F20" s="12" t="str">
        <f>IF(E1:E52 &gt;40, "Rentable", IF(E1:E52 &lt;20, "Pas rentable", "Raisonnable"))</f>
        <v>Rentable</v>
      </c>
      <c r="G20" s="6" t="s">
        <v>13</v>
      </c>
      <c r="H20" s="6" t="s">
        <v>26</v>
      </c>
      <c r="I20" s="16">
        <v>8543</v>
      </c>
      <c r="J20" s="16" t="str">
        <f t="shared" si="0"/>
        <v xml:space="preserve"> -</v>
      </c>
      <c r="K20" s="6" t="s">
        <v>27</v>
      </c>
      <c r="L20" s="10" t="s">
        <v>85</v>
      </c>
      <c r="M20" s="6" t="s">
        <v>86</v>
      </c>
      <c r="N20" s="12">
        <v>2</v>
      </c>
      <c r="O20" s="6" t="s">
        <v>10</v>
      </c>
      <c r="P20" s="6" t="s">
        <v>11</v>
      </c>
      <c r="Q20" s="4">
        <v>33</v>
      </c>
    </row>
    <row r="21" spans="1:17" x14ac:dyDescent="0.35">
      <c r="A21" s="1">
        <v>1678942</v>
      </c>
      <c r="B21" s="14" t="s">
        <v>127</v>
      </c>
      <c r="C21" s="23" t="s">
        <v>128</v>
      </c>
      <c r="D21" s="1" t="s">
        <v>48</v>
      </c>
      <c r="E21" s="12">
        <v>28</v>
      </c>
      <c r="F21" s="12" t="str">
        <f>IF(E3:E101 &gt;40, "Rentable", IF(E3:E101 &lt;20, "Pas rentable", "Raisonnable"))</f>
        <v>Raisonnable</v>
      </c>
      <c r="G21" s="6" t="s">
        <v>25</v>
      </c>
      <c r="H21" s="6" t="s">
        <v>31</v>
      </c>
      <c r="I21" s="16">
        <v>5873</v>
      </c>
      <c r="J21" s="16" t="str">
        <f t="shared" si="0"/>
        <v xml:space="preserve"> -</v>
      </c>
      <c r="K21" s="6" t="s">
        <v>32</v>
      </c>
      <c r="L21" s="10" t="s">
        <v>87</v>
      </c>
      <c r="M21" s="6" t="s">
        <v>88</v>
      </c>
      <c r="N21" s="12">
        <v>2</v>
      </c>
      <c r="O21" s="6" t="s">
        <v>17</v>
      </c>
      <c r="P21" s="6" t="s">
        <v>18</v>
      </c>
      <c r="Q21" s="4">
        <v>90</v>
      </c>
    </row>
    <row r="22" spans="1:17" x14ac:dyDescent="0.35">
      <c r="A22" s="1">
        <v>5824761</v>
      </c>
      <c r="B22" s="14" t="s">
        <v>174</v>
      </c>
      <c r="C22" s="23" t="s">
        <v>118</v>
      </c>
      <c r="D22" s="1" t="s">
        <v>48</v>
      </c>
      <c r="E22" s="12">
        <v>35</v>
      </c>
      <c r="F22" s="12" t="str">
        <f>IF(E1:E72 &gt;40, "Rentable", IF(E1:E72 &lt;20, "Pas rentable", "Raisonnable"))</f>
        <v>Raisonnable</v>
      </c>
      <c r="G22" s="6" t="s">
        <v>25</v>
      </c>
      <c r="H22" s="6" t="s">
        <v>7</v>
      </c>
      <c r="I22" s="16">
        <v>7934</v>
      </c>
      <c r="J22" s="16" t="str">
        <f t="shared" si="0"/>
        <v xml:space="preserve"> -</v>
      </c>
      <c r="K22" s="6" t="s">
        <v>8</v>
      </c>
      <c r="L22" s="10" t="s">
        <v>79</v>
      </c>
      <c r="M22" s="8" t="s">
        <v>80</v>
      </c>
      <c r="N22" s="12">
        <v>2</v>
      </c>
      <c r="O22" s="6" t="s">
        <v>10</v>
      </c>
      <c r="P22" s="6" t="s">
        <v>11</v>
      </c>
      <c r="Q22" s="4">
        <v>71</v>
      </c>
    </row>
    <row r="23" spans="1:17" x14ac:dyDescent="0.35">
      <c r="A23" s="1">
        <v>4857319</v>
      </c>
      <c r="B23" s="14" t="s">
        <v>156</v>
      </c>
      <c r="C23" s="23" t="s">
        <v>168</v>
      </c>
      <c r="D23" s="1" t="s">
        <v>48</v>
      </c>
      <c r="E23" s="12">
        <v>42</v>
      </c>
      <c r="F23" s="12" t="str">
        <f>IF(E1:E32 &gt;40, "Rentable", IF(E1:E32 &lt;20, "Pas rentable", "Raisonnable"))</f>
        <v>Rentable</v>
      </c>
      <c r="G23" s="6" t="s">
        <v>30</v>
      </c>
      <c r="H23" s="6" t="s">
        <v>14</v>
      </c>
      <c r="I23" s="9">
        <v>12109</v>
      </c>
      <c r="J23" s="16" t="str">
        <f t="shared" si="0"/>
        <v xml:space="preserve"> Offre spéciale</v>
      </c>
      <c r="K23" s="6" t="s">
        <v>15</v>
      </c>
      <c r="L23" s="10" t="s">
        <v>81</v>
      </c>
      <c r="M23" s="6" t="s">
        <v>82</v>
      </c>
      <c r="N23" s="12">
        <v>4</v>
      </c>
      <c r="O23" s="6" t="s">
        <v>28</v>
      </c>
      <c r="P23" s="6" t="s">
        <v>18</v>
      </c>
      <c r="Q23" s="4">
        <v>35</v>
      </c>
    </row>
    <row r="24" spans="1:17" x14ac:dyDescent="0.35">
      <c r="A24" s="1">
        <v>1738469</v>
      </c>
      <c r="B24" s="14" t="s">
        <v>167</v>
      </c>
      <c r="C24" s="23" t="s">
        <v>168</v>
      </c>
      <c r="D24" s="1" t="s">
        <v>64</v>
      </c>
      <c r="E24" s="12">
        <v>14</v>
      </c>
      <c r="F24" s="12" t="str">
        <f>IF(E1:E82 &gt;40, "Rentable", IF(E1:E82 &lt;20, "Pas rentable", "Raisonnable"))</f>
        <v>Pas rentable</v>
      </c>
      <c r="G24" s="6" t="s">
        <v>6</v>
      </c>
      <c r="H24" s="6" t="s">
        <v>21</v>
      </c>
      <c r="I24" s="9">
        <v>14876</v>
      </c>
      <c r="J24" s="16" t="str">
        <f t="shared" si="0"/>
        <v xml:space="preserve"> Offre spéciale</v>
      </c>
      <c r="K24" s="6" t="s">
        <v>22</v>
      </c>
      <c r="L24" s="10" t="s">
        <v>83</v>
      </c>
      <c r="M24" s="6" t="s">
        <v>84</v>
      </c>
      <c r="N24" s="12">
        <v>1</v>
      </c>
      <c r="O24" s="6" t="s">
        <v>10</v>
      </c>
      <c r="P24" s="6" t="s">
        <v>23</v>
      </c>
      <c r="Q24" s="4">
        <v>80</v>
      </c>
    </row>
    <row r="25" spans="1:17" x14ac:dyDescent="0.35">
      <c r="A25" s="1">
        <v>9643187</v>
      </c>
      <c r="B25" s="14" t="s">
        <v>129</v>
      </c>
      <c r="C25" s="23" t="s">
        <v>163</v>
      </c>
      <c r="D25" s="1" t="s">
        <v>64</v>
      </c>
      <c r="E25" s="12">
        <v>13</v>
      </c>
      <c r="F25" s="12" t="str">
        <f>IF(E1:E42 &gt;40, "Rentable", IF(E1:E42 &lt;20, "Pas rentable", "Raisonnable"))</f>
        <v>Pas rentable</v>
      </c>
      <c r="G25" s="6" t="s">
        <v>13</v>
      </c>
      <c r="H25" s="6" t="s">
        <v>26</v>
      </c>
      <c r="I25" s="16">
        <v>7890</v>
      </c>
      <c r="J25" s="16" t="str">
        <f t="shared" si="0"/>
        <v xml:space="preserve"> -</v>
      </c>
      <c r="K25" s="6" t="s">
        <v>27</v>
      </c>
      <c r="L25" s="10" t="s">
        <v>85</v>
      </c>
      <c r="M25" s="6" t="s">
        <v>86</v>
      </c>
      <c r="N25" s="12">
        <v>2</v>
      </c>
      <c r="O25" s="6" t="s">
        <v>75</v>
      </c>
      <c r="P25" s="6" t="s">
        <v>11</v>
      </c>
      <c r="Q25" s="4">
        <v>61</v>
      </c>
    </row>
    <row r="26" spans="1:17" x14ac:dyDescent="0.35">
      <c r="A26" s="1">
        <v>4759836</v>
      </c>
      <c r="B26" s="14" t="s">
        <v>160</v>
      </c>
      <c r="C26" s="23" t="s">
        <v>143</v>
      </c>
      <c r="D26" s="1" t="s">
        <v>66</v>
      </c>
      <c r="E26" s="12">
        <v>21</v>
      </c>
      <c r="F26" s="12" t="str">
        <f>IF(E1:E82 &gt;40, "Rentable", IF(E1:E82 &lt;20, "Pas rentable", "Raisonnable"))</f>
        <v>Raisonnable</v>
      </c>
      <c r="G26" s="6" t="s">
        <v>20</v>
      </c>
      <c r="H26" s="6" t="s">
        <v>31</v>
      </c>
      <c r="I26" s="9">
        <v>5621</v>
      </c>
      <c r="J26" s="16" t="str">
        <f t="shared" si="0"/>
        <v xml:space="preserve"> -</v>
      </c>
      <c r="K26" s="6" t="s">
        <v>32</v>
      </c>
      <c r="L26" s="10" t="s">
        <v>87</v>
      </c>
      <c r="M26" s="6" t="s">
        <v>88</v>
      </c>
      <c r="N26" s="12">
        <v>2</v>
      </c>
      <c r="O26" s="6" t="s">
        <v>74</v>
      </c>
      <c r="P26" s="6" t="s">
        <v>18</v>
      </c>
      <c r="Q26" s="4">
        <v>42</v>
      </c>
    </row>
    <row r="27" spans="1:17" x14ac:dyDescent="0.35">
      <c r="A27" s="1">
        <v>8415297</v>
      </c>
      <c r="B27" s="14" t="s">
        <v>113</v>
      </c>
      <c r="C27" s="23" t="s">
        <v>106</v>
      </c>
      <c r="D27" s="1" t="s">
        <v>66</v>
      </c>
      <c r="E27" s="12">
        <v>35</v>
      </c>
      <c r="F27" s="12" t="str">
        <f>IF(E1:E42 &gt;40, "Rentable", IF(E1:E42 &lt;20, "Pas rentable", "Raisonnable"))</f>
        <v>Raisonnable</v>
      </c>
      <c r="G27" s="6" t="s">
        <v>25</v>
      </c>
      <c r="H27" s="6" t="s">
        <v>7</v>
      </c>
      <c r="I27" s="16">
        <v>3456</v>
      </c>
      <c r="J27" s="16" t="str">
        <f t="shared" si="0"/>
        <v>Offre économique</v>
      </c>
      <c r="K27" s="6" t="s">
        <v>8</v>
      </c>
      <c r="L27" s="10" t="s">
        <v>79</v>
      </c>
      <c r="M27" s="14" t="s">
        <v>80</v>
      </c>
      <c r="N27" s="12">
        <v>4</v>
      </c>
      <c r="O27" s="6" t="s">
        <v>76</v>
      </c>
      <c r="P27" s="6" t="s">
        <v>11</v>
      </c>
      <c r="Q27" s="4">
        <v>91</v>
      </c>
    </row>
    <row r="28" spans="1:17" x14ac:dyDescent="0.35">
      <c r="A28" s="1">
        <v>7984612</v>
      </c>
      <c r="B28" s="14" t="s">
        <v>141</v>
      </c>
      <c r="C28" s="23" t="s">
        <v>145</v>
      </c>
      <c r="D28" s="1" t="s">
        <v>73</v>
      </c>
      <c r="E28" s="12">
        <v>42</v>
      </c>
      <c r="F28" s="12" t="str">
        <f>IF(E1:E69 &gt;40, "Rentable", IF(E1:E69 &lt;20, "Pas rentable", "Raisonnable"))</f>
        <v>Rentable</v>
      </c>
      <c r="G28" s="6" t="s">
        <v>20</v>
      </c>
      <c r="H28" s="6" t="s">
        <v>14</v>
      </c>
      <c r="I28" s="9">
        <v>7598</v>
      </c>
      <c r="J28" s="16" t="str">
        <f t="shared" si="0"/>
        <v xml:space="preserve"> -</v>
      </c>
      <c r="K28" s="6" t="s">
        <v>15</v>
      </c>
      <c r="L28" s="10" t="s">
        <v>81</v>
      </c>
      <c r="M28" s="14" t="s">
        <v>82</v>
      </c>
      <c r="N28" s="12">
        <v>2</v>
      </c>
      <c r="O28" s="6" t="s">
        <v>77</v>
      </c>
      <c r="P28" s="6" t="s">
        <v>18</v>
      </c>
      <c r="Q28" s="4">
        <v>58</v>
      </c>
    </row>
    <row r="29" spans="1:17" x14ac:dyDescent="0.35">
      <c r="A29" s="1">
        <v>6179428</v>
      </c>
      <c r="B29" s="14" t="s">
        <v>123</v>
      </c>
      <c r="C29" s="23" t="s">
        <v>142</v>
      </c>
      <c r="D29" s="1" t="s">
        <v>73</v>
      </c>
      <c r="E29" s="12">
        <v>56</v>
      </c>
      <c r="F29" s="12" t="str">
        <f>IF(E1:E29 &gt;40, "Rentable", IF(E1:E29 &lt;20, "Pas rentable", "Raisonnable"))</f>
        <v>Rentable</v>
      </c>
      <c r="G29" s="6" t="s">
        <v>25</v>
      </c>
      <c r="H29" s="6" t="s">
        <v>21</v>
      </c>
      <c r="I29" s="16">
        <v>3098</v>
      </c>
      <c r="J29" s="16" t="str">
        <f t="shared" si="0"/>
        <v>Offre économique</v>
      </c>
      <c r="K29" s="6" t="s">
        <v>22</v>
      </c>
      <c r="L29" s="10" t="s">
        <v>83</v>
      </c>
      <c r="M29" s="6" t="s">
        <v>84</v>
      </c>
      <c r="N29" s="12">
        <v>3</v>
      </c>
      <c r="O29" s="6" t="s">
        <v>10</v>
      </c>
      <c r="P29" s="6" t="s">
        <v>23</v>
      </c>
      <c r="Q29" s="4">
        <v>36</v>
      </c>
    </row>
    <row r="30" spans="1:17" x14ac:dyDescent="0.35">
      <c r="A30" s="1">
        <v>6254789</v>
      </c>
      <c r="B30" s="8" t="s">
        <v>95</v>
      </c>
      <c r="C30" s="22" t="s">
        <v>96</v>
      </c>
      <c r="D30" s="3" t="s">
        <v>19</v>
      </c>
      <c r="E30" s="12">
        <v>10</v>
      </c>
      <c r="F30" s="12" t="str">
        <f>IF(E28:E140 &gt;40, "Rentable", IF(E28:E140 &lt;20, "Pas rentable", "Raisonnable"))</f>
        <v>Pas rentable</v>
      </c>
      <c r="G30" s="6" t="s">
        <v>20</v>
      </c>
      <c r="H30" s="6" t="s">
        <v>26</v>
      </c>
      <c r="I30" s="16">
        <v>2500</v>
      </c>
      <c r="J30" s="16" t="str">
        <f t="shared" si="0"/>
        <v>Offre économique</v>
      </c>
      <c r="K30" s="6" t="s">
        <v>27</v>
      </c>
      <c r="L30" s="10" t="s">
        <v>85</v>
      </c>
      <c r="M30" s="6" t="s">
        <v>86</v>
      </c>
      <c r="N30" s="12">
        <v>3</v>
      </c>
      <c r="O30" s="6" t="s">
        <v>17</v>
      </c>
      <c r="P30" s="6" t="s">
        <v>11</v>
      </c>
      <c r="Q30" s="4">
        <v>66</v>
      </c>
    </row>
    <row r="31" spans="1:17" x14ac:dyDescent="0.35">
      <c r="A31" s="1">
        <v>3182469</v>
      </c>
      <c r="B31" s="14" t="s">
        <v>115</v>
      </c>
      <c r="C31" s="23" t="s">
        <v>116</v>
      </c>
      <c r="D31" s="1" t="s">
        <v>42</v>
      </c>
      <c r="E31" s="12">
        <v>12</v>
      </c>
      <c r="F31" s="12" t="str">
        <f>IF(E19:E131 &gt;40, "Rentable", IF(E19:E131 &lt;20, "Pas rentable", "Raisonnable"))</f>
        <v>Pas rentable</v>
      </c>
      <c r="G31" s="6" t="s">
        <v>20</v>
      </c>
      <c r="H31" s="6" t="s">
        <v>31</v>
      </c>
      <c r="I31" s="16">
        <v>11567</v>
      </c>
      <c r="J31" s="16" t="str">
        <f t="shared" si="0"/>
        <v xml:space="preserve"> Offre spéciale</v>
      </c>
      <c r="K31" s="6" t="s">
        <v>32</v>
      </c>
      <c r="L31" s="10" t="s">
        <v>87</v>
      </c>
      <c r="M31" s="6" t="s">
        <v>88</v>
      </c>
      <c r="N31" s="12">
        <v>2</v>
      </c>
      <c r="O31" s="6" t="s">
        <v>10</v>
      </c>
      <c r="P31" s="6" t="s">
        <v>18</v>
      </c>
      <c r="Q31" s="4">
        <v>40</v>
      </c>
    </row>
    <row r="32" spans="1:17" x14ac:dyDescent="0.35">
      <c r="A32" s="1">
        <v>7162498</v>
      </c>
      <c r="B32" s="14" t="s">
        <v>172</v>
      </c>
      <c r="C32" s="23" t="s">
        <v>173</v>
      </c>
      <c r="D32" s="1" t="s">
        <v>42</v>
      </c>
      <c r="E32" s="12">
        <v>28</v>
      </c>
      <c r="F32" s="12" t="str">
        <f>IF(E1:E84 &gt;40, "Rentable", IF(E1:E84 &lt;20, "Pas rentable", "Raisonnable"))</f>
        <v>Raisonnable</v>
      </c>
      <c r="G32" s="6" t="s">
        <v>13</v>
      </c>
      <c r="H32" s="6" t="s">
        <v>7</v>
      </c>
      <c r="I32" s="16">
        <v>11234</v>
      </c>
      <c r="J32" s="16" t="str">
        <f t="shared" si="0"/>
        <v xml:space="preserve"> Offre spéciale</v>
      </c>
      <c r="K32" s="6" t="s">
        <v>8</v>
      </c>
      <c r="L32" s="10" t="s">
        <v>79</v>
      </c>
      <c r="M32" s="6" t="s">
        <v>80</v>
      </c>
      <c r="N32" s="12">
        <v>1</v>
      </c>
      <c r="O32" s="6" t="s">
        <v>28</v>
      </c>
      <c r="P32" s="6" t="s">
        <v>11</v>
      </c>
      <c r="Q32" s="4">
        <v>31</v>
      </c>
    </row>
    <row r="33" spans="1:17" x14ac:dyDescent="0.35">
      <c r="A33" s="1">
        <v>3194862</v>
      </c>
      <c r="B33" s="14" t="s">
        <v>131</v>
      </c>
      <c r="C33" s="23" t="s">
        <v>147</v>
      </c>
      <c r="D33" s="1" t="s">
        <v>42</v>
      </c>
      <c r="E33" s="12">
        <v>35</v>
      </c>
      <c r="F33" s="12" t="str">
        <f>IF(E1:E44 &gt;40, "Rentable", IF(E1:E44 &lt;20, "Pas rentable", "Raisonnable"))</f>
        <v>Raisonnable</v>
      </c>
      <c r="G33" s="6" t="s">
        <v>20</v>
      </c>
      <c r="H33" s="6" t="s">
        <v>14</v>
      </c>
      <c r="I33" s="9">
        <v>9786</v>
      </c>
      <c r="J33" s="16" t="str">
        <f t="shared" si="0"/>
        <v xml:space="preserve"> -</v>
      </c>
      <c r="K33" s="6" t="s">
        <v>15</v>
      </c>
      <c r="L33" s="10" t="s">
        <v>81</v>
      </c>
      <c r="M33" s="6" t="s">
        <v>82</v>
      </c>
      <c r="N33" s="12">
        <v>2</v>
      </c>
      <c r="O33" s="6" t="s">
        <v>10</v>
      </c>
      <c r="P33" s="6" t="s">
        <v>18</v>
      </c>
      <c r="Q33" s="4">
        <v>95</v>
      </c>
    </row>
    <row r="34" spans="1:17" x14ac:dyDescent="0.35">
      <c r="A34" s="1">
        <v>9173625</v>
      </c>
      <c r="B34" s="8" t="s">
        <v>97</v>
      </c>
      <c r="C34" s="22" t="s">
        <v>98</v>
      </c>
      <c r="D34" s="3" t="s">
        <v>24</v>
      </c>
      <c r="E34" s="12">
        <v>10</v>
      </c>
      <c r="F34" s="12" t="str">
        <f>IF(E31:E143 &gt;40, "Rentable", IF(E31:E143 &lt;20, "Pas rentable", "Raisonnable"))</f>
        <v>Pas rentable</v>
      </c>
      <c r="G34" s="6" t="s">
        <v>25</v>
      </c>
      <c r="H34" s="6" t="s">
        <v>21</v>
      </c>
      <c r="I34" s="16">
        <v>4000</v>
      </c>
      <c r="J34" s="16" t="str">
        <f t="shared" si="0"/>
        <v>Offre économique</v>
      </c>
      <c r="K34" s="6" t="s">
        <v>22</v>
      </c>
      <c r="L34" s="10" t="s">
        <v>83</v>
      </c>
      <c r="M34" s="6" t="s">
        <v>84</v>
      </c>
      <c r="N34" s="12">
        <v>2</v>
      </c>
      <c r="O34" s="6" t="s">
        <v>75</v>
      </c>
      <c r="P34" s="6" t="s">
        <v>23</v>
      </c>
      <c r="Q34" s="4">
        <v>59</v>
      </c>
    </row>
    <row r="35" spans="1:17" x14ac:dyDescent="0.35">
      <c r="A35" s="1">
        <v>3648219</v>
      </c>
      <c r="B35" s="8" t="s">
        <v>99</v>
      </c>
      <c r="C35" s="22" t="s">
        <v>100</v>
      </c>
      <c r="D35" s="3" t="s">
        <v>29</v>
      </c>
      <c r="E35" s="12">
        <v>14</v>
      </c>
      <c r="F35" s="12" t="str">
        <f>IF(E31:E143 &gt;40, "Rentable", IF(E31:E143 &lt;20, "Pas rentable", "Raisonnable"))</f>
        <v>Pas rentable</v>
      </c>
      <c r="G35" s="8" t="s">
        <v>30</v>
      </c>
      <c r="H35" s="6" t="s">
        <v>26</v>
      </c>
      <c r="I35" s="16">
        <v>6000</v>
      </c>
      <c r="J35" s="16" t="str">
        <f t="shared" si="0"/>
        <v xml:space="preserve"> -</v>
      </c>
      <c r="K35" s="6" t="s">
        <v>27</v>
      </c>
      <c r="L35" s="10" t="s">
        <v>85</v>
      </c>
      <c r="M35" s="14" t="s">
        <v>86</v>
      </c>
      <c r="N35" s="12">
        <v>1</v>
      </c>
      <c r="O35" s="6" t="s">
        <v>74</v>
      </c>
      <c r="P35" s="6" t="s">
        <v>11</v>
      </c>
      <c r="Q35" s="4">
        <v>47</v>
      </c>
    </row>
    <row r="36" spans="1:17" x14ac:dyDescent="0.35">
      <c r="A36" s="1">
        <v>3648197</v>
      </c>
      <c r="B36" s="14" t="s">
        <v>171</v>
      </c>
      <c r="C36" s="23" t="s">
        <v>110</v>
      </c>
      <c r="D36" s="1" t="s">
        <v>67</v>
      </c>
      <c r="E36" s="12">
        <v>12</v>
      </c>
      <c r="F36" s="12" t="str">
        <f>IF(E1:E90 &gt;40, "Rentable", IF(E1:E90 &lt;20, "Pas rentable", "Raisonnable"))</f>
        <v>Pas rentable</v>
      </c>
      <c r="G36" s="6" t="s">
        <v>30</v>
      </c>
      <c r="H36" s="6" t="s">
        <v>31</v>
      </c>
      <c r="I36" s="9">
        <v>2790</v>
      </c>
      <c r="J36" s="16" t="str">
        <f t="shared" si="0"/>
        <v>Offre économique</v>
      </c>
      <c r="K36" s="6" t="s">
        <v>32</v>
      </c>
      <c r="L36" s="10" t="s">
        <v>87</v>
      </c>
      <c r="M36" s="14" t="s">
        <v>88</v>
      </c>
      <c r="N36" s="12">
        <v>3</v>
      </c>
      <c r="O36" s="6" t="s">
        <v>76</v>
      </c>
      <c r="P36" s="6" t="s">
        <v>18</v>
      </c>
      <c r="Q36" s="4">
        <v>89</v>
      </c>
    </row>
    <row r="37" spans="1:17" x14ac:dyDescent="0.35">
      <c r="A37" s="1">
        <v>5738149</v>
      </c>
      <c r="B37" s="14" t="s">
        <v>117</v>
      </c>
      <c r="C37" s="23" t="s">
        <v>116</v>
      </c>
      <c r="D37" s="1" t="s">
        <v>67</v>
      </c>
      <c r="E37" s="12">
        <v>42</v>
      </c>
      <c r="F37" s="12" t="str">
        <f>IF(E1:E50 &gt;40, "Rentable", IF(E1:E50 &lt;20, "Pas rentable", "Raisonnable"))</f>
        <v>Rentable</v>
      </c>
      <c r="G37" s="6" t="s">
        <v>6</v>
      </c>
      <c r="H37" s="6" t="s">
        <v>7</v>
      </c>
      <c r="I37" s="9">
        <v>5123</v>
      </c>
      <c r="J37" s="16" t="str">
        <f t="shared" si="0"/>
        <v xml:space="preserve"> -</v>
      </c>
      <c r="K37" s="6" t="s">
        <v>8</v>
      </c>
      <c r="L37" s="10" t="s">
        <v>79</v>
      </c>
      <c r="M37" s="14" t="s">
        <v>80</v>
      </c>
      <c r="N37" s="12">
        <v>1</v>
      </c>
      <c r="O37" s="6" t="s">
        <v>77</v>
      </c>
      <c r="P37" s="6" t="s">
        <v>11</v>
      </c>
      <c r="Q37" s="4">
        <v>74</v>
      </c>
    </row>
    <row r="38" spans="1:17" x14ac:dyDescent="0.35">
      <c r="A38" s="1">
        <v>3198427</v>
      </c>
      <c r="B38" s="14" t="s">
        <v>113</v>
      </c>
      <c r="C38" s="23" t="s">
        <v>175</v>
      </c>
      <c r="D38" s="1" t="s">
        <v>68</v>
      </c>
      <c r="E38" s="12">
        <v>13</v>
      </c>
      <c r="F38" s="12" t="str">
        <f>IF(E1:E87 &gt;40, "Rentable", IF(E1:E87 &lt;20, "Pas rentable", "Raisonnable"))</f>
        <v>Pas rentable</v>
      </c>
      <c r="G38" s="6" t="s">
        <v>30</v>
      </c>
      <c r="H38" s="6" t="s">
        <v>14</v>
      </c>
      <c r="I38" s="16">
        <v>6721</v>
      </c>
      <c r="J38" s="16" t="str">
        <f t="shared" si="0"/>
        <v xml:space="preserve"> -</v>
      </c>
      <c r="K38" s="6" t="s">
        <v>15</v>
      </c>
      <c r="L38" s="10" t="s">
        <v>81</v>
      </c>
      <c r="M38" s="14" t="s">
        <v>82</v>
      </c>
      <c r="N38" s="12">
        <v>1</v>
      </c>
      <c r="O38" s="6" t="s">
        <v>10</v>
      </c>
      <c r="P38" s="6" t="s">
        <v>18</v>
      </c>
      <c r="Q38" s="4">
        <v>75</v>
      </c>
    </row>
    <row r="39" spans="1:17" x14ac:dyDescent="0.35">
      <c r="A39" s="1">
        <v>9741623</v>
      </c>
      <c r="B39" s="14" t="s">
        <v>121</v>
      </c>
      <c r="C39" s="23" t="s">
        <v>110</v>
      </c>
      <c r="D39" s="1" t="s">
        <v>68</v>
      </c>
      <c r="E39" s="12">
        <v>49</v>
      </c>
      <c r="F39" s="12" t="str">
        <f>IF(E1:E47 &gt;40, "Rentable", IF(E1:E47 &lt;20, "Pas rentable", "Raisonnable"))</f>
        <v>Rentable</v>
      </c>
      <c r="G39" s="6" t="s">
        <v>6</v>
      </c>
      <c r="H39" s="6" t="s">
        <v>21</v>
      </c>
      <c r="I39" s="9">
        <v>4321</v>
      </c>
      <c r="J39" s="16" t="str">
        <f t="shared" si="0"/>
        <v>Offre économique</v>
      </c>
      <c r="K39" s="6" t="s">
        <v>22</v>
      </c>
      <c r="L39" s="10" t="s">
        <v>83</v>
      </c>
      <c r="M39" s="14" t="s">
        <v>84</v>
      </c>
      <c r="N39" s="12">
        <v>2</v>
      </c>
      <c r="O39" s="6" t="s">
        <v>17</v>
      </c>
      <c r="P39" s="6" t="s">
        <v>23</v>
      </c>
      <c r="Q39" s="4">
        <v>29</v>
      </c>
    </row>
    <row r="40" spans="1:17" x14ac:dyDescent="0.35">
      <c r="A40" s="1">
        <v>4987261</v>
      </c>
      <c r="B40" s="14" t="s">
        <v>129</v>
      </c>
      <c r="C40" s="23" t="s">
        <v>130</v>
      </c>
      <c r="D40" s="1" t="s">
        <v>49</v>
      </c>
      <c r="E40" s="12">
        <v>35</v>
      </c>
      <c r="F40" s="12" t="str">
        <f>IF(E21:E133 &gt;40, "Rentable", IF(E21:E133 &lt;20, "Pas rentable", "Raisonnable"))</f>
        <v>Raisonnable</v>
      </c>
      <c r="G40" s="6" t="s">
        <v>30</v>
      </c>
      <c r="H40" s="6" t="s">
        <v>26</v>
      </c>
      <c r="I40" s="16">
        <v>3412</v>
      </c>
      <c r="J40" s="16" t="str">
        <f t="shared" si="0"/>
        <v>Offre économique</v>
      </c>
      <c r="K40" s="6" t="s">
        <v>27</v>
      </c>
      <c r="L40" s="10" t="s">
        <v>85</v>
      </c>
      <c r="M40" s="14" t="s">
        <v>86</v>
      </c>
      <c r="N40" s="12">
        <v>1</v>
      </c>
      <c r="O40" s="6" t="s">
        <v>10</v>
      </c>
      <c r="P40" s="6" t="s">
        <v>11</v>
      </c>
      <c r="Q40" s="4">
        <v>68</v>
      </c>
    </row>
    <row r="41" spans="1:17" x14ac:dyDescent="0.35">
      <c r="A41" s="1">
        <v>2798461</v>
      </c>
      <c r="B41" s="14" t="s">
        <v>123</v>
      </c>
      <c r="C41" s="23" t="s">
        <v>180</v>
      </c>
      <c r="D41" s="1" t="s">
        <v>49</v>
      </c>
      <c r="E41" s="12">
        <v>14</v>
      </c>
      <c r="F41" s="12" t="str">
        <f>IF(E1:E85 &gt;40, "Rentable", IF(E1:E85 &lt;20, "Pas rentable", "Raisonnable"))</f>
        <v>Pas rentable</v>
      </c>
      <c r="G41" s="6" t="s">
        <v>30</v>
      </c>
      <c r="H41" s="6" t="s">
        <v>31</v>
      </c>
      <c r="I41" s="9">
        <v>10123</v>
      </c>
      <c r="J41" s="16" t="str">
        <f t="shared" si="0"/>
        <v xml:space="preserve"> Offre spéciale</v>
      </c>
      <c r="K41" s="6" t="s">
        <v>32</v>
      </c>
      <c r="L41" s="10" t="s">
        <v>87</v>
      </c>
      <c r="M41" s="14" t="s">
        <v>88</v>
      </c>
      <c r="N41" s="12">
        <v>2</v>
      </c>
      <c r="O41" s="6" t="s">
        <v>28</v>
      </c>
      <c r="P41" s="6" t="s">
        <v>18</v>
      </c>
      <c r="Q41" s="4">
        <v>43</v>
      </c>
    </row>
    <row r="42" spans="1:17" x14ac:dyDescent="0.35">
      <c r="A42" s="1">
        <v>6423798</v>
      </c>
      <c r="B42" s="14" t="s">
        <v>169</v>
      </c>
      <c r="C42" s="23" t="s">
        <v>143</v>
      </c>
      <c r="D42" s="1" t="s">
        <v>49</v>
      </c>
      <c r="E42" s="12">
        <v>56</v>
      </c>
      <c r="F42" s="12" t="str">
        <f>IF(E1:E45 &gt;40, "Rentable", IF(E1:E45 &lt;20, "Pas rentable", "Raisonnable"))</f>
        <v>Rentable</v>
      </c>
      <c r="G42" s="6" t="s">
        <v>6</v>
      </c>
      <c r="H42" s="6" t="s">
        <v>7</v>
      </c>
      <c r="I42" s="9">
        <v>6743</v>
      </c>
      <c r="J42" s="16" t="str">
        <f t="shared" si="0"/>
        <v xml:space="preserve"> -</v>
      </c>
      <c r="K42" s="6" t="s">
        <v>8</v>
      </c>
      <c r="L42" s="10" t="s">
        <v>79</v>
      </c>
      <c r="M42" s="14" t="s">
        <v>80</v>
      </c>
      <c r="N42" s="12">
        <v>4</v>
      </c>
      <c r="O42" s="6" t="s">
        <v>10</v>
      </c>
      <c r="P42" s="6" t="s">
        <v>11</v>
      </c>
      <c r="Q42" s="4">
        <v>78</v>
      </c>
    </row>
    <row r="43" spans="1:17" x14ac:dyDescent="0.35">
      <c r="A43" s="1">
        <v>8462591</v>
      </c>
      <c r="B43" s="14" t="s">
        <v>124</v>
      </c>
      <c r="C43" s="23" t="s">
        <v>143</v>
      </c>
      <c r="D43" s="1" t="s">
        <v>56</v>
      </c>
      <c r="E43" s="12">
        <v>49</v>
      </c>
      <c r="F43" s="12" t="str">
        <f>IF(E17:E129 &gt;40, "Rentable", IF(E17:E129 &lt;20, "Pas rentable", "Raisonnable"))</f>
        <v>Rentable</v>
      </c>
      <c r="G43" s="6" t="s">
        <v>13</v>
      </c>
      <c r="H43" s="6" t="s">
        <v>14</v>
      </c>
      <c r="I43" s="9">
        <v>3865</v>
      </c>
      <c r="J43" s="16" t="str">
        <f t="shared" si="0"/>
        <v>Offre économique</v>
      </c>
      <c r="K43" s="6" t="s">
        <v>15</v>
      </c>
      <c r="L43" s="10" t="s">
        <v>81</v>
      </c>
      <c r="M43" s="14" t="s">
        <v>82</v>
      </c>
      <c r="N43" s="12">
        <v>3</v>
      </c>
      <c r="O43" s="6" t="s">
        <v>75</v>
      </c>
      <c r="P43" s="6" t="s">
        <v>18</v>
      </c>
      <c r="Q43" s="4">
        <v>69</v>
      </c>
    </row>
    <row r="44" spans="1:17" x14ac:dyDescent="0.35">
      <c r="A44" s="1">
        <v>2596871</v>
      </c>
      <c r="B44" s="14" t="s">
        <v>105</v>
      </c>
      <c r="C44" s="23" t="s">
        <v>120</v>
      </c>
      <c r="D44" s="1" t="s">
        <v>56</v>
      </c>
      <c r="E44" s="12">
        <v>56</v>
      </c>
      <c r="F44" s="12" t="str">
        <f>IF(E1:E75 &gt;40, "Rentable", IF(E1:E75 &lt;20, "Pas rentable", "Raisonnable"))</f>
        <v>Rentable</v>
      </c>
      <c r="G44" s="6" t="s">
        <v>20</v>
      </c>
      <c r="H44" s="6" t="s">
        <v>21</v>
      </c>
      <c r="I44" s="9">
        <v>7321</v>
      </c>
      <c r="J44" s="16" t="str">
        <f t="shared" si="0"/>
        <v xml:space="preserve"> -</v>
      </c>
      <c r="K44" s="6" t="s">
        <v>22</v>
      </c>
      <c r="L44" s="10" t="s">
        <v>83</v>
      </c>
      <c r="M44" s="14" t="s">
        <v>84</v>
      </c>
      <c r="N44" s="12">
        <v>1</v>
      </c>
      <c r="O44" s="6" t="s">
        <v>74</v>
      </c>
      <c r="P44" s="6" t="s">
        <v>23</v>
      </c>
      <c r="Q44" s="4">
        <v>46</v>
      </c>
    </row>
    <row r="45" spans="1:17" x14ac:dyDescent="0.35">
      <c r="A45" s="1">
        <v>8946521</v>
      </c>
      <c r="B45" s="14" t="s">
        <v>133</v>
      </c>
      <c r="C45" s="23" t="s">
        <v>166</v>
      </c>
      <c r="D45" s="1" t="s">
        <v>63</v>
      </c>
      <c r="E45" s="12">
        <v>11</v>
      </c>
      <c r="F45" s="12" t="str">
        <f>IF(E6:E104 &gt;40, "Rentable", IF(E6:E104 &lt;20, "Pas rentable", "Raisonnable"))</f>
        <v>Pas rentable</v>
      </c>
      <c r="G45" s="6" t="s">
        <v>30</v>
      </c>
      <c r="H45" s="6" t="s">
        <v>26</v>
      </c>
      <c r="I45" s="9">
        <v>3890</v>
      </c>
      <c r="J45" s="16" t="str">
        <f t="shared" si="0"/>
        <v>Offre économique</v>
      </c>
      <c r="K45" s="6" t="s">
        <v>27</v>
      </c>
      <c r="L45" s="10" t="s">
        <v>85</v>
      </c>
      <c r="M45" s="14" t="s">
        <v>86</v>
      </c>
      <c r="N45" s="12">
        <v>2</v>
      </c>
      <c r="O45" s="6" t="s">
        <v>76</v>
      </c>
      <c r="P45" s="6" t="s">
        <v>11</v>
      </c>
      <c r="Q45" s="4">
        <v>92</v>
      </c>
    </row>
    <row r="46" spans="1:17" x14ac:dyDescent="0.35">
      <c r="A46" s="1">
        <v>5213769</v>
      </c>
      <c r="B46" s="14" t="s">
        <v>146</v>
      </c>
      <c r="C46" s="23" t="s">
        <v>108</v>
      </c>
      <c r="D46" s="1" t="s">
        <v>63</v>
      </c>
      <c r="E46" s="12">
        <v>35</v>
      </c>
      <c r="F46" s="12" t="str">
        <f>IF(E1:E64 &gt;40, "Rentable", IF(E1:E64 &lt;20, "Pas rentable", "Raisonnable"))</f>
        <v>Raisonnable</v>
      </c>
      <c r="G46" s="6" t="s">
        <v>6</v>
      </c>
      <c r="H46" s="6" t="s">
        <v>31</v>
      </c>
      <c r="I46" s="16">
        <v>5432</v>
      </c>
      <c r="J46" s="16" t="str">
        <f t="shared" si="0"/>
        <v xml:space="preserve"> -</v>
      </c>
      <c r="K46" s="6" t="s">
        <v>32</v>
      </c>
      <c r="L46" s="10" t="s">
        <v>87</v>
      </c>
      <c r="M46" s="14" t="s">
        <v>88</v>
      </c>
      <c r="N46" s="12">
        <v>3</v>
      </c>
      <c r="O46" s="6" t="s">
        <v>77</v>
      </c>
      <c r="P46" s="6" t="s">
        <v>18</v>
      </c>
      <c r="Q46" s="4">
        <v>55</v>
      </c>
    </row>
    <row r="47" spans="1:17" x14ac:dyDescent="0.35">
      <c r="A47" s="1">
        <v>9267184</v>
      </c>
      <c r="B47" s="14" t="s">
        <v>133</v>
      </c>
      <c r="C47" s="23" t="s">
        <v>142</v>
      </c>
      <c r="D47" s="1" t="s">
        <v>70</v>
      </c>
      <c r="E47" s="12">
        <v>35</v>
      </c>
      <c r="F47" s="12" t="str">
        <f>IF(E1:E94 &gt;40, "Rentable", IF(E1:E94 &lt;20, "Pas rentable", "Raisonnable"))</f>
        <v>Raisonnable</v>
      </c>
      <c r="G47" s="6" t="s">
        <v>13</v>
      </c>
      <c r="H47" s="6" t="s">
        <v>7</v>
      </c>
      <c r="I47" s="9">
        <v>14256</v>
      </c>
      <c r="J47" s="16" t="str">
        <f t="shared" si="0"/>
        <v xml:space="preserve"> Offre spéciale</v>
      </c>
      <c r="K47" s="6" t="s">
        <v>8</v>
      </c>
      <c r="L47" s="10" t="s">
        <v>79</v>
      </c>
      <c r="M47" s="6" t="s">
        <v>80</v>
      </c>
      <c r="N47" s="12">
        <v>2</v>
      </c>
      <c r="O47" s="6" t="s">
        <v>10</v>
      </c>
      <c r="P47" s="6" t="s">
        <v>11</v>
      </c>
      <c r="Q47" s="4">
        <v>85</v>
      </c>
    </row>
    <row r="48" spans="1:17" x14ac:dyDescent="0.35">
      <c r="A48" s="1">
        <v>3642189</v>
      </c>
      <c r="B48" s="14" t="s">
        <v>133</v>
      </c>
      <c r="C48" s="23" t="s">
        <v>138</v>
      </c>
      <c r="D48" s="1" t="s">
        <v>70</v>
      </c>
      <c r="E48" s="12">
        <v>42</v>
      </c>
      <c r="F48" s="12" t="str">
        <f>IF(E1:E54 &gt;40, "Rentable", IF(E1:E54 &lt;20, "Pas rentable", "Raisonnable"))</f>
        <v>Rentable</v>
      </c>
      <c r="G48" s="6" t="s">
        <v>20</v>
      </c>
      <c r="H48" s="6" t="s">
        <v>14</v>
      </c>
      <c r="I48" s="9">
        <v>7654</v>
      </c>
      <c r="J48" s="16" t="str">
        <f t="shared" si="0"/>
        <v xml:space="preserve"> -</v>
      </c>
      <c r="K48" s="6" t="s">
        <v>15</v>
      </c>
      <c r="L48" s="10" t="s">
        <v>81</v>
      </c>
      <c r="M48" s="6" t="s">
        <v>82</v>
      </c>
      <c r="N48" s="12">
        <v>3</v>
      </c>
      <c r="O48" s="6" t="s">
        <v>17</v>
      </c>
      <c r="P48" s="6" t="s">
        <v>18</v>
      </c>
      <c r="Q48" s="4">
        <v>81</v>
      </c>
    </row>
    <row r="49" spans="1:17" x14ac:dyDescent="0.35">
      <c r="A49" s="1">
        <v>2698357</v>
      </c>
      <c r="B49" s="14" t="s">
        <v>111</v>
      </c>
      <c r="C49" s="23" t="s">
        <v>112</v>
      </c>
      <c r="D49" s="1" t="s">
        <v>40</v>
      </c>
      <c r="E49" s="20">
        <v>21</v>
      </c>
      <c r="F49" s="20" t="str">
        <f>IF(E39:E151 &gt;40, "Rentable", IF(E39:E151 &lt;20, "Pas rentable", "Raisonnable"))</f>
        <v>Raisonnable</v>
      </c>
      <c r="G49" s="6" t="s">
        <v>6</v>
      </c>
      <c r="H49" s="6" t="s">
        <v>21</v>
      </c>
      <c r="I49" s="16">
        <v>8743</v>
      </c>
      <c r="J49" s="16" t="str">
        <f t="shared" si="0"/>
        <v xml:space="preserve"> -</v>
      </c>
      <c r="K49" s="6" t="s">
        <v>22</v>
      </c>
      <c r="L49" s="10" t="s">
        <v>83</v>
      </c>
      <c r="M49" s="6" t="s">
        <v>84</v>
      </c>
      <c r="N49" s="12">
        <v>1</v>
      </c>
      <c r="O49" s="6" t="s">
        <v>10</v>
      </c>
      <c r="P49" s="6" t="s">
        <v>23</v>
      </c>
      <c r="Q49" s="4">
        <v>58</v>
      </c>
    </row>
    <row r="50" spans="1:17" x14ac:dyDescent="0.35">
      <c r="A50" s="1">
        <v>4287396</v>
      </c>
      <c r="B50" s="14" t="s">
        <v>156</v>
      </c>
      <c r="C50" s="23" t="s">
        <v>126</v>
      </c>
      <c r="D50" s="1" t="s">
        <v>72</v>
      </c>
      <c r="E50" s="20">
        <v>42</v>
      </c>
      <c r="F50" s="20" t="str">
        <f>IF(E1:E92 &gt;40, "Rentable", IF(E1:E92 &lt;20, "Pas rentable", "Raisonnable"))</f>
        <v>Rentable</v>
      </c>
      <c r="G50" s="6" t="s">
        <v>13</v>
      </c>
      <c r="H50" s="6" t="s">
        <v>26</v>
      </c>
      <c r="I50" s="9">
        <v>13245</v>
      </c>
      <c r="J50" s="16" t="str">
        <f t="shared" si="0"/>
        <v xml:space="preserve"> Offre spéciale</v>
      </c>
      <c r="K50" s="6" t="s">
        <v>27</v>
      </c>
      <c r="L50" s="10" t="s">
        <v>85</v>
      </c>
      <c r="M50" s="6" t="s">
        <v>86</v>
      </c>
      <c r="N50" s="12">
        <v>3</v>
      </c>
      <c r="O50" s="6" t="s">
        <v>28</v>
      </c>
      <c r="P50" s="6" t="s">
        <v>11</v>
      </c>
      <c r="Q50" s="4">
        <v>86</v>
      </c>
    </row>
    <row r="51" spans="1:17" x14ac:dyDescent="0.35">
      <c r="A51" s="1">
        <v>2891467</v>
      </c>
      <c r="B51" s="14" t="s">
        <v>125</v>
      </c>
      <c r="C51" s="23" t="s">
        <v>112</v>
      </c>
      <c r="D51" s="1" t="s">
        <v>72</v>
      </c>
      <c r="E51" s="12">
        <v>49</v>
      </c>
      <c r="F51" s="12" t="str">
        <f>IF(E1:E52 &gt;40, "Rentable", IF(E1:E52 &lt;20, "Pas rentable", "Raisonnable"))</f>
        <v>Rentable</v>
      </c>
      <c r="G51" s="6" t="s">
        <v>20</v>
      </c>
      <c r="H51" s="6" t="s">
        <v>31</v>
      </c>
      <c r="I51" s="16">
        <v>9876</v>
      </c>
      <c r="J51" s="16" t="str">
        <f t="shared" si="0"/>
        <v xml:space="preserve"> -</v>
      </c>
      <c r="K51" s="6" t="s">
        <v>32</v>
      </c>
      <c r="L51" s="10" t="s">
        <v>87</v>
      </c>
      <c r="M51" s="6" t="s">
        <v>88</v>
      </c>
      <c r="N51" s="12">
        <v>1</v>
      </c>
      <c r="O51" s="6" t="s">
        <v>10</v>
      </c>
      <c r="P51" s="6" t="s">
        <v>18</v>
      </c>
      <c r="Q51" s="4">
        <v>37</v>
      </c>
    </row>
    <row r="52" spans="1:17" x14ac:dyDescent="0.35">
      <c r="A52" s="1">
        <v>4825913</v>
      </c>
      <c r="B52" s="8" t="s">
        <v>91</v>
      </c>
      <c r="C52" s="22" t="s">
        <v>92</v>
      </c>
      <c r="D52" s="3" t="s">
        <v>5</v>
      </c>
      <c r="E52" s="20">
        <v>10</v>
      </c>
      <c r="F52" s="20" t="str">
        <f>IF(E52:E164 &gt;40, "Rentable", IF(E52:E164 &lt;20, "Pas rentable", "Raisonnable"))</f>
        <v>Pas rentable</v>
      </c>
      <c r="G52" s="6" t="s">
        <v>6</v>
      </c>
      <c r="H52" s="6" t="s">
        <v>7</v>
      </c>
      <c r="I52" s="16">
        <v>3000</v>
      </c>
      <c r="J52" s="16" t="str">
        <f t="shared" si="0"/>
        <v>Offre économique</v>
      </c>
      <c r="K52" s="6" t="s">
        <v>8</v>
      </c>
      <c r="L52" s="10" t="s">
        <v>79</v>
      </c>
      <c r="M52" s="14" t="s">
        <v>80</v>
      </c>
      <c r="N52" s="12">
        <v>2</v>
      </c>
      <c r="O52" s="6" t="s">
        <v>75</v>
      </c>
      <c r="P52" s="6" t="s">
        <v>11</v>
      </c>
      <c r="Q52" s="4">
        <v>60</v>
      </c>
    </row>
    <row r="53" spans="1:17" x14ac:dyDescent="0.35">
      <c r="A53" s="1">
        <v>6372189</v>
      </c>
      <c r="B53" s="14" t="s">
        <v>158</v>
      </c>
      <c r="C53" s="23" t="s">
        <v>159</v>
      </c>
      <c r="D53" s="1" t="s">
        <v>62</v>
      </c>
      <c r="E53" s="12">
        <v>56</v>
      </c>
      <c r="F53" s="12" t="str">
        <f>IF(E18:E130 &gt;40, "Rentable", IF(E18:E130 &lt;20, "Pas rentable", "Raisonnable"))</f>
        <v>Rentable</v>
      </c>
      <c r="G53" s="6" t="s">
        <v>6</v>
      </c>
      <c r="H53" s="6" t="s">
        <v>14</v>
      </c>
      <c r="I53" s="9">
        <v>10789</v>
      </c>
      <c r="J53" s="16" t="str">
        <f t="shared" si="0"/>
        <v xml:space="preserve"> Offre spéciale</v>
      </c>
      <c r="K53" s="6" t="s">
        <v>15</v>
      </c>
      <c r="L53" s="10" t="s">
        <v>81</v>
      </c>
      <c r="M53" s="14" t="s">
        <v>82</v>
      </c>
      <c r="N53" s="12">
        <v>4</v>
      </c>
      <c r="O53" s="6" t="s">
        <v>74</v>
      </c>
      <c r="P53" s="6" t="s">
        <v>18</v>
      </c>
      <c r="Q53" s="4">
        <v>94</v>
      </c>
    </row>
    <row r="54" spans="1:17" x14ac:dyDescent="0.35">
      <c r="A54" s="1">
        <v>9152834</v>
      </c>
      <c r="B54" s="14" t="s">
        <v>101</v>
      </c>
      <c r="C54" s="23" t="s">
        <v>147</v>
      </c>
      <c r="D54" s="1" t="s">
        <v>62</v>
      </c>
      <c r="E54" s="12">
        <v>12</v>
      </c>
      <c r="F54" s="12" t="str">
        <f>IF(E1:E76 &gt;40, "Rentable", IF(E1:E76 &lt;20, "Pas rentable", "Raisonnable"))</f>
        <v>Pas rentable</v>
      </c>
      <c r="G54" s="6" t="s">
        <v>13</v>
      </c>
      <c r="H54" s="6" t="s">
        <v>21</v>
      </c>
      <c r="I54" s="9">
        <v>4789</v>
      </c>
      <c r="J54" s="16" t="str">
        <f t="shared" si="0"/>
        <v>Offre économique</v>
      </c>
      <c r="K54" s="6" t="s">
        <v>22</v>
      </c>
      <c r="L54" s="10" t="s">
        <v>83</v>
      </c>
      <c r="M54" s="14" t="s">
        <v>84</v>
      </c>
      <c r="N54" s="12">
        <v>1</v>
      </c>
      <c r="O54" s="6" t="s">
        <v>76</v>
      </c>
      <c r="P54" s="6" t="s">
        <v>23</v>
      </c>
      <c r="Q54" s="4">
        <v>57</v>
      </c>
    </row>
    <row r="55" spans="1:17" x14ac:dyDescent="0.35">
      <c r="A55" s="1">
        <v>3529687</v>
      </c>
      <c r="B55" s="14" t="s">
        <v>131</v>
      </c>
      <c r="C55" s="23" t="s">
        <v>132</v>
      </c>
      <c r="D55" s="1" t="s">
        <v>50</v>
      </c>
      <c r="E55" s="12">
        <v>35</v>
      </c>
      <c r="F55" s="12" t="str">
        <f>IF(E35:E147 &gt;40, "Rentable", IF(E35:E147 &lt;20, "Pas rentable", "Raisonnable"))</f>
        <v>Raisonnable</v>
      </c>
      <c r="G55" s="6" t="s">
        <v>6</v>
      </c>
      <c r="H55" s="6" t="s">
        <v>26</v>
      </c>
      <c r="I55" s="16">
        <v>9756</v>
      </c>
      <c r="J55" s="16" t="str">
        <f t="shared" si="0"/>
        <v xml:space="preserve"> -</v>
      </c>
      <c r="K55" s="6" t="s">
        <v>27</v>
      </c>
      <c r="L55" s="10" t="s">
        <v>85</v>
      </c>
      <c r="M55" s="14" t="s">
        <v>86</v>
      </c>
      <c r="N55" s="12">
        <v>3</v>
      </c>
      <c r="O55" s="6" t="s">
        <v>77</v>
      </c>
      <c r="P55" s="6" t="s">
        <v>11</v>
      </c>
      <c r="Q55" s="4">
        <v>34</v>
      </c>
    </row>
    <row r="56" spans="1:17" x14ac:dyDescent="0.35">
      <c r="A56" s="1">
        <v>3627814</v>
      </c>
      <c r="B56" s="14" t="s">
        <v>164</v>
      </c>
      <c r="C56" s="23" t="s">
        <v>165</v>
      </c>
      <c r="D56" s="1" t="s">
        <v>50</v>
      </c>
      <c r="E56" s="12">
        <v>21</v>
      </c>
      <c r="F56" s="12" t="str">
        <f>IF(E18:E130 &gt;40, "Rentable", IF(E18:E130 &lt;20, "Pas rentable", "Raisonnable"))</f>
        <v>Raisonnable</v>
      </c>
      <c r="G56" s="6" t="s">
        <v>25</v>
      </c>
      <c r="H56" s="6" t="s">
        <v>31</v>
      </c>
      <c r="I56" s="9">
        <v>8756</v>
      </c>
      <c r="J56" s="16" t="str">
        <f t="shared" si="0"/>
        <v xml:space="preserve"> -</v>
      </c>
      <c r="K56" s="6" t="s">
        <v>32</v>
      </c>
      <c r="L56" s="10" t="s">
        <v>87</v>
      </c>
      <c r="M56" s="14" t="s">
        <v>88</v>
      </c>
      <c r="N56" s="12">
        <v>3</v>
      </c>
      <c r="O56" s="6" t="s">
        <v>10</v>
      </c>
      <c r="P56" s="6" t="s">
        <v>18</v>
      </c>
      <c r="Q56" s="4">
        <v>84</v>
      </c>
    </row>
    <row r="57" spans="1:17" x14ac:dyDescent="0.35">
      <c r="A57" s="1">
        <v>4918273</v>
      </c>
      <c r="B57" s="14" t="s">
        <v>117</v>
      </c>
      <c r="C57" s="23" t="s">
        <v>163</v>
      </c>
      <c r="D57" s="1" t="s">
        <v>50</v>
      </c>
      <c r="E57" s="12">
        <v>15</v>
      </c>
      <c r="F57" s="12" t="str">
        <f>IF(E1:E96 &gt;40, "Rentable", IF(E1:E96 &lt;20, "Pas rentable", "Raisonnable"))</f>
        <v>Pas rentable</v>
      </c>
      <c r="G57" s="6" t="s">
        <v>30</v>
      </c>
      <c r="H57" s="6" t="s">
        <v>7</v>
      </c>
      <c r="I57" s="9">
        <v>11876</v>
      </c>
      <c r="J57" s="16" t="str">
        <f t="shared" si="0"/>
        <v xml:space="preserve"> Offre spéciale</v>
      </c>
      <c r="K57" s="6" t="s">
        <v>8</v>
      </c>
      <c r="L57" s="10" t="s">
        <v>79</v>
      </c>
      <c r="M57" s="14" t="s">
        <v>80</v>
      </c>
      <c r="N57" s="12">
        <v>4</v>
      </c>
      <c r="O57" s="6" t="s">
        <v>17</v>
      </c>
      <c r="P57" s="6" t="s">
        <v>11</v>
      </c>
      <c r="Q57" s="4">
        <v>38</v>
      </c>
    </row>
    <row r="58" spans="1:17" x14ac:dyDescent="0.35">
      <c r="A58" s="1">
        <v>7894216</v>
      </c>
      <c r="B58" s="14" t="s">
        <v>109</v>
      </c>
      <c r="C58" s="23" t="s">
        <v>161</v>
      </c>
      <c r="D58" s="1" t="s">
        <v>50</v>
      </c>
      <c r="E58" s="12">
        <v>28</v>
      </c>
      <c r="F58" s="12" t="str">
        <f>IF(E1:E77 &gt;40, "Rentable", IF(E1:E77 &lt;20, "Pas rentable", "Raisonnable"))</f>
        <v>Raisonnable</v>
      </c>
      <c r="G58" s="6" t="s">
        <v>30</v>
      </c>
      <c r="H58" s="6" t="s">
        <v>14</v>
      </c>
      <c r="I58" s="16">
        <v>8654</v>
      </c>
      <c r="J58" s="16" t="str">
        <f t="shared" si="0"/>
        <v xml:space="preserve"> -</v>
      </c>
      <c r="K58" s="6" t="s">
        <v>15</v>
      </c>
      <c r="L58" s="10" t="s">
        <v>81</v>
      </c>
      <c r="M58" s="14" t="s">
        <v>82</v>
      </c>
      <c r="N58" s="12">
        <v>1</v>
      </c>
      <c r="O58" s="6" t="s">
        <v>10</v>
      </c>
      <c r="P58" s="6" t="s">
        <v>18</v>
      </c>
      <c r="Q58" s="4">
        <v>87</v>
      </c>
    </row>
    <row r="59" spans="1:17" x14ac:dyDescent="0.35">
      <c r="A59" s="1">
        <v>1259764</v>
      </c>
      <c r="B59" s="14" t="s">
        <v>107</v>
      </c>
      <c r="C59" s="23" t="s">
        <v>108</v>
      </c>
      <c r="D59" s="1" t="s">
        <v>38</v>
      </c>
      <c r="E59" s="12">
        <v>14</v>
      </c>
      <c r="F59" s="12" t="str">
        <f>IF(E51:E163 &gt;40, "Rentable", IF(E51:E163 &lt;20, "Pas rentable", "Raisonnable"))</f>
        <v>Pas rentable</v>
      </c>
      <c r="G59" s="6" t="s">
        <v>25</v>
      </c>
      <c r="H59" s="6" t="s">
        <v>21</v>
      </c>
      <c r="I59" s="16">
        <v>2567</v>
      </c>
      <c r="J59" s="16" t="str">
        <f t="shared" si="0"/>
        <v>Offre économique</v>
      </c>
      <c r="K59" s="6" t="s">
        <v>22</v>
      </c>
      <c r="L59" s="10" t="s">
        <v>83</v>
      </c>
      <c r="M59" s="14" t="s">
        <v>84</v>
      </c>
      <c r="N59" s="12">
        <v>3</v>
      </c>
      <c r="O59" s="6" t="s">
        <v>28</v>
      </c>
      <c r="P59" s="6" t="s">
        <v>23</v>
      </c>
      <c r="Q59" s="4">
        <v>77</v>
      </c>
    </row>
    <row r="60" spans="1:17" x14ac:dyDescent="0.35">
      <c r="A60" s="1">
        <v>8921473</v>
      </c>
      <c r="B60" s="14" t="s">
        <v>101</v>
      </c>
      <c r="C60" s="23" t="s">
        <v>102</v>
      </c>
      <c r="D60" s="1" t="s">
        <v>1</v>
      </c>
      <c r="E60" s="12">
        <v>14</v>
      </c>
      <c r="F60" s="12" t="str">
        <f>IF(E55:E167 &gt;40, "Rentable", IF(E55:E167 &lt;20, "Pas rentable", "Raisonnable"))</f>
        <v>Pas rentable</v>
      </c>
      <c r="G60" s="8" t="s">
        <v>6</v>
      </c>
      <c r="H60" s="6" t="s">
        <v>26</v>
      </c>
      <c r="I60" s="16">
        <v>5487</v>
      </c>
      <c r="J60" s="16" t="str">
        <f t="shared" si="0"/>
        <v xml:space="preserve"> -</v>
      </c>
      <c r="K60" s="6" t="s">
        <v>27</v>
      </c>
      <c r="L60" s="10" t="s">
        <v>85</v>
      </c>
      <c r="M60" s="14" t="s">
        <v>86</v>
      </c>
      <c r="N60" s="12">
        <v>4</v>
      </c>
      <c r="O60" s="6" t="s">
        <v>10</v>
      </c>
      <c r="P60" s="6" t="s">
        <v>11</v>
      </c>
      <c r="Q60" s="4">
        <v>96</v>
      </c>
    </row>
    <row r="61" spans="1:17" x14ac:dyDescent="0.35">
      <c r="A61" s="1">
        <v>6418279</v>
      </c>
      <c r="B61" s="14" t="s">
        <v>135</v>
      </c>
      <c r="C61" s="23" t="s">
        <v>136</v>
      </c>
      <c r="D61" s="1" t="s">
        <v>52</v>
      </c>
      <c r="E61" s="12">
        <v>14</v>
      </c>
      <c r="F61" s="12" t="str">
        <f>IF(E39:E151 &gt;40, "Rentable", IF(E39:E151 &lt;20, "Pas rentable", "Raisonnable"))</f>
        <v>Pas rentable</v>
      </c>
      <c r="G61" s="6" t="s">
        <v>20</v>
      </c>
      <c r="H61" s="6" t="s">
        <v>31</v>
      </c>
      <c r="I61" s="16">
        <v>10432</v>
      </c>
      <c r="J61" s="16" t="str">
        <f t="shared" si="0"/>
        <v xml:space="preserve"> Offre spéciale</v>
      </c>
      <c r="K61" s="6" t="s">
        <v>32</v>
      </c>
      <c r="L61" s="10" t="s">
        <v>87</v>
      </c>
      <c r="M61" s="14" t="s">
        <v>88</v>
      </c>
      <c r="N61" s="12">
        <v>1</v>
      </c>
      <c r="O61" s="6" t="s">
        <v>75</v>
      </c>
      <c r="P61" s="6" t="s">
        <v>18</v>
      </c>
      <c r="Q61" s="4">
        <v>63</v>
      </c>
    </row>
    <row r="62" spans="1:17" x14ac:dyDescent="0.35">
      <c r="A62" s="1">
        <v>7184936</v>
      </c>
      <c r="B62" s="14" t="s">
        <v>162</v>
      </c>
      <c r="C62" s="23" t="s">
        <v>163</v>
      </c>
      <c r="D62" s="1" t="s">
        <v>52</v>
      </c>
      <c r="E62" s="12">
        <v>14</v>
      </c>
      <c r="F62" s="12" t="str">
        <f>IF(E25:E137 &gt;40, "Rentable", IF(E25:E137 &lt;20, "Pas rentable", "Raisonnable"))</f>
        <v>Pas rentable</v>
      </c>
      <c r="G62" s="6" t="s">
        <v>20</v>
      </c>
      <c r="H62" s="6" t="s">
        <v>7</v>
      </c>
      <c r="I62" s="9">
        <v>4321</v>
      </c>
      <c r="J62" s="16" t="str">
        <f t="shared" si="0"/>
        <v>Offre économique</v>
      </c>
      <c r="K62" s="6" t="s">
        <v>8</v>
      </c>
      <c r="L62" s="10" t="s">
        <v>79</v>
      </c>
      <c r="M62" s="14" t="s">
        <v>80</v>
      </c>
      <c r="N62" s="12">
        <v>1</v>
      </c>
      <c r="O62" s="6" t="s">
        <v>74</v>
      </c>
      <c r="P62" s="6" t="s">
        <v>11</v>
      </c>
      <c r="Q62" s="4">
        <v>97</v>
      </c>
    </row>
    <row r="63" spans="1:17" x14ac:dyDescent="0.35">
      <c r="A63" s="1">
        <v>7132489</v>
      </c>
      <c r="B63" s="14" t="s">
        <v>160</v>
      </c>
      <c r="C63" s="23" t="s">
        <v>161</v>
      </c>
      <c r="D63" s="1" t="s">
        <v>52</v>
      </c>
      <c r="E63" s="12">
        <v>42</v>
      </c>
      <c r="F63" s="12" t="str">
        <f>IF(E3:E101 &gt;40, "Rentable", IF(E3:E101 &lt;20, "Pas rentable", "Raisonnable"))</f>
        <v>Rentable</v>
      </c>
      <c r="G63" s="6" t="s">
        <v>6</v>
      </c>
      <c r="H63" s="6" t="s">
        <v>14</v>
      </c>
      <c r="I63" s="9">
        <v>3210</v>
      </c>
      <c r="J63" s="16" t="str">
        <f t="shared" si="0"/>
        <v>Offre économique</v>
      </c>
      <c r="K63" s="6" t="s">
        <v>15</v>
      </c>
      <c r="L63" s="10" t="s">
        <v>81</v>
      </c>
      <c r="M63" s="14" t="s">
        <v>82</v>
      </c>
      <c r="N63" s="12">
        <v>2</v>
      </c>
      <c r="O63" s="6" t="s">
        <v>76</v>
      </c>
      <c r="P63" s="6" t="s">
        <v>18</v>
      </c>
      <c r="Q63" s="4">
        <v>49</v>
      </c>
    </row>
    <row r="64" spans="1:17" x14ac:dyDescent="0.35">
      <c r="A64" s="1">
        <v>6341978</v>
      </c>
      <c r="B64" s="14" t="s">
        <v>152</v>
      </c>
      <c r="C64" s="23" t="s">
        <v>165</v>
      </c>
      <c r="D64" s="1" t="s">
        <v>52</v>
      </c>
      <c r="E64" s="12">
        <v>28</v>
      </c>
      <c r="F64" s="12" t="str">
        <f>IF(E1:E84 &gt;40, "Rentable", IF(E1:E84 &lt;20, "Pas rentable", "Raisonnable"))</f>
        <v>Raisonnable</v>
      </c>
      <c r="G64" s="6" t="s">
        <v>25</v>
      </c>
      <c r="H64" s="6" t="s">
        <v>21</v>
      </c>
      <c r="I64" s="9">
        <v>3412</v>
      </c>
      <c r="J64" s="16" t="str">
        <f t="shared" si="0"/>
        <v>Offre économique</v>
      </c>
      <c r="K64" s="6" t="s">
        <v>22</v>
      </c>
      <c r="L64" s="10" t="s">
        <v>83</v>
      </c>
      <c r="M64" s="6" t="s">
        <v>84</v>
      </c>
      <c r="N64" s="12">
        <v>2</v>
      </c>
      <c r="O64" s="6" t="s">
        <v>77</v>
      </c>
      <c r="P64" s="6" t="s">
        <v>23</v>
      </c>
      <c r="Q64" s="4">
        <v>72</v>
      </c>
    </row>
    <row r="65" spans="1:17" x14ac:dyDescent="0.35">
      <c r="A65" s="1">
        <v>7351984</v>
      </c>
      <c r="B65" s="14" t="s">
        <v>121</v>
      </c>
      <c r="C65" s="23" t="s">
        <v>122</v>
      </c>
      <c r="D65" s="1" t="s">
        <v>45</v>
      </c>
      <c r="E65" s="12">
        <v>28</v>
      </c>
      <c r="F65" s="12" t="str">
        <f>IF(E50:E162 &gt;40, "Rentable", IF(E50:E162 &lt;20, "Pas rentable", "Raisonnable"))</f>
        <v>Raisonnable</v>
      </c>
      <c r="G65" s="6" t="s">
        <v>6</v>
      </c>
      <c r="H65" s="6" t="s">
        <v>26</v>
      </c>
      <c r="I65" s="16">
        <v>9223</v>
      </c>
      <c r="J65" s="16" t="str">
        <f t="shared" si="0"/>
        <v xml:space="preserve"> -</v>
      </c>
      <c r="K65" s="6" t="s">
        <v>27</v>
      </c>
      <c r="L65" s="10" t="s">
        <v>85</v>
      </c>
      <c r="M65" s="6" t="s">
        <v>86</v>
      </c>
      <c r="N65" s="12">
        <v>2</v>
      </c>
      <c r="O65" s="6" t="s">
        <v>10</v>
      </c>
      <c r="P65" s="6" t="s">
        <v>11</v>
      </c>
      <c r="Q65" s="4">
        <v>51</v>
      </c>
    </row>
    <row r="66" spans="1:17" x14ac:dyDescent="0.35">
      <c r="A66" s="1">
        <v>8912674</v>
      </c>
      <c r="B66" s="14" t="s">
        <v>150</v>
      </c>
      <c r="C66" s="23" t="s">
        <v>151</v>
      </c>
      <c r="D66" s="1" t="s">
        <v>45</v>
      </c>
      <c r="E66" s="12">
        <v>49</v>
      </c>
      <c r="F66" s="12" t="str">
        <f>IF(E36:E148 &gt;40, "Rentable", IF(E36:E148 &lt;20, "Pas rentable", "Raisonnable"))</f>
        <v>Rentable</v>
      </c>
      <c r="G66" s="6" t="s">
        <v>6</v>
      </c>
      <c r="H66" s="6" t="s">
        <v>31</v>
      </c>
      <c r="I66" s="16">
        <v>12345</v>
      </c>
      <c r="J66" s="16" t="str">
        <f t="shared" si="0"/>
        <v xml:space="preserve"> Offre spéciale</v>
      </c>
      <c r="K66" s="6" t="s">
        <v>32</v>
      </c>
      <c r="L66" s="10" t="s">
        <v>87</v>
      </c>
      <c r="M66" s="6" t="s">
        <v>88</v>
      </c>
      <c r="N66" s="12">
        <v>2</v>
      </c>
      <c r="O66" s="6" t="s">
        <v>17</v>
      </c>
      <c r="P66" s="6" t="s">
        <v>18</v>
      </c>
      <c r="Q66" s="4">
        <v>93</v>
      </c>
    </row>
    <row r="67" spans="1:17" x14ac:dyDescent="0.35">
      <c r="A67" s="1">
        <v>2587943</v>
      </c>
      <c r="B67" s="14" t="s">
        <v>144</v>
      </c>
      <c r="C67" s="23" t="s">
        <v>128</v>
      </c>
      <c r="D67" s="1" t="s">
        <v>45</v>
      </c>
      <c r="E67" s="12">
        <v>21</v>
      </c>
      <c r="F67" s="12" t="str">
        <f>IF(E22:E134 &gt;40, "Rentable", IF(E22:E134 &lt;20, "Pas rentable", "Raisonnable"))</f>
        <v>Raisonnable</v>
      </c>
      <c r="G67" s="6" t="s">
        <v>6</v>
      </c>
      <c r="H67" s="6" t="s">
        <v>7</v>
      </c>
      <c r="I67" s="16">
        <v>6345</v>
      </c>
      <c r="J67" s="16" t="str">
        <f t="shared" ref="J67:J100" si="1">IF(I67:I165&gt;=10000," Offre spéciale", IF(I67:I165&lt;=5000,"Offre économique"," -"))</f>
        <v xml:space="preserve"> -</v>
      </c>
      <c r="K67" s="6" t="s">
        <v>8</v>
      </c>
      <c r="L67" s="10" t="s">
        <v>79</v>
      </c>
      <c r="M67" s="6" t="s">
        <v>80</v>
      </c>
      <c r="N67" s="12">
        <v>2</v>
      </c>
      <c r="O67" s="6" t="s">
        <v>10</v>
      </c>
      <c r="P67" s="6" t="s">
        <v>11</v>
      </c>
      <c r="Q67" s="4">
        <v>62</v>
      </c>
    </row>
    <row r="68" spans="1:17" x14ac:dyDescent="0.35">
      <c r="A68" s="1">
        <v>9854612</v>
      </c>
      <c r="B68" s="14" t="s">
        <v>152</v>
      </c>
      <c r="C68" s="23" t="s">
        <v>147</v>
      </c>
      <c r="D68" s="1" t="s">
        <v>45</v>
      </c>
      <c r="E68" s="12">
        <v>49</v>
      </c>
      <c r="F68" s="12" t="str">
        <f>IF(E7:E105 &gt;40, "Rentable", IF(E7:E105 &lt;20, "Pas rentable", "Raisonnable"))</f>
        <v>Rentable</v>
      </c>
      <c r="G68" s="6" t="s">
        <v>13</v>
      </c>
      <c r="H68" s="6" t="s">
        <v>14</v>
      </c>
      <c r="I68" s="9">
        <v>8976</v>
      </c>
      <c r="J68" s="16" t="str">
        <f t="shared" si="1"/>
        <v xml:space="preserve"> -</v>
      </c>
      <c r="K68" s="6" t="s">
        <v>15</v>
      </c>
      <c r="L68" s="10" t="s">
        <v>81</v>
      </c>
      <c r="M68" s="6" t="s">
        <v>82</v>
      </c>
      <c r="N68" s="12">
        <v>1</v>
      </c>
      <c r="O68" s="6" t="s">
        <v>28</v>
      </c>
      <c r="P68" s="6" t="s">
        <v>18</v>
      </c>
      <c r="Q68" s="4">
        <v>50</v>
      </c>
    </row>
    <row r="69" spans="1:17" x14ac:dyDescent="0.35">
      <c r="A69" s="1">
        <v>9748251</v>
      </c>
      <c r="B69" s="14" t="s">
        <v>144</v>
      </c>
      <c r="C69" s="23" t="s">
        <v>143</v>
      </c>
      <c r="D69" s="1" t="s">
        <v>45</v>
      </c>
      <c r="E69" s="12">
        <v>63</v>
      </c>
      <c r="F69" s="12" t="str">
        <f>IF(E1:E96 &gt;40, "Rentable", IF(E1:E96 &lt;20, "Pas rentable", "Raisonnable"))</f>
        <v>Rentable</v>
      </c>
      <c r="G69" s="6" t="s">
        <v>13</v>
      </c>
      <c r="H69" s="6" t="s">
        <v>21</v>
      </c>
      <c r="I69" s="9">
        <v>5678</v>
      </c>
      <c r="J69" s="16" t="str">
        <f t="shared" si="1"/>
        <v xml:space="preserve"> -</v>
      </c>
      <c r="K69" s="6" t="s">
        <v>22</v>
      </c>
      <c r="L69" s="10" t="s">
        <v>83</v>
      </c>
      <c r="M69" s="14" t="s">
        <v>84</v>
      </c>
      <c r="N69" s="12">
        <v>4</v>
      </c>
      <c r="O69" s="6" t="s">
        <v>10</v>
      </c>
      <c r="P69" s="6" t="s">
        <v>23</v>
      </c>
      <c r="Q69" s="4">
        <v>83</v>
      </c>
    </row>
    <row r="70" spans="1:17" x14ac:dyDescent="0.35">
      <c r="A70" s="1">
        <v>8742193</v>
      </c>
      <c r="B70" s="14" t="s">
        <v>105</v>
      </c>
      <c r="C70" s="23" t="s">
        <v>142</v>
      </c>
      <c r="D70" s="1" t="s">
        <v>45</v>
      </c>
      <c r="E70" s="12">
        <v>14</v>
      </c>
      <c r="F70" s="12" t="str">
        <f>IF(E1:E82 &gt;40, "Rentable", IF(E1:E82 &lt;20, "Pas rentable", "Raisonnable"))</f>
        <v>Pas rentable</v>
      </c>
      <c r="G70" s="8" t="s">
        <v>13</v>
      </c>
      <c r="H70" s="6" t="s">
        <v>26</v>
      </c>
      <c r="I70" s="9">
        <v>4321</v>
      </c>
      <c r="J70" s="16" t="str">
        <f t="shared" si="1"/>
        <v>Offre économique</v>
      </c>
      <c r="K70" s="6" t="s">
        <v>27</v>
      </c>
      <c r="L70" s="10" t="s">
        <v>85</v>
      </c>
      <c r="M70" s="14" t="s">
        <v>86</v>
      </c>
      <c r="N70" s="12">
        <v>3</v>
      </c>
      <c r="O70" s="6" t="s">
        <v>75</v>
      </c>
      <c r="P70" s="6" t="s">
        <v>11</v>
      </c>
      <c r="Q70" s="4">
        <v>65</v>
      </c>
    </row>
    <row r="71" spans="1:17" x14ac:dyDescent="0.35">
      <c r="A71" s="1">
        <v>8795123</v>
      </c>
      <c r="B71" s="14" t="s">
        <v>133</v>
      </c>
      <c r="C71" s="23" t="s">
        <v>134</v>
      </c>
      <c r="D71" s="1" t="s">
        <v>51</v>
      </c>
      <c r="E71" s="12">
        <v>42</v>
      </c>
      <c r="F71" s="12" t="str">
        <f>IF(E50:E162 &gt;40, "Rentable", IF(E50:E162 &lt;20, "Pas rentable", "Raisonnable"))</f>
        <v>Rentable</v>
      </c>
      <c r="G71" s="6" t="s">
        <v>13</v>
      </c>
      <c r="H71" s="6" t="s">
        <v>31</v>
      </c>
      <c r="I71" s="16">
        <v>5210</v>
      </c>
      <c r="J71" s="16" t="str">
        <f t="shared" si="1"/>
        <v xml:space="preserve"> -</v>
      </c>
      <c r="K71" s="6" t="s">
        <v>32</v>
      </c>
      <c r="L71" s="10" t="s">
        <v>87</v>
      </c>
      <c r="M71" s="14" t="s">
        <v>88</v>
      </c>
      <c r="N71" s="12">
        <v>2</v>
      </c>
      <c r="O71" s="6" t="s">
        <v>74</v>
      </c>
      <c r="P71" s="6" t="s">
        <v>18</v>
      </c>
      <c r="Q71" s="4">
        <v>76</v>
      </c>
    </row>
    <row r="72" spans="1:17" x14ac:dyDescent="0.35">
      <c r="A72" s="1">
        <v>9258741</v>
      </c>
      <c r="B72" s="14" t="s">
        <v>160</v>
      </c>
      <c r="C72" s="23" t="s">
        <v>161</v>
      </c>
      <c r="D72" s="1" t="s">
        <v>51</v>
      </c>
      <c r="E72" s="12">
        <v>63</v>
      </c>
      <c r="F72" s="12" t="str">
        <f>IF(E36:E148 &gt;40, "Rentable", IF(E36:E148 &lt;20, "Pas rentable", "Raisonnable"))</f>
        <v>Rentable</v>
      </c>
      <c r="G72" s="6" t="s">
        <v>13</v>
      </c>
      <c r="H72" s="6" t="s">
        <v>7</v>
      </c>
      <c r="I72" s="9">
        <v>5967</v>
      </c>
      <c r="J72" s="16" t="str">
        <f t="shared" si="1"/>
        <v xml:space="preserve"> -</v>
      </c>
      <c r="K72" s="6" t="s">
        <v>8</v>
      </c>
      <c r="L72" s="10" t="s">
        <v>79</v>
      </c>
      <c r="M72" s="14" t="s">
        <v>80</v>
      </c>
      <c r="N72" s="12">
        <v>2</v>
      </c>
      <c r="O72" s="6" t="s">
        <v>76</v>
      </c>
      <c r="P72" s="6" t="s">
        <v>11</v>
      </c>
      <c r="Q72" s="4">
        <v>44</v>
      </c>
    </row>
    <row r="73" spans="1:17" x14ac:dyDescent="0.35">
      <c r="A73" s="1">
        <v>3627481</v>
      </c>
      <c r="B73" s="14" t="s">
        <v>146</v>
      </c>
      <c r="C73" s="23" t="s">
        <v>181</v>
      </c>
      <c r="D73" s="1" t="s">
        <v>51</v>
      </c>
      <c r="E73" s="12">
        <v>49</v>
      </c>
      <c r="F73" s="12" t="str">
        <f>IF(E15:E127 &gt;40, "Rentable", IF(E15:E127 &lt;20, "Pas rentable", "Raisonnable"))</f>
        <v>Rentable</v>
      </c>
      <c r="G73" s="6" t="s">
        <v>25</v>
      </c>
      <c r="H73" s="6" t="s">
        <v>14</v>
      </c>
      <c r="I73" s="9">
        <v>6123</v>
      </c>
      <c r="J73" s="16" t="str">
        <f t="shared" si="1"/>
        <v xml:space="preserve"> -</v>
      </c>
      <c r="K73" s="6" t="s">
        <v>15</v>
      </c>
      <c r="L73" s="10" t="s">
        <v>81</v>
      </c>
      <c r="M73" s="14" t="s">
        <v>82</v>
      </c>
      <c r="N73" s="12">
        <v>1</v>
      </c>
      <c r="O73" s="6" t="s">
        <v>77</v>
      </c>
      <c r="P73" s="6" t="s">
        <v>18</v>
      </c>
      <c r="Q73" s="4">
        <v>82</v>
      </c>
    </row>
    <row r="74" spans="1:17" x14ac:dyDescent="0.35">
      <c r="A74" s="1">
        <v>4729681</v>
      </c>
      <c r="B74" s="14" t="s">
        <v>124</v>
      </c>
      <c r="C74" s="23" t="s">
        <v>180</v>
      </c>
      <c r="D74" s="1" t="s">
        <v>51</v>
      </c>
      <c r="E74" s="12">
        <v>21</v>
      </c>
      <c r="F74" s="12" t="str">
        <f>IF(E1:E95 &gt;40, "Rentable", IF(E1:E95 &lt;20, "Pas rentable", "Raisonnable"))</f>
        <v>Raisonnable</v>
      </c>
      <c r="G74" s="6" t="s">
        <v>20</v>
      </c>
      <c r="H74" s="6" t="s">
        <v>21</v>
      </c>
      <c r="I74" s="9">
        <v>10123</v>
      </c>
      <c r="J74" s="16" t="str">
        <f t="shared" si="1"/>
        <v xml:space="preserve"> Offre spéciale</v>
      </c>
      <c r="K74" s="6" t="s">
        <v>22</v>
      </c>
      <c r="L74" s="10" t="s">
        <v>83</v>
      </c>
      <c r="M74" s="14" t="s">
        <v>84</v>
      </c>
      <c r="N74" s="12">
        <v>4</v>
      </c>
      <c r="O74" s="6" t="s">
        <v>10</v>
      </c>
      <c r="P74" s="6" t="s">
        <v>23</v>
      </c>
      <c r="Q74" s="4">
        <v>52</v>
      </c>
    </row>
    <row r="75" spans="1:17" x14ac:dyDescent="0.35">
      <c r="A75" s="1">
        <v>5479162</v>
      </c>
      <c r="B75" s="14" t="s">
        <v>113</v>
      </c>
      <c r="C75" s="23" t="s">
        <v>114</v>
      </c>
      <c r="D75" s="1" t="s">
        <v>41</v>
      </c>
      <c r="E75" s="12">
        <v>28</v>
      </c>
      <c r="F75" s="12" t="str">
        <f>IF(E64:E183 &gt;40, "Rentable", IF(E64:E183 &lt;20, "Pas rentable", "Raisonnable"))</f>
        <v>Raisonnable</v>
      </c>
      <c r="G75" s="6" t="s">
        <v>13</v>
      </c>
      <c r="H75" s="6" t="s">
        <v>26</v>
      </c>
      <c r="I75" s="16">
        <v>4210</v>
      </c>
      <c r="J75" s="16" t="str">
        <f t="shared" si="1"/>
        <v>Offre économique</v>
      </c>
      <c r="K75" s="6" t="s">
        <v>27</v>
      </c>
      <c r="L75" s="10" t="s">
        <v>85</v>
      </c>
      <c r="M75" s="14" t="s">
        <v>86</v>
      </c>
      <c r="N75" s="12">
        <v>4</v>
      </c>
      <c r="O75" s="6" t="s">
        <v>17</v>
      </c>
      <c r="P75" s="6" t="s">
        <v>11</v>
      </c>
      <c r="Q75" s="4">
        <v>98</v>
      </c>
    </row>
    <row r="76" spans="1:17" x14ac:dyDescent="0.35">
      <c r="A76" s="1">
        <v>6294178</v>
      </c>
      <c r="B76" s="14" t="s">
        <v>169</v>
      </c>
      <c r="C76" s="23" t="s">
        <v>108</v>
      </c>
      <c r="D76" s="1" t="s">
        <v>65</v>
      </c>
      <c r="E76" s="12">
        <v>21</v>
      </c>
      <c r="F76" s="12" t="str">
        <f>IF(E35:E147 &gt;40, "Rentable", IF(E35:E147 &lt;20, "Pas rentable", "Raisonnable"))</f>
        <v>Raisonnable</v>
      </c>
      <c r="G76" s="6" t="s">
        <v>13</v>
      </c>
      <c r="H76" s="6" t="s">
        <v>31</v>
      </c>
      <c r="I76" s="9">
        <v>7456</v>
      </c>
      <c r="J76" s="16" t="str">
        <f t="shared" si="1"/>
        <v xml:space="preserve"> -</v>
      </c>
      <c r="K76" s="6" t="s">
        <v>32</v>
      </c>
      <c r="L76" s="10" t="s">
        <v>87</v>
      </c>
      <c r="M76" s="14" t="s">
        <v>88</v>
      </c>
      <c r="N76" s="12">
        <v>4</v>
      </c>
      <c r="O76" s="6" t="s">
        <v>10</v>
      </c>
      <c r="P76" s="6" t="s">
        <v>18</v>
      </c>
      <c r="Q76" s="4">
        <v>39</v>
      </c>
    </row>
    <row r="77" spans="1:17" x14ac:dyDescent="0.35">
      <c r="A77" s="1">
        <v>5236879</v>
      </c>
      <c r="B77" s="14" t="s">
        <v>155</v>
      </c>
      <c r="C77" s="23" t="s">
        <v>110</v>
      </c>
      <c r="D77" s="1" t="s">
        <v>65</v>
      </c>
      <c r="E77" s="12">
        <v>56</v>
      </c>
      <c r="F77" s="12" t="str">
        <f>IF(E14:E126 &gt;40, "Rentable", IF(E14:E126 &lt;20, "Pas rentable", "Raisonnable"))</f>
        <v>Rentable</v>
      </c>
      <c r="G77" s="6" t="s">
        <v>25</v>
      </c>
      <c r="H77" s="6" t="s">
        <v>7</v>
      </c>
      <c r="I77" s="16">
        <v>6789</v>
      </c>
      <c r="J77" s="16" t="str">
        <f t="shared" si="1"/>
        <v xml:space="preserve"> -</v>
      </c>
      <c r="K77" s="6" t="s">
        <v>8</v>
      </c>
      <c r="L77" s="10" t="s">
        <v>79</v>
      </c>
      <c r="M77" s="14" t="s">
        <v>80</v>
      </c>
      <c r="N77" s="12">
        <v>2</v>
      </c>
      <c r="O77" s="6" t="s">
        <v>28</v>
      </c>
      <c r="P77" s="6" t="s">
        <v>11</v>
      </c>
      <c r="Q77" s="4">
        <v>54</v>
      </c>
    </row>
    <row r="78" spans="1:17" x14ac:dyDescent="0.35">
      <c r="A78" s="1">
        <v>2378964</v>
      </c>
      <c r="B78" s="14" t="s">
        <v>111</v>
      </c>
      <c r="C78" s="23" t="s">
        <v>181</v>
      </c>
      <c r="D78" s="1" t="s">
        <v>65</v>
      </c>
      <c r="E78" s="12">
        <v>28</v>
      </c>
      <c r="F78" s="12" t="str">
        <f>IF(E1:E94 &gt;40, "Rentable", IF(E1:E94 &lt;20, "Pas rentable", "Raisonnable"))</f>
        <v>Raisonnable</v>
      </c>
      <c r="G78" s="6" t="s">
        <v>20</v>
      </c>
      <c r="H78" s="6" t="s">
        <v>14</v>
      </c>
      <c r="I78" s="16">
        <v>11234</v>
      </c>
      <c r="J78" s="16" t="str">
        <f t="shared" si="1"/>
        <v xml:space="preserve"> Offre spéciale</v>
      </c>
      <c r="K78" s="6" t="s">
        <v>15</v>
      </c>
      <c r="L78" s="10" t="s">
        <v>81</v>
      </c>
      <c r="M78" s="14" t="s">
        <v>82</v>
      </c>
      <c r="N78" s="12">
        <v>1</v>
      </c>
      <c r="O78" s="6" t="s">
        <v>10</v>
      </c>
      <c r="P78" s="6" t="s">
        <v>18</v>
      </c>
      <c r="Q78" s="4">
        <v>28</v>
      </c>
    </row>
    <row r="79" spans="1:17" x14ac:dyDescent="0.35">
      <c r="A79" s="1">
        <v>7251389</v>
      </c>
      <c r="B79" s="14" t="s">
        <v>137</v>
      </c>
      <c r="C79" s="23" t="s">
        <v>138</v>
      </c>
      <c r="D79" s="1" t="s">
        <v>53</v>
      </c>
      <c r="E79" s="12">
        <v>35</v>
      </c>
      <c r="F79" s="12" t="str">
        <f>IF(E56:E168 &gt;40, "Rentable", IF(E56:E168 &lt;20, "Pas rentable", "Raisonnable"))</f>
        <v>Raisonnable</v>
      </c>
      <c r="G79" s="6" t="s">
        <v>25</v>
      </c>
      <c r="H79" s="6" t="s">
        <v>21</v>
      </c>
      <c r="I79" s="16">
        <v>2678</v>
      </c>
      <c r="J79" s="16" t="str">
        <f t="shared" si="1"/>
        <v>Offre économique</v>
      </c>
      <c r="K79" s="6" t="s">
        <v>22</v>
      </c>
      <c r="L79" s="10" t="s">
        <v>83</v>
      </c>
      <c r="M79" s="14" t="s">
        <v>84</v>
      </c>
      <c r="N79" s="12">
        <v>4</v>
      </c>
      <c r="O79" s="6" t="s">
        <v>75</v>
      </c>
      <c r="P79" s="6" t="s">
        <v>23</v>
      </c>
      <c r="Q79" s="4">
        <v>62</v>
      </c>
    </row>
    <row r="80" spans="1:17" x14ac:dyDescent="0.35">
      <c r="A80" s="1">
        <v>1948276</v>
      </c>
      <c r="B80" s="14" t="s">
        <v>107</v>
      </c>
      <c r="C80" s="23" t="s">
        <v>136</v>
      </c>
      <c r="D80" s="1" t="s">
        <v>53</v>
      </c>
      <c r="E80" s="12">
        <v>16</v>
      </c>
      <c r="F80" s="12" t="str">
        <f>IF(E16:E128 &gt;40, "Rentable", IF(E16:E128 &lt;20, "Pas rentable", "Raisonnable"))</f>
        <v>Pas rentable</v>
      </c>
      <c r="G80" s="6" t="s">
        <v>30</v>
      </c>
      <c r="H80" s="6" t="s">
        <v>26</v>
      </c>
      <c r="I80" s="16">
        <v>10987</v>
      </c>
      <c r="J80" s="16" t="str">
        <f t="shared" si="1"/>
        <v xml:space="preserve"> Offre spéciale</v>
      </c>
      <c r="K80" s="6" t="s">
        <v>27</v>
      </c>
      <c r="L80" s="10" t="s">
        <v>85</v>
      </c>
      <c r="M80" s="14" t="s">
        <v>86</v>
      </c>
      <c r="N80" s="12">
        <v>1</v>
      </c>
      <c r="O80" s="6" t="s">
        <v>74</v>
      </c>
      <c r="P80" s="6" t="s">
        <v>11</v>
      </c>
      <c r="Q80" s="4">
        <v>81</v>
      </c>
    </row>
    <row r="81" spans="1:17" x14ac:dyDescent="0.35">
      <c r="A81" s="1">
        <v>5473862</v>
      </c>
      <c r="B81" s="14" t="s">
        <v>152</v>
      </c>
      <c r="C81" s="23" t="s">
        <v>153</v>
      </c>
      <c r="D81" s="1" t="s">
        <v>59</v>
      </c>
      <c r="E81" s="12">
        <v>56</v>
      </c>
      <c r="F81" s="12" t="str">
        <f>IF(E50:E162 &gt;40, "Rentable", IF(E50:E162 &lt;20, "Pas rentable", "Raisonnable"))</f>
        <v>Rentable</v>
      </c>
      <c r="G81" s="6" t="s">
        <v>13</v>
      </c>
      <c r="H81" s="6" t="s">
        <v>31</v>
      </c>
      <c r="I81" s="16">
        <v>4798</v>
      </c>
      <c r="J81" s="16" t="str">
        <f t="shared" si="1"/>
        <v>Offre économique</v>
      </c>
      <c r="K81" s="6" t="s">
        <v>32</v>
      </c>
      <c r="L81" s="10" t="s">
        <v>87</v>
      </c>
      <c r="M81" s="6" t="s">
        <v>88</v>
      </c>
      <c r="N81" s="12">
        <v>1</v>
      </c>
      <c r="O81" s="6" t="s">
        <v>76</v>
      </c>
      <c r="P81" s="6" t="s">
        <v>18</v>
      </c>
      <c r="Q81" s="4">
        <v>94</v>
      </c>
    </row>
    <row r="82" spans="1:17" x14ac:dyDescent="0.35">
      <c r="A82" s="1">
        <v>5123978</v>
      </c>
      <c r="B82" s="14" t="s">
        <v>156</v>
      </c>
      <c r="C82" s="23" t="s">
        <v>183</v>
      </c>
      <c r="D82" s="1" t="s">
        <v>59</v>
      </c>
      <c r="E82" s="12">
        <v>63</v>
      </c>
      <c r="F82" s="12" t="str">
        <f>IF(E10:E122 &gt;40, "Rentable", IF(E10:E122 &lt;20, "Pas rentable", "Raisonnable"))</f>
        <v>Rentable</v>
      </c>
      <c r="G82" s="6" t="s">
        <v>20</v>
      </c>
      <c r="H82" s="6" t="s">
        <v>7</v>
      </c>
      <c r="I82" s="9">
        <v>8765</v>
      </c>
      <c r="J82" s="16" t="str">
        <f t="shared" si="1"/>
        <v xml:space="preserve"> -</v>
      </c>
      <c r="K82" s="6" t="s">
        <v>8</v>
      </c>
      <c r="L82" s="10" t="s">
        <v>79</v>
      </c>
      <c r="M82" s="6" t="s">
        <v>80</v>
      </c>
      <c r="N82" s="12">
        <v>2</v>
      </c>
      <c r="O82" s="6" t="s">
        <v>77</v>
      </c>
      <c r="P82" s="6" t="s">
        <v>11</v>
      </c>
      <c r="Q82" s="4">
        <v>74</v>
      </c>
    </row>
    <row r="83" spans="1:17" x14ac:dyDescent="0.35">
      <c r="A83" s="1">
        <v>5821436</v>
      </c>
      <c r="B83" s="14" t="s">
        <v>144</v>
      </c>
      <c r="C83" s="23" t="s">
        <v>145</v>
      </c>
      <c r="D83" s="1" t="s">
        <v>57</v>
      </c>
      <c r="E83" s="12">
        <v>15</v>
      </c>
      <c r="F83" s="12" t="str">
        <f>IF(E56:E168 &gt;40, "Rentable", IF(E56:E168 &lt;20, "Pas rentable", "Raisonnable"))</f>
        <v>Pas rentable</v>
      </c>
      <c r="G83" s="6" t="s">
        <v>20</v>
      </c>
      <c r="H83" s="6" t="s">
        <v>14</v>
      </c>
      <c r="I83" s="16">
        <v>8034</v>
      </c>
      <c r="J83" s="16" t="str">
        <f t="shared" si="1"/>
        <v xml:space="preserve"> -</v>
      </c>
      <c r="K83" s="6" t="s">
        <v>15</v>
      </c>
      <c r="L83" s="10" t="s">
        <v>81</v>
      </c>
      <c r="M83" s="6" t="s">
        <v>82</v>
      </c>
      <c r="N83" s="12">
        <v>2</v>
      </c>
      <c r="O83" s="6" t="s">
        <v>10</v>
      </c>
      <c r="P83" s="6" t="s">
        <v>18</v>
      </c>
      <c r="Q83" s="4">
        <v>50</v>
      </c>
    </row>
    <row r="84" spans="1:17" x14ac:dyDescent="0.35">
      <c r="A84" s="1">
        <v>6387412</v>
      </c>
      <c r="B84" s="14" t="s">
        <v>135</v>
      </c>
      <c r="C84" s="23" t="s">
        <v>153</v>
      </c>
      <c r="D84" s="1" t="s">
        <v>57</v>
      </c>
      <c r="E84" s="12">
        <v>63</v>
      </c>
      <c r="F84" s="12" t="str">
        <f>IF(E16:E128 &gt;40, "Rentable", IF(E16:E128 &lt;20, "Pas rentable", "Raisonnable"))</f>
        <v>Rentable</v>
      </c>
      <c r="G84" s="6" t="s">
        <v>25</v>
      </c>
      <c r="H84" s="6" t="s">
        <v>21</v>
      </c>
      <c r="I84" s="9">
        <v>2789</v>
      </c>
      <c r="J84" s="16" t="str">
        <f t="shared" si="1"/>
        <v>Offre économique</v>
      </c>
      <c r="K84" s="6" t="s">
        <v>22</v>
      </c>
      <c r="L84" s="10" t="s">
        <v>83</v>
      </c>
      <c r="M84" s="6" t="s">
        <v>84</v>
      </c>
      <c r="N84" s="12">
        <v>3</v>
      </c>
      <c r="O84" s="6" t="s">
        <v>17</v>
      </c>
      <c r="P84" s="6" t="s">
        <v>23</v>
      </c>
      <c r="Q84" s="4">
        <v>35</v>
      </c>
    </row>
    <row r="85" spans="1:17" x14ac:dyDescent="0.35">
      <c r="A85" s="1">
        <v>4268973</v>
      </c>
      <c r="B85" s="14" t="s">
        <v>119</v>
      </c>
      <c r="C85" s="23" t="s">
        <v>120</v>
      </c>
      <c r="D85" s="1" t="s">
        <v>44</v>
      </c>
      <c r="E85" s="12">
        <v>28</v>
      </c>
      <c r="F85" s="12" t="str">
        <f>IF(E71:E191 &gt;40, "Rentable", IF(E71:E191 &lt;20, "Pas rentable", "Raisonnable"))</f>
        <v>Raisonnable</v>
      </c>
      <c r="G85" s="6" t="s">
        <v>30</v>
      </c>
      <c r="H85" s="6" t="s">
        <v>26</v>
      </c>
      <c r="I85" s="16">
        <v>6789</v>
      </c>
      <c r="J85" s="16" t="str">
        <f t="shared" si="1"/>
        <v xml:space="preserve"> -</v>
      </c>
      <c r="K85" s="6" t="s">
        <v>27</v>
      </c>
      <c r="L85" s="10" t="s">
        <v>85</v>
      </c>
      <c r="M85" s="6" t="s">
        <v>86</v>
      </c>
      <c r="N85" s="12">
        <v>3</v>
      </c>
      <c r="O85" s="6" t="s">
        <v>10</v>
      </c>
      <c r="P85" s="6" t="s">
        <v>11</v>
      </c>
      <c r="Q85" s="4">
        <v>85</v>
      </c>
    </row>
    <row r="86" spans="1:17" x14ac:dyDescent="0.35">
      <c r="A86" s="1">
        <v>2961478</v>
      </c>
      <c r="B86" s="14" t="s">
        <v>148</v>
      </c>
      <c r="C86" s="23" t="s">
        <v>149</v>
      </c>
      <c r="D86" s="1" t="s">
        <v>44</v>
      </c>
      <c r="E86" s="12">
        <v>49</v>
      </c>
      <c r="F86" s="12" t="str">
        <f>IF(E57:E169 &gt;40, "Rentable", IF(E57:E169 &lt;20, "Pas rentable", "Raisonnable"))</f>
        <v>Rentable</v>
      </c>
      <c r="G86" s="6" t="s">
        <v>30</v>
      </c>
      <c r="H86" s="6" t="s">
        <v>31</v>
      </c>
      <c r="I86" s="16">
        <v>2176</v>
      </c>
      <c r="J86" s="16" t="str">
        <f t="shared" si="1"/>
        <v>Offre économique</v>
      </c>
      <c r="K86" s="6" t="s">
        <v>32</v>
      </c>
      <c r="L86" s="10" t="s">
        <v>87</v>
      </c>
      <c r="M86" s="14" t="s">
        <v>88</v>
      </c>
      <c r="N86" s="12">
        <v>4</v>
      </c>
      <c r="O86" s="6" t="s">
        <v>28</v>
      </c>
      <c r="P86" s="6" t="s">
        <v>18</v>
      </c>
      <c r="Q86" s="4">
        <v>67</v>
      </c>
    </row>
    <row r="87" spans="1:17" x14ac:dyDescent="0.35">
      <c r="A87" s="1">
        <v>6152987</v>
      </c>
      <c r="B87" s="14" t="s">
        <v>148</v>
      </c>
      <c r="C87" s="23" t="s">
        <v>140</v>
      </c>
      <c r="D87" s="1" t="s">
        <v>44</v>
      </c>
      <c r="E87" s="12">
        <v>35</v>
      </c>
      <c r="F87" s="12" t="str">
        <f>IF(E32:E144 &gt;40, "Rentable", IF(E32:E144 &lt;20, "Pas rentable", "Raisonnable"))</f>
        <v>Raisonnable</v>
      </c>
      <c r="G87" s="6" t="s">
        <v>6</v>
      </c>
      <c r="H87" s="6" t="s">
        <v>7</v>
      </c>
      <c r="I87" s="9">
        <v>3567</v>
      </c>
      <c r="J87" s="16" t="str">
        <f t="shared" si="1"/>
        <v>Offre économique</v>
      </c>
      <c r="K87" s="6" t="s">
        <v>8</v>
      </c>
      <c r="L87" s="10" t="s">
        <v>79</v>
      </c>
      <c r="M87" s="14" t="s">
        <v>80</v>
      </c>
      <c r="N87" s="12">
        <v>1</v>
      </c>
      <c r="O87" s="6" t="s">
        <v>10</v>
      </c>
      <c r="P87" s="6" t="s">
        <v>11</v>
      </c>
      <c r="Q87" s="4">
        <v>44</v>
      </c>
    </row>
    <row r="88" spans="1:17" x14ac:dyDescent="0.35">
      <c r="A88" s="1">
        <v>4267319</v>
      </c>
      <c r="B88" s="14" t="s">
        <v>119</v>
      </c>
      <c r="C88" s="23" t="s">
        <v>118</v>
      </c>
      <c r="D88" s="1" t="s">
        <v>44</v>
      </c>
      <c r="E88" s="12">
        <v>56</v>
      </c>
      <c r="F88" s="12" t="str">
        <f>IF(E18:E130 &gt;40, "Rentable", IF(E18:E130 &lt;20, "Pas rentable", "Raisonnable"))</f>
        <v>Rentable</v>
      </c>
      <c r="G88" s="8" t="s">
        <v>6</v>
      </c>
      <c r="H88" s="6" t="s">
        <v>14</v>
      </c>
      <c r="I88" s="9">
        <v>3214</v>
      </c>
      <c r="J88" s="16" t="str">
        <f t="shared" si="1"/>
        <v>Offre économique</v>
      </c>
      <c r="K88" s="6" t="s">
        <v>15</v>
      </c>
      <c r="L88" s="10" t="s">
        <v>81</v>
      </c>
      <c r="M88" s="14" t="s">
        <v>82</v>
      </c>
      <c r="N88" s="12">
        <v>1</v>
      </c>
      <c r="O88" s="6" t="s">
        <v>75</v>
      </c>
      <c r="P88" s="6" t="s">
        <v>18</v>
      </c>
      <c r="Q88" s="4">
        <v>56</v>
      </c>
    </row>
    <row r="89" spans="1:17" x14ac:dyDescent="0.35">
      <c r="A89" s="1">
        <v>7359182</v>
      </c>
      <c r="B89" s="14" t="s">
        <v>103</v>
      </c>
      <c r="C89" s="23" t="s">
        <v>165</v>
      </c>
      <c r="D89" s="1" t="s">
        <v>44</v>
      </c>
      <c r="E89" s="12">
        <v>16</v>
      </c>
      <c r="F89" s="12" t="str">
        <f>IF(E1:E91 &gt;40, "Rentable", IF(E1:E91 &lt;20, "Pas rentable", "Raisonnable"))</f>
        <v>Pas rentable</v>
      </c>
      <c r="G89" s="6" t="s">
        <v>13</v>
      </c>
      <c r="H89" s="6" t="s">
        <v>21</v>
      </c>
      <c r="I89" s="16">
        <v>5432</v>
      </c>
      <c r="J89" s="16" t="str">
        <f t="shared" si="1"/>
        <v xml:space="preserve"> -</v>
      </c>
      <c r="K89" s="6" t="s">
        <v>22</v>
      </c>
      <c r="L89" s="10" t="s">
        <v>83</v>
      </c>
      <c r="M89" s="14" t="s">
        <v>84</v>
      </c>
      <c r="N89" s="12">
        <v>2</v>
      </c>
      <c r="O89" s="6" t="s">
        <v>74</v>
      </c>
      <c r="P89" s="6" t="s">
        <v>23</v>
      </c>
      <c r="Q89" s="4">
        <v>32</v>
      </c>
    </row>
    <row r="90" spans="1:17" x14ac:dyDescent="0.35">
      <c r="A90" s="1">
        <v>7382196</v>
      </c>
      <c r="B90" s="8" t="s">
        <v>93</v>
      </c>
      <c r="C90" s="22" t="s">
        <v>94</v>
      </c>
      <c r="D90" s="3" t="s">
        <v>12</v>
      </c>
      <c r="E90" s="12">
        <v>14</v>
      </c>
      <c r="F90" s="12" t="str">
        <f>IF(E89:E209 &gt;40, "Rentable", IF(E89:E209 &lt;20, "Pas rentable", "Raisonnable"))</f>
        <v>Pas rentable</v>
      </c>
      <c r="G90" s="6" t="s">
        <v>13</v>
      </c>
      <c r="H90" s="6" t="s">
        <v>26</v>
      </c>
      <c r="I90" s="16">
        <v>5000</v>
      </c>
      <c r="J90" s="16" t="str">
        <f t="shared" si="1"/>
        <v>Offre économique</v>
      </c>
      <c r="K90" s="6" t="s">
        <v>27</v>
      </c>
      <c r="L90" s="10" t="s">
        <v>85</v>
      </c>
      <c r="M90" s="14" t="s">
        <v>86</v>
      </c>
      <c r="N90" s="12">
        <v>1</v>
      </c>
      <c r="O90" s="6" t="s">
        <v>76</v>
      </c>
      <c r="P90" s="6" t="s">
        <v>11</v>
      </c>
      <c r="Q90" s="4">
        <v>76</v>
      </c>
    </row>
    <row r="91" spans="1:17" x14ac:dyDescent="0.35">
      <c r="A91" s="1">
        <v>9761852</v>
      </c>
      <c r="B91" s="14" t="s">
        <v>117</v>
      </c>
      <c r="C91" s="23" t="s">
        <v>118</v>
      </c>
      <c r="D91" s="1" t="s">
        <v>43</v>
      </c>
      <c r="E91" s="12">
        <v>21</v>
      </c>
      <c r="F91" s="12" t="str">
        <f>IF(E78:E198 &gt;40, "Rentable", IF(E78:E198 &lt;20, "Pas rentable", "Raisonnable"))</f>
        <v>Raisonnable</v>
      </c>
      <c r="G91" s="6" t="s">
        <v>25</v>
      </c>
      <c r="H91" s="6" t="s">
        <v>31</v>
      </c>
      <c r="I91" s="16">
        <v>3098</v>
      </c>
      <c r="J91" s="16" t="str">
        <f t="shared" si="1"/>
        <v>Offre économique</v>
      </c>
      <c r="K91" s="6" t="s">
        <v>32</v>
      </c>
      <c r="L91" s="10" t="s">
        <v>87</v>
      </c>
      <c r="M91" s="14" t="s">
        <v>88</v>
      </c>
      <c r="N91" s="12">
        <v>1</v>
      </c>
      <c r="O91" s="6" t="s">
        <v>77</v>
      </c>
      <c r="P91" s="6" t="s">
        <v>18</v>
      </c>
      <c r="Q91" s="4">
        <v>45</v>
      </c>
    </row>
    <row r="92" spans="1:17" x14ac:dyDescent="0.35">
      <c r="A92" s="1">
        <v>9543126</v>
      </c>
      <c r="B92" s="14" t="s">
        <v>139</v>
      </c>
      <c r="C92" s="23" t="s">
        <v>140</v>
      </c>
      <c r="D92" s="1" t="s">
        <v>54</v>
      </c>
      <c r="E92" s="12">
        <v>42</v>
      </c>
      <c r="F92" s="12" t="str">
        <f>IF(E68:E188 &gt;40, "Rentable", IF(E68:E188 &lt;20, "Pas rentable", "Raisonnable"))</f>
        <v>Rentable</v>
      </c>
      <c r="G92" s="6" t="s">
        <v>30</v>
      </c>
      <c r="H92" s="6" t="s">
        <v>7</v>
      </c>
      <c r="I92" s="16">
        <v>7213</v>
      </c>
      <c r="J92" s="16" t="str">
        <f t="shared" si="1"/>
        <v xml:space="preserve"> -</v>
      </c>
      <c r="K92" s="6" t="s">
        <v>8</v>
      </c>
      <c r="L92" s="10" t="s">
        <v>79</v>
      </c>
      <c r="M92" s="14" t="s">
        <v>80</v>
      </c>
      <c r="N92" s="12">
        <v>2</v>
      </c>
      <c r="O92" s="6" t="s">
        <v>10</v>
      </c>
      <c r="P92" s="6" t="s">
        <v>11</v>
      </c>
      <c r="Q92" s="4">
        <v>96</v>
      </c>
    </row>
    <row r="93" spans="1:17" x14ac:dyDescent="0.35">
      <c r="A93" s="1">
        <v>8416923</v>
      </c>
      <c r="B93" s="14" t="s">
        <v>178</v>
      </c>
      <c r="C93" s="23" t="s">
        <v>179</v>
      </c>
      <c r="D93" s="1" t="s">
        <v>54</v>
      </c>
      <c r="E93" s="12">
        <v>35</v>
      </c>
      <c r="F93" s="12" t="str">
        <f>IF(E41:E153 &gt;40, "Rentable", IF(E41:E153 &lt;20, "Pas rentable", "Raisonnable"))</f>
        <v>Raisonnable</v>
      </c>
      <c r="G93" s="6" t="s">
        <v>20</v>
      </c>
      <c r="H93" s="6" t="s">
        <v>14</v>
      </c>
      <c r="I93" s="9">
        <v>4109</v>
      </c>
      <c r="J93" s="16" t="str">
        <f t="shared" si="1"/>
        <v>Offre économique</v>
      </c>
      <c r="K93" s="6" t="s">
        <v>15</v>
      </c>
      <c r="L93" s="10" t="s">
        <v>81</v>
      </c>
      <c r="M93" s="14" t="s">
        <v>82</v>
      </c>
      <c r="N93" s="12">
        <v>1</v>
      </c>
      <c r="O93" s="6" t="s">
        <v>17</v>
      </c>
      <c r="P93" s="6" t="s">
        <v>18</v>
      </c>
      <c r="Q93" s="4">
        <v>63</v>
      </c>
    </row>
    <row r="94" spans="1:17" x14ac:dyDescent="0.35">
      <c r="A94" s="1">
        <v>5123976</v>
      </c>
      <c r="B94" s="14" t="s">
        <v>124</v>
      </c>
      <c r="C94" s="23" t="s">
        <v>177</v>
      </c>
      <c r="D94" s="1" t="s">
        <v>54</v>
      </c>
      <c r="E94" s="12">
        <v>49</v>
      </c>
      <c r="F94" s="12" t="str">
        <f>IF(E1:E99 &gt;40, "Rentable", IF(E1:E99 &lt;20, "Pas rentable", "Raisonnable"))</f>
        <v>Rentable</v>
      </c>
      <c r="G94" s="6" t="s">
        <v>25</v>
      </c>
      <c r="H94" s="6" t="s">
        <v>21</v>
      </c>
      <c r="I94" s="9">
        <v>2398</v>
      </c>
      <c r="J94" s="16" t="str">
        <f t="shared" si="1"/>
        <v>Offre économique</v>
      </c>
      <c r="K94" s="6" t="s">
        <v>22</v>
      </c>
      <c r="L94" s="10" t="s">
        <v>83</v>
      </c>
      <c r="M94" s="14" t="s">
        <v>84</v>
      </c>
      <c r="N94" s="12">
        <v>2</v>
      </c>
      <c r="O94" s="6" t="s">
        <v>10</v>
      </c>
      <c r="P94" s="6" t="s">
        <v>23</v>
      </c>
      <c r="Q94" s="4">
        <v>86</v>
      </c>
    </row>
    <row r="95" spans="1:17" x14ac:dyDescent="0.35">
      <c r="A95" s="1">
        <v>7139852</v>
      </c>
      <c r="B95" s="14" t="s">
        <v>146</v>
      </c>
      <c r="C95" s="23" t="s">
        <v>147</v>
      </c>
      <c r="D95" s="1" t="s">
        <v>58</v>
      </c>
      <c r="E95" s="12">
        <v>42</v>
      </c>
      <c r="F95" s="12" t="str">
        <f>IF(E67:E187 &gt;40, "Rentable", IF(E67:E187 &lt;20, "Pas rentable", "Raisonnable"))</f>
        <v>Rentable</v>
      </c>
      <c r="G95" s="6" t="s">
        <v>25</v>
      </c>
      <c r="H95" s="6" t="s">
        <v>26</v>
      </c>
      <c r="I95" s="16">
        <v>6589</v>
      </c>
      <c r="J95" s="16" t="str">
        <f t="shared" si="1"/>
        <v xml:space="preserve"> -</v>
      </c>
      <c r="K95" s="6" t="s">
        <v>27</v>
      </c>
      <c r="L95" s="10" t="s">
        <v>85</v>
      </c>
      <c r="M95" s="14" t="s">
        <v>86</v>
      </c>
      <c r="N95" s="12">
        <v>1</v>
      </c>
      <c r="O95" s="6" t="s">
        <v>28</v>
      </c>
      <c r="P95" s="6" t="s">
        <v>11</v>
      </c>
      <c r="Q95" s="4">
        <v>55</v>
      </c>
    </row>
    <row r="96" spans="1:17" x14ac:dyDescent="0.35">
      <c r="A96" s="1">
        <v>8175964</v>
      </c>
      <c r="B96" s="14" t="s">
        <v>121</v>
      </c>
      <c r="C96" s="23" t="s">
        <v>182</v>
      </c>
      <c r="D96" s="1" t="s">
        <v>58</v>
      </c>
      <c r="E96" s="12">
        <v>17</v>
      </c>
      <c r="F96" s="12" t="str">
        <f>IF(E27:E139 &gt;40, "Rentable", IF(E27:E139 &lt;20, "Pas rentable", "Raisonnable"))</f>
        <v>Pas rentable</v>
      </c>
      <c r="G96" s="6" t="s">
        <v>30</v>
      </c>
      <c r="H96" s="6" t="s">
        <v>31</v>
      </c>
      <c r="I96" s="9">
        <v>14567</v>
      </c>
      <c r="J96" s="16" t="str">
        <f t="shared" si="1"/>
        <v xml:space="preserve"> Offre spéciale</v>
      </c>
      <c r="K96" s="6" t="s">
        <v>32</v>
      </c>
      <c r="L96" s="10" t="s">
        <v>87</v>
      </c>
      <c r="M96" s="14" t="s">
        <v>88</v>
      </c>
      <c r="N96" s="12">
        <v>2</v>
      </c>
      <c r="O96" s="6" t="s">
        <v>10</v>
      </c>
      <c r="P96" s="6" t="s">
        <v>18</v>
      </c>
      <c r="Q96" s="4">
        <v>47</v>
      </c>
    </row>
    <row r="97" spans="1:17" x14ac:dyDescent="0.35">
      <c r="A97" s="1">
        <v>6478391</v>
      </c>
      <c r="B97" s="14" t="s">
        <v>176</v>
      </c>
      <c r="C97" s="23" t="s">
        <v>177</v>
      </c>
      <c r="D97" s="1" t="s">
        <v>69</v>
      </c>
      <c r="E97" s="12">
        <v>28</v>
      </c>
      <c r="F97" s="12" t="str">
        <f>IF(E47:E159 &gt;40, "Rentable", IF(E47:E159 &lt;20, "Pas rentable", "Raisonnable"))</f>
        <v>Raisonnable</v>
      </c>
      <c r="G97" s="8" t="s">
        <v>6</v>
      </c>
      <c r="H97" s="6" t="s">
        <v>7</v>
      </c>
      <c r="I97" s="9">
        <v>2345</v>
      </c>
      <c r="J97" s="16" t="str">
        <f t="shared" si="1"/>
        <v>Offre économique</v>
      </c>
      <c r="K97" s="6" t="s">
        <v>8</v>
      </c>
      <c r="L97" s="10" t="s">
        <v>79</v>
      </c>
      <c r="M97" s="14" t="s">
        <v>80</v>
      </c>
      <c r="N97" s="12">
        <v>3</v>
      </c>
      <c r="O97" s="8" t="s">
        <v>75</v>
      </c>
      <c r="P97" s="6" t="s">
        <v>11</v>
      </c>
      <c r="Q97" s="4">
        <v>90</v>
      </c>
    </row>
    <row r="98" spans="1:17" x14ac:dyDescent="0.35">
      <c r="A98" s="1">
        <v>8271936</v>
      </c>
      <c r="B98" s="14" t="s">
        <v>141</v>
      </c>
      <c r="C98" s="23" t="s">
        <v>124</v>
      </c>
      <c r="D98" s="1" t="s">
        <v>69</v>
      </c>
      <c r="E98" s="12">
        <v>15</v>
      </c>
      <c r="F98" s="12" t="str">
        <f>IF(E7:E105 &gt;40, "Rentable", IF(E7:E105 &lt;20, "Pas rentable", "Raisonnable"))</f>
        <v>Pas rentable</v>
      </c>
      <c r="G98" s="6" t="s">
        <v>13</v>
      </c>
      <c r="H98" s="6" t="s">
        <v>14</v>
      </c>
      <c r="I98" s="9">
        <v>6987</v>
      </c>
      <c r="J98" s="16" t="str">
        <f t="shared" si="1"/>
        <v xml:space="preserve"> -</v>
      </c>
      <c r="K98" s="6" t="s">
        <v>15</v>
      </c>
      <c r="L98" s="10" t="s">
        <v>81</v>
      </c>
      <c r="M98" s="6" t="s">
        <v>82</v>
      </c>
      <c r="N98" s="12">
        <v>1</v>
      </c>
      <c r="O98" s="6" t="s">
        <v>74</v>
      </c>
      <c r="P98" s="6" t="s">
        <v>18</v>
      </c>
      <c r="Q98" s="4">
        <v>89</v>
      </c>
    </row>
    <row r="99" spans="1:17" x14ac:dyDescent="0.35">
      <c r="A99" s="1">
        <v>5137962</v>
      </c>
      <c r="B99" s="14" t="s">
        <v>103</v>
      </c>
      <c r="C99" s="23" t="s">
        <v>104</v>
      </c>
      <c r="D99" s="1" t="s">
        <v>36</v>
      </c>
      <c r="E99" s="20">
        <v>21</v>
      </c>
      <c r="F99" s="20" t="str">
        <f>IF(E93:E213 &gt;40, "Rentable", IF(E93:E213 &lt;20, "Pas rentable", "Raisonnable"))</f>
        <v>Raisonnable</v>
      </c>
      <c r="G99" s="6" t="s">
        <v>13</v>
      </c>
      <c r="H99" s="6" t="s">
        <v>21</v>
      </c>
      <c r="I99" s="16">
        <v>10345</v>
      </c>
      <c r="J99" s="16" t="str">
        <f t="shared" si="1"/>
        <v xml:space="preserve"> Offre spéciale</v>
      </c>
      <c r="K99" s="6" t="s">
        <v>22</v>
      </c>
      <c r="L99" s="10" t="s">
        <v>83</v>
      </c>
      <c r="M99" s="6" t="s">
        <v>84</v>
      </c>
      <c r="N99" s="12">
        <v>2</v>
      </c>
      <c r="O99" s="6" t="s">
        <v>76</v>
      </c>
      <c r="P99" s="6" t="s">
        <v>23</v>
      </c>
      <c r="Q99" s="4">
        <v>38</v>
      </c>
    </row>
    <row r="100" spans="1:17" x14ac:dyDescent="0.35">
      <c r="A100" s="2">
        <v>5932861</v>
      </c>
      <c r="B100" s="15" t="s">
        <v>125</v>
      </c>
      <c r="C100" s="24" t="s">
        <v>126</v>
      </c>
      <c r="D100" s="2" t="s">
        <v>47</v>
      </c>
      <c r="E100" s="13">
        <v>13</v>
      </c>
      <c r="F100" s="13" t="str">
        <f>IF(E83:E203 &gt;40, "Rentable", IF(E83:E203 &lt;20, "Pas rentable", "Raisonnable"))</f>
        <v>Pas rentable</v>
      </c>
      <c r="G100" s="7" t="s">
        <v>20</v>
      </c>
      <c r="H100" s="7" t="s">
        <v>26</v>
      </c>
      <c r="I100" s="17">
        <v>13678</v>
      </c>
      <c r="J100" s="16" t="str">
        <f t="shared" si="1"/>
        <v xml:space="preserve"> Offre spéciale</v>
      </c>
      <c r="K100" s="7" t="s">
        <v>27</v>
      </c>
      <c r="L100" s="11" t="s">
        <v>85</v>
      </c>
      <c r="M100" s="7" t="s">
        <v>86</v>
      </c>
      <c r="N100" s="13">
        <v>4</v>
      </c>
      <c r="O100" s="7" t="s">
        <v>77</v>
      </c>
      <c r="P100" s="7" t="s">
        <v>11</v>
      </c>
      <c r="Q100" s="5">
        <v>59</v>
      </c>
    </row>
    <row r="101" spans="1:17" x14ac:dyDescent="0.35">
      <c r="E101" s="21"/>
      <c r="F101" s="21"/>
    </row>
    <row r="102" spans="1:17" x14ac:dyDescent="0.35">
      <c r="H102" s="43"/>
      <c r="I102" s="18"/>
    </row>
    <row r="103" spans="1:17" x14ac:dyDescent="0.35">
      <c r="A103" s="44" t="s">
        <v>197</v>
      </c>
      <c r="B103" s="44"/>
      <c r="C103" s="21">
        <f>MIN(E2:E100)</f>
        <v>10</v>
      </c>
      <c r="H103" s="43"/>
      <c r="I103" s="18"/>
    </row>
    <row r="104" spans="1:17" x14ac:dyDescent="0.35">
      <c r="A104" s="44" t="s">
        <v>198</v>
      </c>
      <c r="B104" s="44"/>
      <c r="C104" s="21">
        <f>MAX(E2:E100)</f>
        <v>70</v>
      </c>
      <c r="H104" s="43"/>
      <c r="I104" s="18"/>
    </row>
    <row r="105" spans="1:17" x14ac:dyDescent="0.35">
      <c r="A105" s="44" t="s">
        <v>199</v>
      </c>
      <c r="B105" s="44"/>
      <c r="C105" s="21">
        <f>AVERAGE(E2:E100)</f>
        <v>32.797979797979799</v>
      </c>
    </row>
    <row r="106" spans="1:17" x14ac:dyDescent="0.35">
      <c r="C106" s="21"/>
    </row>
    <row r="107" spans="1:17" x14ac:dyDescent="0.35">
      <c r="A107" s="53" t="s">
        <v>228</v>
      </c>
      <c r="B107" s="18">
        <f>MAX(I2:I100)</f>
        <v>14876</v>
      </c>
      <c r="C107" s="21"/>
    </row>
    <row r="108" spans="1:17" x14ac:dyDescent="0.35">
      <c r="A108" s="53" t="s">
        <v>229</v>
      </c>
      <c r="B108" s="18">
        <f>MIN(I2:I100)</f>
        <v>2176</v>
      </c>
      <c r="C108" s="21"/>
    </row>
    <row r="109" spans="1:17" x14ac:dyDescent="0.35">
      <c r="A109" s="46" t="s">
        <v>230</v>
      </c>
      <c r="B109" s="18">
        <f>AVERAGE((I2:I100))</f>
        <v>7053.606060606061</v>
      </c>
      <c r="C109" s="21"/>
    </row>
    <row r="110" spans="1:17" x14ac:dyDescent="0.35">
      <c r="C110" s="21"/>
    </row>
    <row r="111" spans="1:17" x14ac:dyDescent="0.35">
      <c r="A111" s="44" t="s">
        <v>231</v>
      </c>
      <c r="B111" s="44"/>
      <c r="C111" s="54"/>
      <c r="D111" s="44"/>
      <c r="E111" s="44"/>
      <c r="F111" s="44"/>
      <c r="G111" s="21">
        <f>COUNTIF(J2:J100," Offre spéciale")</f>
        <v>22</v>
      </c>
    </row>
    <row r="112" spans="1:17" x14ac:dyDescent="0.35">
      <c r="A112" s="44" t="s">
        <v>232</v>
      </c>
      <c r="B112" s="44"/>
      <c r="C112" s="54"/>
      <c r="D112" s="44"/>
      <c r="E112" s="44"/>
      <c r="F112" s="44"/>
    </row>
    <row r="113" spans="1:11" x14ac:dyDescent="0.35">
      <c r="C113" s="21"/>
    </row>
    <row r="114" spans="1:11" x14ac:dyDescent="0.35">
      <c r="A114" s="44" t="s">
        <v>234</v>
      </c>
      <c r="B114" s="44"/>
      <c r="C114" s="54"/>
      <c r="D114" s="44"/>
      <c r="E114" s="44"/>
    </row>
    <row r="115" spans="1:11" x14ac:dyDescent="0.35">
      <c r="A115" s="44" t="s">
        <v>240</v>
      </c>
      <c r="B115" s="44"/>
      <c r="C115" s="54"/>
      <c r="D115" s="44"/>
      <c r="E115" s="44"/>
    </row>
    <row r="116" spans="1:11" x14ac:dyDescent="0.35">
      <c r="A116" s="44" t="s">
        <v>235</v>
      </c>
      <c r="B116" s="44"/>
      <c r="C116" s="54"/>
      <c r="D116" s="44"/>
      <c r="E116" s="44"/>
    </row>
    <row r="117" spans="1:11" x14ac:dyDescent="0.35">
      <c r="A117" s="44" t="s">
        <v>236</v>
      </c>
      <c r="B117" s="44"/>
      <c r="C117" s="54"/>
      <c r="D117" s="44"/>
      <c r="E117" s="44"/>
    </row>
    <row r="118" spans="1:11" x14ac:dyDescent="0.35">
      <c r="A118" s="44" t="s">
        <v>237</v>
      </c>
      <c r="B118" s="44"/>
      <c r="C118" s="54"/>
      <c r="D118" s="44"/>
      <c r="E118" s="44"/>
    </row>
    <row r="119" spans="1:11" x14ac:dyDescent="0.35">
      <c r="A119" s="44" t="s">
        <v>238</v>
      </c>
      <c r="B119" s="44"/>
      <c r="C119" s="54"/>
      <c r="D119" s="44"/>
      <c r="E119" s="44"/>
    </row>
    <row r="121" spans="1:11" x14ac:dyDescent="0.35">
      <c r="A121" t="s">
        <v>204</v>
      </c>
      <c r="B121" s="55" t="s">
        <v>205</v>
      </c>
      <c r="C121" t="s">
        <v>206</v>
      </c>
      <c r="D121" s="56" t="s">
        <v>210</v>
      </c>
      <c r="E121" t="s">
        <v>239</v>
      </c>
      <c r="H121" s="19"/>
      <c r="K121"/>
    </row>
    <row r="122" spans="1:11" x14ac:dyDescent="0.35">
      <c r="A122" s="47" t="s">
        <v>46</v>
      </c>
      <c r="B122" s="57">
        <f>SUMIF(D2:D100,A122,I2:I100)</f>
        <v>14256</v>
      </c>
      <c r="C122" s="39">
        <f>AVERAGEIF(D2:D100,A122,I2:I100)</f>
        <v>4752</v>
      </c>
      <c r="D122" s="55">
        <f>COUNTIF(D2:D100, A122)</f>
        <v>3</v>
      </c>
      <c r="E122" t="str">
        <f>IF(D122&gt;=4,"Destination Trés Demandée", IF(D122&lt;=1,"Destination Indésirable","Destination demandée"))</f>
        <v>Destination demandée</v>
      </c>
      <c r="H122" s="19"/>
      <c r="K122"/>
    </row>
    <row r="123" spans="1:11" x14ac:dyDescent="0.35">
      <c r="A123" s="47" t="s">
        <v>61</v>
      </c>
      <c r="B123" s="57">
        <f t="shared" ref="B123:B165" si="2">SUMIF(D3:D101,A123,I3:I101)</f>
        <v>23321</v>
      </c>
      <c r="C123" s="39">
        <f>AVERAGEIF(D3:D101,A123,I3:I101)</f>
        <v>11660.5</v>
      </c>
      <c r="D123" s="55">
        <f t="shared" ref="D123:D165" si="3">COUNTIF(D3:D101, A123)</f>
        <v>2</v>
      </c>
      <c r="E123" t="str">
        <f t="shared" ref="E123:E165" si="4">IF(D123&gt;=4,"Destination Trés Demandée", IF(D123&lt;=1,"Destination Indésirable","Destination demandée"))</f>
        <v>Destination demandée</v>
      </c>
      <c r="H123" s="19"/>
      <c r="K123"/>
    </row>
    <row r="124" spans="1:11" x14ac:dyDescent="0.35">
      <c r="A124" s="47" t="s">
        <v>39</v>
      </c>
      <c r="B124" s="57">
        <f t="shared" si="2"/>
        <v>20163</v>
      </c>
      <c r="C124" s="39">
        <f t="shared" ref="C123:C165" si="5">AVERAGEIF(D4:D102,A124,I4:I102)</f>
        <v>5040.75</v>
      </c>
      <c r="D124" s="55">
        <f t="shared" si="3"/>
        <v>4</v>
      </c>
      <c r="E124" t="str">
        <f t="shared" si="4"/>
        <v>Destination Trés Demandée</v>
      </c>
      <c r="H124" s="19"/>
      <c r="K124"/>
    </row>
    <row r="125" spans="1:11" x14ac:dyDescent="0.35">
      <c r="A125" s="47" t="s">
        <v>37</v>
      </c>
      <c r="B125" s="57">
        <f t="shared" si="2"/>
        <v>34339</v>
      </c>
      <c r="C125" s="39">
        <f t="shared" si="5"/>
        <v>11446.333333333334</v>
      </c>
      <c r="D125" s="55">
        <f t="shared" si="3"/>
        <v>3</v>
      </c>
      <c r="E125" t="str">
        <f>IF(D125&gt;=4,"Destination Trés Demandée", IF(D125&lt;=1,"Destination Indésirable","Destination demandée"))</f>
        <v>Destination demandée</v>
      </c>
      <c r="H125" s="19"/>
      <c r="K125"/>
    </row>
    <row r="126" spans="1:11" x14ac:dyDescent="0.35">
      <c r="A126" s="47" t="s">
        <v>71</v>
      </c>
      <c r="B126" s="57">
        <f t="shared" si="2"/>
        <v>18554</v>
      </c>
      <c r="C126" s="39">
        <f t="shared" si="5"/>
        <v>9277</v>
      </c>
      <c r="D126" s="55">
        <f t="shared" si="3"/>
        <v>2</v>
      </c>
      <c r="E126" t="str">
        <f t="shared" si="4"/>
        <v>Destination demandée</v>
      </c>
      <c r="H126" s="19"/>
      <c r="K126"/>
    </row>
    <row r="127" spans="1:11" x14ac:dyDescent="0.35">
      <c r="A127" s="47" t="s">
        <v>60</v>
      </c>
      <c r="B127" s="57">
        <f t="shared" si="2"/>
        <v>12480</v>
      </c>
      <c r="C127" s="39">
        <f t="shared" si="5"/>
        <v>4160</v>
      </c>
      <c r="D127" s="55">
        <f t="shared" si="3"/>
        <v>3</v>
      </c>
      <c r="E127" t="str">
        <f t="shared" si="4"/>
        <v>Destination demandée</v>
      </c>
      <c r="H127" s="19"/>
      <c r="K127"/>
    </row>
    <row r="128" spans="1:11" x14ac:dyDescent="0.35">
      <c r="A128" s="47" t="s">
        <v>55</v>
      </c>
      <c r="B128" s="57">
        <f t="shared" si="2"/>
        <v>21530</v>
      </c>
      <c r="C128" s="39">
        <f t="shared" si="5"/>
        <v>10765</v>
      </c>
      <c r="D128" s="55">
        <f t="shared" si="3"/>
        <v>2</v>
      </c>
      <c r="E128" t="str">
        <f t="shared" si="4"/>
        <v>Destination demandée</v>
      </c>
      <c r="H128" s="19"/>
      <c r="K128"/>
    </row>
    <row r="129" spans="1:11" x14ac:dyDescent="0.35">
      <c r="A129" s="47" t="s">
        <v>48</v>
      </c>
      <c r="B129" s="57">
        <f t="shared" si="2"/>
        <v>25916</v>
      </c>
      <c r="C129" s="39">
        <f t="shared" si="5"/>
        <v>8638.6666666666661</v>
      </c>
      <c r="D129" s="55">
        <f t="shared" si="3"/>
        <v>3</v>
      </c>
      <c r="E129" t="str">
        <f t="shared" si="4"/>
        <v>Destination demandée</v>
      </c>
      <c r="H129" s="19"/>
      <c r="K129"/>
    </row>
    <row r="130" spans="1:11" x14ac:dyDescent="0.35">
      <c r="A130" s="47" t="s">
        <v>64</v>
      </c>
      <c r="B130" s="57">
        <f t="shared" si="2"/>
        <v>22766</v>
      </c>
      <c r="C130" s="39">
        <f t="shared" si="5"/>
        <v>11383</v>
      </c>
      <c r="D130" s="55">
        <f t="shared" si="3"/>
        <v>2</v>
      </c>
      <c r="E130" t="str">
        <f t="shared" si="4"/>
        <v>Destination demandée</v>
      </c>
      <c r="H130" s="19"/>
      <c r="K130"/>
    </row>
    <row r="131" spans="1:11" x14ac:dyDescent="0.35">
      <c r="A131" s="47" t="s">
        <v>66</v>
      </c>
      <c r="B131" s="57">
        <f t="shared" si="2"/>
        <v>9077</v>
      </c>
      <c r="C131" s="39">
        <f t="shared" si="5"/>
        <v>4538.5</v>
      </c>
      <c r="D131" s="55">
        <f t="shared" si="3"/>
        <v>2</v>
      </c>
      <c r="E131" t="str">
        <f t="shared" si="4"/>
        <v>Destination demandée</v>
      </c>
      <c r="H131" s="19"/>
      <c r="K131"/>
    </row>
    <row r="132" spans="1:11" x14ac:dyDescent="0.35">
      <c r="A132" s="47" t="s">
        <v>73</v>
      </c>
      <c r="B132" s="57">
        <f t="shared" si="2"/>
        <v>10696</v>
      </c>
      <c r="C132" s="39">
        <f t="shared" si="5"/>
        <v>5348</v>
      </c>
      <c r="D132" s="55">
        <f t="shared" si="3"/>
        <v>2</v>
      </c>
      <c r="E132" t="str">
        <f t="shared" si="4"/>
        <v>Destination demandée</v>
      </c>
      <c r="H132" s="19"/>
      <c r="K132"/>
    </row>
    <row r="133" spans="1:11" x14ac:dyDescent="0.35">
      <c r="A133" s="48" t="s">
        <v>19</v>
      </c>
      <c r="B133" s="57">
        <f t="shared" si="2"/>
        <v>2500</v>
      </c>
      <c r="C133" s="39">
        <f t="shared" si="5"/>
        <v>2500</v>
      </c>
      <c r="D133" s="55">
        <f t="shared" si="3"/>
        <v>1</v>
      </c>
      <c r="E133" t="str">
        <f t="shared" si="4"/>
        <v>Destination Indésirable</v>
      </c>
      <c r="H133" s="19"/>
      <c r="K133"/>
    </row>
    <row r="134" spans="1:11" x14ac:dyDescent="0.35">
      <c r="A134" s="47" t="s">
        <v>42</v>
      </c>
      <c r="B134" s="57">
        <f t="shared" si="2"/>
        <v>32587</v>
      </c>
      <c r="C134" s="39">
        <f t="shared" si="5"/>
        <v>10862.333333333334</v>
      </c>
      <c r="D134" s="55">
        <f t="shared" si="3"/>
        <v>3</v>
      </c>
      <c r="E134" t="str">
        <f t="shared" si="4"/>
        <v>Destination demandée</v>
      </c>
      <c r="H134" s="19"/>
      <c r="K134"/>
    </row>
    <row r="135" spans="1:11" x14ac:dyDescent="0.35">
      <c r="A135" s="48" t="s">
        <v>24</v>
      </c>
      <c r="B135" s="57">
        <f t="shared" si="2"/>
        <v>4000</v>
      </c>
      <c r="C135" s="39">
        <f t="shared" si="5"/>
        <v>4000</v>
      </c>
      <c r="D135" s="55">
        <f t="shared" si="3"/>
        <v>1</v>
      </c>
      <c r="E135" t="str">
        <f t="shared" si="4"/>
        <v>Destination Indésirable</v>
      </c>
      <c r="H135" s="19"/>
      <c r="K135"/>
    </row>
    <row r="136" spans="1:11" x14ac:dyDescent="0.35">
      <c r="A136" s="48" t="s">
        <v>29</v>
      </c>
      <c r="B136" s="57">
        <f t="shared" si="2"/>
        <v>6000</v>
      </c>
      <c r="C136" s="39">
        <f t="shared" si="5"/>
        <v>6000</v>
      </c>
      <c r="D136" s="55">
        <f t="shared" si="3"/>
        <v>1</v>
      </c>
      <c r="E136" t="str">
        <f t="shared" si="4"/>
        <v>Destination Indésirable</v>
      </c>
      <c r="H136" s="19"/>
      <c r="K136"/>
    </row>
    <row r="137" spans="1:11" x14ac:dyDescent="0.35">
      <c r="A137" s="47" t="s">
        <v>67</v>
      </c>
      <c r="B137" s="57">
        <f t="shared" si="2"/>
        <v>7913</v>
      </c>
      <c r="C137" s="39">
        <f t="shared" si="5"/>
        <v>3956.5</v>
      </c>
      <c r="D137" s="55">
        <f t="shared" si="3"/>
        <v>2</v>
      </c>
      <c r="E137" t="str">
        <f t="shared" si="4"/>
        <v>Destination demandée</v>
      </c>
      <c r="H137" s="19"/>
      <c r="K137"/>
    </row>
    <row r="138" spans="1:11" x14ac:dyDescent="0.35">
      <c r="A138" s="47" t="s">
        <v>68</v>
      </c>
      <c r="B138" s="57">
        <f t="shared" si="2"/>
        <v>11042</v>
      </c>
      <c r="C138" s="39">
        <f t="shared" si="5"/>
        <v>5521</v>
      </c>
      <c r="D138" s="55">
        <f t="shared" si="3"/>
        <v>2</v>
      </c>
      <c r="E138" t="str">
        <f t="shared" si="4"/>
        <v>Destination demandée</v>
      </c>
      <c r="H138" s="19"/>
      <c r="K138"/>
    </row>
    <row r="139" spans="1:11" x14ac:dyDescent="0.35">
      <c r="A139" s="47" t="s">
        <v>49</v>
      </c>
      <c r="B139" s="57">
        <f t="shared" si="2"/>
        <v>20278</v>
      </c>
      <c r="C139" s="39">
        <f t="shared" si="5"/>
        <v>6759.333333333333</v>
      </c>
      <c r="D139" s="55">
        <f t="shared" si="3"/>
        <v>3</v>
      </c>
      <c r="E139" t="str">
        <f t="shared" si="4"/>
        <v>Destination demandée</v>
      </c>
      <c r="H139" s="19"/>
      <c r="K139"/>
    </row>
    <row r="140" spans="1:11" x14ac:dyDescent="0.35">
      <c r="A140" s="47" t="s">
        <v>56</v>
      </c>
      <c r="B140" s="57">
        <f t="shared" si="2"/>
        <v>11186</v>
      </c>
      <c r="C140" s="39">
        <f t="shared" si="5"/>
        <v>5593</v>
      </c>
      <c r="D140" s="55">
        <f t="shared" si="3"/>
        <v>2</v>
      </c>
      <c r="E140" t="str">
        <f t="shared" si="4"/>
        <v>Destination demandée</v>
      </c>
      <c r="H140" s="19"/>
      <c r="K140"/>
    </row>
    <row r="141" spans="1:11" x14ac:dyDescent="0.35">
      <c r="A141" s="47" t="s">
        <v>63</v>
      </c>
      <c r="B141" s="57">
        <f t="shared" si="2"/>
        <v>9322</v>
      </c>
      <c r="C141" s="39">
        <f t="shared" si="5"/>
        <v>4661</v>
      </c>
      <c r="D141" s="55">
        <f t="shared" si="3"/>
        <v>2</v>
      </c>
      <c r="E141" t="str">
        <f t="shared" si="4"/>
        <v>Destination demandée</v>
      </c>
      <c r="H141" s="19"/>
      <c r="K141"/>
    </row>
    <row r="142" spans="1:11" x14ac:dyDescent="0.35">
      <c r="A142" s="47" t="s">
        <v>70</v>
      </c>
      <c r="B142" s="57">
        <f t="shared" si="2"/>
        <v>21910</v>
      </c>
      <c r="C142" s="39">
        <f t="shared" si="5"/>
        <v>10955</v>
      </c>
      <c r="D142" s="55">
        <f t="shared" si="3"/>
        <v>2</v>
      </c>
      <c r="E142" t="str">
        <f t="shared" si="4"/>
        <v>Destination demandée</v>
      </c>
      <c r="H142" s="19"/>
      <c r="K142"/>
    </row>
    <row r="143" spans="1:11" x14ac:dyDescent="0.35">
      <c r="A143" s="47" t="s">
        <v>40</v>
      </c>
      <c r="B143" s="57">
        <f t="shared" si="2"/>
        <v>8743</v>
      </c>
      <c r="C143" s="39">
        <f t="shared" si="5"/>
        <v>8743</v>
      </c>
      <c r="D143" s="55">
        <f t="shared" si="3"/>
        <v>1</v>
      </c>
      <c r="E143" t="str">
        <f t="shared" si="4"/>
        <v>Destination Indésirable</v>
      </c>
      <c r="H143" s="19"/>
      <c r="K143"/>
    </row>
    <row r="144" spans="1:11" x14ac:dyDescent="0.35">
      <c r="A144" s="47" t="s">
        <v>72</v>
      </c>
      <c r="B144" s="57">
        <f t="shared" si="2"/>
        <v>23121</v>
      </c>
      <c r="C144" s="39">
        <f t="shared" si="5"/>
        <v>11560.5</v>
      </c>
      <c r="D144" s="55">
        <f t="shared" si="3"/>
        <v>2</v>
      </c>
      <c r="E144" t="str">
        <f t="shared" si="4"/>
        <v>Destination demandée</v>
      </c>
      <c r="H144" s="19"/>
      <c r="K144"/>
    </row>
    <row r="145" spans="1:11" x14ac:dyDescent="0.35">
      <c r="A145" s="48" t="s">
        <v>5</v>
      </c>
      <c r="B145" s="57">
        <f t="shared" si="2"/>
        <v>3000</v>
      </c>
      <c r="C145" s="39">
        <f t="shared" si="5"/>
        <v>3000</v>
      </c>
      <c r="D145" s="55">
        <f t="shared" si="3"/>
        <v>1</v>
      </c>
      <c r="E145" t="str">
        <f t="shared" si="4"/>
        <v>Destination Indésirable</v>
      </c>
      <c r="H145" s="19"/>
      <c r="K145"/>
    </row>
    <row r="146" spans="1:11" x14ac:dyDescent="0.35">
      <c r="A146" s="47" t="s">
        <v>62</v>
      </c>
      <c r="B146" s="57">
        <f t="shared" si="2"/>
        <v>15578</v>
      </c>
      <c r="C146" s="39">
        <f t="shared" si="5"/>
        <v>7789</v>
      </c>
      <c r="D146" s="55">
        <f t="shared" si="3"/>
        <v>2</v>
      </c>
      <c r="E146" t="str">
        <f t="shared" si="4"/>
        <v>Destination demandée</v>
      </c>
      <c r="H146" s="19"/>
      <c r="K146"/>
    </row>
    <row r="147" spans="1:11" x14ac:dyDescent="0.35">
      <c r="A147" s="47" t="s">
        <v>50</v>
      </c>
      <c r="B147" s="57">
        <f t="shared" si="2"/>
        <v>39042</v>
      </c>
      <c r="C147" s="39">
        <f t="shared" si="5"/>
        <v>9760.5</v>
      </c>
      <c r="D147" s="55">
        <f t="shared" si="3"/>
        <v>4</v>
      </c>
      <c r="E147" t="str">
        <f t="shared" si="4"/>
        <v>Destination Trés Demandée</v>
      </c>
      <c r="H147" s="19"/>
      <c r="K147"/>
    </row>
    <row r="148" spans="1:11" x14ac:dyDescent="0.35">
      <c r="A148" s="47" t="s">
        <v>38</v>
      </c>
      <c r="B148" s="57">
        <f t="shared" si="2"/>
        <v>2567</v>
      </c>
      <c r="C148" s="39">
        <f t="shared" si="5"/>
        <v>2567</v>
      </c>
      <c r="D148" s="55">
        <f t="shared" si="3"/>
        <v>1</v>
      </c>
      <c r="E148" t="str">
        <f t="shared" si="4"/>
        <v>Destination Indésirable</v>
      </c>
      <c r="H148" s="19"/>
      <c r="K148"/>
    </row>
    <row r="149" spans="1:11" x14ac:dyDescent="0.35">
      <c r="A149" s="47" t="s">
        <v>1</v>
      </c>
      <c r="B149" s="57">
        <f t="shared" si="2"/>
        <v>5487</v>
      </c>
      <c r="C149" s="39">
        <f t="shared" si="5"/>
        <v>5487</v>
      </c>
      <c r="D149" s="55">
        <f t="shared" si="3"/>
        <v>1</v>
      </c>
      <c r="E149" t="str">
        <f t="shared" si="4"/>
        <v>Destination Indésirable</v>
      </c>
      <c r="H149" s="19"/>
      <c r="K149"/>
    </row>
    <row r="150" spans="1:11" x14ac:dyDescent="0.35">
      <c r="A150" s="47" t="s">
        <v>52</v>
      </c>
      <c r="B150" s="57">
        <f t="shared" si="2"/>
        <v>21375</v>
      </c>
      <c r="C150" s="39">
        <f t="shared" si="5"/>
        <v>5343.75</v>
      </c>
      <c r="D150" s="55">
        <f t="shared" si="3"/>
        <v>4</v>
      </c>
      <c r="E150" t="str">
        <f t="shared" si="4"/>
        <v>Destination Trés Demandée</v>
      </c>
      <c r="H150" s="19"/>
      <c r="K150"/>
    </row>
    <row r="151" spans="1:11" x14ac:dyDescent="0.35">
      <c r="A151" s="47" t="s">
        <v>45</v>
      </c>
      <c r="B151" s="57">
        <f t="shared" si="2"/>
        <v>46888</v>
      </c>
      <c r="C151" s="39">
        <f t="shared" si="5"/>
        <v>7814.666666666667</v>
      </c>
      <c r="D151" s="55">
        <f t="shared" si="3"/>
        <v>6</v>
      </c>
      <c r="E151" t="str">
        <f t="shared" si="4"/>
        <v>Destination Trés Demandée</v>
      </c>
      <c r="H151" s="19"/>
      <c r="K151"/>
    </row>
    <row r="152" spans="1:11" x14ac:dyDescent="0.35">
      <c r="A152" s="47" t="s">
        <v>51</v>
      </c>
      <c r="B152" s="57">
        <f t="shared" si="2"/>
        <v>27423</v>
      </c>
      <c r="C152" s="39">
        <f t="shared" si="5"/>
        <v>6855.75</v>
      </c>
      <c r="D152" s="55">
        <f t="shared" si="3"/>
        <v>4</v>
      </c>
      <c r="E152" t="str">
        <f t="shared" si="4"/>
        <v>Destination Trés Demandée</v>
      </c>
      <c r="H152" s="19"/>
      <c r="K152"/>
    </row>
    <row r="153" spans="1:11" x14ac:dyDescent="0.35">
      <c r="A153" s="47" t="s">
        <v>41</v>
      </c>
      <c r="B153" s="57">
        <f t="shared" si="2"/>
        <v>4210</v>
      </c>
      <c r="C153" s="39">
        <f t="shared" si="5"/>
        <v>4210</v>
      </c>
      <c r="D153" s="55">
        <f t="shared" si="3"/>
        <v>1</v>
      </c>
      <c r="E153" t="str">
        <f t="shared" si="4"/>
        <v>Destination Indésirable</v>
      </c>
      <c r="H153" s="19"/>
      <c r="K153"/>
    </row>
    <row r="154" spans="1:11" x14ac:dyDescent="0.35">
      <c r="A154" s="47" t="s">
        <v>65</v>
      </c>
      <c r="B154" s="57">
        <f t="shared" si="2"/>
        <v>25479</v>
      </c>
      <c r="C154" s="39">
        <f t="shared" si="5"/>
        <v>8493</v>
      </c>
      <c r="D154" s="55">
        <f t="shared" si="3"/>
        <v>3</v>
      </c>
      <c r="E154" t="str">
        <f t="shared" si="4"/>
        <v>Destination demandée</v>
      </c>
      <c r="H154" s="19"/>
      <c r="K154"/>
    </row>
    <row r="155" spans="1:11" x14ac:dyDescent="0.35">
      <c r="A155" s="47" t="s">
        <v>53</v>
      </c>
      <c r="B155" s="57">
        <f t="shared" si="2"/>
        <v>13665</v>
      </c>
      <c r="C155" s="39">
        <f t="shared" si="5"/>
        <v>6832.5</v>
      </c>
      <c r="D155" s="55">
        <f t="shared" si="3"/>
        <v>2</v>
      </c>
      <c r="E155" t="str">
        <f t="shared" si="4"/>
        <v>Destination demandée</v>
      </c>
      <c r="H155" s="19"/>
      <c r="K155"/>
    </row>
    <row r="156" spans="1:11" x14ac:dyDescent="0.35">
      <c r="A156" s="47" t="s">
        <v>59</v>
      </c>
      <c r="B156" s="57">
        <f t="shared" si="2"/>
        <v>13563</v>
      </c>
      <c r="C156" s="39">
        <f t="shared" si="5"/>
        <v>6781.5</v>
      </c>
      <c r="D156" s="55">
        <f t="shared" si="3"/>
        <v>2</v>
      </c>
      <c r="E156" t="str">
        <f t="shared" si="4"/>
        <v>Destination demandée</v>
      </c>
      <c r="H156" s="19"/>
      <c r="K156"/>
    </row>
    <row r="157" spans="1:11" x14ac:dyDescent="0.35">
      <c r="A157" s="47" t="s">
        <v>57</v>
      </c>
      <c r="B157" s="57">
        <f t="shared" si="2"/>
        <v>10823</v>
      </c>
      <c r="C157" s="39">
        <f t="shared" si="5"/>
        <v>5411.5</v>
      </c>
      <c r="D157" s="55">
        <f t="shared" si="3"/>
        <v>2</v>
      </c>
      <c r="E157" t="str">
        <f t="shared" si="4"/>
        <v>Destination demandée</v>
      </c>
      <c r="H157" s="19"/>
      <c r="K157"/>
    </row>
    <row r="158" spans="1:11" x14ac:dyDescent="0.35">
      <c r="A158" s="47" t="s">
        <v>44</v>
      </c>
      <c r="B158" s="57">
        <f t="shared" si="2"/>
        <v>21178</v>
      </c>
      <c r="C158" s="39">
        <f t="shared" si="5"/>
        <v>4235.6000000000004</v>
      </c>
      <c r="D158" s="55">
        <f t="shared" si="3"/>
        <v>5</v>
      </c>
      <c r="E158" t="str">
        <f t="shared" si="4"/>
        <v>Destination Trés Demandée</v>
      </c>
      <c r="H158" s="19"/>
      <c r="K158"/>
    </row>
    <row r="159" spans="1:11" x14ac:dyDescent="0.35">
      <c r="A159" s="48" t="s">
        <v>12</v>
      </c>
      <c r="B159" s="57">
        <f t="shared" si="2"/>
        <v>5000</v>
      </c>
      <c r="C159" s="39">
        <f t="shared" si="5"/>
        <v>5000</v>
      </c>
      <c r="D159" s="55">
        <f t="shared" si="3"/>
        <v>1</v>
      </c>
      <c r="E159" t="str">
        <f t="shared" si="4"/>
        <v>Destination Indésirable</v>
      </c>
      <c r="H159" s="19"/>
      <c r="K159"/>
    </row>
    <row r="160" spans="1:11" x14ac:dyDescent="0.35">
      <c r="A160" s="47" t="s">
        <v>43</v>
      </c>
      <c r="B160" s="57">
        <f t="shared" si="2"/>
        <v>3098</v>
      </c>
      <c r="C160" s="39">
        <f t="shared" si="5"/>
        <v>3098</v>
      </c>
      <c r="D160" s="55">
        <f t="shared" si="3"/>
        <v>1</v>
      </c>
      <c r="E160" t="str">
        <f t="shared" si="4"/>
        <v>Destination Indésirable</v>
      </c>
      <c r="H160" s="19"/>
      <c r="K160"/>
    </row>
    <row r="161" spans="1:11" x14ac:dyDescent="0.35">
      <c r="A161" s="47" t="s">
        <v>54</v>
      </c>
      <c r="B161" s="57">
        <f t="shared" si="2"/>
        <v>13720</v>
      </c>
      <c r="C161" s="39">
        <f t="shared" si="5"/>
        <v>4573.333333333333</v>
      </c>
      <c r="D161" s="55">
        <f t="shared" si="3"/>
        <v>3</v>
      </c>
      <c r="E161" t="str">
        <f t="shared" si="4"/>
        <v>Destination demandée</v>
      </c>
      <c r="H161" s="19"/>
      <c r="K161"/>
    </row>
    <row r="162" spans="1:11" x14ac:dyDescent="0.35">
      <c r="A162" s="47" t="s">
        <v>58</v>
      </c>
      <c r="B162" s="57">
        <f t="shared" si="2"/>
        <v>21156</v>
      </c>
      <c r="C162" s="39">
        <f t="shared" si="5"/>
        <v>10578</v>
      </c>
      <c r="D162" s="55">
        <f t="shared" si="3"/>
        <v>2</v>
      </c>
      <c r="E162" t="str">
        <f t="shared" si="4"/>
        <v>Destination demandée</v>
      </c>
      <c r="H162" s="19"/>
      <c r="K162"/>
    </row>
    <row r="163" spans="1:11" x14ac:dyDescent="0.35">
      <c r="A163" s="47" t="s">
        <v>69</v>
      </c>
      <c r="B163" s="57">
        <f t="shared" si="2"/>
        <v>9332</v>
      </c>
      <c r="C163" s="39">
        <f t="shared" si="5"/>
        <v>4666</v>
      </c>
      <c r="D163" s="55">
        <f t="shared" si="3"/>
        <v>2</v>
      </c>
      <c r="E163" t="str">
        <f t="shared" si="4"/>
        <v>Destination demandée</v>
      </c>
      <c r="H163" s="19"/>
      <c r="K163"/>
    </row>
    <row r="164" spans="1:11" x14ac:dyDescent="0.35">
      <c r="A164" s="47" t="s">
        <v>36</v>
      </c>
      <c r="B164" s="57">
        <f t="shared" si="2"/>
        <v>10345</v>
      </c>
      <c r="C164" s="39">
        <f t="shared" si="5"/>
        <v>10345</v>
      </c>
      <c r="D164" s="55">
        <f t="shared" si="3"/>
        <v>1</v>
      </c>
      <c r="E164" t="str">
        <f t="shared" si="4"/>
        <v>Destination Indésirable</v>
      </c>
      <c r="H164" s="19"/>
      <c r="K164"/>
    </row>
    <row r="165" spans="1:11" x14ac:dyDescent="0.35">
      <c r="A165" s="49" t="s">
        <v>47</v>
      </c>
      <c r="B165" s="57">
        <f>SUMIF(D45:D143,A165,I45:I143)</f>
        <v>13678</v>
      </c>
      <c r="C165" s="39">
        <f t="shared" si="5"/>
        <v>13678</v>
      </c>
      <c r="D165" s="55">
        <f t="shared" si="3"/>
        <v>1</v>
      </c>
      <c r="E165" t="str">
        <f t="shared" si="4"/>
        <v>Destination Indésirable</v>
      </c>
      <c r="H165" s="19"/>
      <c r="K165"/>
    </row>
    <row r="167" spans="1:11" x14ac:dyDescent="0.35">
      <c r="A167" s="44" t="s">
        <v>208</v>
      </c>
      <c r="B167" s="44"/>
      <c r="C167" s="44"/>
      <c r="D167" s="44"/>
      <c r="E167" s="44"/>
    </row>
    <row r="168" spans="1:11" x14ac:dyDescent="0.35">
      <c r="A168" s="38" t="s">
        <v>207</v>
      </c>
      <c r="B168" s="39">
        <f>MAX(B122:B165)</f>
        <v>46888</v>
      </c>
    </row>
    <row r="170" spans="1:11" x14ac:dyDescent="0.35">
      <c r="A170" s="44" t="s">
        <v>209</v>
      </c>
      <c r="B170" s="44"/>
      <c r="C170" s="44"/>
      <c r="D170" s="44"/>
      <c r="E170" s="44"/>
    </row>
    <row r="171" spans="1:11" x14ac:dyDescent="0.35">
      <c r="A171" t="s">
        <v>19</v>
      </c>
      <c r="B171">
        <f>MIN(B122:B165)</f>
        <v>2500</v>
      </c>
    </row>
    <row r="173" spans="1:11" x14ac:dyDescent="0.35">
      <c r="A173" s="44" t="s">
        <v>211</v>
      </c>
      <c r="B173" s="44"/>
      <c r="C173" s="44"/>
    </row>
    <row r="174" spans="1:11" x14ac:dyDescent="0.35">
      <c r="A174" t="s">
        <v>51</v>
      </c>
      <c r="C174">
        <f>MAX(D122:D165)</f>
        <v>6</v>
      </c>
    </row>
    <row r="175" spans="1:11" x14ac:dyDescent="0.35">
      <c r="A175" t="s">
        <v>44</v>
      </c>
      <c r="C175">
        <v>5</v>
      </c>
    </row>
    <row r="176" spans="1:11" x14ac:dyDescent="0.35">
      <c r="A176" t="s">
        <v>52</v>
      </c>
      <c r="C176">
        <v>4</v>
      </c>
    </row>
    <row r="177" spans="1:6" x14ac:dyDescent="0.35">
      <c r="A177" t="s">
        <v>45</v>
      </c>
      <c r="C177">
        <v>4</v>
      </c>
    </row>
    <row r="178" spans="1:6" x14ac:dyDescent="0.35">
      <c r="A178" t="s">
        <v>224</v>
      </c>
      <c r="C178">
        <v>4</v>
      </c>
    </row>
    <row r="179" spans="1:6" x14ac:dyDescent="0.35">
      <c r="A179" t="s">
        <v>39</v>
      </c>
      <c r="C179">
        <v>4</v>
      </c>
    </row>
    <row r="183" spans="1:6" x14ac:dyDescent="0.35">
      <c r="A183" s="45" t="s">
        <v>212</v>
      </c>
      <c r="B183" s="44"/>
      <c r="C183" s="44"/>
      <c r="D183" s="44" t="s">
        <v>213</v>
      </c>
      <c r="E183" s="44"/>
    </row>
    <row r="184" spans="1:6" x14ac:dyDescent="0.35">
      <c r="A184" s="8" t="s">
        <v>6</v>
      </c>
      <c r="D184">
        <f>COUNTIF(G4:G100, "Hôtel")</f>
        <v>20</v>
      </c>
    </row>
    <row r="185" spans="1:6" x14ac:dyDescent="0.35">
      <c r="A185" s="8" t="s">
        <v>25</v>
      </c>
      <c r="D185">
        <f>COUNTIF(G4:G100, "Château")</f>
        <v>20</v>
      </c>
    </row>
    <row r="186" spans="1:6" x14ac:dyDescent="0.35">
      <c r="A186" s="6" t="s">
        <v>30</v>
      </c>
      <c r="D186">
        <f>COUNTIF(G4:G100, "Ryokan")</f>
        <v>19</v>
      </c>
    </row>
    <row r="187" spans="1:6" x14ac:dyDescent="0.35">
      <c r="A187" s="6" t="s">
        <v>13</v>
      </c>
      <c r="D187">
        <f>COUNTIF(G4:G100, "Villa")</f>
        <v>19</v>
      </c>
    </row>
    <row r="188" spans="1:6" x14ac:dyDescent="0.35">
      <c r="A188" s="7" t="s">
        <v>20</v>
      </c>
      <c r="D188">
        <f>COUNTIF(G4:G100, "Appartement")</f>
        <v>19</v>
      </c>
    </row>
    <row r="190" spans="1:6" x14ac:dyDescent="0.35">
      <c r="A190" s="44" t="s">
        <v>3</v>
      </c>
      <c r="B190" s="44"/>
      <c r="C190" s="44"/>
      <c r="D190" s="44" t="s">
        <v>214</v>
      </c>
      <c r="E190" s="44"/>
      <c r="F190" s="44"/>
    </row>
    <row r="191" spans="1:6" x14ac:dyDescent="0.35">
      <c r="A191" s="41" t="s">
        <v>21</v>
      </c>
      <c r="D191">
        <f>COUNTIF(H4:H100,"Train")</f>
        <v>20</v>
      </c>
    </row>
    <row r="192" spans="1:6" x14ac:dyDescent="0.35">
      <c r="A192" s="41" t="s">
        <v>26</v>
      </c>
      <c r="D192">
        <f>COUNTIF(H4:H100,"Voiture de location")</f>
        <v>20</v>
      </c>
    </row>
    <row r="193" spans="1:5" x14ac:dyDescent="0.35">
      <c r="A193" s="41" t="s">
        <v>14</v>
      </c>
      <c r="D193">
        <f>COUNTIF(H4:H100,"Croisière")</f>
        <v>19</v>
      </c>
    </row>
    <row r="194" spans="1:5" x14ac:dyDescent="0.35">
      <c r="A194" s="40" t="s">
        <v>31</v>
      </c>
      <c r="D194">
        <f>COUNTIF(H4:H100,"Train à grande vitesse")</f>
        <v>19</v>
      </c>
    </row>
    <row r="195" spans="1:5" x14ac:dyDescent="0.35">
      <c r="A195" s="40" t="s">
        <v>7</v>
      </c>
      <c r="D195">
        <f>COUNTIF(H4:H100,"Avion")</f>
        <v>19</v>
      </c>
    </row>
    <row r="198" spans="1:5" x14ac:dyDescent="0.35">
      <c r="A198" s="46" t="s">
        <v>215</v>
      </c>
      <c r="B198" s="44"/>
      <c r="C198" s="44"/>
      <c r="D198" s="44" t="s">
        <v>216</v>
      </c>
      <c r="E198" s="44"/>
    </row>
    <row r="199" spans="1:5" x14ac:dyDescent="0.35">
      <c r="A199" s="42" t="s">
        <v>217</v>
      </c>
      <c r="D199">
        <f>COUNTIF(L4:L100,"Plage")</f>
        <v>20</v>
      </c>
    </row>
    <row r="200" spans="1:5" x14ac:dyDescent="0.35">
      <c r="A200" s="42" t="s">
        <v>218</v>
      </c>
      <c r="D200">
        <f>COUNTIF(L4:L100,"Art")</f>
        <v>20</v>
      </c>
    </row>
    <row r="201" spans="1:5" x14ac:dyDescent="0.35">
      <c r="A201" s="42" t="s">
        <v>220</v>
      </c>
      <c r="D201">
        <f>COUNTIF(L4:L100,"Ski")</f>
        <v>19</v>
      </c>
    </row>
    <row r="202" spans="1:5" x14ac:dyDescent="0.35">
      <c r="A202" s="42" t="s">
        <v>221</v>
      </c>
      <c r="D202">
        <f>COUNTIF(L4:L100,"Plongée")</f>
        <v>19</v>
      </c>
    </row>
    <row r="203" spans="1:5" x14ac:dyDescent="0.35">
      <c r="A203" s="42" t="s">
        <v>219</v>
      </c>
      <c r="D203">
        <f>COUNTIF(L4:L100,"Randonnée")</f>
        <v>19</v>
      </c>
    </row>
    <row r="204" spans="1:5" x14ac:dyDescent="0.35">
      <c r="A204" s="8"/>
    </row>
    <row r="205" spans="1:5" x14ac:dyDescent="0.35">
      <c r="A205" s="8"/>
    </row>
    <row r="206" spans="1:5" x14ac:dyDescent="0.35">
      <c r="A206" s="6"/>
    </row>
    <row r="207" spans="1:5" x14ac:dyDescent="0.35">
      <c r="A207" s="45" t="s">
        <v>189</v>
      </c>
      <c r="B207" s="44"/>
      <c r="C207" s="44" t="s">
        <v>223</v>
      </c>
      <c r="D207" s="44"/>
      <c r="E207" s="44"/>
    </row>
    <row r="208" spans="1:5" x14ac:dyDescent="0.35">
      <c r="A208" s="6" t="s">
        <v>28</v>
      </c>
      <c r="D208">
        <f>COUNTIF(O2:O100,"Italien")</f>
        <v>11</v>
      </c>
    </row>
    <row r="209" spans="1:4" x14ac:dyDescent="0.35">
      <c r="A209" s="6" t="s">
        <v>10</v>
      </c>
      <c r="D209">
        <f>COUNTIF(O2:O100,"Anglais")</f>
        <v>33</v>
      </c>
    </row>
    <row r="210" spans="1:4" x14ac:dyDescent="0.35">
      <c r="A210" s="6" t="s">
        <v>75</v>
      </c>
      <c r="D210">
        <f>COUNTIF(O2:O100,"Portugais")</f>
        <v>11</v>
      </c>
    </row>
    <row r="211" spans="1:4" x14ac:dyDescent="0.35">
      <c r="A211" s="6" t="s">
        <v>74</v>
      </c>
      <c r="D211">
        <f>COUNTIF(O2:O100,"Arabe")</f>
        <v>11</v>
      </c>
    </row>
    <row r="212" spans="1:4" x14ac:dyDescent="0.35">
      <c r="A212" s="6" t="s">
        <v>76</v>
      </c>
      <c r="D212">
        <f>COUNTIF(O2:O100,"Espagnol")</f>
        <v>11</v>
      </c>
    </row>
    <row r="213" spans="1:4" x14ac:dyDescent="0.35">
      <c r="A213" s="7" t="s">
        <v>77</v>
      </c>
      <c r="D213">
        <f>COUNTIF(O2:O100,"Allemand")</f>
        <v>11</v>
      </c>
    </row>
    <row r="214" spans="1:4" x14ac:dyDescent="0.35">
      <c r="A214" s="8" t="s">
        <v>17</v>
      </c>
      <c r="D214">
        <f>COUNTIF(O2:O100,"Français")</f>
        <v>11</v>
      </c>
    </row>
    <row r="216" spans="1:4" x14ac:dyDescent="0.35">
      <c r="A216" s="46" t="s">
        <v>222</v>
      </c>
      <c r="B216" s="44"/>
    </row>
    <row r="217" spans="1:4" x14ac:dyDescent="0.35">
      <c r="A217" s="43" t="s">
        <v>10</v>
      </c>
      <c r="D217">
        <f>MAX(D208:D214)</f>
        <v>33</v>
      </c>
    </row>
    <row r="220" spans="1:4" x14ac:dyDescent="0.35">
      <c r="A220" s="44" t="s">
        <v>225</v>
      </c>
      <c r="B220" s="44"/>
      <c r="C220" s="44" t="s">
        <v>226</v>
      </c>
      <c r="D220" s="44"/>
    </row>
    <row r="221" spans="1:4" x14ac:dyDescent="0.35">
      <c r="A221" t="s">
        <v>18</v>
      </c>
      <c r="C221">
        <f>COUNTIF(P2:P100,"Détente")</f>
        <v>39</v>
      </c>
    </row>
    <row r="222" spans="1:4" x14ac:dyDescent="0.35">
      <c r="A222" t="s">
        <v>11</v>
      </c>
      <c r="C222">
        <f>COUNTIF(P2:P100,"Plaisir")</f>
        <v>40</v>
      </c>
    </row>
    <row r="223" spans="1:4" x14ac:dyDescent="0.35">
      <c r="A223" t="s">
        <v>23</v>
      </c>
      <c r="C223">
        <f>COUNTIF(P2:P100,"Affaires")</f>
        <v>20</v>
      </c>
    </row>
    <row r="225" spans="1:6" x14ac:dyDescent="0.35">
      <c r="A225" s="44" t="s">
        <v>227</v>
      </c>
      <c r="B225" s="44"/>
      <c r="D225" s="44" t="s">
        <v>233</v>
      </c>
      <c r="E225" s="44"/>
      <c r="F225" s="44"/>
    </row>
    <row r="226" spans="1:6" x14ac:dyDescent="0.35">
      <c r="A226" s="51" t="s">
        <v>8</v>
      </c>
      <c r="D226">
        <f>COUNTIF(K2:K100,"Agence Tropicale")</f>
        <v>20</v>
      </c>
    </row>
    <row r="227" spans="1:6" x14ac:dyDescent="0.35">
      <c r="A227" s="52" t="s">
        <v>15</v>
      </c>
      <c r="D227">
        <f>COUNTIF(K2:K100,"Aventure Explore")</f>
        <v>20</v>
      </c>
    </row>
    <row r="228" spans="1:6" x14ac:dyDescent="0.35">
      <c r="A228" s="52" t="s">
        <v>22</v>
      </c>
      <c r="D228">
        <f>COUNTIF(K2:K100,"Voyager Plus")</f>
        <v>20</v>
      </c>
    </row>
    <row r="229" spans="1:6" x14ac:dyDescent="0.35">
      <c r="A229" s="52" t="s">
        <v>27</v>
      </c>
      <c r="D229">
        <f>COUNTIF(K2:K100,"Bella vacanza")</f>
        <v>20</v>
      </c>
    </row>
    <row r="230" spans="1:6" x14ac:dyDescent="0.35">
      <c r="A230" s="52" t="s">
        <v>32</v>
      </c>
      <c r="D230">
        <f>COUNTIF(K2:K100,"Explore Asia")</f>
        <v>19</v>
      </c>
    </row>
  </sheetData>
  <autoFilter ref="A1:Q100" xr:uid="{B12C7D90-A237-4B52-AF72-BDB010CFBF93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Travail2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GROSMOUGIN</dc:creator>
  <cp:lastModifiedBy>Rawan Alahmad</cp:lastModifiedBy>
  <dcterms:created xsi:type="dcterms:W3CDTF">2023-12-24T13:36:37Z</dcterms:created>
  <dcterms:modified xsi:type="dcterms:W3CDTF">2024-03-21T20:36:12Z</dcterms:modified>
</cp:coreProperties>
</file>