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ocuments\My Documents\Uni\4th Year\Honours Project\"/>
    </mc:Choice>
  </mc:AlternateContent>
  <xr:revisionPtr revIDLastSave="0" documentId="13_ncr:1_{63610B11-45A9-4CD3-A118-D40638C318BB}" xr6:coauthVersionLast="46" xr6:coauthVersionMax="46" xr10:uidLastSave="{00000000-0000-0000-0000-000000000000}"/>
  <bookViews>
    <workbookView xWindow="0" yWindow="3228" windowWidth="20988" windowHeight="9132" xr2:uid="{388707E4-9B80-484D-A7E7-82C3356596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D18" i="1"/>
  <c r="D7" i="2"/>
  <c r="D6" i="1"/>
  <c r="D6" i="2"/>
  <c r="D5" i="1"/>
  <c r="D19" i="2"/>
  <c r="D14" i="2"/>
  <c r="D11" i="2"/>
  <c r="D8" i="2"/>
  <c r="D18" i="2"/>
  <c r="D17" i="2"/>
  <c r="D16" i="2"/>
  <c r="D15" i="2"/>
  <c r="D10" i="2"/>
  <c r="D9" i="2"/>
  <c r="D5" i="2"/>
  <c r="D4" i="2"/>
  <c r="D3" i="2"/>
  <c r="D21" i="1"/>
  <c r="D20" i="1"/>
  <c r="D19" i="1"/>
  <c r="D22" i="1"/>
  <c r="D17" i="1"/>
  <c r="D16" i="1"/>
  <c r="D13" i="1"/>
  <c r="D11" i="1"/>
  <c r="D10" i="1"/>
  <c r="D9" i="1"/>
  <c r="D4" i="1"/>
  <c r="D3" i="1"/>
</calcChain>
</file>

<file path=xl/sharedStrings.xml><?xml version="1.0" encoding="utf-8"?>
<sst xmlns="http://schemas.openxmlformats.org/spreadsheetml/2006/main" count="199" uniqueCount="145">
  <si>
    <t>Self</t>
  </si>
  <si>
    <t>Cross</t>
  </si>
  <si>
    <t>Genus</t>
  </si>
  <si>
    <t>Range Contrasts</t>
  </si>
  <si>
    <t>Genome Contrasts</t>
  </si>
  <si>
    <t>Anagallis</t>
  </si>
  <si>
    <t>Cardamine</t>
  </si>
  <si>
    <t>Cephalanthera</t>
  </si>
  <si>
    <t>Epipactis</t>
  </si>
  <si>
    <t>Geranium</t>
  </si>
  <si>
    <t>Juncus</t>
  </si>
  <si>
    <t>Lathyrus</t>
  </si>
  <si>
    <t>Luzula</t>
  </si>
  <si>
    <t>Lythrum</t>
  </si>
  <si>
    <t>Poa</t>
  </si>
  <si>
    <t>Pulicaria</t>
  </si>
  <si>
    <t>Ranunculus</t>
  </si>
  <si>
    <t>Rumex</t>
  </si>
  <si>
    <t>Saxifraga</t>
  </si>
  <si>
    <t>Senecio</t>
  </si>
  <si>
    <t>Stellaria</t>
  </si>
  <si>
    <t>Trifolium</t>
  </si>
  <si>
    <t>Viola</t>
  </si>
  <si>
    <t>A. arvensis</t>
  </si>
  <si>
    <t>A. tenella</t>
  </si>
  <si>
    <t>C. hirsuta, C. flexuosa</t>
  </si>
  <si>
    <t>C. bulbidera</t>
  </si>
  <si>
    <t>L. nissolia</t>
  </si>
  <si>
    <t>L. pratensis</t>
  </si>
  <si>
    <t>L. campestris</t>
  </si>
  <si>
    <t>L. forsteri</t>
  </si>
  <si>
    <t>L. portula</t>
  </si>
  <si>
    <t>P. vulgaris</t>
  </si>
  <si>
    <t>S. vulgaris</t>
  </si>
  <si>
    <t>S. tridactylites</t>
  </si>
  <si>
    <t>S. granulata</t>
  </si>
  <si>
    <t>Difference (Self-Cross)</t>
  </si>
  <si>
    <t>V. kitaibeliana</t>
  </si>
  <si>
    <t>V. riviniana</t>
  </si>
  <si>
    <t>T. dubium</t>
  </si>
  <si>
    <t>T. subterraneum</t>
  </si>
  <si>
    <t>T. fragiferum</t>
  </si>
  <si>
    <t>T. campestre</t>
  </si>
  <si>
    <t>T. ochroleucon, T. medium, T. pratense</t>
  </si>
  <si>
    <t>T. repens</t>
  </si>
  <si>
    <t>Briza</t>
  </si>
  <si>
    <t>Callitriche</t>
  </si>
  <si>
    <t>Orobanche</t>
  </si>
  <si>
    <t>Papaver</t>
  </si>
  <si>
    <t>Triofolium</t>
  </si>
  <si>
    <t>Veronica</t>
  </si>
  <si>
    <t>Vicia</t>
  </si>
  <si>
    <t>B. minor</t>
  </si>
  <si>
    <t>O. minor</t>
  </si>
  <si>
    <t>B. media</t>
  </si>
  <si>
    <t>C. brutia</t>
  </si>
  <si>
    <t>C. stagnalis</t>
  </si>
  <si>
    <t>C. bulbifera</t>
  </si>
  <si>
    <t>O. caryophylacea</t>
  </si>
  <si>
    <t>T. incarnatum, T. medium, T. pratens</t>
  </si>
  <si>
    <t>T. hybridum</t>
  </si>
  <si>
    <t>T. glomeratum</t>
  </si>
  <si>
    <t>J. squarrosus</t>
  </si>
  <si>
    <t>J. bufonius</t>
  </si>
  <si>
    <t>L. pratensis, L. latifolius</t>
  </si>
  <si>
    <t>P. dubium</t>
  </si>
  <si>
    <t>P. rhoeas</t>
  </si>
  <si>
    <t>S. vugaris</t>
  </si>
  <si>
    <t>S. squalidus</t>
  </si>
  <si>
    <t>V. polita</t>
  </si>
  <si>
    <t>V. chamaedrys</t>
  </si>
  <si>
    <t>C. damasonium</t>
  </si>
  <si>
    <t>C. longifolia</t>
  </si>
  <si>
    <t>E. phyllanthes</t>
  </si>
  <si>
    <t>S. pallida</t>
  </si>
  <si>
    <t>S. neglecta</t>
  </si>
  <si>
    <t>GBIF</t>
  </si>
  <si>
    <t>Self Occurances</t>
  </si>
  <si>
    <t>Cross Occurances</t>
  </si>
  <si>
    <t>Difference</t>
  </si>
  <si>
    <t>Euro-Med</t>
  </si>
  <si>
    <t>Self Regions Native</t>
  </si>
  <si>
    <t>Codes</t>
  </si>
  <si>
    <t>Cross Regions Native</t>
  </si>
  <si>
    <r>
      <rPr>
        <b/>
        <sz val="11"/>
        <color theme="1"/>
        <rFont val="Calibri"/>
        <family val="2"/>
        <scheme val="minor"/>
      </rPr>
      <t>AE Ag Al Ar Au(A) Az Be Bl(M) Br Bu By</t>
    </r>
    <r>
      <rPr>
        <sz val="11"/>
        <color theme="1"/>
        <rFont val="Calibri"/>
        <family val="2"/>
        <scheme val="minor"/>
      </rPr>
      <t> dCa(C F G H L P T) </t>
    </r>
    <r>
      <rPr>
        <b/>
        <sz val="11"/>
        <color theme="1"/>
        <rFont val="Calibri"/>
        <family val="2"/>
        <scheme val="minor"/>
      </rPr>
      <t>Co Cr Cs Ct Cy Da Eg Es Fe Ga(F) Gr Hb(E) He Ho Hs(A S) Hu IJ It La Li LS Lt Lu Ma Md(D M P) Mk Mo Rf(C K N NW S) Rm Sa Sg Si(M S) Sk Sl Sn Sr Su Tn Tu(A E) Uk(K)</t>
    </r>
    <r>
      <rPr>
        <sz val="11"/>
        <color theme="1"/>
        <rFont val="Calibri"/>
        <family val="2"/>
        <scheme val="minor"/>
      </rPr>
      <t> [Az(C F G J L M P S T) Bu Ge Is No Po]</t>
    </r>
  </si>
  <si>
    <t>Ag Au(A) Az(F J L P S) Be Bl(M) Br Cr Fa Ga(F) Ge Gr Hb(E) He Ho Hs(S) It Lu Ma Mo Sa Tn Uk(K)</t>
  </si>
  <si>
    <t>Ag Al Au Be Bl Br Bt Bu By Co Cy Cz Da Ga Ge Gr He Ho Hs Hu IJ It Ju LS Po Rf(CS S) Rm Sa Si Su Tcs Tu(A E) Uk(K U)</t>
  </si>
  <si>
    <r>
      <rPr>
        <b/>
        <sz val="11"/>
        <color theme="1"/>
        <rFont val="Calibri"/>
        <family val="2"/>
        <scheme val="minor"/>
      </rPr>
      <t>AE(G) Ag Al Au Be Bl Br Bt Bu By Co Cy Cz Da Fe Ga Ge Gr Hb He</t>
    </r>
    <r>
      <rPr>
        <sz val="11"/>
        <color theme="1"/>
        <rFont val="Calibri"/>
        <family val="2"/>
        <scheme val="minor"/>
      </rPr>
      <t> †Ho </t>
    </r>
    <r>
      <rPr>
        <b/>
        <sz val="11"/>
        <color theme="1"/>
        <rFont val="Calibri"/>
        <family val="2"/>
        <scheme val="minor"/>
      </rPr>
      <t>Hs Hu IJ It Ju LS Lu Ma No Po Rf(C CS E S) Rm Sa Si Su Tcs Tn Tu(A E) Uk(K U)</t>
    </r>
  </si>
  <si>
    <t>Au Be Br Da Ga Ge Hb Hs Su</t>
  </si>
  <si>
    <t>Ab(A) Ag Al Ar Au(A) Be(B) Br Bu Co Cz Ga(F) Ge Gg(A G) Gr He Ho Hs(S) Hu IJ It Ju Le Lu Ma Mo Po Rf(CS S) Rm Sa Si(S) Sy Tn Tu(A E) Uk(K U)</t>
  </si>
  <si>
    <t>Ab(A N) AE(G) Al Ar Au(A) Be(B) Br Bu By Co Cz Da Es Fa Fe Ga(F) Ge Gg(A D G) Gr Hb(E) He Ho Hs(S) Hu Is It Ju La Le Lt Lu Ma Mo No Po Rf(C CS E K N NW S) Rm Sa Si(S) Su Tu(A E) Uk(K U)</t>
  </si>
  <si>
    <r>
      <t xml:space="preserve">Ag Al Au(A) Az(F J L M P T) Be(L) BH </t>
    </r>
    <r>
      <rPr>
        <sz val="11"/>
        <color theme="1"/>
        <rFont val="Calibri"/>
        <family val="2"/>
        <scheme val="minor"/>
      </rPr>
      <t>-Bl</t>
    </r>
    <r>
      <rPr>
        <b/>
        <sz val="11"/>
        <color theme="1"/>
        <rFont val="Calibri"/>
        <family val="2"/>
        <scheme val="minor"/>
      </rPr>
      <t xml:space="preserve"> Br Bu By Cg Co Cr Cs Ct Da Es Fe Ga(F) Ge Gr Hb(E N) He Ho Hs(S) Hu It La Lt Lu Ma Mk Mo No Po Rf(C E K N NW S) Rm Sa Si(S) Sk Sl Sr Su Tn Tu(A E) Uk</t>
    </r>
  </si>
  <si>
    <r>
      <t>Ab(A N) Ag Al Ar Au(A) Be(L) BH Bl(I) </t>
    </r>
    <r>
      <rPr>
        <sz val="11"/>
        <color theme="1"/>
        <rFont val="Calibri"/>
        <family val="2"/>
        <scheme val="minor"/>
      </rPr>
      <t>-Bl(N)</t>
    </r>
    <r>
      <rPr>
        <b/>
        <sz val="11"/>
        <color theme="1"/>
        <rFont val="Calibri"/>
        <family val="2"/>
        <scheme val="minor"/>
      </rPr>
      <t> Br Bu By Cg Co Cs Ct Da Es Fe Ga(F) Ge Gg(A D G) Gr Hb(E N) He Ho Hs(A S) Hu Ir It Jo La Le Lt Lu Ma Mk Mo No Po Rf(C CS E K N NW S) Rm Sa Si(S) Sk Sl Sr Su Sy Tn Tu(A E) Uk(K)</t>
    </r>
  </si>
  <si>
    <r>
      <t>Ag Al Au Be Bl Br Bt Bu By Co Cz Da Fa Fe Ga Ge Gr Hb He Ho Hs Hu It Ju Lu Ma No Po Rf(C N NW) Rm Sa Su Tu(E) Uk(U) </t>
    </r>
    <r>
      <rPr>
        <sz val="11"/>
        <color theme="1"/>
        <rFont val="Calibri"/>
        <family val="2"/>
        <scheme val="minor"/>
      </rPr>
      <t>[Az Md]</t>
    </r>
  </si>
  <si>
    <r>
      <rPr>
        <b/>
        <sz val="11"/>
        <color theme="1"/>
        <rFont val="Calibri"/>
        <family val="2"/>
        <scheme val="minor"/>
      </rPr>
      <t>AE(G) Ag Al Au Be Br Bu Ca Co Cr Cy Ga Ge Gr He Hs Hu It Ju LS Lu Ma Rf(CS) Rm Sa Si Tcs Tn Tu(A E) Uk(K) </t>
    </r>
    <r>
      <rPr>
        <sz val="11"/>
        <color theme="1"/>
        <rFont val="Calibri"/>
        <family val="2"/>
        <scheme val="minor"/>
      </rPr>
      <t>[No]</t>
    </r>
  </si>
  <si>
    <r>
      <t xml:space="preserve">Ab(A) AE(G) Ag Al Ar Au(A) Be(B) </t>
    </r>
    <r>
      <rPr>
        <sz val="11"/>
        <color theme="1"/>
        <rFont val="Calibri"/>
        <family val="2"/>
        <scheme val="minor"/>
      </rPr>
      <t>†Be(L)</t>
    </r>
    <r>
      <rPr>
        <b/>
        <sz val="11"/>
        <color theme="1"/>
        <rFont val="Calibri"/>
        <family val="2"/>
        <scheme val="minor"/>
      </rPr>
      <t xml:space="preserve"> BH Bl(M N) Br Bu By Cg Co Cr Cs Ct </t>
    </r>
    <r>
      <rPr>
        <sz val="11"/>
        <color theme="1"/>
        <rFont val="Calibri"/>
        <family val="2"/>
        <scheme val="minor"/>
      </rPr>
      <t>?Eg †Ga(C)</t>
    </r>
    <r>
      <rPr>
        <b/>
        <sz val="11"/>
        <color theme="1"/>
        <rFont val="Calibri"/>
        <family val="2"/>
        <scheme val="minor"/>
      </rPr>
      <t xml:space="preserve"> Ga(F) Ge Gg Gr He Ho Hs(S) Hu It La </t>
    </r>
    <r>
      <rPr>
        <sz val="11"/>
        <color theme="1"/>
        <rFont val="Calibri"/>
        <family val="2"/>
        <scheme val="minor"/>
      </rPr>
      <t>-Le</t>
    </r>
    <r>
      <rPr>
        <b/>
        <sz val="11"/>
        <color theme="1"/>
        <rFont val="Calibri"/>
        <family val="2"/>
        <scheme val="minor"/>
      </rPr>
      <t xml:space="preserve"> Li Lt Lu Ma Mk Mo Po Rf(C CS E K S) Rm Sa Si(S) Sk Sl Sr Su Tu(A E) Uk(K U) </t>
    </r>
    <r>
      <rPr>
        <sz val="11"/>
        <color theme="1"/>
        <rFont val="Calibri"/>
        <family val="2"/>
        <scheme val="minor"/>
      </rPr>
      <t>[aDa aEs aHb(E)]</t>
    </r>
  </si>
  <si>
    <t>AE(G) Ag Al Au(A) Be(B L) BH Bl(I M N) Br Bu By Cg Co Cr Cs Ct Cy Da Es Fe Ga(F) Ge Gr Hb(E) He Ho Hs(S) Hu IJ It La Le Li Lt Lu Ma Mk Mo No Po Rf Rm Sa Si(M S) Sk Sl Sr Su Tn Tu(E) Uk(K U)</t>
  </si>
  <si>
    <r>
      <rPr>
        <b/>
        <sz val="11"/>
        <color theme="1"/>
        <rFont val="Calibri"/>
        <family val="2"/>
        <scheme val="minor"/>
      </rPr>
      <t>Au(A) Be(B L) BH Br By Cg Cs Ct Da Es Fe Ga(F) Ge Hb(E) He Ho Hs(A S) Hu It La Lt Lu Ma No Po Rf Sa Si(S) Sk Sl Sr Su Uk(U) </t>
    </r>
    <r>
      <rPr>
        <sz val="11"/>
        <color theme="1"/>
        <rFont val="Calibri"/>
        <family val="2"/>
        <scheme val="minor"/>
      </rPr>
      <t>[Fe]</t>
    </r>
  </si>
  <si>
    <r>
      <rPr>
        <b/>
        <sz val="11"/>
        <color theme="1"/>
        <rFont val="Calibri"/>
        <family val="2"/>
        <scheme val="minor"/>
      </rPr>
      <t xml:space="preserve">Ab(A) AE(G T) Ag Al Ar Au(A L) Be(B L) BH Bl(I M N) Br Bu By </t>
    </r>
    <r>
      <rPr>
        <sz val="11"/>
        <color theme="1"/>
        <rFont val="Calibri"/>
        <family val="2"/>
        <scheme val="minor"/>
      </rPr>
      <t>dCa(C F G) -Ca(H)</t>
    </r>
    <r>
      <rPr>
        <b/>
        <sz val="11"/>
        <color theme="1"/>
        <rFont val="Calibri"/>
        <family val="2"/>
        <scheme val="minor"/>
      </rPr>
      <t xml:space="preserve"> Ca(L P T) Cg Co Cr Cs Ct Cy Da Eg Es Fa Fe Ga(C F M) Ge Gg Gr Hb(E N) He Ho Hs(A G S) Hu Ir Is It La Le Li Lt Lu Ma</t>
    </r>
    <r>
      <rPr>
        <sz val="11"/>
        <color theme="1"/>
        <rFont val="Calibri"/>
        <family val="2"/>
        <scheme val="minor"/>
      </rPr>
      <t xml:space="preserve"> dMd(D M P)</t>
    </r>
    <r>
      <rPr>
        <b/>
        <sz val="11"/>
        <color theme="1"/>
        <rFont val="Calibri"/>
        <family val="2"/>
        <scheme val="minor"/>
      </rPr>
      <t xml:space="preserve"> Mk Mo No Rf(C CS E K N NW S) Rm Sa Si(M S) Sk Sl Sn Sr Su Sy Tn Tu(A E) Uk(K U)</t>
    </r>
    <r>
      <rPr>
        <sz val="11"/>
        <color theme="1"/>
        <rFont val="Calibri"/>
        <family val="2"/>
        <scheme val="minor"/>
      </rPr>
      <t xml:space="preserve"> [nAz(F G L M P S T) nPo]</t>
    </r>
  </si>
  <si>
    <r>
      <rPr>
        <b/>
        <sz val="11"/>
        <color theme="1"/>
        <rFont val="Calibri"/>
        <family val="2"/>
        <scheme val="minor"/>
      </rPr>
      <t>Ab(A) AE(G) Ag Al Au(A) Be Bl(I M N) Br Bu Co Cr Ct Cy Da Eg Es Ga(F) Gr Hb(E) He Ho Hs(S) Hu IJ It La Li LS</t>
    </r>
    <r>
      <rPr>
        <sz val="11"/>
        <color theme="1"/>
        <rFont val="Calibri"/>
        <family val="2"/>
        <scheme val="minor"/>
      </rPr>
      <t xml:space="preserve"> -Lu</t>
    </r>
    <r>
      <rPr>
        <b/>
        <sz val="11"/>
        <color theme="1"/>
        <rFont val="Calibri"/>
        <family val="2"/>
        <scheme val="minor"/>
      </rPr>
      <t xml:space="preserve"> Ma Mk Po Rm Sa Si(M S) </t>
    </r>
    <r>
      <rPr>
        <sz val="11"/>
        <color theme="1"/>
        <rFont val="Calibri"/>
        <family val="2"/>
        <scheme val="minor"/>
      </rPr>
      <t xml:space="preserve">dSk </t>
    </r>
    <r>
      <rPr>
        <b/>
        <sz val="11"/>
        <color theme="1"/>
        <rFont val="Calibri"/>
        <family val="2"/>
        <scheme val="minor"/>
      </rPr>
      <t xml:space="preserve">Sl Sn Su Tn Tu(A E) Uk(K) </t>
    </r>
    <r>
      <rPr>
        <sz val="11"/>
        <color theme="1"/>
        <rFont val="Calibri"/>
        <family val="2"/>
        <scheme val="minor"/>
      </rPr>
      <t>[Ca(L) Ge]</t>
    </r>
  </si>
  <si>
    <r>
      <rPr>
        <b/>
        <sz val="11"/>
        <color theme="1"/>
        <rFont val="Calibri"/>
        <family val="2"/>
        <scheme val="minor"/>
      </rPr>
      <t>Ab(A) Ag Al Ar Au(A) Be Bl(M) Br Bu Co Cr Ct Da Ga(F) Ge Gr Hb(E) He Ho Hs(S) Hu </t>
    </r>
    <r>
      <rPr>
        <sz val="11"/>
        <color theme="1"/>
        <rFont val="Calibri"/>
        <family val="2"/>
        <scheme val="minor"/>
      </rPr>
      <t>-IJ </t>
    </r>
    <r>
      <rPr>
        <b/>
        <sz val="11"/>
        <color theme="1"/>
        <rFont val="Calibri"/>
        <family val="2"/>
        <scheme val="minor"/>
      </rPr>
      <t>It LS Lu Ma Mk Po Rm Sa Si(M S) </t>
    </r>
    <r>
      <rPr>
        <sz val="11"/>
        <color theme="1"/>
        <rFont val="Calibri"/>
        <family val="2"/>
        <scheme val="minor"/>
      </rPr>
      <t>dSk</t>
    </r>
    <r>
      <rPr>
        <b/>
        <sz val="11"/>
        <color theme="1"/>
        <rFont val="Calibri"/>
        <family val="2"/>
        <scheme val="minor"/>
      </rPr>
      <t> Sl Su Tn Tu(A) Uk(K)</t>
    </r>
  </si>
  <si>
    <r>
      <rPr>
        <b/>
        <sz val="11"/>
        <color theme="1"/>
        <rFont val="Calibri"/>
        <family val="2"/>
        <scheme val="minor"/>
      </rPr>
      <t xml:space="preserve">Al Au(A L) Az Be(B L) Br Bu By Co Cy Cz Da Ga(C F) Ge Gr Hb(E N) He Ho Hs(A S) Hu Ir It Ju La Lt Lu Ma No Po Rf(C CS K S) Rm Sa Su Tn Tu(A E) Uk(K U) </t>
    </r>
    <r>
      <rPr>
        <sz val="11"/>
        <color theme="1"/>
        <rFont val="Calibri"/>
        <family val="2"/>
        <scheme val="minor"/>
      </rPr>
      <t>[Ab(A) Es Fe Gg(A D G)]</t>
    </r>
  </si>
  <si>
    <r>
      <rPr>
        <b/>
        <sz val="11"/>
        <color theme="1"/>
        <rFont val="Calibri"/>
        <family val="2"/>
        <scheme val="minor"/>
      </rPr>
      <t>Ab(A N) AE(G) Ag Al Ar Au(A L) Az Be(B L) Bl Br Bu By Ca Co Cr Cy Cz Da Eg Es Ga(C F) Ge Gg(A D G) Gr Hb(E N) He Ho Hs(A G S) Hu Ir It Jo Ju La Le Lt Lu Ma Md Mo No Po Rf(C CS E K N NW S) Rm Sa Si(M S) Sn Su Sy Tn Tu(A E) Uk(K U) </t>
    </r>
    <r>
      <rPr>
        <sz val="11"/>
        <color theme="1"/>
        <rFont val="Calibri"/>
        <family val="2"/>
        <scheme val="minor"/>
      </rPr>
      <t>[Fa Fe]</t>
    </r>
  </si>
  <si>
    <t>Ab(A N) AE(G) Ag Al Ar Au(A L) Be(B L) Bl Br Bu By Ca Co Cr Cy Cz Da Eg Es Fe Ga(C F) Ge Gg(A D G) Gr Hb(E) He Ho Hs(A S) Hu Ir It Jo Ju La Le Lt Lu Ma Md Mo No Po Rf(C CS E K N NW S) Rm Sa Si(M S) Su Sy Tn Tu(A E) Uk(K U)</t>
  </si>
  <si>
    <t>Ab(A N) AE(G) Ag Al Ar Au(A) Az Be(B) Bl Br Bu By Co Cr Cy Cz Da Eg Es Fa Fe Ga(F) Ge Gg(A D G) Gr Hb(E) He Ho Hs(S) Hu Ir Is It Ju La Le Lt Lu Ma Mo No Po Rf(C CS E K N NW S) Rm Sa Si(M S) Su Sy Tn Tu(A E) Uk(K U)</t>
  </si>
  <si>
    <r>
      <rPr>
        <b/>
        <sz val="11"/>
        <color theme="1"/>
        <rFont val="Calibri"/>
        <family val="2"/>
        <scheme val="minor"/>
      </rPr>
      <t xml:space="preserve">Ab(A N) AE(G) Ag Al Ar Au(A) Be(B) BH </t>
    </r>
    <r>
      <rPr>
        <sz val="11"/>
        <color theme="1"/>
        <rFont val="Calibri"/>
        <family val="2"/>
        <scheme val="minor"/>
      </rPr>
      <t xml:space="preserve">-Br </t>
    </r>
    <r>
      <rPr>
        <b/>
        <sz val="11"/>
        <color theme="1"/>
        <rFont val="Calibri"/>
        <family val="2"/>
        <scheme val="minor"/>
      </rPr>
      <t xml:space="preserve">Bu Ca(T) Cg Co Cr Cs Ct Cy </t>
    </r>
    <r>
      <rPr>
        <sz val="11"/>
        <color theme="1"/>
        <rFont val="Calibri"/>
        <family val="2"/>
        <scheme val="minor"/>
      </rPr>
      <t>-Ga(C)</t>
    </r>
    <r>
      <rPr>
        <b/>
        <sz val="11"/>
        <color theme="1"/>
        <rFont val="Calibri"/>
        <family val="2"/>
        <scheme val="minor"/>
      </rPr>
      <t xml:space="preserve"> Ga(F) Ge Gg(A G) Gr He Hs(S) Hu Ir It Jo Lu Ma Mk Mo Po Rf(C CS E S) Rm Si(S) Sk Sl Sr Sy Tu(A E) Uk(K U) </t>
    </r>
    <r>
      <rPr>
        <sz val="11"/>
        <color theme="1"/>
        <rFont val="Calibri"/>
        <family val="2"/>
        <scheme val="minor"/>
      </rPr>
      <t>[Ge aPo Rf(C)]</t>
    </r>
  </si>
  <si>
    <r>
      <rPr>
        <b/>
        <sz val="11"/>
        <color theme="1"/>
        <rFont val="Calibri"/>
        <family val="2"/>
        <scheme val="minor"/>
      </rPr>
      <t>AE(G) Ag Al Au(A L) Be(B L) BH Br Bu By Ca</t>
    </r>
    <r>
      <rPr>
        <sz val="11"/>
        <color theme="1"/>
        <rFont val="Calibri"/>
        <family val="2"/>
        <scheme val="minor"/>
      </rPr>
      <t> dCa(G H P T)</t>
    </r>
    <r>
      <rPr>
        <b/>
        <sz val="11"/>
        <color theme="1"/>
        <rFont val="Calibri"/>
        <family val="2"/>
        <scheme val="minor"/>
      </rPr>
      <t> Cg Co Cs Ct Da Es Fa Fe Ga(F) Ge Gr Hb(E N) He Ho Hs(A S) Hu Is It La Le Lt Lu Ma Md(M) Mk Mo No Po Rf(C E K N NW) Rm Sa Si(S) Sk Sl Sr Su Tn Tu(E) Uk</t>
    </r>
  </si>
  <si>
    <t>Major Regions</t>
  </si>
  <si>
    <t>WE, SE, CE, EE, C, MME, NA</t>
  </si>
  <si>
    <t>NE, WE, SE, CE, EE, MME, NA</t>
  </si>
  <si>
    <t>No.</t>
  </si>
  <si>
    <t>NE, WE, SE, CE, EE, C, MME, NA</t>
  </si>
  <si>
    <t>WE, SE, CE, EE, NA</t>
  </si>
  <si>
    <t>Regions Difference</t>
  </si>
  <si>
    <t>NE, WE, SE, CE</t>
  </si>
  <si>
    <t>NE, WE, SE, CE, EE, NA</t>
  </si>
  <si>
    <t>NE, WE, SE, CE, EE, C, NA</t>
  </si>
  <si>
    <t>E. atrorubens</t>
  </si>
  <si>
    <t>P. dysenterica</t>
  </si>
  <si>
    <t>S. jacobaea</t>
  </si>
  <si>
    <t>Al Au Be Br Bt Bu By Cz Da Fe Ga Ge Gr Hb He Ho Hs Hu It Ju No Po Rf(C CS E N NW S) Rm Su Tcs Tu(E) Uk(K U)</t>
  </si>
  <si>
    <t>NE, WE, SE, CE, EE, C</t>
  </si>
  <si>
    <t>Ab(A N) AE(G) Ag Al Ar Au(A L) Be(B L) BH Bl(I M N) Br Bu By Cg Co Cr Cs Ct Cy Da Ga(C F) Ge Gg Gr Hb(E N) He Ho Hs(A S) Hu Ir It ?Jo Le Lu Ma Mk Mo Rf(C CS) Rm Sa Si(M S) Sk Sl Sr Sy Tn Tu(A E) Uk(K U) [aNo nPo]</t>
  </si>
  <si>
    <r>
      <rPr>
        <b/>
        <sz val="11"/>
        <color theme="1"/>
        <rFont val="Calibri"/>
        <family val="2"/>
        <scheme val="minor"/>
      </rPr>
      <t xml:space="preserve">Al Ar Au(A L) Be(B L) BH </t>
    </r>
    <r>
      <rPr>
        <sz val="11"/>
        <color theme="1"/>
        <rFont val="Calibri"/>
        <family val="2"/>
        <scheme val="minor"/>
      </rPr>
      <t>-Bl(N)</t>
    </r>
    <r>
      <rPr>
        <b/>
        <sz val="11"/>
        <color theme="1"/>
        <rFont val="Calibri"/>
        <family val="2"/>
        <scheme val="minor"/>
      </rPr>
      <t xml:space="preserve"> Br Bu By Cg </t>
    </r>
    <r>
      <rPr>
        <sz val="11"/>
        <color theme="1"/>
        <rFont val="Calibri"/>
        <family val="2"/>
        <scheme val="minor"/>
      </rPr>
      <t>-Co</t>
    </r>
    <r>
      <rPr>
        <b/>
        <sz val="11"/>
        <color theme="1"/>
        <rFont val="Calibri"/>
        <family val="2"/>
        <scheme val="minor"/>
      </rPr>
      <t xml:space="preserve"> Cs Ct Da Es Ga(C F) Ge Gg Gr Hb(E N) He Ho Hs(A G S) Hu It La Lt Lu Ma Mk Mo No Po Rf(C CS E K NW S) Rm Sk Sl Sr Su Tn Tu(A) </t>
    </r>
    <r>
      <rPr>
        <sz val="11"/>
        <color theme="1"/>
        <rFont val="Calibri"/>
        <family val="2"/>
        <scheme val="minor"/>
      </rPr>
      <t>?Tu(E)</t>
    </r>
    <r>
      <rPr>
        <b/>
        <sz val="11"/>
        <color theme="1"/>
        <rFont val="Calibri"/>
        <family val="2"/>
        <scheme val="minor"/>
      </rPr>
      <t xml:space="preserve"> Uk(K U) </t>
    </r>
    <r>
      <rPr>
        <sz val="11"/>
        <color theme="1"/>
        <rFont val="Calibri"/>
        <family val="2"/>
        <scheme val="minor"/>
      </rPr>
      <t>[nFe nNo Rf(N)]</t>
    </r>
  </si>
  <si>
    <t>Major Regions Difference</t>
  </si>
  <si>
    <t>Self Distribution Notes</t>
  </si>
  <si>
    <t>Cross Distribution Notes</t>
  </si>
  <si>
    <t>Global</t>
  </si>
  <si>
    <t>Western Europe</t>
  </si>
  <si>
    <t>Europe, Near East &amp; South Asia</t>
  </si>
  <si>
    <t>Europe, Near East &amp; Asia</t>
  </si>
  <si>
    <t>Europe, NW Asia</t>
  </si>
  <si>
    <t>Europe, Asia, W North America, New Zealand</t>
  </si>
  <si>
    <t>Europe, Near East, W North America, S Australia, New Zealand</t>
  </si>
  <si>
    <t>Europe, Americas, SE Australia, New Zealand</t>
  </si>
  <si>
    <t>Europe (not N), Mediterranean Basin, W North America</t>
  </si>
  <si>
    <t>Europe, W North America, New Zealand</t>
  </si>
  <si>
    <t>L. salicaria</t>
  </si>
  <si>
    <t>Eurasia</t>
  </si>
  <si>
    <t>Europe, Near East, North America</t>
  </si>
  <si>
    <t>Eurasia, North America, Australia, New Zealand</t>
  </si>
  <si>
    <t>Europe, North America</t>
  </si>
  <si>
    <t>Europe, Japan</t>
  </si>
  <si>
    <t>Eurasia, North America</t>
  </si>
  <si>
    <t>Europe, North America, Australia, 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</si>
</sst>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1270-A6C0-48D1-9949-F24DF80A76F1}">
  <dimension ref="A1:S22"/>
  <sheetViews>
    <sheetView tabSelected="1" topLeftCell="R1" workbookViewId="0">
      <selection activeCell="U22" sqref="U22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33.33203125" bestFit="1" customWidth="1"/>
    <col min="4" max="4" width="19.44140625" hidden="1" customWidth="1"/>
    <col min="5" max="5" width="14" hidden="1" customWidth="1"/>
    <col min="6" max="6" width="15.44140625" hidden="1" customWidth="1"/>
    <col min="7" max="7" width="9.5546875" hidden="1" customWidth="1"/>
    <col min="8" max="8" width="16.6640625" hidden="1" customWidth="1"/>
    <col min="9" max="9" width="6" hidden="1" customWidth="1"/>
    <col min="10" max="10" width="21" hidden="1" customWidth="1"/>
    <col min="11" max="11" width="4" hidden="1" customWidth="1"/>
    <col min="12" max="12" width="18.21875" hidden="1" customWidth="1"/>
    <col min="13" max="13" width="6" hidden="1" customWidth="1"/>
    <col min="14" max="14" width="21.109375" hidden="1" customWidth="1"/>
    <col min="15" max="15" width="4" hidden="1" customWidth="1"/>
    <col min="16" max="16" width="16.44140625" hidden="1" customWidth="1"/>
    <col min="17" max="17" width="22" hidden="1" customWidth="1"/>
    <col min="18" max="18" width="19.44140625" bestFit="1" customWidth="1"/>
    <col min="19" max="19" width="20.88671875" bestFit="1" customWidth="1"/>
  </cols>
  <sheetData>
    <row r="1" spans="1:19" x14ac:dyDescent="0.3">
      <c r="A1" t="s">
        <v>3</v>
      </c>
      <c r="E1" t="s">
        <v>76</v>
      </c>
      <c r="H1" t="s">
        <v>80</v>
      </c>
      <c r="R1" t="s">
        <v>76</v>
      </c>
    </row>
    <row r="2" spans="1:19" x14ac:dyDescent="0.3">
      <c r="A2" t="s">
        <v>2</v>
      </c>
      <c r="B2" t="s">
        <v>0</v>
      </c>
      <c r="C2" t="s">
        <v>1</v>
      </c>
      <c r="D2" t="s">
        <v>36</v>
      </c>
      <c r="E2" t="s">
        <v>77</v>
      </c>
      <c r="F2" t="s">
        <v>78</v>
      </c>
      <c r="G2" t="s">
        <v>79</v>
      </c>
      <c r="H2" t="s">
        <v>81</v>
      </c>
      <c r="I2" t="s">
        <v>82</v>
      </c>
      <c r="J2" t="s">
        <v>107</v>
      </c>
      <c r="K2" t="s">
        <v>110</v>
      </c>
      <c r="L2" t="s">
        <v>83</v>
      </c>
      <c r="M2" t="s">
        <v>82</v>
      </c>
      <c r="N2" t="s">
        <v>107</v>
      </c>
      <c r="O2" t="s">
        <v>110</v>
      </c>
      <c r="P2" t="s">
        <v>113</v>
      </c>
      <c r="Q2" t="s">
        <v>124</v>
      </c>
      <c r="R2" t="s">
        <v>125</v>
      </c>
      <c r="S2" t="s">
        <v>126</v>
      </c>
    </row>
    <row r="3" spans="1:19" x14ac:dyDescent="0.3">
      <c r="A3" s="3" t="s">
        <v>5</v>
      </c>
      <c r="B3" s="2" t="s">
        <v>23</v>
      </c>
      <c r="C3" s="2" t="s">
        <v>24</v>
      </c>
      <c r="D3">
        <f>2583-1926</f>
        <v>657</v>
      </c>
      <c r="E3">
        <v>7073</v>
      </c>
      <c r="F3">
        <v>3537</v>
      </c>
      <c r="G3">
        <f>E3-F3</f>
        <v>3536</v>
      </c>
      <c r="H3">
        <v>51</v>
      </c>
      <c r="I3" t="s">
        <v>84</v>
      </c>
      <c r="J3" t="s">
        <v>109</v>
      </c>
      <c r="K3">
        <v>7</v>
      </c>
      <c r="L3">
        <v>22</v>
      </c>
      <c r="M3" s="1" t="s">
        <v>85</v>
      </c>
      <c r="N3" s="3" t="s">
        <v>112</v>
      </c>
      <c r="O3" s="3">
        <v>5</v>
      </c>
      <c r="P3">
        <f>H3-L3</f>
        <v>29</v>
      </c>
      <c r="Q3">
        <f>K3-O3</f>
        <v>2</v>
      </c>
      <c r="R3" t="s">
        <v>127</v>
      </c>
      <c r="S3" t="s">
        <v>128</v>
      </c>
    </row>
    <row r="4" spans="1:19" hidden="1" x14ac:dyDescent="0.3">
      <c r="A4" s="4" t="s">
        <v>6</v>
      </c>
      <c r="B4" s="5" t="s">
        <v>25</v>
      </c>
      <c r="C4" s="5" t="s">
        <v>26</v>
      </c>
      <c r="D4">
        <f>((3324+3453)/2)-25</f>
        <v>3363.5</v>
      </c>
      <c r="G4">
        <f t="shared" ref="G4:G22" si="0">E4-F4</f>
        <v>0</v>
      </c>
      <c r="I4" s="1"/>
      <c r="J4" s="1"/>
      <c r="K4" s="1"/>
      <c r="P4">
        <f t="shared" ref="P4:P22" si="1">H4-L4</f>
        <v>0</v>
      </c>
      <c r="Q4">
        <f t="shared" ref="Q4:Q22" si="2">K4-O4</f>
        <v>0</v>
      </c>
    </row>
    <row r="5" spans="1:19" x14ac:dyDescent="0.3">
      <c r="A5" s="3" t="s">
        <v>7</v>
      </c>
      <c r="B5" s="2" t="s">
        <v>71</v>
      </c>
      <c r="C5" s="2" t="s">
        <v>72</v>
      </c>
      <c r="D5" s="8">
        <f>233-162</f>
        <v>71</v>
      </c>
      <c r="E5">
        <v>1766</v>
      </c>
      <c r="F5">
        <v>2827</v>
      </c>
      <c r="G5">
        <f t="shared" si="0"/>
        <v>-1061</v>
      </c>
      <c r="H5">
        <v>33</v>
      </c>
      <c r="I5" s="1" t="s">
        <v>86</v>
      </c>
      <c r="J5" s="3" t="s">
        <v>111</v>
      </c>
      <c r="K5" s="3">
        <v>8</v>
      </c>
      <c r="L5">
        <v>39</v>
      </c>
      <c r="M5" t="s">
        <v>87</v>
      </c>
      <c r="N5" t="s">
        <v>111</v>
      </c>
      <c r="O5">
        <v>8</v>
      </c>
      <c r="P5">
        <f t="shared" si="1"/>
        <v>-6</v>
      </c>
      <c r="Q5">
        <f t="shared" si="2"/>
        <v>0</v>
      </c>
      <c r="R5" t="s">
        <v>129</v>
      </c>
      <c r="S5" t="s">
        <v>130</v>
      </c>
    </row>
    <row r="6" spans="1:19" x14ac:dyDescent="0.3">
      <c r="A6" s="3" t="s">
        <v>8</v>
      </c>
      <c r="B6" s="2" t="s">
        <v>73</v>
      </c>
      <c r="C6" s="2" t="s">
        <v>117</v>
      </c>
      <c r="D6" s="8">
        <f>143-73</f>
        <v>70</v>
      </c>
      <c r="G6">
        <f t="shared" si="0"/>
        <v>0</v>
      </c>
      <c r="H6">
        <v>9</v>
      </c>
      <c r="I6" s="1" t="s">
        <v>88</v>
      </c>
      <c r="J6" s="3" t="s">
        <v>114</v>
      </c>
      <c r="K6" s="3">
        <v>4</v>
      </c>
      <c r="L6">
        <v>28</v>
      </c>
      <c r="M6" s="1" t="s">
        <v>120</v>
      </c>
      <c r="N6" t="s">
        <v>121</v>
      </c>
      <c r="O6">
        <v>6</v>
      </c>
      <c r="P6">
        <f t="shared" si="1"/>
        <v>-19</v>
      </c>
      <c r="Q6">
        <f t="shared" si="2"/>
        <v>-2</v>
      </c>
      <c r="R6" t="s">
        <v>128</v>
      </c>
      <c r="S6" t="s">
        <v>131</v>
      </c>
    </row>
    <row r="7" spans="1:19" hidden="1" x14ac:dyDescent="0.3">
      <c r="A7" s="1" t="s">
        <v>9</v>
      </c>
      <c r="B7" s="2"/>
      <c r="C7" s="2"/>
      <c r="G7">
        <f t="shared" si="0"/>
        <v>0</v>
      </c>
      <c r="P7">
        <f t="shared" si="1"/>
        <v>0</v>
      </c>
      <c r="Q7">
        <f t="shared" si="2"/>
        <v>0</v>
      </c>
    </row>
    <row r="8" spans="1:19" hidden="1" x14ac:dyDescent="0.3">
      <c r="A8" s="7" t="s">
        <v>10</v>
      </c>
      <c r="B8" s="6"/>
      <c r="C8" s="6"/>
      <c r="D8" s="1"/>
      <c r="G8">
        <f t="shared" si="0"/>
        <v>0</v>
      </c>
      <c r="P8">
        <f t="shared" si="1"/>
        <v>0</v>
      </c>
      <c r="Q8">
        <f t="shared" si="2"/>
        <v>0</v>
      </c>
    </row>
    <row r="9" spans="1:19" x14ac:dyDescent="0.3">
      <c r="A9" s="3" t="s">
        <v>11</v>
      </c>
      <c r="B9" s="2" t="s">
        <v>27</v>
      </c>
      <c r="C9" s="2" t="s">
        <v>28</v>
      </c>
      <c r="D9">
        <f>568-3589</f>
        <v>-3021</v>
      </c>
      <c r="G9">
        <f t="shared" si="0"/>
        <v>0</v>
      </c>
      <c r="H9">
        <v>34</v>
      </c>
      <c r="I9" s="1" t="s">
        <v>89</v>
      </c>
      <c r="J9" s="3" t="s">
        <v>108</v>
      </c>
      <c r="K9" s="3">
        <v>7</v>
      </c>
      <c r="L9">
        <v>42</v>
      </c>
      <c r="M9" s="1" t="s">
        <v>90</v>
      </c>
      <c r="N9" s="3" t="s">
        <v>111</v>
      </c>
      <c r="O9" s="3">
        <v>8</v>
      </c>
      <c r="P9">
        <f t="shared" si="1"/>
        <v>-8</v>
      </c>
      <c r="Q9">
        <f t="shared" si="2"/>
        <v>-1</v>
      </c>
      <c r="R9" t="s">
        <v>133</v>
      </c>
      <c r="S9" t="s">
        <v>132</v>
      </c>
    </row>
    <row r="10" spans="1:19" x14ac:dyDescent="0.3">
      <c r="A10" s="3" t="s">
        <v>12</v>
      </c>
      <c r="B10" s="2" t="s">
        <v>29</v>
      </c>
      <c r="C10" s="2" t="s">
        <v>30</v>
      </c>
      <c r="D10" s="8">
        <f>3579-314</f>
        <v>3265</v>
      </c>
      <c r="G10">
        <f t="shared" si="0"/>
        <v>0</v>
      </c>
      <c r="H10">
        <v>34</v>
      </c>
      <c r="I10" s="1" t="s">
        <v>93</v>
      </c>
      <c r="J10" s="3" t="s">
        <v>115</v>
      </c>
      <c r="K10" s="3">
        <v>6</v>
      </c>
      <c r="L10">
        <v>30</v>
      </c>
      <c r="M10" t="s">
        <v>94</v>
      </c>
      <c r="N10" s="3" t="s">
        <v>108</v>
      </c>
      <c r="O10" s="3">
        <v>7</v>
      </c>
      <c r="P10">
        <f t="shared" si="1"/>
        <v>4</v>
      </c>
      <c r="Q10">
        <f t="shared" si="2"/>
        <v>-1</v>
      </c>
      <c r="R10" t="s">
        <v>134</v>
      </c>
      <c r="S10" t="s">
        <v>135</v>
      </c>
    </row>
    <row r="11" spans="1:19" x14ac:dyDescent="0.3">
      <c r="A11" s="3" t="s">
        <v>13</v>
      </c>
      <c r="B11" s="2" t="s">
        <v>31</v>
      </c>
      <c r="C11" s="2" t="s">
        <v>137</v>
      </c>
      <c r="D11">
        <f>1590-2527</f>
        <v>-937</v>
      </c>
      <c r="G11">
        <f t="shared" si="0"/>
        <v>0</v>
      </c>
      <c r="H11">
        <v>45</v>
      </c>
      <c r="I11" s="1" t="s">
        <v>91</v>
      </c>
      <c r="J11" s="3" t="s">
        <v>115</v>
      </c>
      <c r="K11" s="3">
        <v>6</v>
      </c>
      <c r="L11">
        <v>51</v>
      </c>
      <c r="M11" s="1" t="s">
        <v>92</v>
      </c>
      <c r="N11" s="3" t="s">
        <v>111</v>
      </c>
      <c r="O11" s="3">
        <v>8</v>
      </c>
      <c r="P11">
        <f t="shared" si="1"/>
        <v>-6</v>
      </c>
      <c r="Q11">
        <f t="shared" si="2"/>
        <v>-2</v>
      </c>
      <c r="R11" t="s">
        <v>136</v>
      </c>
      <c r="S11" t="s">
        <v>127</v>
      </c>
    </row>
    <row r="12" spans="1:19" hidden="1" x14ac:dyDescent="0.3">
      <c r="A12" s="1" t="s">
        <v>14</v>
      </c>
      <c r="B12" s="2"/>
      <c r="C12" s="2"/>
      <c r="G12">
        <f t="shared" si="0"/>
        <v>0</v>
      </c>
      <c r="J12" s="3"/>
      <c r="K12" s="3"/>
      <c r="N12" s="3"/>
      <c r="O12" s="3"/>
      <c r="P12">
        <f t="shared" si="1"/>
        <v>0</v>
      </c>
      <c r="Q12">
        <f t="shared" si="2"/>
        <v>0</v>
      </c>
    </row>
    <row r="13" spans="1:19" x14ac:dyDescent="0.3">
      <c r="A13" s="3" t="s">
        <v>15</v>
      </c>
      <c r="B13" s="2" t="s">
        <v>32</v>
      </c>
      <c r="C13" s="2" t="s">
        <v>118</v>
      </c>
      <c r="D13">
        <f>126-1902</f>
        <v>-1776</v>
      </c>
      <c r="G13">
        <f t="shared" si="0"/>
        <v>0</v>
      </c>
      <c r="H13">
        <v>44</v>
      </c>
      <c r="I13" s="1" t="s">
        <v>95</v>
      </c>
      <c r="J13" s="3" t="s">
        <v>116</v>
      </c>
      <c r="K13" s="3">
        <v>7</v>
      </c>
      <c r="L13">
        <v>46</v>
      </c>
      <c r="M13" s="1" t="s">
        <v>122</v>
      </c>
      <c r="N13" s="3" t="s">
        <v>108</v>
      </c>
      <c r="O13" s="3">
        <v>7</v>
      </c>
      <c r="P13">
        <f t="shared" si="1"/>
        <v>-2</v>
      </c>
      <c r="Q13">
        <f t="shared" si="2"/>
        <v>0</v>
      </c>
      <c r="R13" t="s">
        <v>138</v>
      </c>
      <c r="S13" t="s">
        <v>138</v>
      </c>
    </row>
    <row r="14" spans="1:19" hidden="1" x14ac:dyDescent="0.3">
      <c r="A14" s="1" t="s">
        <v>16</v>
      </c>
      <c r="B14" s="2"/>
      <c r="C14" s="2"/>
      <c r="G14">
        <f t="shared" si="0"/>
        <v>0</v>
      </c>
      <c r="J14" s="3"/>
      <c r="K14" s="3"/>
      <c r="N14" s="3"/>
      <c r="O14" s="3"/>
      <c r="P14">
        <f t="shared" si="1"/>
        <v>0</v>
      </c>
      <c r="Q14">
        <f t="shared" si="2"/>
        <v>0</v>
      </c>
    </row>
    <row r="15" spans="1:19" hidden="1" x14ac:dyDescent="0.3">
      <c r="A15" s="1" t="s">
        <v>17</v>
      </c>
      <c r="B15" s="2"/>
      <c r="C15" s="2"/>
      <c r="G15">
        <f t="shared" si="0"/>
        <v>0</v>
      </c>
      <c r="J15" s="3"/>
      <c r="K15" s="3"/>
      <c r="N15" s="3"/>
      <c r="O15" s="3"/>
      <c r="P15">
        <f t="shared" si="1"/>
        <v>0</v>
      </c>
      <c r="Q15">
        <f t="shared" si="2"/>
        <v>0</v>
      </c>
    </row>
    <row r="16" spans="1:19" x14ac:dyDescent="0.3">
      <c r="A16" s="3" t="s">
        <v>18</v>
      </c>
      <c r="B16" s="2" t="s">
        <v>34</v>
      </c>
      <c r="C16" s="2" t="s">
        <v>35</v>
      </c>
      <c r="D16">
        <f>1312-981</f>
        <v>331</v>
      </c>
      <c r="G16">
        <f t="shared" si="0"/>
        <v>0</v>
      </c>
      <c r="H16">
        <v>50</v>
      </c>
      <c r="I16" s="1" t="s">
        <v>96</v>
      </c>
      <c r="J16" s="3" t="s">
        <v>111</v>
      </c>
      <c r="K16" s="3">
        <v>8</v>
      </c>
      <c r="L16">
        <v>33</v>
      </c>
      <c r="M16" t="s">
        <v>97</v>
      </c>
      <c r="N16" s="3" t="s">
        <v>116</v>
      </c>
      <c r="O16" s="3">
        <v>7</v>
      </c>
      <c r="P16">
        <f t="shared" si="1"/>
        <v>17</v>
      </c>
      <c r="Q16">
        <f t="shared" si="2"/>
        <v>1</v>
      </c>
      <c r="R16" t="s">
        <v>139</v>
      </c>
      <c r="S16" t="s">
        <v>141</v>
      </c>
    </row>
    <row r="17" spans="1:19" x14ac:dyDescent="0.3">
      <c r="A17" s="3" t="s">
        <v>19</v>
      </c>
      <c r="B17" s="2" t="s">
        <v>33</v>
      </c>
      <c r="C17" s="2" t="s">
        <v>119</v>
      </c>
      <c r="D17">
        <f>3586-3721</f>
        <v>-135</v>
      </c>
      <c r="G17">
        <f t="shared" si="0"/>
        <v>0</v>
      </c>
      <c r="H17">
        <v>58</v>
      </c>
      <c r="I17" t="s">
        <v>98</v>
      </c>
      <c r="J17" s="3" t="s">
        <v>111</v>
      </c>
      <c r="K17" s="3">
        <v>8</v>
      </c>
      <c r="L17">
        <v>40</v>
      </c>
      <c r="M17" t="s">
        <v>123</v>
      </c>
      <c r="N17" s="3" t="s">
        <v>116</v>
      </c>
      <c r="O17" s="3">
        <v>7</v>
      </c>
      <c r="P17">
        <f t="shared" si="1"/>
        <v>18</v>
      </c>
      <c r="Q17">
        <f t="shared" si="2"/>
        <v>1</v>
      </c>
      <c r="R17" t="s">
        <v>127</v>
      </c>
      <c r="S17" t="s">
        <v>140</v>
      </c>
    </row>
    <row r="18" spans="1:19" x14ac:dyDescent="0.3">
      <c r="A18" s="3" t="s">
        <v>20</v>
      </c>
      <c r="B18" s="2" t="s">
        <v>74</v>
      </c>
      <c r="C18" s="2" t="s">
        <v>75</v>
      </c>
      <c r="D18">
        <f>633-779</f>
        <v>-146</v>
      </c>
      <c r="G18">
        <f t="shared" si="0"/>
        <v>0</v>
      </c>
      <c r="H18">
        <v>40</v>
      </c>
      <c r="I18" t="s">
        <v>99</v>
      </c>
      <c r="J18" s="3" t="s">
        <v>111</v>
      </c>
      <c r="K18" s="3">
        <v>8</v>
      </c>
      <c r="L18">
        <v>35</v>
      </c>
      <c r="M18" t="s">
        <v>100</v>
      </c>
      <c r="N18" s="3" t="s">
        <v>111</v>
      </c>
      <c r="O18" s="3">
        <v>8</v>
      </c>
      <c r="P18">
        <f t="shared" si="1"/>
        <v>5</v>
      </c>
      <c r="Q18">
        <f t="shared" si="2"/>
        <v>0</v>
      </c>
      <c r="R18" t="s">
        <v>142</v>
      </c>
      <c r="S18" t="s">
        <v>143</v>
      </c>
    </row>
    <row r="19" spans="1:19" x14ac:dyDescent="0.3">
      <c r="A19" s="3" t="s">
        <v>21</v>
      </c>
      <c r="B19" s="2" t="s">
        <v>39</v>
      </c>
      <c r="C19" s="2" t="s">
        <v>42</v>
      </c>
      <c r="D19" s="8">
        <f>3504-2391</f>
        <v>1113</v>
      </c>
      <c r="G19">
        <f t="shared" si="0"/>
        <v>0</v>
      </c>
      <c r="H19">
        <v>35</v>
      </c>
      <c r="I19" t="s">
        <v>101</v>
      </c>
      <c r="J19" s="3" t="s">
        <v>111</v>
      </c>
      <c r="K19" s="3">
        <v>8</v>
      </c>
      <c r="L19">
        <v>52</v>
      </c>
      <c r="M19" t="s">
        <v>102</v>
      </c>
      <c r="N19" s="3" t="s">
        <v>111</v>
      </c>
      <c r="O19" s="3">
        <v>8</v>
      </c>
      <c r="P19">
        <f t="shared" si="1"/>
        <v>-17</v>
      </c>
      <c r="Q19">
        <f t="shared" si="2"/>
        <v>0</v>
      </c>
      <c r="R19" t="s">
        <v>127</v>
      </c>
      <c r="S19" t="s">
        <v>127</v>
      </c>
    </row>
    <row r="20" spans="1:19" hidden="1" x14ac:dyDescent="0.3">
      <c r="A20" s="1"/>
      <c r="B20" s="5" t="s">
        <v>40</v>
      </c>
      <c r="C20" s="5" t="s">
        <v>43</v>
      </c>
      <c r="D20">
        <f>351-((127+2260+3735)/3)</f>
        <v>-1689.6666666666667</v>
      </c>
      <c r="G20">
        <f t="shared" si="0"/>
        <v>0</v>
      </c>
      <c r="J20" s="3"/>
      <c r="K20" s="3"/>
      <c r="N20" s="3"/>
      <c r="O20" s="3"/>
      <c r="P20">
        <f t="shared" si="1"/>
        <v>0</v>
      </c>
      <c r="Q20">
        <f t="shared" si="2"/>
        <v>0</v>
      </c>
    </row>
    <row r="21" spans="1:19" x14ac:dyDescent="0.3">
      <c r="A21" s="1"/>
      <c r="B21" s="2" t="s">
        <v>41</v>
      </c>
      <c r="C21" s="2" t="s">
        <v>44</v>
      </c>
      <c r="D21" s="8">
        <f>810-3793</f>
        <v>-2983</v>
      </c>
      <c r="G21">
        <f t="shared" si="0"/>
        <v>0</v>
      </c>
      <c r="H21">
        <v>51</v>
      </c>
      <c r="I21" s="1" t="s">
        <v>103</v>
      </c>
      <c r="J21" s="3" t="s">
        <v>111</v>
      </c>
      <c r="K21" s="3">
        <v>8</v>
      </c>
      <c r="L21">
        <v>51</v>
      </c>
      <c r="M21" s="1" t="s">
        <v>104</v>
      </c>
      <c r="N21" s="3" t="s">
        <v>111</v>
      </c>
      <c r="O21" s="3">
        <v>8</v>
      </c>
      <c r="P21">
        <f t="shared" si="1"/>
        <v>0</v>
      </c>
      <c r="Q21">
        <f t="shared" si="2"/>
        <v>0</v>
      </c>
      <c r="R21" t="s">
        <v>127</v>
      </c>
      <c r="S21" t="s">
        <v>127</v>
      </c>
    </row>
    <row r="22" spans="1:19" x14ac:dyDescent="0.3">
      <c r="A22" s="3" t="s">
        <v>22</v>
      </c>
      <c r="B22" s="2" t="s">
        <v>37</v>
      </c>
      <c r="C22" s="2" t="s">
        <v>38</v>
      </c>
      <c r="D22">
        <f>10-3723</f>
        <v>-3713</v>
      </c>
      <c r="G22">
        <f t="shared" si="0"/>
        <v>0</v>
      </c>
      <c r="H22">
        <v>40</v>
      </c>
      <c r="I22" t="s">
        <v>105</v>
      </c>
      <c r="J22" s="3" t="s">
        <v>108</v>
      </c>
      <c r="K22" s="3">
        <v>7</v>
      </c>
      <c r="L22">
        <v>49</v>
      </c>
      <c r="M22" t="s">
        <v>106</v>
      </c>
      <c r="N22" s="3" t="s">
        <v>109</v>
      </c>
      <c r="O22" s="3">
        <v>7</v>
      </c>
      <c r="P22">
        <f t="shared" si="1"/>
        <v>-9</v>
      </c>
      <c r="Q22">
        <f t="shared" si="2"/>
        <v>0</v>
      </c>
      <c r="R22" t="s">
        <v>139</v>
      </c>
      <c r="S22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A900-A694-4B9E-972E-9EC8BC033F70}">
  <dimension ref="A1:D20"/>
  <sheetViews>
    <sheetView workbookViewId="0">
      <selection activeCell="D23" sqref="D23"/>
    </sheetView>
  </sheetViews>
  <sheetFormatPr defaultRowHeight="14.4" x14ac:dyDescent="0.3"/>
  <cols>
    <col min="1" max="1" width="16.21875" bestFit="1" customWidth="1"/>
  </cols>
  <sheetData>
    <row r="1" spans="1:4" x14ac:dyDescent="0.3">
      <c r="A1" t="s">
        <v>4</v>
      </c>
    </row>
    <row r="2" spans="1:4" x14ac:dyDescent="0.3">
      <c r="A2" t="s">
        <v>2</v>
      </c>
      <c r="B2" t="s">
        <v>0</v>
      </c>
      <c r="C2" t="s">
        <v>1</v>
      </c>
      <c r="D2" t="s">
        <v>36</v>
      </c>
    </row>
    <row r="3" spans="1:4" x14ac:dyDescent="0.3">
      <c r="A3" s="3" t="s">
        <v>45</v>
      </c>
      <c r="B3" s="2" t="s">
        <v>52</v>
      </c>
      <c r="C3" s="2" t="s">
        <v>54</v>
      </c>
      <c r="D3">
        <f>5.8-13</f>
        <v>-7.2</v>
      </c>
    </row>
    <row r="4" spans="1:4" x14ac:dyDescent="0.3">
      <c r="A4" s="3" t="s">
        <v>46</v>
      </c>
      <c r="B4" s="2" t="s">
        <v>55</v>
      </c>
      <c r="C4" s="2" t="s">
        <v>56</v>
      </c>
      <c r="D4">
        <f>5.46-2.99</f>
        <v>2.4699999999999998</v>
      </c>
    </row>
    <row r="5" spans="1:4" x14ac:dyDescent="0.3">
      <c r="A5" s="3" t="s">
        <v>6</v>
      </c>
      <c r="B5" s="2" t="s">
        <v>25</v>
      </c>
      <c r="C5" s="2" t="s">
        <v>57</v>
      </c>
      <c r="D5">
        <f>((1.8+0.45)/2)-3.76</f>
        <v>-2.6349999999999998</v>
      </c>
    </row>
    <row r="6" spans="1:4" x14ac:dyDescent="0.3">
      <c r="A6" s="3" t="s">
        <v>7</v>
      </c>
      <c r="B6" s="2" t="s">
        <v>71</v>
      </c>
      <c r="C6" s="2" t="s">
        <v>72</v>
      </c>
      <c r="D6">
        <f>32.8-33.5</f>
        <v>-0.70000000000000284</v>
      </c>
    </row>
    <row r="7" spans="1:4" x14ac:dyDescent="0.3">
      <c r="A7" s="3" t="s">
        <v>10</v>
      </c>
      <c r="B7" s="2" t="s">
        <v>62</v>
      </c>
      <c r="C7" s="2" t="s">
        <v>63</v>
      </c>
      <c r="D7">
        <f>0.61-2.6</f>
        <v>-1.9900000000000002</v>
      </c>
    </row>
    <row r="8" spans="1:4" x14ac:dyDescent="0.3">
      <c r="A8" s="3" t="s">
        <v>11</v>
      </c>
      <c r="B8" s="2" t="s">
        <v>27</v>
      </c>
      <c r="C8" s="2" t="s">
        <v>64</v>
      </c>
      <c r="D8">
        <f>13.2-((11.9+13.2))</f>
        <v>-11.900000000000002</v>
      </c>
    </row>
    <row r="9" spans="1:4" x14ac:dyDescent="0.3">
      <c r="A9" s="3" t="s">
        <v>12</v>
      </c>
      <c r="B9" s="2" t="s">
        <v>29</v>
      </c>
      <c r="C9" s="2" t="s">
        <v>30</v>
      </c>
      <c r="D9">
        <f>0.97-1.4</f>
        <v>-0.42999999999999994</v>
      </c>
    </row>
    <row r="10" spans="1:4" x14ac:dyDescent="0.3">
      <c r="A10" s="3" t="s">
        <v>47</v>
      </c>
      <c r="B10" s="2" t="s">
        <v>53</v>
      </c>
      <c r="C10" s="2" t="s">
        <v>58</v>
      </c>
      <c r="D10">
        <f>3.66-7.13</f>
        <v>-3.4699999999999998</v>
      </c>
    </row>
    <row r="11" spans="1:4" x14ac:dyDescent="0.3">
      <c r="A11" s="3" t="s">
        <v>48</v>
      </c>
      <c r="B11" s="2" t="s">
        <v>65</v>
      </c>
      <c r="C11" s="2" t="s">
        <v>66</v>
      </c>
      <c r="D11">
        <f>8.2-4.81</f>
        <v>3.3899999999999997</v>
      </c>
    </row>
    <row r="12" spans="1:4" x14ac:dyDescent="0.3">
      <c r="A12" s="1" t="s">
        <v>14</v>
      </c>
      <c r="B12" s="2"/>
      <c r="C12" s="2"/>
    </row>
    <row r="13" spans="1:4" x14ac:dyDescent="0.3">
      <c r="A13" s="1" t="s">
        <v>16</v>
      </c>
      <c r="B13" s="2"/>
      <c r="C13" s="2"/>
    </row>
    <row r="14" spans="1:4" x14ac:dyDescent="0.3">
      <c r="A14" s="3" t="s">
        <v>19</v>
      </c>
      <c r="B14" s="2" t="s">
        <v>67</v>
      </c>
      <c r="C14" s="2" t="s">
        <v>68</v>
      </c>
      <c r="D14">
        <f>3-1.8</f>
        <v>1.2</v>
      </c>
    </row>
    <row r="15" spans="1:4" x14ac:dyDescent="0.3">
      <c r="A15" s="3" t="s">
        <v>49</v>
      </c>
      <c r="B15" s="2" t="s">
        <v>39</v>
      </c>
      <c r="C15" s="2" t="s">
        <v>42</v>
      </c>
      <c r="D15">
        <f>2.1-0.9</f>
        <v>1.2000000000000002</v>
      </c>
    </row>
    <row r="16" spans="1:4" x14ac:dyDescent="0.3">
      <c r="A16" s="1"/>
      <c r="B16" s="2" t="s">
        <v>40</v>
      </c>
      <c r="C16" s="2" t="s">
        <v>59</v>
      </c>
      <c r="D16">
        <f>1.11-((1.33+6.7+1.3)/3)</f>
        <v>-2.0000000000000009</v>
      </c>
    </row>
    <row r="17" spans="1:4" x14ac:dyDescent="0.3">
      <c r="A17" s="1"/>
      <c r="B17" s="2" t="s">
        <v>41</v>
      </c>
      <c r="C17" s="2" t="s">
        <v>60</v>
      </c>
      <c r="D17">
        <f>1.07-2.17</f>
        <v>-1.0999999999999999</v>
      </c>
    </row>
    <row r="18" spans="1:4" x14ac:dyDescent="0.3">
      <c r="A18" s="1"/>
      <c r="B18" s="2" t="s">
        <v>61</v>
      </c>
      <c r="C18" s="2" t="s">
        <v>44</v>
      </c>
      <c r="D18">
        <f>0.78-3</f>
        <v>-2.2199999999999998</v>
      </c>
    </row>
    <row r="19" spans="1:4" x14ac:dyDescent="0.3">
      <c r="A19" s="3" t="s">
        <v>50</v>
      </c>
      <c r="B19" s="2" t="s">
        <v>69</v>
      </c>
      <c r="C19" s="2" t="s">
        <v>70</v>
      </c>
      <c r="D19">
        <f>0.84-2.98</f>
        <v>-2.14</v>
      </c>
    </row>
    <row r="20" spans="1:4" x14ac:dyDescent="0.3">
      <c r="A20" s="1" t="s">
        <v>51</v>
      </c>
      <c r="B20" s="2"/>
      <c r="C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Rawlinson</dc:creator>
  <cp:lastModifiedBy>Sam Rawlinson</cp:lastModifiedBy>
  <dcterms:created xsi:type="dcterms:W3CDTF">2021-03-07T11:01:19Z</dcterms:created>
  <dcterms:modified xsi:type="dcterms:W3CDTF">2021-03-22T13:25:30Z</dcterms:modified>
</cp:coreProperties>
</file>