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чи стол\Жамолдин\Yozyovon new\Guliston\Агро гигант\"/>
    </mc:Choice>
  </mc:AlternateContent>
  <bookViews>
    <workbookView xWindow="480" yWindow="105" windowWidth="27795" windowHeight="12600"/>
  </bookViews>
  <sheets>
    <sheet name="Жадвал" sheetId="1" r:id="rId1"/>
    <sheet name="3." sheetId="2" r:id="rId2"/>
  </sheets>
  <definedNames>
    <definedName name="_xlnm._FilterDatabase" localSheetId="0" hidden="1">Жадвал!$A$6:$R$12</definedName>
    <definedName name="_xlnm.Print_Titles" localSheetId="0">Жадвал!$6:$8</definedName>
    <definedName name="_xlnm.Print_Area" localSheetId="1">'3.'!$A$1:$M$29</definedName>
    <definedName name="_xlnm.Print_Area" localSheetId="0">Жадвал!$A$1:$X$26</definedName>
  </definedNames>
  <calcPr calcId="162913"/>
</workbook>
</file>

<file path=xl/calcChain.xml><?xml version="1.0" encoding="utf-8"?>
<calcChain xmlns="http://schemas.openxmlformats.org/spreadsheetml/2006/main">
  <c r="V26" i="1" l="1"/>
  <c r="U26" i="1"/>
  <c r="X26" i="1" s="1"/>
  <c r="S26" i="1"/>
  <c r="T26" i="1" s="1"/>
  <c r="W26" i="1" s="1"/>
  <c r="M26" i="1"/>
  <c r="P26" i="1" s="1"/>
  <c r="V25" i="1"/>
  <c r="U25" i="1"/>
  <c r="X25" i="1" s="1"/>
  <c r="S25" i="1"/>
  <c r="T25" i="1" s="1"/>
  <c r="W25" i="1" s="1"/>
  <c r="M25" i="1"/>
  <c r="P25" i="1" s="1"/>
  <c r="V24" i="1"/>
  <c r="U24" i="1"/>
  <c r="X24" i="1" s="1"/>
  <c r="S24" i="1"/>
  <c r="T24" i="1" s="1"/>
  <c r="W24" i="1" s="1"/>
  <c r="M24" i="1"/>
  <c r="P24" i="1" s="1"/>
  <c r="V23" i="1"/>
  <c r="U23" i="1"/>
  <c r="X23" i="1" s="1"/>
  <c r="S23" i="1"/>
  <c r="T23" i="1" s="1"/>
  <c r="W23" i="1" s="1"/>
  <c r="M23" i="1"/>
  <c r="P23" i="1" s="1"/>
  <c r="V22" i="1"/>
  <c r="U22" i="1"/>
  <c r="X22" i="1" s="1"/>
  <c r="S22" i="1"/>
  <c r="T22" i="1" s="1"/>
  <c r="W22" i="1" s="1"/>
  <c r="M22" i="1"/>
  <c r="P22" i="1" s="1"/>
  <c r="V21" i="1"/>
  <c r="U21" i="1"/>
  <c r="X21" i="1" s="1"/>
  <c r="S21" i="1"/>
  <c r="T21" i="1" s="1"/>
  <c r="W21" i="1" s="1"/>
  <c r="M21" i="1"/>
  <c r="P21" i="1" s="1"/>
  <c r="V20" i="1"/>
  <c r="U20" i="1"/>
  <c r="X20" i="1" s="1"/>
  <c r="S20" i="1"/>
  <c r="T20" i="1" s="1"/>
  <c r="W20" i="1" s="1"/>
  <c r="M20" i="1"/>
  <c r="P20" i="1" s="1"/>
  <c r="V19" i="1"/>
  <c r="U19" i="1"/>
  <c r="X19" i="1" s="1"/>
  <c r="S19" i="1"/>
  <c r="T19" i="1" s="1"/>
  <c r="W19" i="1" s="1"/>
  <c r="M19" i="1"/>
  <c r="P19" i="1" s="1"/>
  <c r="V18" i="1"/>
  <c r="U18" i="1"/>
  <c r="X18" i="1" s="1"/>
  <c r="S18" i="1"/>
  <c r="T18" i="1" s="1"/>
  <c r="W18" i="1" s="1"/>
  <c r="M18" i="1"/>
  <c r="P18" i="1" s="1"/>
  <c r="O20" i="1" l="1"/>
  <c r="R20" i="1" s="1"/>
  <c r="O21" i="1"/>
  <c r="R21" i="1" s="1"/>
  <c r="O22" i="1"/>
  <c r="R22" i="1" s="1"/>
  <c r="O23" i="1"/>
  <c r="R23" i="1" s="1"/>
  <c r="O24" i="1"/>
  <c r="R24" i="1" s="1"/>
  <c r="O25" i="1"/>
  <c r="R25" i="1" s="1"/>
  <c r="O26" i="1"/>
  <c r="R26" i="1" s="1"/>
  <c r="N18" i="1"/>
  <c r="Q18" i="1" s="1"/>
  <c r="N19" i="1"/>
  <c r="Q19" i="1" s="1"/>
  <c r="N20" i="1"/>
  <c r="Q20" i="1" s="1"/>
  <c r="N21" i="1"/>
  <c r="Q21" i="1" s="1"/>
  <c r="N22" i="1"/>
  <c r="Q22" i="1" s="1"/>
  <c r="N23" i="1"/>
  <c r="Q23" i="1" s="1"/>
  <c r="N24" i="1"/>
  <c r="Q24" i="1" s="1"/>
  <c r="N25" i="1"/>
  <c r="Q25" i="1" s="1"/>
  <c r="N26" i="1"/>
  <c r="Q26" i="1" s="1"/>
  <c r="O18" i="1"/>
  <c r="R18" i="1" s="1"/>
  <c r="O19" i="1"/>
  <c r="R19" i="1" s="1"/>
  <c r="S17" i="1"/>
  <c r="T17" i="1" s="1"/>
  <c r="W17" i="1" s="1"/>
  <c r="M17" i="1"/>
  <c r="P17" i="1" s="1"/>
  <c r="S16" i="1"/>
  <c r="T16" i="1" s="1"/>
  <c r="W16" i="1" s="1"/>
  <c r="M16" i="1"/>
  <c r="P16" i="1" s="1"/>
  <c r="S15" i="1"/>
  <c r="T15" i="1" s="1"/>
  <c r="W15" i="1" s="1"/>
  <c r="M15" i="1"/>
  <c r="P15" i="1" s="1"/>
  <c r="S14" i="1"/>
  <c r="T14" i="1" s="1"/>
  <c r="W14" i="1" s="1"/>
  <c r="M14" i="1"/>
  <c r="P14" i="1" s="1"/>
  <c r="S13" i="1"/>
  <c r="T13" i="1" s="1"/>
  <c r="W13" i="1" s="1"/>
  <c r="M13" i="1"/>
  <c r="P13" i="1" s="1"/>
  <c r="S12" i="1"/>
  <c r="T12" i="1" s="1"/>
  <c r="W12" i="1" s="1"/>
  <c r="M12" i="1"/>
  <c r="P12" i="1" s="1"/>
  <c r="S11" i="1"/>
  <c r="T11" i="1" s="1"/>
  <c r="W11" i="1" s="1"/>
  <c r="M11" i="1"/>
  <c r="P11" i="1" s="1"/>
  <c r="S10" i="1"/>
  <c r="T10" i="1" s="1"/>
  <c r="W10" i="1" s="1"/>
  <c r="M10" i="1"/>
  <c r="P10" i="1" s="1"/>
  <c r="S9" i="1"/>
  <c r="T9" i="1" s="1"/>
  <c r="W9" i="1" s="1"/>
  <c r="M9" i="1"/>
  <c r="P9" i="1" s="1"/>
  <c r="O14" i="1" l="1"/>
  <c r="R14" i="1" s="1"/>
  <c r="O10" i="1"/>
  <c r="R10" i="1" s="1"/>
  <c r="O17" i="1"/>
  <c r="R17" i="1" s="1"/>
  <c r="O13" i="1"/>
  <c r="R13" i="1" s="1"/>
  <c r="O16" i="1"/>
  <c r="R16" i="1" s="1"/>
  <c r="O12" i="1"/>
  <c r="R12" i="1" s="1"/>
  <c r="O11" i="1"/>
  <c r="R11" i="1" s="1"/>
  <c r="U10" i="1"/>
  <c r="X10" i="1" s="1"/>
  <c r="U12" i="1"/>
  <c r="X12" i="1" s="1"/>
  <c r="U13" i="1"/>
  <c r="X13" i="1" s="1"/>
  <c r="U14" i="1"/>
  <c r="X14" i="1" s="1"/>
  <c r="U15" i="1"/>
  <c r="X15" i="1" s="1"/>
  <c r="U16" i="1"/>
  <c r="X16" i="1" s="1"/>
  <c r="U17" i="1"/>
  <c r="X17" i="1" s="1"/>
  <c r="U11" i="1"/>
  <c r="X11" i="1" s="1"/>
  <c r="N10" i="1"/>
  <c r="Q10" i="1" s="1"/>
  <c r="V10" i="1"/>
  <c r="N11" i="1"/>
  <c r="Q11" i="1" s="1"/>
  <c r="V11" i="1"/>
  <c r="N12" i="1"/>
  <c r="Q12" i="1" s="1"/>
  <c r="V12" i="1"/>
  <c r="N13" i="1"/>
  <c r="Q13" i="1" s="1"/>
  <c r="V13" i="1"/>
  <c r="N14" i="1"/>
  <c r="Q14" i="1" s="1"/>
  <c r="V14" i="1"/>
  <c r="N15" i="1"/>
  <c r="Q15" i="1" s="1"/>
  <c r="V15" i="1"/>
  <c r="N16" i="1"/>
  <c r="Q16" i="1" s="1"/>
  <c r="V16" i="1"/>
  <c r="N17" i="1"/>
  <c r="Q17" i="1" s="1"/>
  <c r="V17" i="1"/>
  <c r="O15" i="1"/>
  <c r="R15" i="1" s="1"/>
  <c r="U9" i="1"/>
  <c r="X9" i="1" s="1"/>
  <c r="N9" i="1"/>
  <c r="Q9" i="1" s="1"/>
  <c r="V9" i="1"/>
  <c r="O9" i="1"/>
  <c r="R9" i="1" s="1"/>
  <c r="K28" i="1" l="1"/>
  <c r="K29" i="1" s="1"/>
  <c r="M29" i="2" l="1"/>
  <c r="C27" i="1"/>
  <c r="B9" i="2" s="1"/>
  <c r="D9" i="2" l="1"/>
  <c r="F9" i="2"/>
  <c r="B29" i="2"/>
  <c r="B19" i="2"/>
  <c r="L19" i="2" s="1"/>
  <c r="H28" i="1"/>
  <c r="H29" i="1" s="1"/>
  <c r="E28" i="1"/>
  <c r="E29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<sst xmlns="http://schemas.openxmlformats.org/spreadsheetml/2006/main" count="198" uniqueCount="66">
  <si>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</si>
  <si>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</si>
  <si>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</si>
  <si>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</si>
  <si>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</si>
  <si>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</si>
  <si>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</si>
  <si>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</si>
  <si>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</si>
  <si>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</si>
  <si>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</si>
  <si>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</si>
  <si>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</si>
  <si>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</si>
  <si>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</si>
  <si>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</si>
  <si>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</si>
  <si>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</si>
  <si>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</si>
  <si>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</si>
  <si>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</si>
  <si>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</si>
  <si>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</si>
  <si>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</si>
  <si>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</si>
  <si>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</si>
  <si>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</si>
  <si>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</si>
  <si>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</si>
  <si>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</si>
  <si>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</si>
  <si>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</si>
  <si>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</si>
  <si>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</si>
  <si>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</si>
  <si>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</si>
  <si>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</si>
  <si>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</si>
  <si>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</si>
  <si>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</si>
  <si>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</si>
  <si>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</si>
  <si>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</si>
  <si>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</si>
  <si>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</si>
  <si>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</si>
  <si>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</si>
  <si>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</si>
  <si>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</si>
  <si>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</si>
  <si>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</si>
  <si>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</si>
  <si>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</si>
  <si>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</si>
  <si>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</si>
  <si>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</si>
  <si>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</si>
  <si>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</si>
  <si>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</si>
  <si>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</si>
  <si>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</si>
  <si>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пахта</t>
  </si>
  <si>
    <t>ғалла</t>
  </si>
  <si>
    <t xml:space="preserve">Фарғона вилояти Ёзёвон тумани Гулистон худуди Агро гигант фермер хўжалиги томонидан суғорилиб экиладиган </t>
  </si>
  <si>
    <t>810-811</t>
  </si>
  <si>
    <t xml:space="preserve">Фарғона вилояти Ёзёвон тумани Агро гигант фермер хўжалиги томонидан суғорилиб экиладиган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</si>
</sst>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6" fontId="3" fillId="4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2" fontId="11" fillId="4" borderId="4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92"/>
  <sheetViews>
    <sheetView tabSelected="1" zoomScale="85" zoomScaleNormal="85" zoomScaleSheetLayoutView="95" workbookViewId="0">
      <selection activeCell="C18" activeCellId="1" sqref="C13 C18"/>
    </sheetView>
  </sheetViews>
  <sheetFormatPr defaultRowHeight="15" x14ac:dyDescent="0.2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16384" width="9.140625" style="1"/>
  </cols>
  <sheetData>
    <row r="1" spans="1:29" ht="20.25" x14ac:dyDescent="0.3">
      <c r="A1" s="43" t="s">
        <v>63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9" ht="20.25" x14ac:dyDescent="0.3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9" ht="20.25" x14ac:dyDescent="0.3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9" ht="12" customHeight="1" thickBot="1" x14ac:dyDescent="0.3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9" ht="15.75" customHeight="1" x14ac:dyDescent="0.25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44" t="s">
        <v>2</v>
      </c>
      <c r="N5" s="45"/>
      <c r="O5" s="45"/>
      <c r="P5" s="45"/>
      <c r="Q5" s="45"/>
      <c r="R5" s="46"/>
      <c r="S5" s="47" t="s">
        <v>3</v>
      </c>
      <c r="T5" s="47"/>
      <c r="U5" s="47"/>
      <c r="V5" s="47"/>
      <c r="W5" s="47"/>
      <c r="X5" s="48"/>
    </row>
    <row r="6" spans="1:29" ht="50.25" customHeight="1" x14ac:dyDescent="0.25">
      <c r="A6" s="49" t="s">
        <v>4</v>
      </c>
      <c r="B6" s="42" t="s">
        <v>5</v>
      </c>
      <c r="C6" s="42" t="s">
        <v>6</v>
      </c>
      <c r="D6" s="42" t="s">
        <v>7</v>
      </c>
      <c r="E6" s="42" t="s">
        <v>8</v>
      </c>
      <c r="F6" s="42" t="s">
        <v>9</v>
      </c>
      <c r="G6" s="50" t="s">
        <v>10</v>
      </c>
      <c r="H6" s="42" t="s">
        <v>11</v>
      </c>
      <c r="I6" s="42" t="s">
        <v>9</v>
      </c>
      <c r="J6" s="42" t="s">
        <v>12</v>
      </c>
      <c r="K6" s="42" t="s">
        <v>13</v>
      </c>
      <c r="L6" s="42" t="s">
        <v>14</v>
      </c>
      <c r="M6" s="49" t="s">
        <v>15</v>
      </c>
      <c r="N6" s="49"/>
      <c r="O6" s="49"/>
      <c r="P6" s="49" t="s">
        <v>16</v>
      </c>
      <c r="Q6" s="49"/>
      <c r="R6" s="49"/>
      <c r="S6" s="49" t="s">
        <v>15</v>
      </c>
      <c r="T6" s="49"/>
      <c r="U6" s="49"/>
      <c r="V6" s="49" t="s">
        <v>16</v>
      </c>
      <c r="W6" s="49"/>
      <c r="X6" s="49"/>
    </row>
    <row r="7" spans="1:29" ht="60" customHeight="1" x14ac:dyDescent="0.25">
      <c r="A7" s="49"/>
      <c r="B7" s="42"/>
      <c r="C7" s="42"/>
      <c r="D7" s="42"/>
      <c r="E7" s="42"/>
      <c r="F7" s="42"/>
      <c r="G7" s="50"/>
      <c r="H7" s="42"/>
      <c r="I7" s="42"/>
      <c r="J7" s="42"/>
      <c r="K7" s="42"/>
      <c r="L7" s="42"/>
      <c r="M7" s="37" t="s">
        <v>17</v>
      </c>
      <c r="N7" s="37" t="s">
        <v>18</v>
      </c>
      <c r="O7" s="37" t="s">
        <v>19</v>
      </c>
      <c r="P7" s="37" t="s">
        <v>17</v>
      </c>
      <c r="Q7" s="37" t="s">
        <v>18</v>
      </c>
      <c r="R7" s="37" t="s">
        <v>19</v>
      </c>
      <c r="S7" s="37" t="s">
        <v>17</v>
      </c>
      <c r="T7" s="37" t="s">
        <v>18</v>
      </c>
      <c r="U7" s="37" t="s">
        <v>19</v>
      </c>
      <c r="V7" s="37" t="s">
        <v>17</v>
      </c>
      <c r="W7" s="37" t="s">
        <v>18</v>
      </c>
      <c r="X7" s="37" t="s">
        <v>19</v>
      </c>
      <c r="Z7" s="28" t="s">
        <v>59</v>
      </c>
    </row>
    <row r="8" spans="1:29" ht="22.5" customHeight="1" x14ac:dyDescent="0.25">
      <c r="A8" s="49"/>
      <c r="B8" s="42"/>
      <c r="C8" s="42"/>
      <c r="D8" s="42"/>
      <c r="E8" s="42"/>
      <c r="F8" s="42"/>
      <c r="G8" s="50"/>
      <c r="H8" s="42"/>
      <c r="I8" s="42"/>
      <c r="J8" s="42"/>
      <c r="K8" s="42"/>
      <c r="L8" s="42"/>
      <c r="M8" s="5">
        <v>6</v>
      </c>
      <c r="N8" s="5"/>
      <c r="O8" s="6"/>
      <c r="P8" s="51" t="s">
        <v>20</v>
      </c>
      <c r="Q8" s="51"/>
      <c r="R8" s="51"/>
      <c r="S8" s="5">
        <v>3.77</v>
      </c>
      <c r="T8" s="5"/>
      <c r="U8" s="6"/>
      <c r="V8" s="51" t="s">
        <v>58</v>
      </c>
      <c r="W8" s="51"/>
      <c r="X8" s="51"/>
    </row>
    <row r="9" spans="1:29" s="10" customFormat="1" ht="19.5" customHeight="1" x14ac:dyDescent="0.25">
      <c r="A9" s="6">
        <v>1</v>
      </c>
      <c r="B9" s="25">
        <v>813</v>
      </c>
      <c r="C9" s="41">
        <v>5</v>
      </c>
      <c r="D9" s="7" t="s">
        <v>61</v>
      </c>
      <c r="E9" s="7">
        <v>24.41</v>
      </c>
      <c r="F9" s="40">
        <v>0.96760000000000002</v>
      </c>
      <c r="G9" s="32" t="s">
        <v>21</v>
      </c>
      <c r="H9" s="7">
        <v>253</v>
      </c>
      <c r="I9" s="40">
        <v>0.74060000000000004</v>
      </c>
      <c r="J9" s="29" t="s">
        <v>57</v>
      </c>
      <c r="K9" s="7">
        <v>0.9</v>
      </c>
      <c r="L9" s="32" t="s">
        <v>21</v>
      </c>
      <c r="M9" s="8">
        <f>+Y9*Z9</f>
        <v>7.7165999999999997</v>
      </c>
      <c r="N9" s="9">
        <f>M9*F9*0.7</f>
        <v>5.2266075119999993</v>
      </c>
      <c r="O9" s="9">
        <f>M9*I9*0.5</f>
        <v>2.8574569799999998</v>
      </c>
      <c r="P9" s="9">
        <f>M9*C9</f>
        <v>38.582999999999998</v>
      </c>
      <c r="Q9" s="9">
        <f>N9*C9</f>
        <v>26.133037559999998</v>
      </c>
      <c r="R9" s="9">
        <f>O9*C9</f>
        <v>14.2872849</v>
      </c>
      <c r="S9" s="9">
        <f>+AA9*Z9</f>
        <v>4.8485969999999998</v>
      </c>
      <c r="T9" s="9">
        <f>S9*F9*0.7</f>
        <v>3.2840517200399995</v>
      </c>
      <c r="U9" s="9">
        <f>S9*I9*0.3</f>
        <v>1.07726128146</v>
      </c>
      <c r="V9" s="9">
        <f>S9*C9</f>
        <v>24.242984999999997</v>
      </c>
      <c r="W9" s="9">
        <f>T9*C9</f>
        <v>16.420258600199997</v>
      </c>
      <c r="X9" s="9">
        <f>U9*C9</f>
        <v>5.3863064073000002</v>
      </c>
      <c r="Y9" s="27">
        <v>6</v>
      </c>
      <c r="Z9" s="10">
        <v>1.2861</v>
      </c>
      <c r="AA9" s="10">
        <v>3.77</v>
      </c>
      <c r="AB9" s="11"/>
      <c r="AC9" s="30" t="s">
        <v>56</v>
      </c>
    </row>
    <row r="10" spans="1:29" s="10" customFormat="1" ht="19.5" customHeight="1" x14ac:dyDescent="0.25">
      <c r="A10" s="6">
        <v>2</v>
      </c>
      <c r="B10" s="25">
        <v>813</v>
      </c>
      <c r="C10" s="41">
        <v>5</v>
      </c>
      <c r="D10" s="7" t="s">
        <v>61</v>
      </c>
      <c r="E10" s="7">
        <v>18.97</v>
      </c>
      <c r="F10" s="40">
        <v>1.0602</v>
      </c>
      <c r="G10" s="32" t="s">
        <v>21</v>
      </c>
      <c r="H10" s="7">
        <v>147</v>
      </c>
      <c r="I10" s="40">
        <v>1.0063</v>
      </c>
      <c r="J10" s="32" t="s">
        <v>21</v>
      </c>
      <c r="K10" s="7">
        <v>1.1000000000000001</v>
      </c>
      <c r="L10" s="32" t="s">
        <v>21</v>
      </c>
      <c r="M10" s="8">
        <f t="shared" ref="M10:M17" si="0">+Y10*Z10</f>
        <v>7.7165999999999997</v>
      </c>
      <c r="N10" s="9">
        <f t="shared" ref="N10:N17" si="1">M10*F10*0.7</f>
        <v>5.7267975239999993</v>
      </c>
      <c r="O10" s="9">
        <f t="shared" ref="O10:O17" si="2">M10*I10*0.5</f>
        <v>3.8826072899999997</v>
      </c>
      <c r="P10" s="9">
        <f t="shared" ref="P10:P17" si="3">M10*C10</f>
        <v>38.582999999999998</v>
      </c>
      <c r="Q10" s="9">
        <f t="shared" ref="Q10:Q17" si="4">N10*C10</f>
        <v>28.633987619999996</v>
      </c>
      <c r="R10" s="9">
        <f t="shared" ref="R10:R17" si="5">O10*C10</f>
        <v>19.41303645</v>
      </c>
      <c r="S10" s="9">
        <f t="shared" ref="S10:S17" si="6">+AA10*Z10</f>
        <v>4.8485969999999998</v>
      </c>
      <c r="T10" s="9">
        <f t="shared" ref="T10:T17" si="7">S10*F10*0.7</f>
        <v>3.5983377775799994</v>
      </c>
      <c r="U10" s="9">
        <f t="shared" ref="U10:U17" si="8">S10*I10*0.3</f>
        <v>1.46374294833</v>
      </c>
      <c r="V10" s="9">
        <f t="shared" ref="V10:V17" si="9">S10*C10</f>
        <v>24.242984999999997</v>
      </c>
      <c r="W10" s="9">
        <f t="shared" ref="W10:W17" si="10">T10*C10</f>
        <v>17.991688887899997</v>
      </c>
      <c r="X10" s="9">
        <f t="shared" ref="X10:X17" si="11">U10*C10</f>
        <v>7.31871474165</v>
      </c>
      <c r="Y10" s="27">
        <v>6</v>
      </c>
      <c r="Z10" s="10">
        <v>1.2861</v>
      </c>
      <c r="AA10" s="10">
        <v>3.77</v>
      </c>
      <c r="AC10" s="29" t="s">
        <v>57</v>
      </c>
    </row>
    <row r="11" spans="1:29" s="10" customFormat="1" ht="19.5" customHeight="1" x14ac:dyDescent="0.25">
      <c r="A11" s="6">
        <v>3</v>
      </c>
      <c r="B11" s="25">
        <v>813</v>
      </c>
      <c r="C11" s="41">
        <v>4.3499999999999996</v>
      </c>
      <c r="D11" s="7" t="s">
        <v>61</v>
      </c>
      <c r="E11" s="7">
        <v>24.6</v>
      </c>
      <c r="F11" s="40">
        <v>0.96389999999999998</v>
      </c>
      <c r="G11" s="32" t="s">
        <v>21</v>
      </c>
      <c r="H11" s="7">
        <v>256</v>
      </c>
      <c r="I11" s="40">
        <v>0.73440000000000005</v>
      </c>
      <c r="J11" s="29" t="s">
        <v>57</v>
      </c>
      <c r="K11" s="7">
        <v>0.8</v>
      </c>
      <c r="L11" s="31" t="s">
        <v>55</v>
      </c>
      <c r="M11" s="8">
        <f t="shared" si="0"/>
        <v>7.7165999999999997</v>
      </c>
      <c r="N11" s="9">
        <f t="shared" si="1"/>
        <v>5.2066215179999995</v>
      </c>
      <c r="O11" s="9">
        <f t="shared" si="2"/>
        <v>2.8335355200000003</v>
      </c>
      <c r="P11" s="9">
        <f t="shared" si="3"/>
        <v>33.567209999999996</v>
      </c>
      <c r="Q11" s="9">
        <f t="shared" si="4"/>
        <v>22.648803603299996</v>
      </c>
      <c r="R11" s="9">
        <f t="shared" si="5"/>
        <v>12.325879512</v>
      </c>
      <c r="S11" s="9">
        <f t="shared" si="6"/>
        <v>4.8485969999999998</v>
      </c>
      <c r="T11" s="9">
        <f t="shared" si="7"/>
        <v>3.2714938538099996</v>
      </c>
      <c r="U11" s="9">
        <f t="shared" si="8"/>
        <v>1.0682428910399999</v>
      </c>
      <c r="V11" s="9">
        <f t="shared" si="9"/>
        <v>21.091396949999996</v>
      </c>
      <c r="W11" s="9">
        <f t="shared" si="10"/>
        <v>14.230998264073497</v>
      </c>
      <c r="X11" s="9">
        <f t="shared" si="11"/>
        <v>4.6468565760239997</v>
      </c>
      <c r="Y11" s="27">
        <v>6</v>
      </c>
      <c r="Z11" s="10">
        <v>1.2861</v>
      </c>
      <c r="AA11" s="10">
        <v>3.77</v>
      </c>
      <c r="AC11" s="31" t="s">
        <v>55</v>
      </c>
    </row>
    <row r="12" spans="1:29" ht="19.5" customHeight="1" x14ac:dyDescent="0.25">
      <c r="A12" s="6">
        <v>4</v>
      </c>
      <c r="B12" s="25">
        <v>817</v>
      </c>
      <c r="C12" s="41">
        <v>5</v>
      </c>
      <c r="D12" s="7" t="s">
        <v>62</v>
      </c>
      <c r="E12" s="7">
        <v>34.76</v>
      </c>
      <c r="F12" s="40">
        <v>0.79530000000000001</v>
      </c>
      <c r="G12" s="29" t="s">
        <v>57</v>
      </c>
      <c r="H12" s="7">
        <v>151</v>
      </c>
      <c r="I12" s="38">
        <v>0.99690000000000001</v>
      </c>
      <c r="J12" s="32" t="s">
        <v>21</v>
      </c>
      <c r="K12" s="7">
        <v>1.2</v>
      </c>
      <c r="L12" s="32" t="s">
        <v>21</v>
      </c>
      <c r="M12" s="8">
        <f t="shared" si="0"/>
        <v>7.7165999999999997</v>
      </c>
      <c r="N12" s="9">
        <f t="shared" si="1"/>
        <v>4.2959083859999998</v>
      </c>
      <c r="O12" s="9">
        <f t="shared" si="2"/>
        <v>3.8463392700000001</v>
      </c>
      <c r="P12" s="9">
        <f t="shared" si="3"/>
        <v>38.582999999999998</v>
      </c>
      <c r="Q12" s="9">
        <f t="shared" si="4"/>
        <v>21.47954193</v>
      </c>
      <c r="R12" s="9">
        <f t="shared" si="5"/>
        <v>19.23169635</v>
      </c>
      <c r="S12" s="9">
        <f t="shared" si="6"/>
        <v>4.8485969999999998</v>
      </c>
      <c r="T12" s="9">
        <f t="shared" si="7"/>
        <v>2.6992624358699997</v>
      </c>
      <c r="U12" s="9">
        <f t="shared" si="8"/>
        <v>1.4500699047899999</v>
      </c>
      <c r="V12" s="9">
        <f t="shared" si="9"/>
        <v>24.242984999999997</v>
      </c>
      <c r="W12" s="9">
        <f t="shared" si="10"/>
        <v>13.496312179349999</v>
      </c>
      <c r="X12" s="9">
        <f t="shared" si="11"/>
        <v>7.2503495239499998</v>
      </c>
      <c r="Y12" s="27">
        <v>6</v>
      </c>
      <c r="Z12" s="10">
        <v>1.2861</v>
      </c>
      <c r="AA12" s="10">
        <v>3.77</v>
      </c>
      <c r="AC12" s="32" t="s">
        <v>21</v>
      </c>
    </row>
    <row r="13" spans="1:29" ht="19.5" customHeight="1" x14ac:dyDescent="0.25">
      <c r="A13" s="6">
        <f>+A12+1</f>
        <v>5</v>
      </c>
      <c r="B13" s="25">
        <v>817</v>
      </c>
      <c r="C13" s="41">
        <v>5</v>
      </c>
      <c r="D13" s="7" t="s">
        <v>62</v>
      </c>
      <c r="E13" s="7">
        <v>28.67</v>
      </c>
      <c r="F13" s="40">
        <v>0.8972</v>
      </c>
      <c r="G13" s="32" t="s">
        <v>21</v>
      </c>
      <c r="H13" s="7">
        <v>154</v>
      </c>
      <c r="I13" s="38">
        <v>0.98750000000000004</v>
      </c>
      <c r="J13" s="32" t="s">
        <v>21</v>
      </c>
      <c r="K13" s="7">
        <v>1.3</v>
      </c>
      <c r="L13" s="29" t="s">
        <v>57</v>
      </c>
      <c r="M13" s="8">
        <f t="shared" si="0"/>
        <v>7.7165999999999997</v>
      </c>
      <c r="N13" s="9">
        <f t="shared" si="1"/>
        <v>4.8463334639999998</v>
      </c>
      <c r="O13" s="9">
        <f t="shared" si="2"/>
        <v>3.81007125</v>
      </c>
      <c r="P13" s="9">
        <f t="shared" si="3"/>
        <v>38.582999999999998</v>
      </c>
      <c r="Q13" s="9">
        <f t="shared" si="4"/>
        <v>24.23166732</v>
      </c>
      <c r="R13" s="9">
        <f t="shared" si="5"/>
        <v>19.05035625</v>
      </c>
      <c r="S13" s="9">
        <f t="shared" si="6"/>
        <v>4.8485969999999998</v>
      </c>
      <c r="T13" s="9">
        <f t="shared" si="7"/>
        <v>3.0451128598800001</v>
      </c>
      <c r="U13" s="9">
        <f t="shared" si="8"/>
        <v>1.4363968612499998</v>
      </c>
      <c r="V13" s="9">
        <f t="shared" si="9"/>
        <v>24.242984999999997</v>
      </c>
      <c r="W13" s="9">
        <f t="shared" si="10"/>
        <v>15.2255642994</v>
      </c>
      <c r="X13" s="9">
        <f t="shared" si="11"/>
        <v>7.1819843062499986</v>
      </c>
      <c r="Y13" s="27">
        <v>6</v>
      </c>
      <c r="Z13" s="10">
        <v>1.2861</v>
      </c>
      <c r="AA13" s="10">
        <v>3.77</v>
      </c>
      <c r="AC13" s="33" t="s">
        <v>60</v>
      </c>
    </row>
    <row r="14" spans="1:29" ht="19.5" customHeight="1" x14ac:dyDescent="0.25">
      <c r="A14" s="6">
        <f>+A13+1</f>
        <v>6</v>
      </c>
      <c r="B14" s="25">
        <v>817</v>
      </c>
      <c r="C14" s="41">
        <v>3.53</v>
      </c>
      <c r="D14" s="7" t="s">
        <v>62</v>
      </c>
      <c r="E14" s="7">
        <v>22.42</v>
      </c>
      <c r="F14" s="40">
        <v>1.0026999999999999</v>
      </c>
      <c r="G14" s="32" t="s">
        <v>21</v>
      </c>
      <c r="H14" s="7">
        <v>158</v>
      </c>
      <c r="I14" s="38">
        <v>0.97809999999999997</v>
      </c>
      <c r="J14" s="32" t="s">
        <v>21</v>
      </c>
      <c r="K14" s="7">
        <v>0.8</v>
      </c>
      <c r="L14" s="31" t="s">
        <v>55</v>
      </c>
      <c r="M14" s="8">
        <f t="shared" si="0"/>
        <v>7.7165999999999997</v>
      </c>
      <c r="N14" s="9">
        <f t="shared" si="1"/>
        <v>5.4162043739999985</v>
      </c>
      <c r="O14" s="9">
        <f t="shared" si="2"/>
        <v>3.7738032299999995</v>
      </c>
      <c r="P14" s="9">
        <f t="shared" si="3"/>
        <v>27.239597999999997</v>
      </c>
      <c r="Q14" s="9">
        <f t="shared" si="4"/>
        <v>19.119201440219992</v>
      </c>
      <c r="R14" s="9">
        <f t="shared" si="5"/>
        <v>13.321525401899997</v>
      </c>
      <c r="S14" s="9">
        <f t="shared" si="6"/>
        <v>4.8485969999999998</v>
      </c>
      <c r="T14" s="9">
        <f t="shared" si="7"/>
        <v>3.4031817483299998</v>
      </c>
      <c r="U14" s="9">
        <f t="shared" si="8"/>
        <v>1.4227238177099999</v>
      </c>
      <c r="V14" s="9">
        <f t="shared" si="9"/>
        <v>17.115547409999998</v>
      </c>
      <c r="W14" s="9">
        <f t="shared" si="10"/>
        <v>12.013231571604898</v>
      </c>
      <c r="X14" s="9">
        <f t="shared" si="11"/>
        <v>5.0222150765162992</v>
      </c>
      <c r="Y14" s="27">
        <v>6</v>
      </c>
      <c r="Z14" s="10">
        <v>1.2861</v>
      </c>
      <c r="AA14" s="10">
        <v>3.77</v>
      </c>
    </row>
    <row r="15" spans="1:29" ht="19.5" customHeight="1" x14ac:dyDescent="0.25">
      <c r="A15" s="6">
        <f t="shared" ref="A15:A17" si="12">+A14+1</f>
        <v>7</v>
      </c>
      <c r="B15" s="25">
        <v>819</v>
      </c>
      <c r="C15" s="41">
        <v>7.67</v>
      </c>
      <c r="D15" s="7" t="s">
        <v>61</v>
      </c>
      <c r="E15" s="7">
        <v>19.170000000000002</v>
      </c>
      <c r="F15" s="40">
        <v>1.0564</v>
      </c>
      <c r="G15" s="32" t="s">
        <v>21</v>
      </c>
      <c r="H15" s="7">
        <v>147</v>
      </c>
      <c r="I15" s="38">
        <v>1.0063</v>
      </c>
      <c r="J15" s="32" t="s">
        <v>21</v>
      </c>
      <c r="K15" s="7">
        <v>0.9</v>
      </c>
      <c r="L15" s="32" t="s">
        <v>21</v>
      </c>
      <c r="M15" s="8">
        <f t="shared" si="0"/>
        <v>7.7165999999999997</v>
      </c>
      <c r="N15" s="9">
        <f t="shared" si="1"/>
        <v>5.7062713680000003</v>
      </c>
      <c r="O15" s="9">
        <f t="shared" si="2"/>
        <v>3.8826072899999997</v>
      </c>
      <c r="P15" s="9">
        <f t="shared" si="3"/>
        <v>59.186321999999997</v>
      </c>
      <c r="Q15" s="9">
        <f t="shared" si="4"/>
        <v>43.767101392560001</v>
      </c>
      <c r="R15" s="9">
        <f t="shared" si="5"/>
        <v>29.779597914299998</v>
      </c>
      <c r="S15" s="9">
        <f t="shared" si="6"/>
        <v>4.8485969999999998</v>
      </c>
      <c r="T15" s="9">
        <f t="shared" si="7"/>
        <v>3.5854405095599997</v>
      </c>
      <c r="U15" s="9">
        <f t="shared" si="8"/>
        <v>1.46374294833</v>
      </c>
      <c r="V15" s="9">
        <f t="shared" si="9"/>
        <v>37.188738989999997</v>
      </c>
      <c r="W15" s="9">
        <f t="shared" si="10"/>
        <v>27.500328708325199</v>
      </c>
      <c r="X15" s="9">
        <f t="shared" si="11"/>
        <v>11.226908413691099</v>
      </c>
      <c r="Y15" s="27">
        <v>6</v>
      </c>
      <c r="Z15" s="10">
        <v>1.2861</v>
      </c>
      <c r="AA15" s="10">
        <v>3.77</v>
      </c>
    </row>
    <row r="16" spans="1:29" ht="19.5" customHeight="1" x14ac:dyDescent="0.25">
      <c r="A16" s="6">
        <f t="shared" si="12"/>
        <v>8</v>
      </c>
      <c r="B16" s="25">
        <v>821</v>
      </c>
      <c r="C16" s="41">
        <v>5</v>
      </c>
      <c r="D16" s="7" t="s">
        <v>62</v>
      </c>
      <c r="E16" s="7">
        <v>20</v>
      </c>
      <c r="F16" s="40">
        <v>1.0416000000000001</v>
      </c>
      <c r="G16" s="32" t="s">
        <v>21</v>
      </c>
      <c r="H16" s="7">
        <v>145</v>
      </c>
      <c r="I16" s="38">
        <v>1.0125</v>
      </c>
      <c r="J16" s="32" t="s">
        <v>21</v>
      </c>
      <c r="K16" s="7">
        <v>1</v>
      </c>
      <c r="L16" s="32" t="s">
        <v>21</v>
      </c>
      <c r="M16" s="8">
        <f t="shared" si="0"/>
        <v>7.7165999999999997</v>
      </c>
      <c r="N16" s="9">
        <f t="shared" si="1"/>
        <v>5.6263273920000003</v>
      </c>
      <c r="O16" s="9">
        <f t="shared" si="2"/>
        <v>3.9065287499999997</v>
      </c>
      <c r="P16" s="9">
        <f t="shared" si="3"/>
        <v>38.582999999999998</v>
      </c>
      <c r="Q16" s="9">
        <f t="shared" si="4"/>
        <v>28.131636960000002</v>
      </c>
      <c r="R16" s="9">
        <f t="shared" si="5"/>
        <v>19.532643749999998</v>
      </c>
      <c r="S16" s="9">
        <f t="shared" si="6"/>
        <v>4.8485969999999998</v>
      </c>
      <c r="T16" s="9">
        <f t="shared" si="7"/>
        <v>3.5352090446399997</v>
      </c>
      <c r="U16" s="9">
        <f t="shared" si="8"/>
        <v>1.47276133875</v>
      </c>
      <c r="V16" s="9">
        <f t="shared" si="9"/>
        <v>24.242984999999997</v>
      </c>
      <c r="W16" s="9">
        <f t="shared" si="10"/>
        <v>17.676045223199999</v>
      </c>
      <c r="X16" s="9">
        <f t="shared" si="11"/>
        <v>7.36380669375</v>
      </c>
      <c r="Y16" s="27">
        <v>6</v>
      </c>
      <c r="Z16" s="10">
        <v>1.2861</v>
      </c>
      <c r="AA16" s="10">
        <v>3.77</v>
      </c>
    </row>
    <row r="17" spans="1:33" ht="19.5" customHeight="1" x14ac:dyDescent="0.25">
      <c r="A17" s="6">
        <f t="shared" si="12"/>
        <v>9</v>
      </c>
      <c r="B17" s="25">
        <v>821</v>
      </c>
      <c r="C17" s="41">
        <v>3.44</v>
      </c>
      <c r="D17" s="7" t="s">
        <v>62</v>
      </c>
      <c r="E17" s="7">
        <v>14.4</v>
      </c>
      <c r="F17" s="40">
        <v>1.1343000000000001</v>
      </c>
      <c r="G17" s="31" t="s">
        <v>55</v>
      </c>
      <c r="H17" s="7">
        <v>148</v>
      </c>
      <c r="I17" s="38">
        <v>1.0031000000000001</v>
      </c>
      <c r="J17" s="32" t="s">
        <v>21</v>
      </c>
      <c r="K17" s="7">
        <v>1.1000000000000001</v>
      </c>
      <c r="L17" s="32" t="s">
        <v>21</v>
      </c>
      <c r="M17" s="8">
        <f t="shared" si="0"/>
        <v>7.7165999999999997</v>
      </c>
      <c r="N17" s="9">
        <f t="shared" si="1"/>
        <v>6.1270575660000004</v>
      </c>
      <c r="O17" s="9">
        <f t="shared" si="2"/>
        <v>3.87026073</v>
      </c>
      <c r="P17" s="9">
        <f t="shared" si="3"/>
        <v>26.545103999999998</v>
      </c>
      <c r="Q17" s="9">
        <f t="shared" si="4"/>
        <v>21.077078027040002</v>
      </c>
      <c r="R17" s="9">
        <f t="shared" si="5"/>
        <v>13.313696911199999</v>
      </c>
      <c r="S17" s="9">
        <f t="shared" si="6"/>
        <v>4.8485969999999998</v>
      </c>
      <c r="T17" s="9">
        <f t="shared" si="7"/>
        <v>3.8498345039699999</v>
      </c>
      <c r="U17" s="9">
        <f t="shared" si="8"/>
        <v>1.4590882952100002</v>
      </c>
      <c r="V17" s="9">
        <f t="shared" si="9"/>
        <v>16.679173679999998</v>
      </c>
      <c r="W17" s="9">
        <f t="shared" si="10"/>
        <v>13.2434306936568</v>
      </c>
      <c r="X17" s="9">
        <f t="shared" si="11"/>
        <v>5.0192637355224008</v>
      </c>
      <c r="Y17" s="27">
        <v>6</v>
      </c>
      <c r="Z17" s="10">
        <v>1.2861</v>
      </c>
      <c r="AA17" s="10">
        <v>3.77</v>
      </c>
    </row>
    <row r="18" spans="1:33" ht="19.5" customHeight="1" x14ac:dyDescent="0.25">
      <c r="A18" s="6">
        <f>+A17+1</f>
        <v>10</v>
      </c>
      <c r="B18" s="25">
        <v>801</v>
      </c>
      <c r="C18" s="41">
        <v>5</v>
      </c>
      <c r="D18" s="7" t="s">
        <v>62</v>
      </c>
      <c r="E18" s="7">
        <v>14.53</v>
      </c>
      <c r="F18" s="40">
        <v>1.1324000000000001</v>
      </c>
      <c r="G18" s="31" t="s">
        <v>55</v>
      </c>
      <c r="H18" s="7">
        <v>239</v>
      </c>
      <c r="I18" s="38">
        <v>0.77500000000000002</v>
      </c>
      <c r="J18" s="29" t="s">
        <v>57</v>
      </c>
      <c r="K18" s="7">
        <v>1.4</v>
      </c>
      <c r="L18" s="29" t="s">
        <v>57</v>
      </c>
      <c r="M18" s="8">
        <f t="shared" ref="M18:M26" si="13">+Y18*Z18</f>
        <v>7.7165999999999997</v>
      </c>
      <c r="N18" s="9">
        <f t="shared" ref="N18:N26" si="14">M18*F18*0.7</f>
        <v>6.116794488</v>
      </c>
      <c r="O18" s="9">
        <f t="shared" ref="O18:O26" si="15">M18*I18*0.5</f>
        <v>2.9901825</v>
      </c>
      <c r="P18" s="9">
        <f t="shared" ref="P18:P26" si="16">M18*C18</f>
        <v>38.582999999999998</v>
      </c>
      <c r="Q18" s="9">
        <f t="shared" ref="Q18:Q26" si="17">N18*C18</f>
        <v>30.58397244</v>
      </c>
      <c r="R18" s="9">
        <f t="shared" ref="R18:R26" si="18">O18*C18</f>
        <v>14.950912499999999</v>
      </c>
      <c r="S18" s="9">
        <f t="shared" ref="S18:S26" si="19">+AA18*Z18</f>
        <v>4.8485969999999998</v>
      </c>
      <c r="T18" s="9">
        <f t="shared" ref="T18:T26" si="20">S18*F18*0.7</f>
        <v>3.8433858699600001</v>
      </c>
      <c r="U18" s="9">
        <f t="shared" ref="U18:U26" si="21">S18*I18*0.3</f>
        <v>1.1272988024999999</v>
      </c>
      <c r="V18" s="9">
        <f t="shared" ref="V18:V26" si="22">S18*C18</f>
        <v>24.242984999999997</v>
      </c>
      <c r="W18" s="9">
        <f t="shared" ref="W18:W26" si="23">T18*C18</f>
        <v>19.216929349800001</v>
      </c>
      <c r="X18" s="9">
        <f t="shared" ref="X18:X26" si="24">U18*C18</f>
        <v>5.6364940125</v>
      </c>
      <c r="Y18" s="27">
        <v>6</v>
      </c>
      <c r="Z18" s="10">
        <v>1.2861</v>
      </c>
      <c r="AA18" s="10">
        <v>3.77</v>
      </c>
    </row>
    <row r="19" spans="1:33" ht="19.5" customHeight="1" x14ac:dyDescent="0.25">
      <c r="A19" s="6">
        <f t="shared" ref="A19:A26" si="25">+A18+1</f>
        <v>11</v>
      </c>
      <c r="B19" s="25">
        <v>801</v>
      </c>
      <c r="C19" s="41">
        <v>7.74</v>
      </c>
      <c r="D19" s="7" t="s">
        <v>62</v>
      </c>
      <c r="E19" s="7">
        <v>15.54</v>
      </c>
      <c r="F19" s="40">
        <v>1.1156999999999999</v>
      </c>
      <c r="G19" s="31" t="s">
        <v>55</v>
      </c>
      <c r="H19" s="7">
        <v>142</v>
      </c>
      <c r="I19" s="38">
        <v>1.0187999999999999</v>
      </c>
      <c r="J19" s="32" t="s">
        <v>21</v>
      </c>
      <c r="K19" s="7">
        <v>1.2</v>
      </c>
      <c r="L19" s="32" t="s">
        <v>21</v>
      </c>
      <c r="M19" s="8">
        <f t="shared" si="13"/>
        <v>7.7165999999999997</v>
      </c>
      <c r="N19" s="9">
        <f t="shared" si="14"/>
        <v>6.0265874339999987</v>
      </c>
      <c r="O19" s="9">
        <f t="shared" si="15"/>
        <v>3.9308360399999995</v>
      </c>
      <c r="P19" s="9">
        <f t="shared" si="16"/>
        <v>59.726483999999999</v>
      </c>
      <c r="Q19" s="9">
        <f t="shared" si="17"/>
        <v>46.645786739159995</v>
      </c>
      <c r="R19" s="9">
        <f t="shared" si="18"/>
        <v>30.424670949599996</v>
      </c>
      <c r="S19" s="9">
        <f t="shared" si="19"/>
        <v>4.8485969999999998</v>
      </c>
      <c r="T19" s="9">
        <f t="shared" si="20"/>
        <v>3.7867057710299994</v>
      </c>
      <c r="U19" s="9">
        <f t="shared" si="21"/>
        <v>1.4819251870799997</v>
      </c>
      <c r="V19" s="9">
        <f t="shared" si="22"/>
        <v>37.528140780000001</v>
      </c>
      <c r="W19" s="9">
        <f t="shared" si="23"/>
        <v>29.309102667772198</v>
      </c>
      <c r="X19" s="9">
        <f t="shared" si="24"/>
        <v>11.470100947999198</v>
      </c>
      <c r="Y19" s="27">
        <v>6</v>
      </c>
      <c r="Z19" s="10">
        <v>1.2861</v>
      </c>
      <c r="AA19" s="10">
        <v>3.77</v>
      </c>
    </row>
    <row r="20" spans="1:33" ht="19.5" customHeight="1" x14ac:dyDescent="0.25">
      <c r="A20" s="6">
        <f t="shared" si="25"/>
        <v>12</v>
      </c>
      <c r="B20" s="25">
        <v>803</v>
      </c>
      <c r="C20" s="41">
        <v>5.96</v>
      </c>
      <c r="D20" s="7" t="s">
        <v>61</v>
      </c>
      <c r="E20" s="7">
        <v>14.39</v>
      </c>
      <c r="F20" s="40">
        <v>1.1343000000000001</v>
      </c>
      <c r="G20" s="31" t="s">
        <v>55</v>
      </c>
      <c r="H20" s="7">
        <v>239</v>
      </c>
      <c r="I20" s="38">
        <v>0.77500000000000002</v>
      </c>
      <c r="J20" s="29" t="s">
        <v>57</v>
      </c>
      <c r="K20" s="7">
        <v>1.1000000000000001</v>
      </c>
      <c r="L20" s="32" t="s">
        <v>21</v>
      </c>
      <c r="M20" s="8">
        <f t="shared" si="13"/>
        <v>7.7165999999999997</v>
      </c>
      <c r="N20" s="9">
        <f t="shared" si="14"/>
        <v>6.1270575660000004</v>
      </c>
      <c r="O20" s="9">
        <f t="shared" si="15"/>
        <v>2.9901825</v>
      </c>
      <c r="P20" s="9">
        <f t="shared" si="16"/>
        <v>45.990935999999998</v>
      </c>
      <c r="Q20" s="9">
        <f t="shared" si="17"/>
        <v>36.51726309336</v>
      </c>
      <c r="R20" s="9">
        <f t="shared" si="18"/>
        <v>17.821487699999999</v>
      </c>
      <c r="S20" s="9">
        <f t="shared" si="19"/>
        <v>4.8485969999999998</v>
      </c>
      <c r="T20" s="9">
        <f t="shared" si="20"/>
        <v>3.8498345039699999</v>
      </c>
      <c r="U20" s="9">
        <f t="shared" si="21"/>
        <v>1.1272988024999999</v>
      </c>
      <c r="V20" s="9">
        <f t="shared" si="22"/>
        <v>28.89763812</v>
      </c>
      <c r="W20" s="9">
        <f t="shared" si="23"/>
        <v>22.945013643661198</v>
      </c>
      <c r="X20" s="9">
        <f t="shared" si="24"/>
        <v>6.7187008628999996</v>
      </c>
      <c r="Y20" s="27">
        <v>6</v>
      </c>
      <c r="Z20" s="10">
        <v>1.2861</v>
      </c>
      <c r="AA20" s="10">
        <v>3.77</v>
      </c>
    </row>
    <row r="21" spans="1:33" ht="19.5" customHeight="1" x14ac:dyDescent="0.25">
      <c r="A21" s="6">
        <f t="shared" si="25"/>
        <v>13</v>
      </c>
      <c r="B21" s="25">
        <v>805</v>
      </c>
      <c r="C21" s="41">
        <v>3</v>
      </c>
      <c r="D21" s="7" t="s">
        <v>61</v>
      </c>
      <c r="E21" s="7">
        <v>19.46</v>
      </c>
      <c r="F21" s="40">
        <v>1.0508999999999999</v>
      </c>
      <c r="G21" s="32" t="s">
        <v>21</v>
      </c>
      <c r="H21" s="7">
        <v>144</v>
      </c>
      <c r="I21" s="38">
        <v>1.0125</v>
      </c>
      <c r="J21" s="32" t="s">
        <v>21</v>
      </c>
      <c r="K21" s="7">
        <v>0.4</v>
      </c>
      <c r="L21" s="31" t="s">
        <v>55</v>
      </c>
      <c r="M21" s="8">
        <f t="shared" si="13"/>
        <v>7.7165999999999997</v>
      </c>
      <c r="N21" s="9">
        <f t="shared" si="14"/>
        <v>5.6765624579999985</v>
      </c>
      <c r="O21" s="9">
        <f t="shared" si="15"/>
        <v>3.9065287499999997</v>
      </c>
      <c r="P21" s="9">
        <f t="shared" si="16"/>
        <v>23.149799999999999</v>
      </c>
      <c r="Q21" s="9">
        <f t="shared" si="17"/>
        <v>17.029687373999995</v>
      </c>
      <c r="R21" s="9">
        <f t="shared" si="18"/>
        <v>11.719586249999999</v>
      </c>
      <c r="S21" s="9">
        <f t="shared" si="19"/>
        <v>4.8485969999999998</v>
      </c>
      <c r="T21" s="9">
        <f t="shared" si="20"/>
        <v>3.5667734111099998</v>
      </c>
      <c r="U21" s="9">
        <f t="shared" si="21"/>
        <v>1.47276133875</v>
      </c>
      <c r="V21" s="9">
        <f t="shared" si="22"/>
        <v>14.545790999999999</v>
      </c>
      <c r="W21" s="9">
        <f t="shared" si="23"/>
        <v>10.70032023333</v>
      </c>
      <c r="X21" s="9">
        <f t="shared" si="24"/>
        <v>4.4182840162500003</v>
      </c>
      <c r="Y21" s="27">
        <v>6</v>
      </c>
      <c r="Z21" s="10">
        <v>1.2861</v>
      </c>
      <c r="AA21" s="10">
        <v>3.77</v>
      </c>
    </row>
    <row r="22" spans="1:33" ht="19.5" customHeight="1" x14ac:dyDescent="0.25">
      <c r="A22" s="6">
        <f t="shared" si="25"/>
        <v>14</v>
      </c>
      <c r="B22" s="25">
        <v>807</v>
      </c>
      <c r="C22" s="41">
        <v>4.6100000000000003</v>
      </c>
      <c r="D22" s="7" t="s">
        <v>62</v>
      </c>
      <c r="E22" s="7">
        <v>16.93</v>
      </c>
      <c r="F22" s="40">
        <v>1.0934999999999999</v>
      </c>
      <c r="G22" s="32" t="s">
        <v>21</v>
      </c>
      <c r="H22" s="7">
        <v>241</v>
      </c>
      <c r="I22" s="38">
        <v>0.77190000000000003</v>
      </c>
      <c r="J22" s="29" t="s">
        <v>57</v>
      </c>
      <c r="K22" s="7">
        <v>0.7</v>
      </c>
      <c r="L22" s="31" t="s">
        <v>55</v>
      </c>
      <c r="M22" s="8">
        <f t="shared" si="13"/>
        <v>7.7165999999999997</v>
      </c>
      <c r="N22" s="9">
        <f t="shared" si="14"/>
        <v>5.9066714699999983</v>
      </c>
      <c r="O22" s="9">
        <f t="shared" si="15"/>
        <v>2.9782217700000002</v>
      </c>
      <c r="P22" s="9">
        <f t="shared" si="16"/>
        <v>35.573526000000001</v>
      </c>
      <c r="Q22" s="9">
        <f t="shared" si="17"/>
        <v>27.229755476699992</v>
      </c>
      <c r="R22" s="9">
        <f t="shared" si="18"/>
        <v>13.729602359700001</v>
      </c>
      <c r="S22" s="9">
        <f t="shared" si="19"/>
        <v>4.8485969999999998</v>
      </c>
      <c r="T22" s="9">
        <f t="shared" si="20"/>
        <v>3.7113585736499992</v>
      </c>
      <c r="U22" s="9">
        <f t="shared" si="21"/>
        <v>1.1227896072900001</v>
      </c>
      <c r="V22" s="9">
        <f t="shared" si="22"/>
        <v>22.352032170000001</v>
      </c>
      <c r="W22" s="9">
        <f t="shared" si="23"/>
        <v>17.109363024526498</v>
      </c>
      <c r="X22" s="9">
        <f t="shared" si="24"/>
        <v>5.1760600896069011</v>
      </c>
      <c r="Y22" s="27">
        <v>6</v>
      </c>
      <c r="Z22" s="10">
        <v>1.2861</v>
      </c>
      <c r="AA22" s="10">
        <v>3.77</v>
      </c>
    </row>
    <row r="23" spans="1:33" ht="19.5" customHeight="1" x14ac:dyDescent="0.25">
      <c r="A23" s="6">
        <f t="shared" si="25"/>
        <v>15</v>
      </c>
      <c r="B23" s="25">
        <v>808</v>
      </c>
      <c r="C23" s="41">
        <v>2.59</v>
      </c>
      <c r="D23" s="7" t="s">
        <v>62</v>
      </c>
      <c r="E23" s="7">
        <v>32.799999999999997</v>
      </c>
      <c r="F23" s="40">
        <v>0.82679999999999998</v>
      </c>
      <c r="G23" s="29" t="s">
        <v>57</v>
      </c>
      <c r="H23" s="7">
        <v>139</v>
      </c>
      <c r="I23" s="38">
        <v>1.0249999999999999</v>
      </c>
      <c r="J23" s="32" t="s">
        <v>21</v>
      </c>
      <c r="K23" s="7">
        <v>0.4</v>
      </c>
      <c r="L23" s="31" t="s">
        <v>55</v>
      </c>
      <c r="M23" s="8">
        <f t="shared" si="13"/>
        <v>7.7165999999999997</v>
      </c>
      <c r="N23" s="9">
        <f t="shared" si="14"/>
        <v>4.4660594159999993</v>
      </c>
      <c r="O23" s="9">
        <f t="shared" si="15"/>
        <v>3.9547574999999995</v>
      </c>
      <c r="P23" s="9">
        <f t="shared" si="16"/>
        <v>19.985993999999998</v>
      </c>
      <c r="Q23" s="9">
        <f t="shared" si="17"/>
        <v>11.567093887439997</v>
      </c>
      <c r="R23" s="9">
        <f t="shared" si="18"/>
        <v>10.242821924999998</v>
      </c>
      <c r="S23" s="9">
        <f t="shared" si="19"/>
        <v>4.8485969999999998</v>
      </c>
      <c r="T23" s="9">
        <f t="shared" si="20"/>
        <v>2.8061739997199999</v>
      </c>
      <c r="U23" s="9">
        <f t="shared" si="21"/>
        <v>1.4909435774999997</v>
      </c>
      <c r="V23" s="9">
        <f t="shared" si="22"/>
        <v>12.557866229999998</v>
      </c>
      <c r="W23" s="9">
        <f t="shared" si="23"/>
        <v>7.2679906592747994</v>
      </c>
      <c r="X23" s="9">
        <f t="shared" si="24"/>
        <v>3.861543865724999</v>
      </c>
      <c r="Y23" s="27">
        <v>6</v>
      </c>
      <c r="Z23" s="10">
        <v>1.2861</v>
      </c>
      <c r="AA23" s="10">
        <v>3.77</v>
      </c>
    </row>
    <row r="24" spans="1:33" ht="19.5" customHeight="1" x14ac:dyDescent="0.25">
      <c r="A24" s="6">
        <f t="shared" si="25"/>
        <v>16</v>
      </c>
      <c r="B24" s="25">
        <v>809</v>
      </c>
      <c r="C24" s="41">
        <v>2.57</v>
      </c>
      <c r="D24" s="7" t="s">
        <v>62</v>
      </c>
      <c r="E24" s="7">
        <v>55.71</v>
      </c>
      <c r="F24" s="40">
        <v>0.44519999999999998</v>
      </c>
      <c r="G24" s="30" t="s">
        <v>56</v>
      </c>
      <c r="H24" s="7">
        <v>144</v>
      </c>
      <c r="I24" s="38">
        <v>1.0125</v>
      </c>
      <c r="J24" s="32" t="s">
        <v>21</v>
      </c>
      <c r="K24" s="7">
        <v>0.4</v>
      </c>
      <c r="L24" s="31" t="s">
        <v>55</v>
      </c>
      <c r="M24" s="8">
        <f t="shared" si="13"/>
        <v>7.7165999999999997</v>
      </c>
      <c r="N24" s="9">
        <f t="shared" si="14"/>
        <v>2.4048012239999994</v>
      </c>
      <c r="O24" s="9">
        <f t="shared" si="15"/>
        <v>3.9065287499999997</v>
      </c>
      <c r="P24" s="9">
        <f t="shared" si="16"/>
        <v>19.831661999999998</v>
      </c>
      <c r="Q24" s="9">
        <f t="shared" si="17"/>
        <v>6.1803391456799979</v>
      </c>
      <c r="R24" s="9">
        <f t="shared" si="18"/>
        <v>10.039778887499999</v>
      </c>
      <c r="S24" s="9">
        <f t="shared" si="19"/>
        <v>4.8485969999999998</v>
      </c>
      <c r="T24" s="9">
        <f t="shared" si="20"/>
        <v>1.5110167690799998</v>
      </c>
      <c r="U24" s="9">
        <f t="shared" si="21"/>
        <v>1.47276133875</v>
      </c>
      <c r="V24" s="9">
        <f t="shared" si="22"/>
        <v>12.460894289999999</v>
      </c>
      <c r="W24" s="9">
        <f t="shared" si="23"/>
        <v>3.8833130965355993</v>
      </c>
      <c r="X24" s="9">
        <f t="shared" si="24"/>
        <v>3.7849966405875</v>
      </c>
      <c r="Y24" s="27">
        <v>6</v>
      </c>
      <c r="Z24" s="10">
        <v>1.2861</v>
      </c>
      <c r="AA24" s="10">
        <v>3.77</v>
      </c>
    </row>
    <row r="25" spans="1:33" ht="19.5" customHeight="1" x14ac:dyDescent="0.25">
      <c r="A25" s="6">
        <f t="shared" si="25"/>
        <v>17</v>
      </c>
      <c r="B25" s="25" t="s">
        <v>64</v>
      </c>
      <c r="C25" s="41">
        <v>4.62</v>
      </c>
      <c r="D25" s="7" t="s">
        <v>61</v>
      </c>
      <c r="E25" s="7">
        <v>62.27</v>
      </c>
      <c r="F25" s="40">
        <v>0.373</v>
      </c>
      <c r="G25" s="33" t="s">
        <v>60</v>
      </c>
      <c r="H25" s="7">
        <v>174</v>
      </c>
      <c r="I25" s="38">
        <v>0.9375</v>
      </c>
      <c r="J25" s="32" t="s">
        <v>21</v>
      </c>
      <c r="K25" s="7">
        <v>0.4</v>
      </c>
      <c r="L25" s="31" t="s">
        <v>55</v>
      </c>
      <c r="M25" s="8">
        <f t="shared" si="13"/>
        <v>7.7165999999999997</v>
      </c>
      <c r="N25" s="9">
        <f t="shared" si="14"/>
        <v>2.01480426</v>
      </c>
      <c r="O25" s="9">
        <f t="shared" si="15"/>
        <v>3.6171562499999999</v>
      </c>
      <c r="P25" s="9">
        <f t="shared" si="16"/>
        <v>35.650691999999999</v>
      </c>
      <c r="Q25" s="9">
        <f t="shared" si="17"/>
        <v>9.3083956812000004</v>
      </c>
      <c r="R25" s="9">
        <f t="shared" si="18"/>
        <v>16.711261874999998</v>
      </c>
      <c r="S25" s="9">
        <f t="shared" si="19"/>
        <v>4.8485969999999998</v>
      </c>
      <c r="T25" s="9">
        <f t="shared" si="20"/>
        <v>1.2659686767</v>
      </c>
      <c r="U25" s="9">
        <f t="shared" si="21"/>
        <v>1.3636679062499999</v>
      </c>
      <c r="V25" s="9">
        <f t="shared" si="22"/>
        <v>22.400518139999999</v>
      </c>
      <c r="W25" s="9">
        <f t="shared" si="23"/>
        <v>5.8487752863539999</v>
      </c>
      <c r="X25" s="9">
        <f t="shared" si="24"/>
        <v>6.3001457268749999</v>
      </c>
      <c r="Y25" s="27">
        <v>6</v>
      </c>
      <c r="Z25" s="10">
        <v>1.2861</v>
      </c>
      <c r="AA25" s="10">
        <v>3.77</v>
      </c>
    </row>
    <row r="26" spans="1:33" ht="19.5" customHeight="1" x14ac:dyDescent="0.25">
      <c r="A26" s="6">
        <f t="shared" si="25"/>
        <v>18</v>
      </c>
      <c r="B26" s="25">
        <v>823</v>
      </c>
      <c r="C26" s="41">
        <v>4.4000000000000004</v>
      </c>
      <c r="D26" s="7" t="s">
        <v>61</v>
      </c>
      <c r="E26" s="7">
        <v>27.96</v>
      </c>
      <c r="F26" s="40">
        <v>0.91020000000000001</v>
      </c>
      <c r="G26" s="32" t="s">
        <v>21</v>
      </c>
      <c r="H26" s="7">
        <v>166</v>
      </c>
      <c r="I26" s="38">
        <v>0.95940000000000003</v>
      </c>
      <c r="J26" s="32" t="s">
        <v>21</v>
      </c>
      <c r="K26" s="7">
        <v>0.4</v>
      </c>
      <c r="L26" s="31" t="s">
        <v>55</v>
      </c>
      <c r="M26" s="8">
        <f t="shared" si="13"/>
        <v>7.7165999999999997</v>
      </c>
      <c r="N26" s="9">
        <f t="shared" si="14"/>
        <v>4.9165545239999995</v>
      </c>
      <c r="O26" s="9">
        <f t="shared" si="15"/>
        <v>3.7016530200000002</v>
      </c>
      <c r="P26" s="9">
        <f t="shared" si="16"/>
        <v>33.953040000000001</v>
      </c>
      <c r="Q26" s="9">
        <f t="shared" si="17"/>
        <v>21.632839905600001</v>
      </c>
      <c r="R26" s="9">
        <f t="shared" si="18"/>
        <v>16.287273288000002</v>
      </c>
      <c r="S26" s="9">
        <f t="shared" si="19"/>
        <v>4.8485969999999998</v>
      </c>
      <c r="T26" s="9">
        <f t="shared" si="20"/>
        <v>3.0892350925799996</v>
      </c>
      <c r="U26" s="9">
        <f t="shared" si="21"/>
        <v>1.3955231885400001</v>
      </c>
      <c r="V26" s="9">
        <f t="shared" si="22"/>
        <v>21.333826800000001</v>
      </c>
      <c r="W26" s="9">
        <f t="shared" si="23"/>
        <v>13.592634407352</v>
      </c>
      <c r="X26" s="9">
        <f t="shared" si="24"/>
        <v>6.1403020295760014</v>
      </c>
      <c r="Y26" s="27">
        <v>6</v>
      </c>
      <c r="Z26" s="10">
        <v>1.2861</v>
      </c>
      <c r="AA26" s="10">
        <v>3.77</v>
      </c>
    </row>
    <row r="27" spans="1:33" x14ac:dyDescent="0.25">
      <c r="C27" s="34">
        <f>SUM(C9:C26)</f>
        <v>84.48</v>
      </c>
      <c r="F27" s="12"/>
      <c r="G27" s="1"/>
      <c r="M27" s="34"/>
      <c r="N27" s="34"/>
      <c r="O27" s="34"/>
      <c r="S27" s="34"/>
      <c r="T27" s="34"/>
      <c r="U27" s="34"/>
      <c r="AG27" s="1">
        <v>300</v>
      </c>
    </row>
    <row r="28" spans="1:33" x14ac:dyDescent="0.25">
      <c r="E28" s="1">
        <f>SUM(E9:E27)</f>
        <v>466.98999999999995</v>
      </c>
      <c r="F28" s="12"/>
      <c r="G28" s="1"/>
      <c r="H28" s="1">
        <f>SUM(H9:H27)</f>
        <v>3187</v>
      </c>
      <c r="K28" s="1">
        <f>SUM(K9:K27)</f>
        <v>15.5</v>
      </c>
    </row>
    <row r="29" spans="1:33" x14ac:dyDescent="0.25">
      <c r="E29" s="1">
        <f>+E28/18</f>
        <v>25.943888888888885</v>
      </c>
      <c r="F29" s="12"/>
      <c r="G29" s="1"/>
      <c r="H29" s="1">
        <f>+H28/18</f>
        <v>177.05555555555554</v>
      </c>
      <c r="K29" s="1">
        <f>+K28/18</f>
        <v>0.86111111111111116</v>
      </c>
    </row>
    <row r="30" spans="1:33" x14ac:dyDescent="0.25">
      <c r="F30" s="12"/>
      <c r="G30" s="1"/>
      <c r="H30" s="12"/>
    </row>
    <row r="31" spans="1:33" x14ac:dyDescent="0.25">
      <c r="F31" s="12"/>
      <c r="G31" s="1"/>
      <c r="H31" s="12"/>
    </row>
    <row r="32" spans="1:33" x14ac:dyDescent="0.25">
      <c r="F32" s="12"/>
      <c r="G32" s="1"/>
      <c r="H32" s="12"/>
    </row>
    <row r="33" spans="1:32" x14ac:dyDescent="0.25">
      <c r="F33" s="12"/>
      <c r="G33" s="1"/>
      <c r="H33" s="12"/>
    </row>
    <row r="34" spans="1:32" s="10" customFormat="1" x14ac:dyDescent="0.25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 x14ac:dyDescent="0.25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 x14ac:dyDescent="0.25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 x14ac:dyDescent="0.25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 x14ac:dyDescent="0.25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 x14ac:dyDescent="0.25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 x14ac:dyDescent="0.25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 x14ac:dyDescent="0.25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 x14ac:dyDescent="0.25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 x14ac:dyDescent="0.25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 x14ac:dyDescent="0.25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 x14ac:dyDescent="0.25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 x14ac:dyDescent="0.25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 x14ac:dyDescent="0.25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 x14ac:dyDescent="0.25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 x14ac:dyDescent="0.25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 x14ac:dyDescent="0.25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 x14ac:dyDescent="0.25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 x14ac:dyDescent="0.25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 x14ac:dyDescent="0.25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 x14ac:dyDescent="0.25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 x14ac:dyDescent="0.25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 x14ac:dyDescent="0.25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 x14ac:dyDescent="0.25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 x14ac:dyDescent="0.25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 x14ac:dyDescent="0.25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 x14ac:dyDescent="0.25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 x14ac:dyDescent="0.25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 x14ac:dyDescent="0.25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 x14ac:dyDescent="0.25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 x14ac:dyDescent="0.25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 x14ac:dyDescent="0.25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 x14ac:dyDescent="0.25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 x14ac:dyDescent="0.25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 x14ac:dyDescent="0.25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 x14ac:dyDescent="0.25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 x14ac:dyDescent="0.25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 x14ac:dyDescent="0.25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 x14ac:dyDescent="0.25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 x14ac:dyDescent="0.25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 x14ac:dyDescent="0.25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 x14ac:dyDescent="0.25">
      <c r="A75" s="1"/>
      <c r="B75" s="1"/>
      <c r="C75" s="1"/>
      <c r="D75" s="1"/>
      <c r="E75" s="1"/>
      <c r="F75" s="12"/>
      <c r="G75" s="1"/>
      <c r="H75" s="12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 x14ac:dyDescent="0.25">
      <c r="A76" s="1"/>
      <c r="B76" s="1"/>
      <c r="C76" s="1"/>
      <c r="D76" s="1"/>
      <c r="E76" s="1"/>
      <c r="F76" s="12"/>
      <c r="G76" s="1"/>
      <c r="H76" s="12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 x14ac:dyDescent="0.25">
      <c r="A77" s="1"/>
      <c r="B77" s="1"/>
      <c r="C77" s="1"/>
      <c r="D77" s="1"/>
      <c r="E77" s="1"/>
      <c r="F77" s="12"/>
      <c r="G77" s="1"/>
      <c r="H77" s="12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 x14ac:dyDescent="0.25">
      <c r="A78" s="1"/>
      <c r="B78" s="1"/>
      <c r="C78" s="1"/>
      <c r="D78" s="1"/>
      <c r="E78" s="1"/>
      <c r="F78" s="12"/>
      <c r="G78" s="1"/>
      <c r="H78" s="12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s="10" customFormat="1" x14ac:dyDescent="0.25">
      <c r="A79" s="1"/>
      <c r="B79" s="1"/>
      <c r="C79" s="1"/>
      <c r="D79" s="1"/>
      <c r="E79" s="1"/>
      <c r="F79" s="12"/>
      <c r="G79" s="1"/>
      <c r="H79" s="12"/>
      <c r="J79" s="12"/>
      <c r="K79" s="1"/>
      <c r="L79" s="1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s="10" customFormat="1" x14ac:dyDescent="0.25">
      <c r="A80" s="1"/>
      <c r="B80" s="1"/>
      <c r="C80" s="1"/>
      <c r="D80" s="1"/>
      <c r="E80" s="1"/>
      <c r="F80" s="12"/>
      <c r="G80" s="1"/>
      <c r="H80" s="12"/>
      <c r="J80" s="12"/>
      <c r="K80" s="1"/>
      <c r="L80" s="1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s="10" customFormat="1" x14ac:dyDescent="0.25">
      <c r="A81" s="1"/>
      <c r="B81" s="1"/>
      <c r="C81" s="1"/>
      <c r="D81" s="1"/>
      <c r="E81" s="1"/>
      <c r="F81" s="12"/>
      <c r="G81" s="1"/>
      <c r="H81" s="12"/>
      <c r="J81" s="12"/>
      <c r="K81" s="1"/>
      <c r="L81" s="1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s="10" customFormat="1" x14ac:dyDescent="0.25">
      <c r="A82" s="1"/>
      <c r="B82" s="1"/>
      <c r="C82" s="1"/>
      <c r="D82" s="1"/>
      <c r="E82" s="1"/>
      <c r="F82" s="12"/>
      <c r="G82" s="1"/>
      <c r="H82" s="12"/>
      <c r="J82" s="12"/>
      <c r="K82" s="1"/>
      <c r="L82" s="1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s="10" customFormat="1" x14ac:dyDescent="0.25">
      <c r="A83" s="1"/>
      <c r="B83" s="1"/>
      <c r="C83" s="1"/>
      <c r="D83" s="1"/>
      <c r="E83" s="1"/>
      <c r="F83" s="12"/>
      <c r="G83" s="1"/>
      <c r="H83" s="12"/>
      <c r="J83" s="12"/>
      <c r="K83" s="1"/>
      <c r="L83" s="1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s="10" customFormat="1" x14ac:dyDescent="0.25">
      <c r="A84" s="1"/>
      <c r="B84" s="1"/>
      <c r="C84" s="1"/>
      <c r="D84" s="1"/>
      <c r="E84" s="1"/>
      <c r="F84" s="12"/>
      <c r="G84" s="1"/>
      <c r="H84" s="12"/>
      <c r="J84" s="12"/>
      <c r="K84" s="1"/>
      <c r="L84" s="1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s="10" customFormat="1" x14ac:dyDescent="0.25">
      <c r="A85" s="1"/>
      <c r="B85" s="1"/>
      <c r="C85" s="1"/>
      <c r="D85" s="1"/>
      <c r="E85" s="1"/>
      <c r="F85" s="12"/>
      <c r="G85" s="1"/>
      <c r="H85" s="12"/>
      <c r="J85" s="12"/>
      <c r="K85" s="1"/>
      <c r="L85" s="1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s="10" customFormat="1" x14ac:dyDescent="0.25">
      <c r="A86" s="1"/>
      <c r="B86" s="1"/>
      <c r="C86" s="1"/>
      <c r="D86" s="1"/>
      <c r="E86" s="1"/>
      <c r="F86" s="12"/>
      <c r="G86" s="1"/>
      <c r="H86" s="12"/>
      <c r="J86" s="12"/>
      <c r="K86" s="1"/>
      <c r="L86" s="1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s="10" customFormat="1" x14ac:dyDescent="0.25">
      <c r="A87" s="1"/>
      <c r="B87" s="1"/>
      <c r="C87" s="1"/>
      <c r="D87" s="1"/>
      <c r="E87" s="1"/>
      <c r="F87" s="12"/>
      <c r="G87" s="1"/>
      <c r="H87" s="12"/>
      <c r="J87" s="12"/>
      <c r="K87" s="1"/>
      <c r="L87" s="1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s="10" customFormat="1" x14ac:dyDescent="0.25">
      <c r="A88" s="1"/>
      <c r="B88" s="1"/>
      <c r="C88" s="1"/>
      <c r="D88" s="1"/>
      <c r="E88" s="1"/>
      <c r="F88" s="12"/>
      <c r="G88" s="1"/>
      <c r="H88" s="12"/>
      <c r="J88" s="12"/>
      <c r="K88" s="1"/>
      <c r="L88" s="1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s="10" customFormat="1" x14ac:dyDescent="0.25">
      <c r="A89" s="1"/>
      <c r="B89" s="1"/>
      <c r="C89" s="1"/>
      <c r="D89" s="1"/>
      <c r="E89" s="1"/>
      <c r="F89" s="12"/>
      <c r="G89" s="1"/>
      <c r="H89" s="12"/>
      <c r="J89" s="12"/>
      <c r="K89" s="1"/>
      <c r="L89" s="1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s="10" customFormat="1" x14ac:dyDescent="0.25">
      <c r="A90" s="1"/>
      <c r="B90" s="1"/>
      <c r="C90" s="1"/>
      <c r="D90" s="1"/>
      <c r="E90" s="1"/>
      <c r="F90" s="12"/>
      <c r="G90" s="1"/>
      <c r="H90" s="12"/>
      <c r="J90" s="12"/>
      <c r="K90" s="1"/>
      <c r="L90" s="1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s="10" customFormat="1" x14ac:dyDescent="0.25">
      <c r="A91" s="1"/>
      <c r="B91" s="1"/>
      <c r="C91" s="1"/>
      <c r="D91" s="1"/>
      <c r="E91" s="1"/>
      <c r="F91" s="12"/>
      <c r="G91" s="1"/>
      <c r="H91" s="12"/>
      <c r="J91" s="12"/>
      <c r="K91" s="1"/>
      <c r="L91" s="1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s="10" customFormat="1" x14ac:dyDescent="0.25">
      <c r="A92" s="1"/>
      <c r="B92" s="1"/>
      <c r="C92" s="1"/>
      <c r="D92" s="1"/>
      <c r="E92" s="1"/>
      <c r="F92" s="12"/>
      <c r="G92" s="1"/>
      <c r="H92" s="12"/>
      <c r="J92" s="12"/>
      <c r="K92" s="1"/>
      <c r="L92" s="1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</sheetData>
  <mergeCells count="23">
    <mergeCell ref="L6:L8"/>
    <mergeCell ref="M6:O6"/>
    <mergeCell ref="P6:R6"/>
    <mergeCell ref="S6:U6"/>
    <mergeCell ref="V6:X6"/>
    <mergeCell ref="P8:R8"/>
    <mergeCell ref="V8:X8"/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N25" sqref="A25:XFD25"/>
    </sheetView>
  </sheetViews>
  <sheetFormatPr defaultRowHeight="15" x14ac:dyDescent="0.2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 x14ac:dyDescent="0.3">
      <c r="A1" s="52" t="s">
        <v>65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4"/>
      <c r="O1" s="14"/>
      <c r="P1" s="14"/>
      <c r="Q1" s="14"/>
    </row>
    <row r="2" spans="1:17" ht="15.75" customHeight="1" x14ac:dyDescent="0.3">
      <c r="A2" s="53" t="s">
        <v>22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15"/>
    </row>
    <row r="3" spans="1:17" ht="15.75" customHeight="1" x14ac:dyDescent="0.3">
      <c r="A3" s="53" t="s">
        <v>23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15"/>
    </row>
    <row r="4" spans="1:17" ht="15.75" thickBot="1" x14ac:dyDescent="0.3"/>
    <row r="5" spans="1:17" ht="19.5" thickBot="1" x14ac:dyDescent="0.3">
      <c r="A5" s="54" t="s">
        <v>4</v>
      </c>
      <c r="B5" s="54" t="s">
        <v>24</v>
      </c>
      <c r="C5" s="57" t="s">
        <v>25</v>
      </c>
      <c r="D5" s="58"/>
      <c r="E5" s="58"/>
      <c r="F5" s="58"/>
      <c r="G5" s="58"/>
      <c r="H5" s="58"/>
      <c r="I5" s="58"/>
      <c r="J5" s="58"/>
      <c r="K5" s="58"/>
      <c r="L5" s="59"/>
      <c r="M5" s="54" t="s">
        <v>26</v>
      </c>
    </row>
    <row r="6" spans="1:17" ht="18.75" customHeight="1" x14ac:dyDescent="0.25">
      <c r="A6" s="55"/>
      <c r="B6" s="55"/>
      <c r="C6" s="60" t="s">
        <v>27</v>
      </c>
      <c r="D6" s="61"/>
      <c r="E6" s="62" t="s">
        <v>28</v>
      </c>
      <c r="F6" s="63"/>
      <c r="G6" s="64" t="s">
        <v>29</v>
      </c>
      <c r="H6" s="65"/>
      <c r="I6" s="66" t="s">
        <v>30</v>
      </c>
      <c r="J6" s="67"/>
      <c r="K6" s="68" t="s">
        <v>31</v>
      </c>
      <c r="L6" s="69"/>
      <c r="M6" s="55"/>
    </row>
    <row r="7" spans="1:17" ht="28.5" customHeight="1" thickBot="1" x14ac:dyDescent="0.3">
      <c r="A7" s="55"/>
      <c r="B7" s="55"/>
      <c r="C7" s="70" t="s">
        <v>32</v>
      </c>
      <c r="D7" s="71"/>
      <c r="E7" s="72" t="s">
        <v>33</v>
      </c>
      <c r="F7" s="73"/>
      <c r="G7" s="74" t="s">
        <v>34</v>
      </c>
      <c r="H7" s="75"/>
      <c r="I7" s="76" t="s">
        <v>35</v>
      </c>
      <c r="J7" s="77"/>
      <c r="K7" s="78" t="s">
        <v>36</v>
      </c>
      <c r="L7" s="79"/>
      <c r="M7" s="56"/>
    </row>
    <row r="8" spans="1:17" ht="19.5" thickBot="1" x14ac:dyDescent="0.3">
      <c r="A8" s="56"/>
      <c r="B8" s="56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 x14ac:dyDescent="0.3">
      <c r="A9" s="18" t="s">
        <v>39</v>
      </c>
      <c r="B9" s="19">
        <f>+Жадвал!C27</f>
        <v>84.48</v>
      </c>
      <c r="C9" s="20">
        <v>22.14</v>
      </c>
      <c r="D9" s="21">
        <f>+C9/B9%</f>
        <v>26.207386363636363</v>
      </c>
      <c r="E9" s="20">
        <v>47.56</v>
      </c>
      <c r="F9" s="21">
        <f>E9/B9*100</f>
        <v>56.297348484848484</v>
      </c>
      <c r="G9" s="22">
        <v>7.59</v>
      </c>
      <c r="H9" s="21">
        <f>+G9/B9%</f>
        <v>8.984375</v>
      </c>
      <c r="I9" s="22">
        <v>2.57</v>
      </c>
      <c r="J9" s="21">
        <f>+I9/B9%</f>
        <v>3.0421401515151514</v>
      </c>
      <c r="K9" s="22">
        <v>4.62</v>
      </c>
      <c r="L9" s="21">
        <f>+K9/B9%</f>
        <v>5.46875</v>
      </c>
      <c r="M9" s="21">
        <f>+Жадвал!E29</f>
        <v>25.943888888888885</v>
      </c>
      <c r="N9" s="35">
        <f>+L9+J9+H9+F9+D9</f>
        <v>100</v>
      </c>
    </row>
    <row r="10" spans="1:17" ht="18.7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6"/>
    </row>
    <row r="11" spans="1:17" ht="18.75" x14ac:dyDescent="0.25">
      <c r="A11" s="52" t="s">
        <v>65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36"/>
    </row>
    <row r="12" spans="1:17" ht="18.75" x14ac:dyDescent="0.25">
      <c r="A12" s="53" t="s">
        <v>40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36"/>
    </row>
    <row r="13" spans="1:17" ht="18.75" x14ac:dyDescent="0.25">
      <c r="A13" s="53" t="s">
        <v>23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36"/>
    </row>
    <row r="14" spans="1:17" ht="19.5" thickBot="1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6"/>
    </row>
    <row r="15" spans="1:17" ht="19.5" thickBot="1" x14ac:dyDescent="0.3">
      <c r="A15" s="54" t="s">
        <v>4</v>
      </c>
      <c r="B15" s="54" t="s">
        <v>24</v>
      </c>
      <c r="C15" s="57" t="s">
        <v>41</v>
      </c>
      <c r="D15" s="58"/>
      <c r="E15" s="58"/>
      <c r="F15" s="58"/>
      <c r="G15" s="58"/>
      <c r="H15" s="58"/>
      <c r="I15" s="58"/>
      <c r="J15" s="58"/>
      <c r="K15" s="58"/>
      <c r="L15" s="59"/>
      <c r="M15" s="54" t="s">
        <v>26</v>
      </c>
      <c r="N15" s="36"/>
    </row>
    <row r="16" spans="1:17" ht="18.75" customHeight="1" x14ac:dyDescent="0.25">
      <c r="A16" s="55"/>
      <c r="B16" s="55"/>
      <c r="C16" s="60" t="s">
        <v>27</v>
      </c>
      <c r="D16" s="61"/>
      <c r="E16" s="62" t="s">
        <v>28</v>
      </c>
      <c r="F16" s="63"/>
      <c r="G16" s="64" t="s">
        <v>29</v>
      </c>
      <c r="H16" s="65"/>
      <c r="I16" s="66" t="s">
        <v>30</v>
      </c>
      <c r="J16" s="67"/>
      <c r="K16" s="68" t="s">
        <v>31</v>
      </c>
      <c r="L16" s="69"/>
      <c r="M16" s="55"/>
      <c r="N16" s="36"/>
    </row>
    <row r="17" spans="1:14" ht="30" customHeight="1" thickBot="1" x14ac:dyDescent="0.3">
      <c r="A17" s="55"/>
      <c r="B17" s="55"/>
      <c r="C17" s="70" t="s">
        <v>42</v>
      </c>
      <c r="D17" s="71"/>
      <c r="E17" s="72" t="s">
        <v>43</v>
      </c>
      <c r="F17" s="73"/>
      <c r="G17" s="74" t="s">
        <v>44</v>
      </c>
      <c r="H17" s="75"/>
      <c r="I17" s="76" t="s">
        <v>45</v>
      </c>
      <c r="J17" s="77"/>
      <c r="K17" s="78" t="s">
        <v>46</v>
      </c>
      <c r="L17" s="79"/>
      <c r="M17" s="56"/>
      <c r="N17" s="36"/>
    </row>
    <row r="18" spans="1:14" ht="19.5" thickBot="1" x14ac:dyDescent="0.3">
      <c r="A18" s="56"/>
      <c r="B18" s="56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6"/>
    </row>
    <row r="19" spans="1:14" ht="42.75" customHeight="1" thickBot="1" x14ac:dyDescent="0.3">
      <c r="A19" s="18" t="s">
        <v>39</v>
      </c>
      <c r="B19" s="19">
        <f>+B9</f>
        <v>84.48</v>
      </c>
      <c r="C19" s="20"/>
      <c r="D19" s="21">
        <f>+C19/B19%</f>
        <v>0</v>
      </c>
      <c r="E19" s="20">
        <v>59.56</v>
      </c>
      <c r="F19" s="21">
        <f>+E19/B19%</f>
        <v>70.501893939393938</v>
      </c>
      <c r="G19" s="22">
        <v>24.92</v>
      </c>
      <c r="H19" s="21">
        <f>G19/B19*100</f>
        <v>29.498106060606062</v>
      </c>
      <c r="I19" s="22"/>
      <c r="J19" s="21">
        <f>+I19/B19%</f>
        <v>0</v>
      </c>
      <c r="K19" s="22"/>
      <c r="L19" s="21">
        <f>+K19/B19%</f>
        <v>0</v>
      </c>
      <c r="M19" s="21">
        <f>+Жадвал!H29</f>
        <v>177.05555555555554</v>
      </c>
      <c r="N19" s="35">
        <f>+L19+J19+H19+F19+D19</f>
        <v>100</v>
      </c>
    </row>
    <row r="20" spans="1:14" ht="18.75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6"/>
    </row>
    <row r="21" spans="1:14" ht="18.75" x14ac:dyDescent="0.25">
      <c r="A21" s="52" t="s">
        <v>65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36"/>
    </row>
    <row r="22" spans="1:14" ht="18.75" x14ac:dyDescent="0.25">
      <c r="A22" s="53" t="s">
        <v>47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36"/>
    </row>
    <row r="23" spans="1:14" ht="18" customHeight="1" thickBot="1" x14ac:dyDescent="0.3">
      <c r="A23" s="53" t="s">
        <v>23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36"/>
    </row>
    <row r="24" spans="1:14" ht="19.5" hidden="1" thickBot="1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6"/>
    </row>
    <row r="25" spans="1:14" ht="19.5" thickBot="1" x14ac:dyDescent="0.3">
      <c r="A25" s="54" t="s">
        <v>4</v>
      </c>
      <c r="B25" s="54" t="s">
        <v>24</v>
      </c>
      <c r="C25" s="57" t="s">
        <v>48</v>
      </c>
      <c r="D25" s="58"/>
      <c r="E25" s="58"/>
      <c r="F25" s="58"/>
      <c r="G25" s="58"/>
      <c r="H25" s="58"/>
      <c r="I25" s="58"/>
      <c r="J25" s="58"/>
      <c r="K25" s="58"/>
      <c r="L25" s="59"/>
      <c r="M25" s="54" t="s">
        <v>49</v>
      </c>
      <c r="N25" s="36"/>
    </row>
    <row r="26" spans="1:14" ht="18.75" customHeight="1" x14ac:dyDescent="0.25">
      <c r="A26" s="55"/>
      <c r="B26" s="55"/>
      <c r="C26" s="60" t="s">
        <v>27</v>
      </c>
      <c r="D26" s="61"/>
      <c r="E26" s="62" t="s">
        <v>28</v>
      </c>
      <c r="F26" s="63"/>
      <c r="G26" s="64" t="s">
        <v>29</v>
      </c>
      <c r="H26" s="65"/>
      <c r="I26" s="66" t="s">
        <v>30</v>
      </c>
      <c r="J26" s="67"/>
      <c r="K26" s="68" t="s">
        <v>31</v>
      </c>
      <c r="L26" s="69"/>
      <c r="M26" s="55"/>
      <c r="N26" s="36"/>
    </row>
    <row r="27" spans="1:14" ht="27.75" customHeight="1" thickBot="1" x14ac:dyDescent="0.3">
      <c r="A27" s="55"/>
      <c r="B27" s="55"/>
      <c r="C27" s="70" t="s">
        <v>50</v>
      </c>
      <c r="D27" s="71"/>
      <c r="E27" s="72" t="s">
        <v>51</v>
      </c>
      <c r="F27" s="73"/>
      <c r="G27" s="74" t="s">
        <v>52</v>
      </c>
      <c r="H27" s="75"/>
      <c r="I27" s="76" t="s">
        <v>53</v>
      </c>
      <c r="J27" s="77"/>
      <c r="K27" s="78" t="s">
        <v>54</v>
      </c>
      <c r="L27" s="79"/>
      <c r="M27" s="56"/>
      <c r="N27" s="36"/>
    </row>
    <row r="28" spans="1:14" ht="19.5" thickBot="1" x14ac:dyDescent="0.3">
      <c r="A28" s="56"/>
      <c r="B28" s="56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6"/>
    </row>
    <row r="29" spans="1:14" ht="42.75" customHeight="1" thickBot="1" x14ac:dyDescent="0.3">
      <c r="A29" s="18" t="s">
        <v>39</v>
      </c>
      <c r="B29" s="19">
        <f>+B9</f>
        <v>84.48</v>
      </c>
      <c r="C29" s="20">
        <v>29.67</v>
      </c>
      <c r="D29" s="21">
        <f>+C29/B29%</f>
        <v>35.12073863636364</v>
      </c>
      <c r="E29" s="20">
        <v>44.81</v>
      </c>
      <c r="F29" s="21">
        <f>+E29/B29%</f>
        <v>53.042140151515156</v>
      </c>
      <c r="G29" s="22">
        <v>10</v>
      </c>
      <c r="H29" s="21">
        <f>+G29/B29%</f>
        <v>11.837121212121213</v>
      </c>
      <c r="I29" s="26"/>
      <c r="J29" s="21">
        <f>+I29/B29%</f>
        <v>0</v>
      </c>
      <c r="K29" s="22"/>
      <c r="L29" s="21">
        <f>+K29/B29%</f>
        <v>0</v>
      </c>
      <c r="M29" s="24">
        <f>+Жадвал!K29</f>
        <v>0.86111111111111116</v>
      </c>
      <c r="N29" s="35">
        <f>+L29+J29+H29+F29+D29</f>
        <v>100.00000000000001</v>
      </c>
    </row>
  </sheetData>
  <mergeCells count="51"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I17:J17"/>
    <mergeCell ref="K17:L17"/>
    <mergeCell ref="A21:M21"/>
    <mergeCell ref="A22:M22"/>
    <mergeCell ref="A23:M23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Жадвал</vt:lpstr>
      <vt:lpstr>3.</vt:lpstr>
      <vt:lpstr>Жадвал!Заголовки_для_печати</vt:lpstr>
      <vt:lpstr>'3.'!Область_печати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2023-02-13T06:55:30Z</cp:lastPrinted>
  <dcterms:created xsi:type="dcterms:W3CDTF">2021-12-28T07:29:34Z</dcterms:created>
  <dcterms:modified xsi:type="dcterms:W3CDTF">2023-02-13T07:00:58Z</dcterms:modified>
</cp:coreProperties>
</file>