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uman\дехконбой-ота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3" r:id="rId3"/>
  </sheets>
  <definedNames>
    <definedName name="_xlnm._FilterDatabase" localSheetId="2" hidden="1">'4'!$A$5:$G$11</definedName>
    <definedName name="_xlnm._FilterDatabase" localSheetId="0" hidden="1">Жадвал!$A$6:$R$12</definedName>
    <definedName name="_xlnm.Print_Titles" localSheetId="2">'4'!$5:$7</definedName>
    <definedName name="_xlnm.Print_Titles" localSheetId="0">Жадвал!$6:$8</definedName>
    <definedName name="_xlnm.Print_Area" localSheetId="1">'3.'!$A$1:$M$29</definedName>
    <definedName name="_xlnm.Print_Area" localSheetId="2">'4'!$A$1:$G$20</definedName>
    <definedName name="_xlnm.Print_Area" localSheetId="0">Жадвал!$A$1:$X$21</definedName>
  </definedNames>
  <calcPr calcId="162913"/>
</workbook>
</file>

<file path=xl/calcChain.xml><?xml version="1.0" encoding="utf-8"?>
<calcChain xmlns="http://schemas.openxmlformats.org/spreadsheetml/2006/main">
  <c r="Y20" i="3" l="1"/>
  <c r="X20" i="3"/>
  <c r="W20" i="3"/>
  <c r="V20" i="3"/>
  <c r="S20" i="3"/>
  <c r="R20" i="3"/>
  <c r="U20" i="3" s="1"/>
  <c r="Q20" i="3"/>
  <c r="T20" i="3" s="1"/>
  <c r="Y19" i="3"/>
  <c r="X19" i="3"/>
  <c r="W19" i="3"/>
  <c r="T19" i="3"/>
  <c r="S19" i="3"/>
  <c r="V19" i="3" s="1"/>
  <c r="R19" i="3"/>
  <c r="U19" i="3" s="1"/>
  <c r="Q19" i="3"/>
  <c r="Y18" i="3"/>
  <c r="X18" i="3"/>
  <c r="W18" i="3"/>
  <c r="U18" i="3"/>
  <c r="T18" i="3"/>
  <c r="S18" i="3"/>
  <c r="V18" i="3" s="1"/>
  <c r="R18" i="3"/>
  <c r="Q18" i="3"/>
  <c r="Y17" i="3"/>
  <c r="X17" i="3"/>
  <c r="W17" i="3"/>
  <c r="U17" i="3"/>
  <c r="S17" i="3"/>
  <c r="V17" i="3" s="1"/>
  <c r="R17" i="3"/>
  <c r="Q17" i="3"/>
  <c r="T17" i="3" s="1"/>
  <c r="Y16" i="3"/>
  <c r="X16" i="3"/>
  <c r="W16" i="3"/>
  <c r="V16" i="3"/>
  <c r="S16" i="3"/>
  <c r="R16" i="3"/>
  <c r="U16" i="3" s="1"/>
  <c r="Q16" i="3"/>
  <c r="T16" i="3" s="1"/>
  <c r="Y15" i="3"/>
  <c r="X15" i="3"/>
  <c r="W15" i="3"/>
  <c r="T15" i="3"/>
  <c r="S15" i="3"/>
  <c r="V15" i="3" s="1"/>
  <c r="R15" i="3"/>
  <c r="U15" i="3" s="1"/>
  <c r="Q15" i="3"/>
  <c r="Y14" i="3"/>
  <c r="X14" i="3"/>
  <c r="W14" i="3"/>
  <c r="T14" i="3"/>
  <c r="S14" i="3"/>
  <c r="V14" i="3" s="1"/>
  <c r="R14" i="3"/>
  <c r="U14" i="3" s="1"/>
  <c r="Q14" i="3"/>
  <c r="Y13" i="3"/>
  <c r="X13" i="3"/>
  <c r="W13" i="3"/>
  <c r="U13" i="3"/>
  <c r="S13" i="3"/>
  <c r="V13" i="3" s="1"/>
  <c r="R13" i="3"/>
  <c r="Q13" i="3"/>
  <c r="T13" i="3" s="1"/>
  <c r="Y12" i="3"/>
  <c r="X12" i="3"/>
  <c r="W12" i="3"/>
  <c r="V12" i="3"/>
  <c r="S12" i="3"/>
  <c r="R12" i="3"/>
  <c r="U12" i="3" s="1"/>
  <c r="Q12" i="3"/>
  <c r="T12" i="3" s="1"/>
  <c r="Y11" i="3"/>
  <c r="X11" i="3"/>
  <c r="W11" i="3"/>
  <c r="S11" i="3"/>
  <c r="V11" i="3" s="1"/>
  <c r="R11" i="3"/>
  <c r="U11" i="3" s="1"/>
  <c r="Q11" i="3"/>
  <c r="T11" i="3" s="1"/>
  <c r="Y10" i="3"/>
  <c r="X10" i="3"/>
  <c r="W10" i="3"/>
  <c r="T10" i="3"/>
  <c r="S10" i="3"/>
  <c r="V10" i="3" s="1"/>
  <c r="R10" i="3"/>
  <c r="U10" i="3" s="1"/>
  <c r="Q10" i="3"/>
  <c r="Y9" i="3"/>
  <c r="X9" i="3"/>
  <c r="W9" i="3"/>
  <c r="U9" i="3"/>
  <c r="S9" i="3"/>
  <c r="V9" i="3" s="1"/>
  <c r="R9" i="3"/>
  <c r="Q9" i="3"/>
  <c r="T9" i="3" s="1"/>
  <c r="Y8" i="3"/>
  <c r="X8" i="3"/>
  <c r="W8" i="3"/>
  <c r="V8" i="3"/>
  <c r="S8" i="3"/>
  <c r="R8" i="3"/>
  <c r="U8" i="3" s="1"/>
  <c r="Q8" i="3"/>
  <c r="T8" i="3" s="1"/>
  <c r="P20" i="3"/>
  <c r="O20" i="3"/>
  <c r="N20" i="3"/>
  <c r="M20" i="3"/>
  <c r="L20" i="3"/>
  <c r="K20" i="3"/>
  <c r="J20" i="3"/>
  <c r="I20" i="3"/>
  <c r="H20" i="3"/>
  <c r="P19" i="3"/>
  <c r="O19" i="3"/>
  <c r="N19" i="3"/>
  <c r="M19" i="3"/>
  <c r="L19" i="3"/>
  <c r="K19" i="3"/>
  <c r="J19" i="3"/>
  <c r="I19" i="3"/>
  <c r="H19" i="3"/>
  <c r="P18" i="3"/>
  <c r="O18" i="3"/>
  <c r="N18" i="3"/>
  <c r="M18" i="3"/>
  <c r="L18" i="3"/>
  <c r="K18" i="3"/>
  <c r="J18" i="3"/>
  <c r="I18" i="3"/>
  <c r="H18" i="3"/>
  <c r="P14" i="3"/>
  <c r="O14" i="3"/>
  <c r="N14" i="3"/>
  <c r="M14" i="3"/>
  <c r="L14" i="3"/>
  <c r="K14" i="3"/>
  <c r="J14" i="3"/>
  <c r="I14" i="3"/>
  <c r="H14" i="3"/>
  <c r="P13" i="3"/>
  <c r="O13" i="3"/>
  <c r="N13" i="3"/>
  <c r="M13" i="3"/>
  <c r="L13" i="3"/>
  <c r="K13" i="3"/>
  <c r="J13" i="3"/>
  <c r="I13" i="3"/>
  <c r="H13" i="3"/>
  <c r="O17" i="3"/>
  <c r="M17" i="3"/>
  <c r="L17" i="3"/>
  <c r="J17" i="3"/>
  <c r="I17" i="3"/>
  <c r="H17" i="3"/>
  <c r="O16" i="3"/>
  <c r="M16" i="3"/>
  <c r="L16" i="3"/>
  <c r="J16" i="3"/>
  <c r="I16" i="3"/>
  <c r="H16" i="3"/>
  <c r="O15" i="3"/>
  <c r="M15" i="3"/>
  <c r="L15" i="3"/>
  <c r="J15" i="3"/>
  <c r="I15" i="3"/>
  <c r="H15" i="3"/>
  <c r="O11" i="3"/>
  <c r="M11" i="3"/>
  <c r="L11" i="3"/>
  <c r="J11" i="3"/>
  <c r="I11" i="3"/>
  <c r="H11" i="3"/>
  <c r="O10" i="3"/>
  <c r="M10" i="3"/>
  <c r="L10" i="3"/>
  <c r="J10" i="3"/>
  <c r="I10" i="3"/>
  <c r="H10" i="3"/>
  <c r="O9" i="3"/>
  <c r="M9" i="3"/>
  <c r="L9" i="3"/>
  <c r="J9" i="3"/>
  <c r="I9" i="3"/>
  <c r="H9" i="3"/>
  <c r="P12" i="3"/>
  <c r="O12" i="3"/>
  <c r="N12" i="3"/>
  <c r="M12" i="3"/>
  <c r="L12" i="3"/>
  <c r="K12" i="3"/>
  <c r="J12" i="3"/>
  <c r="I12" i="3"/>
  <c r="H12" i="3"/>
  <c r="O8" i="3"/>
  <c r="M8" i="3"/>
  <c r="L8" i="3"/>
  <c r="J8" i="3"/>
  <c r="I8" i="3"/>
  <c r="H8" i="3"/>
  <c r="C21" i="3" l="1"/>
  <c r="A12" i="3"/>
  <c r="A13" i="3" s="1"/>
  <c r="A14" i="3" s="1"/>
  <c r="A15" i="3" s="1"/>
  <c r="A16" i="3" s="1"/>
  <c r="A17" i="3" s="1"/>
  <c r="A18" i="3" s="1"/>
  <c r="A19" i="3" s="1"/>
  <c r="A20" i="3" s="1"/>
  <c r="S21" i="1" l="1"/>
  <c r="T21" i="1" s="1"/>
  <c r="W21" i="1" s="1"/>
  <c r="M21" i="1"/>
  <c r="P21" i="1" s="1"/>
  <c r="S20" i="1"/>
  <c r="T20" i="1" s="1"/>
  <c r="W20" i="1" s="1"/>
  <c r="M20" i="1"/>
  <c r="P20" i="1" s="1"/>
  <c r="S19" i="1"/>
  <c r="T19" i="1" s="1"/>
  <c r="W19" i="1" s="1"/>
  <c r="M19" i="1"/>
  <c r="P19" i="1" s="1"/>
  <c r="S18" i="1"/>
  <c r="T18" i="1" s="1"/>
  <c r="W18" i="1" s="1"/>
  <c r="M18" i="1"/>
  <c r="P18" i="1" s="1"/>
  <c r="S17" i="1"/>
  <c r="T17" i="1" s="1"/>
  <c r="W17" i="1" s="1"/>
  <c r="M17" i="1"/>
  <c r="P17" i="1" s="1"/>
  <c r="S16" i="1"/>
  <c r="T16" i="1" s="1"/>
  <c r="W16" i="1" s="1"/>
  <c r="M16" i="1"/>
  <c r="P16" i="1" s="1"/>
  <c r="S15" i="1"/>
  <c r="T15" i="1" s="1"/>
  <c r="W15" i="1" s="1"/>
  <c r="M15" i="1"/>
  <c r="P15" i="1" s="1"/>
  <c r="S14" i="1"/>
  <c r="T14" i="1" s="1"/>
  <c r="W14" i="1" s="1"/>
  <c r="M14" i="1"/>
  <c r="P14" i="1" s="1"/>
  <c r="S13" i="1"/>
  <c r="T13" i="1" s="1"/>
  <c r="W13" i="1" s="1"/>
  <c r="M13" i="1"/>
  <c r="P13" i="1" s="1"/>
  <c r="S12" i="1"/>
  <c r="T12" i="1" s="1"/>
  <c r="W12" i="1" s="1"/>
  <c r="M12" i="1"/>
  <c r="P12" i="1" s="1"/>
  <c r="S11" i="1"/>
  <c r="T11" i="1" s="1"/>
  <c r="W11" i="1" s="1"/>
  <c r="M11" i="1"/>
  <c r="P11" i="1" s="1"/>
  <c r="S10" i="1"/>
  <c r="T10" i="1" s="1"/>
  <c r="W10" i="1" s="1"/>
  <c r="M10" i="1"/>
  <c r="P10" i="1" s="1"/>
  <c r="S9" i="1"/>
  <c r="T9" i="1" s="1"/>
  <c r="W9" i="1" s="1"/>
  <c r="M9" i="1"/>
  <c r="P9" i="1" s="1"/>
  <c r="O14" i="1" l="1"/>
  <c r="R14" i="1" s="1"/>
  <c r="O21" i="1"/>
  <c r="R21" i="1" s="1"/>
  <c r="O10" i="1"/>
  <c r="R10" i="1" s="1"/>
  <c r="O17" i="1"/>
  <c r="R17" i="1" s="1"/>
  <c r="O13" i="1"/>
  <c r="R13" i="1" s="1"/>
  <c r="O16" i="1"/>
  <c r="R16" i="1" s="1"/>
  <c r="O20" i="1"/>
  <c r="R20" i="1" s="1"/>
  <c r="O12" i="1"/>
  <c r="R12" i="1" s="1"/>
  <c r="O19" i="1"/>
  <c r="R19" i="1" s="1"/>
  <c r="O11" i="1"/>
  <c r="R11" i="1" s="1"/>
  <c r="O18" i="1"/>
  <c r="R18" i="1" s="1"/>
  <c r="U10" i="1"/>
  <c r="X10" i="1" s="1"/>
  <c r="U12" i="1"/>
  <c r="X12" i="1" s="1"/>
  <c r="U13" i="1"/>
  <c r="X13" i="1" s="1"/>
  <c r="U14" i="1"/>
  <c r="X14" i="1" s="1"/>
  <c r="U15" i="1"/>
  <c r="X15" i="1" s="1"/>
  <c r="U16" i="1"/>
  <c r="X16" i="1" s="1"/>
  <c r="U17" i="1"/>
  <c r="X17" i="1" s="1"/>
  <c r="U18" i="1"/>
  <c r="X18" i="1" s="1"/>
  <c r="U19" i="1"/>
  <c r="X19" i="1" s="1"/>
  <c r="U20" i="1"/>
  <c r="X20" i="1" s="1"/>
  <c r="U21" i="1"/>
  <c r="X21" i="1" s="1"/>
  <c r="U11" i="1"/>
  <c r="X11" i="1" s="1"/>
  <c r="N10" i="1"/>
  <c r="Q10" i="1" s="1"/>
  <c r="V10" i="1"/>
  <c r="N11" i="1"/>
  <c r="Q11" i="1" s="1"/>
  <c r="V11" i="1"/>
  <c r="N12" i="1"/>
  <c r="Q12" i="1" s="1"/>
  <c r="V12" i="1"/>
  <c r="N13" i="1"/>
  <c r="Q13" i="1" s="1"/>
  <c r="V13" i="1"/>
  <c r="N14" i="1"/>
  <c r="Q14" i="1" s="1"/>
  <c r="V14" i="1"/>
  <c r="N15" i="1"/>
  <c r="Q15" i="1" s="1"/>
  <c r="V15" i="1"/>
  <c r="N16" i="1"/>
  <c r="Q16" i="1" s="1"/>
  <c r="V16" i="1"/>
  <c r="N17" i="1"/>
  <c r="Q17" i="1" s="1"/>
  <c r="V17" i="1"/>
  <c r="N18" i="1"/>
  <c r="Q18" i="1" s="1"/>
  <c r="V18" i="1"/>
  <c r="N19" i="1"/>
  <c r="Q19" i="1" s="1"/>
  <c r="V19" i="1"/>
  <c r="N20" i="1"/>
  <c r="Q20" i="1" s="1"/>
  <c r="V20" i="1"/>
  <c r="N21" i="1"/>
  <c r="Q21" i="1" s="1"/>
  <c r="V21" i="1"/>
  <c r="O15" i="1"/>
  <c r="R15" i="1" s="1"/>
  <c r="U9" i="1"/>
  <c r="X9" i="1" s="1"/>
  <c r="N9" i="1"/>
  <c r="Q9" i="1" s="1"/>
  <c r="V9" i="1"/>
  <c r="O9" i="1"/>
  <c r="R9" i="1" s="1"/>
  <c r="K23" i="1" l="1"/>
  <c r="K24" i="1" s="1"/>
  <c r="M29" i="2" l="1"/>
  <c r="C22" i="1"/>
  <c r="B9" i="2" s="1"/>
  <c r="D9" i="2" l="1"/>
  <c r="F9" i="2"/>
  <c r="B29" i="2"/>
  <c r="B19" i="2"/>
  <c r="L19" i="2" s="1"/>
  <c r="H23" i="1"/>
  <c r="H24" i="1" s="1"/>
  <c r="E23" i="1"/>
  <c r="E24" i="1" s="1"/>
  <c r="A13" i="1"/>
  <c r="A14" i="1" s="1"/>
  <c r="A15" i="1" s="1"/>
  <c r="A16" i="1" s="1"/>
  <c r="A17" i="1" s="1"/>
  <c r="A18" i="1" s="1"/>
  <c r="A19" i="1" s="1"/>
  <c r="A20" i="1" s="1"/>
  <c r="A21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<sst xmlns="http://schemas.openxmlformats.org/spreadsheetml/2006/main" count="223" uniqueCount="75">
  <si>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</si>
  <si>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</si>
  <si>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</si>
  <si>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</si>
  <si>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</si>
  <si>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</si>
  <si>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</si>
  <si>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</si>
  <si>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</si>
  <si>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</si>
  <si>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</si>
  <si>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</si>
  <si>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</si>
  <si>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</si>
  <si>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</si>
  <si>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</si>
  <si>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</si>
  <si>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</si>
  <si>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</si>
  <si>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</si>
  <si>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</si>
  <si>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</si>
  <si>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</si>
  <si>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</si>
  <si>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</si>
  <si>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</si>
  <si>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</si>
  <si>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</si>
  <si>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</si>
  <si>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</si>
  <si>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</si>
  <si>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</si>
  <si>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</si>
  <si>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</si>
  <si>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</si>
  <si>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</si>
  <si>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</si>
  <si>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</si>
  <si>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</si>
  <si>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</si>
  <si>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</si>
  <si>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</si>
  <si>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</si>
  <si>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</si>
  <si>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</si>
  <si>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</si>
  <si>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</si>
  <si>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</si>
  <si>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</si>
  <si>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</si>
  <si>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</si>
  <si>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</si>
  <si>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</si>
  <si>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</si>
  <si>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</si>
  <si>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</si>
  <si>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</si>
  <si>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</si>
  <si>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</si>
  <si>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</si>
  <si>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</si>
  <si>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пахта</t>
  </si>
  <si>
    <t>ғалла</t>
  </si>
  <si>
    <t xml:space="preserve">Фарғона вилояти Ёзёвон тумани __________ худуди Дехқонбой ота фермер хўжалиги томонидан суғорилиб экиладиган </t>
  </si>
  <si>
    <t xml:space="preserve">Фарғона вилояти Ёзёвон тумани Дехконбой ота фермер хўжалиги томонидан суғорилиб экиладиган 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</si>
  <si>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</si>
  <si>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</si>
  <si>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</si>
  <si>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</si>
  <si>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</si>
  <si>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</si>
  <si>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</si>
  <si>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</si>
  <si>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</si>
  <si>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Ёзёвон тумани Дехконбой ота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</si>
</sst>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87"/>
  <sheetViews>
    <sheetView zoomScale="85" zoomScaleNormal="85" zoomScaleSheetLayoutView="95" workbookViewId="0">
      <selection activeCell="U9" sqref="U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9" ht="20.25">
      <c r="A1" s="56" t="s">
        <v>63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29" ht="20.25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9" ht="20.25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9" ht="12" customHeight="1" thickBo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9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7" t="s">
        <v>2</v>
      </c>
      <c r="N5" s="58"/>
      <c r="O5" s="58"/>
      <c r="P5" s="58"/>
      <c r="Q5" s="58"/>
      <c r="R5" s="59"/>
      <c r="S5" s="60" t="s">
        <v>3</v>
      </c>
      <c r="T5" s="60"/>
      <c r="U5" s="60"/>
      <c r="V5" s="60"/>
      <c r="W5" s="60"/>
      <c r="X5" s="61"/>
    </row>
    <row r="6" spans="1:29" ht="50.25" customHeight="1">
      <c r="A6" s="54" t="s">
        <v>4</v>
      </c>
      <c r="B6" s="53" t="s">
        <v>5</v>
      </c>
      <c r="C6" s="53" t="s">
        <v>6</v>
      </c>
      <c r="D6" s="53" t="s">
        <v>7</v>
      </c>
      <c r="E6" s="53" t="s">
        <v>8</v>
      </c>
      <c r="F6" s="53" t="s">
        <v>9</v>
      </c>
      <c r="G6" s="62" t="s">
        <v>10</v>
      </c>
      <c r="H6" s="53" t="s">
        <v>11</v>
      </c>
      <c r="I6" s="53" t="s">
        <v>9</v>
      </c>
      <c r="J6" s="53" t="s">
        <v>12</v>
      </c>
      <c r="K6" s="53" t="s">
        <v>13</v>
      </c>
      <c r="L6" s="53" t="s">
        <v>14</v>
      </c>
      <c r="M6" s="54" t="s">
        <v>15</v>
      </c>
      <c r="N6" s="54"/>
      <c r="O6" s="54"/>
      <c r="P6" s="54" t="s">
        <v>16</v>
      </c>
      <c r="Q6" s="54"/>
      <c r="R6" s="54"/>
      <c r="S6" s="54" t="s">
        <v>15</v>
      </c>
      <c r="T6" s="54"/>
      <c r="U6" s="54"/>
      <c r="V6" s="54" t="s">
        <v>16</v>
      </c>
      <c r="W6" s="54"/>
      <c r="X6" s="54"/>
    </row>
    <row r="7" spans="1:29" ht="60" customHeight="1">
      <c r="A7" s="54"/>
      <c r="B7" s="53"/>
      <c r="C7" s="53"/>
      <c r="D7" s="53"/>
      <c r="E7" s="53"/>
      <c r="F7" s="53"/>
      <c r="G7" s="62"/>
      <c r="H7" s="53"/>
      <c r="I7" s="53"/>
      <c r="J7" s="53"/>
      <c r="K7" s="53"/>
      <c r="L7" s="53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29" ht="22.5" customHeight="1">
      <c r="A8" s="54"/>
      <c r="B8" s="53"/>
      <c r="C8" s="53"/>
      <c r="D8" s="53"/>
      <c r="E8" s="53"/>
      <c r="F8" s="53"/>
      <c r="G8" s="62"/>
      <c r="H8" s="53"/>
      <c r="I8" s="53"/>
      <c r="J8" s="53"/>
      <c r="K8" s="53"/>
      <c r="L8" s="53"/>
      <c r="M8" s="5">
        <v>6</v>
      </c>
      <c r="N8" s="5"/>
      <c r="O8" s="6"/>
      <c r="P8" s="55" t="s">
        <v>20</v>
      </c>
      <c r="Q8" s="55"/>
      <c r="R8" s="55"/>
      <c r="S8" s="5">
        <v>3.77</v>
      </c>
      <c r="T8" s="5"/>
      <c r="U8" s="6"/>
      <c r="V8" s="55" t="s">
        <v>58</v>
      </c>
      <c r="W8" s="55"/>
      <c r="X8" s="55"/>
    </row>
    <row r="9" spans="1:29" s="10" customFormat="1" ht="19.5" customHeight="1">
      <c r="A9" s="6">
        <v>1</v>
      </c>
      <c r="B9" s="25">
        <v>380</v>
      </c>
      <c r="C9" s="44">
        <v>5</v>
      </c>
      <c r="D9" s="7" t="s">
        <v>62</v>
      </c>
      <c r="E9" s="7">
        <v>8.5299999999999994</v>
      </c>
      <c r="F9" s="40">
        <v>1.2329000000000001</v>
      </c>
      <c r="G9" s="31" t="s">
        <v>55</v>
      </c>
      <c r="H9" s="7">
        <v>171</v>
      </c>
      <c r="I9" s="40">
        <v>0.94689999999999996</v>
      </c>
      <c r="J9" s="32" t="s">
        <v>21</v>
      </c>
      <c r="K9" s="7">
        <v>1.3</v>
      </c>
      <c r="L9" s="29" t="s">
        <v>57</v>
      </c>
      <c r="M9" s="8">
        <f>+Y9*Z9</f>
        <v>7.7165999999999997</v>
      </c>
      <c r="N9" s="9">
        <f>M9*F9*0.7</f>
        <v>6.6596572979999999</v>
      </c>
      <c r="O9" s="9">
        <f>M9*I9*0.5</f>
        <v>3.6534242699999999</v>
      </c>
      <c r="P9" s="9">
        <f>M9*C9</f>
        <v>38.582999999999998</v>
      </c>
      <c r="Q9" s="9">
        <f>N9*C9</f>
        <v>33.298286490000002</v>
      </c>
      <c r="R9" s="9">
        <f>O9*C9</f>
        <v>18.26712135</v>
      </c>
      <c r="S9" s="9">
        <f>+AA9*Z9</f>
        <v>4.8485969999999998</v>
      </c>
      <c r="T9" s="9">
        <f>S9*F9*0.7</f>
        <v>4.1844846689099997</v>
      </c>
      <c r="U9" s="9">
        <f>S9*I9*0.3</f>
        <v>1.3773409497899998</v>
      </c>
      <c r="V9" s="9">
        <f>S9*C9</f>
        <v>24.242984999999997</v>
      </c>
      <c r="W9" s="9">
        <f>T9*C9</f>
        <v>20.922423344549998</v>
      </c>
      <c r="X9" s="9">
        <f>U9*C9</f>
        <v>6.8867047489499988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29" s="10" customFormat="1" ht="19.5" customHeight="1">
      <c r="A10" s="6">
        <v>2</v>
      </c>
      <c r="B10" s="25">
        <v>380</v>
      </c>
      <c r="C10" s="44">
        <v>5.39</v>
      </c>
      <c r="D10" s="7" t="s">
        <v>62</v>
      </c>
      <c r="E10" s="43">
        <v>21.68</v>
      </c>
      <c r="F10" s="40">
        <v>1.0139</v>
      </c>
      <c r="G10" s="32" t="s">
        <v>21</v>
      </c>
      <c r="H10" s="7">
        <v>155</v>
      </c>
      <c r="I10" s="40">
        <v>0.98750000000000004</v>
      </c>
      <c r="J10" s="32" t="s">
        <v>21</v>
      </c>
      <c r="K10" s="42">
        <v>1</v>
      </c>
      <c r="L10" s="32" t="s">
        <v>21</v>
      </c>
      <c r="M10" s="8">
        <f t="shared" ref="M10:M21" si="0">+Y10*Z10</f>
        <v>7.7165999999999997</v>
      </c>
      <c r="N10" s="9">
        <f t="shared" ref="N10:N21" si="1">M10*F10*0.7</f>
        <v>5.4767025179999997</v>
      </c>
      <c r="O10" s="9">
        <f t="shared" ref="O10:O21" si="2">M10*I10*0.5</f>
        <v>3.81007125</v>
      </c>
      <c r="P10" s="9">
        <f t="shared" ref="P10:P21" si="3">M10*C10</f>
        <v>41.592473999999996</v>
      </c>
      <c r="Q10" s="9">
        <f t="shared" ref="Q10:Q21" si="4">N10*C10</f>
        <v>29.519426572019995</v>
      </c>
      <c r="R10" s="9">
        <f t="shared" ref="R10:R21" si="5">O10*C10</f>
        <v>20.5362840375</v>
      </c>
      <c r="S10" s="9">
        <f t="shared" ref="S10:S21" si="6">+AA10*Z10</f>
        <v>4.8485969999999998</v>
      </c>
      <c r="T10" s="9">
        <f t="shared" ref="T10:T21" si="7">S10*F10*0.7</f>
        <v>3.4411947488099996</v>
      </c>
      <c r="U10" s="9">
        <f t="shared" ref="U10:U21" si="8">S10*I10*0.3</f>
        <v>1.4363968612499998</v>
      </c>
      <c r="V10" s="9">
        <f t="shared" ref="V10:V21" si="9">S10*C10</f>
        <v>26.133937829999997</v>
      </c>
      <c r="W10" s="9">
        <f t="shared" ref="W10:W21" si="10">T10*C10</f>
        <v>18.548039696085898</v>
      </c>
      <c r="X10" s="9">
        <f t="shared" ref="X10:X21" si="11">U10*C10</f>
        <v>7.7421790821374987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29" s="10" customFormat="1" ht="19.5" customHeight="1">
      <c r="A11" s="6">
        <v>3</v>
      </c>
      <c r="B11" s="25">
        <v>379</v>
      </c>
      <c r="C11" s="44">
        <v>7.56</v>
      </c>
      <c r="D11" s="7" t="s">
        <v>62</v>
      </c>
      <c r="E11" s="43">
        <v>13.17</v>
      </c>
      <c r="F11" s="40">
        <v>1.1565000000000001</v>
      </c>
      <c r="G11" s="31" t="s">
        <v>55</v>
      </c>
      <c r="H11" s="7">
        <v>174</v>
      </c>
      <c r="I11" s="40">
        <v>0.9375</v>
      </c>
      <c r="J11" s="32" t="s">
        <v>21</v>
      </c>
      <c r="K11" s="7">
        <v>1.7</v>
      </c>
      <c r="L11" s="30" t="s">
        <v>56</v>
      </c>
      <c r="M11" s="8">
        <f t="shared" si="0"/>
        <v>7.7165999999999997</v>
      </c>
      <c r="N11" s="9">
        <f t="shared" si="1"/>
        <v>6.24697353</v>
      </c>
      <c r="O11" s="9">
        <f t="shared" si="2"/>
        <v>3.6171562499999999</v>
      </c>
      <c r="P11" s="9">
        <f t="shared" si="3"/>
        <v>58.337495999999994</v>
      </c>
      <c r="Q11" s="9">
        <f t="shared" si="4"/>
        <v>47.227119886799997</v>
      </c>
      <c r="R11" s="9">
        <f t="shared" si="5"/>
        <v>27.345701249999998</v>
      </c>
      <c r="S11" s="9">
        <f t="shared" si="6"/>
        <v>4.8485969999999998</v>
      </c>
      <c r="T11" s="9">
        <f t="shared" si="7"/>
        <v>3.9251817013500001</v>
      </c>
      <c r="U11" s="9">
        <f t="shared" si="8"/>
        <v>1.3636679062499999</v>
      </c>
      <c r="V11" s="9">
        <f t="shared" si="9"/>
        <v>36.655393319999995</v>
      </c>
      <c r="W11" s="9">
        <f t="shared" si="10"/>
        <v>29.674373662205998</v>
      </c>
      <c r="X11" s="9">
        <f t="shared" si="11"/>
        <v>10.309329371249998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29" ht="19.5" customHeight="1">
      <c r="A12" s="6">
        <v>4</v>
      </c>
      <c r="B12" s="25">
        <v>373</v>
      </c>
      <c r="C12" s="44">
        <v>2.2999999999999998</v>
      </c>
      <c r="D12" s="7" t="s">
        <v>62</v>
      </c>
      <c r="E12" s="7">
        <v>12.88</v>
      </c>
      <c r="F12" s="40">
        <v>1.1601999999999999</v>
      </c>
      <c r="G12" s="31" t="s">
        <v>55</v>
      </c>
      <c r="H12" s="7">
        <v>166</v>
      </c>
      <c r="I12" s="40">
        <v>0.95940000000000003</v>
      </c>
      <c r="J12" s="32" t="s">
        <v>21</v>
      </c>
      <c r="K12" s="7">
        <v>1.4</v>
      </c>
      <c r="L12" s="29" t="s">
        <v>57</v>
      </c>
      <c r="M12" s="8">
        <f t="shared" si="0"/>
        <v>7.7165999999999997</v>
      </c>
      <c r="N12" s="9">
        <f t="shared" si="1"/>
        <v>6.2669595239999989</v>
      </c>
      <c r="O12" s="9">
        <f t="shared" si="2"/>
        <v>3.7016530200000002</v>
      </c>
      <c r="P12" s="9">
        <f t="shared" si="3"/>
        <v>17.748179999999998</v>
      </c>
      <c r="Q12" s="9">
        <f t="shared" si="4"/>
        <v>14.414006905199996</v>
      </c>
      <c r="R12" s="9">
        <f t="shared" si="5"/>
        <v>8.5138019459999992</v>
      </c>
      <c r="S12" s="9">
        <f t="shared" si="6"/>
        <v>4.8485969999999998</v>
      </c>
      <c r="T12" s="9">
        <f t="shared" si="7"/>
        <v>3.9377395675799991</v>
      </c>
      <c r="U12" s="9">
        <f t="shared" si="8"/>
        <v>1.3955231885400001</v>
      </c>
      <c r="V12" s="9">
        <f t="shared" si="9"/>
        <v>11.151773099999998</v>
      </c>
      <c r="W12" s="9">
        <f t="shared" si="10"/>
        <v>9.0568010054339965</v>
      </c>
      <c r="X12" s="9">
        <f t="shared" si="11"/>
        <v>3.209703333642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29" ht="19.5" customHeight="1">
      <c r="A13" s="6">
        <f>+A12+1</f>
        <v>5</v>
      </c>
      <c r="B13" s="25">
        <v>339</v>
      </c>
      <c r="C13" s="44">
        <v>4.12</v>
      </c>
      <c r="D13" s="7" t="s">
        <v>61</v>
      </c>
      <c r="E13" s="7">
        <v>3.71</v>
      </c>
      <c r="F13" s="40">
        <v>1.25</v>
      </c>
      <c r="G13" s="31" t="s">
        <v>55</v>
      </c>
      <c r="H13" s="7">
        <v>201</v>
      </c>
      <c r="I13" s="38">
        <v>0.87190000000000001</v>
      </c>
      <c r="J13" s="29" t="s">
        <v>57</v>
      </c>
      <c r="K13" s="7">
        <v>0.9</v>
      </c>
      <c r="L13" s="32" t="s">
        <v>21</v>
      </c>
      <c r="M13" s="8">
        <f t="shared" si="0"/>
        <v>7.7165999999999997</v>
      </c>
      <c r="N13" s="9">
        <f t="shared" si="1"/>
        <v>6.7520249999999997</v>
      </c>
      <c r="O13" s="9">
        <f t="shared" si="2"/>
        <v>3.3640517700000001</v>
      </c>
      <c r="P13" s="9">
        <f t="shared" si="3"/>
        <v>31.792392</v>
      </c>
      <c r="Q13" s="9">
        <f t="shared" si="4"/>
        <v>27.818342999999999</v>
      </c>
      <c r="R13" s="9">
        <f t="shared" si="5"/>
        <v>13.859893292400001</v>
      </c>
      <c r="S13" s="9">
        <f t="shared" si="6"/>
        <v>4.8485969999999998</v>
      </c>
      <c r="T13" s="9">
        <f t="shared" si="7"/>
        <v>4.2425223749999992</v>
      </c>
      <c r="U13" s="9">
        <f t="shared" si="8"/>
        <v>1.2682475172900001</v>
      </c>
      <c r="V13" s="9">
        <f t="shared" si="9"/>
        <v>19.97621964</v>
      </c>
      <c r="W13" s="9">
        <f t="shared" si="10"/>
        <v>17.479192184999999</v>
      </c>
      <c r="X13" s="9">
        <f t="shared" si="11"/>
        <v>5.2251797712348003</v>
      </c>
      <c r="Y13" s="27">
        <v>6</v>
      </c>
      <c r="Z13" s="10">
        <v>1.2861</v>
      </c>
      <c r="AA13" s="10">
        <v>3.77</v>
      </c>
      <c r="AC13" s="33" t="s">
        <v>60</v>
      </c>
    </row>
    <row r="14" spans="1:29" ht="19.5" customHeight="1">
      <c r="A14" s="6">
        <f>+A13+1</f>
        <v>6</v>
      </c>
      <c r="B14" s="25">
        <v>334</v>
      </c>
      <c r="C14" s="44">
        <v>5</v>
      </c>
      <c r="D14" s="7" t="s">
        <v>61</v>
      </c>
      <c r="E14" s="7">
        <v>5.62</v>
      </c>
      <c r="F14" s="40">
        <v>1.25</v>
      </c>
      <c r="G14" s="31" t="s">
        <v>55</v>
      </c>
      <c r="H14" s="7">
        <v>233</v>
      </c>
      <c r="I14" s="38">
        <v>0.79059999999999997</v>
      </c>
      <c r="J14" s="29" t="s">
        <v>57</v>
      </c>
      <c r="K14" s="7">
        <v>0.9</v>
      </c>
      <c r="L14" s="32" t="s">
        <v>21</v>
      </c>
      <c r="M14" s="8">
        <f t="shared" si="0"/>
        <v>7.7165999999999997</v>
      </c>
      <c r="N14" s="9">
        <f t="shared" si="1"/>
        <v>6.7520249999999997</v>
      </c>
      <c r="O14" s="9">
        <f t="shared" si="2"/>
        <v>3.0503719799999995</v>
      </c>
      <c r="P14" s="9">
        <f t="shared" si="3"/>
        <v>38.582999999999998</v>
      </c>
      <c r="Q14" s="9">
        <f t="shared" si="4"/>
        <v>33.760125000000002</v>
      </c>
      <c r="R14" s="9">
        <f t="shared" si="5"/>
        <v>15.251859899999998</v>
      </c>
      <c r="S14" s="9">
        <f t="shared" si="6"/>
        <v>4.8485969999999998</v>
      </c>
      <c r="T14" s="9">
        <f t="shared" si="7"/>
        <v>4.2425223749999992</v>
      </c>
      <c r="U14" s="9">
        <f t="shared" si="8"/>
        <v>1.1499902364599999</v>
      </c>
      <c r="V14" s="9">
        <f t="shared" si="9"/>
        <v>24.242984999999997</v>
      </c>
      <c r="W14" s="9">
        <f t="shared" si="10"/>
        <v>21.212611874999997</v>
      </c>
      <c r="X14" s="9">
        <f t="shared" si="11"/>
        <v>5.7499511822999994</v>
      </c>
      <c r="Y14" s="27">
        <v>6</v>
      </c>
      <c r="Z14" s="10">
        <v>1.2861</v>
      </c>
      <c r="AA14" s="10">
        <v>3.77</v>
      </c>
    </row>
    <row r="15" spans="1:29" ht="19.5" customHeight="1">
      <c r="A15" s="6">
        <f t="shared" ref="A15:A21" si="12">+A14+1</f>
        <v>7</v>
      </c>
      <c r="B15" s="25">
        <v>334</v>
      </c>
      <c r="C15" s="44">
        <v>7.8</v>
      </c>
      <c r="D15" s="7" t="s">
        <v>61</v>
      </c>
      <c r="E15" s="7">
        <v>6.39</v>
      </c>
      <c r="F15" s="40">
        <v>1.25</v>
      </c>
      <c r="G15" s="31" t="s">
        <v>55</v>
      </c>
      <c r="H15" s="7">
        <v>209</v>
      </c>
      <c r="I15" s="38">
        <v>0.85</v>
      </c>
      <c r="J15" s="29" t="s">
        <v>57</v>
      </c>
      <c r="K15" s="7">
        <v>1.2</v>
      </c>
      <c r="L15" s="32" t="s">
        <v>21</v>
      </c>
      <c r="M15" s="8">
        <f t="shared" si="0"/>
        <v>7.7165999999999997</v>
      </c>
      <c r="N15" s="9">
        <f t="shared" si="1"/>
        <v>6.7520249999999997</v>
      </c>
      <c r="O15" s="9">
        <f t="shared" si="2"/>
        <v>3.2795549999999998</v>
      </c>
      <c r="P15" s="9">
        <f t="shared" si="3"/>
        <v>60.189479999999996</v>
      </c>
      <c r="Q15" s="9">
        <f t="shared" si="4"/>
        <v>52.665794999999996</v>
      </c>
      <c r="R15" s="9">
        <f t="shared" si="5"/>
        <v>25.580528999999999</v>
      </c>
      <c r="S15" s="9">
        <f t="shared" si="6"/>
        <v>4.8485969999999998</v>
      </c>
      <c r="T15" s="9">
        <f t="shared" si="7"/>
        <v>4.2425223749999992</v>
      </c>
      <c r="U15" s="9">
        <f t="shared" si="8"/>
        <v>1.2363922349999998</v>
      </c>
      <c r="V15" s="9">
        <f t="shared" si="9"/>
        <v>37.819056599999996</v>
      </c>
      <c r="W15" s="9">
        <f t="shared" si="10"/>
        <v>33.091674524999995</v>
      </c>
      <c r="X15" s="9">
        <f t="shared" si="11"/>
        <v>9.6438594329999994</v>
      </c>
      <c r="Y15" s="27">
        <v>6</v>
      </c>
      <c r="Z15" s="10">
        <v>1.2861</v>
      </c>
      <c r="AA15" s="10">
        <v>3.77</v>
      </c>
    </row>
    <row r="16" spans="1:29" ht="19.5" customHeight="1">
      <c r="A16" s="6">
        <f t="shared" si="12"/>
        <v>8</v>
      </c>
      <c r="B16" s="25">
        <v>335</v>
      </c>
      <c r="C16" s="44">
        <v>5</v>
      </c>
      <c r="D16" s="7" t="s">
        <v>62</v>
      </c>
      <c r="E16" s="7">
        <v>31.04</v>
      </c>
      <c r="F16" s="40">
        <v>0.85829999999999995</v>
      </c>
      <c r="G16" s="29" t="s">
        <v>57</v>
      </c>
      <c r="H16" s="7">
        <v>207</v>
      </c>
      <c r="I16" s="38">
        <v>0.85629999999999995</v>
      </c>
      <c r="J16" s="29" t="s">
        <v>57</v>
      </c>
      <c r="K16" s="7">
        <v>1.6</v>
      </c>
      <c r="L16" s="29" t="s">
        <v>57</v>
      </c>
      <c r="M16" s="8">
        <f t="shared" si="0"/>
        <v>7.7165999999999997</v>
      </c>
      <c r="N16" s="9">
        <f t="shared" si="1"/>
        <v>4.6362104459999998</v>
      </c>
      <c r="O16" s="9">
        <f t="shared" si="2"/>
        <v>3.3038622899999996</v>
      </c>
      <c r="P16" s="9">
        <f t="shared" si="3"/>
        <v>38.582999999999998</v>
      </c>
      <c r="Q16" s="9">
        <f t="shared" si="4"/>
        <v>23.181052229999999</v>
      </c>
      <c r="R16" s="9">
        <f t="shared" si="5"/>
        <v>16.519311449999996</v>
      </c>
      <c r="S16" s="9">
        <f t="shared" si="6"/>
        <v>4.8485969999999998</v>
      </c>
      <c r="T16" s="9">
        <f t="shared" si="7"/>
        <v>2.9130855635699993</v>
      </c>
      <c r="U16" s="9">
        <f t="shared" si="8"/>
        <v>1.2455560833299999</v>
      </c>
      <c r="V16" s="9">
        <f t="shared" si="9"/>
        <v>24.242984999999997</v>
      </c>
      <c r="W16" s="9">
        <f t="shared" si="10"/>
        <v>14.565427817849997</v>
      </c>
      <c r="X16" s="9">
        <f t="shared" si="11"/>
        <v>6.227780416649999</v>
      </c>
      <c r="Y16" s="27">
        <v>6</v>
      </c>
      <c r="Z16" s="10">
        <v>1.2861</v>
      </c>
      <c r="AA16" s="10">
        <v>3.77</v>
      </c>
    </row>
    <row r="17" spans="1:33" ht="19.5" customHeight="1">
      <c r="A17" s="6">
        <f t="shared" si="12"/>
        <v>9</v>
      </c>
      <c r="B17" s="25">
        <v>335</v>
      </c>
      <c r="C17" s="44">
        <v>5</v>
      </c>
      <c r="D17" s="7" t="s">
        <v>62</v>
      </c>
      <c r="E17" s="7">
        <v>2.5499999999999998</v>
      </c>
      <c r="F17" s="40">
        <v>1.25</v>
      </c>
      <c r="G17" s="31" t="s">
        <v>55</v>
      </c>
      <c r="H17" s="7">
        <v>153</v>
      </c>
      <c r="I17" s="38">
        <v>0.99060000000000004</v>
      </c>
      <c r="J17" s="32" t="s">
        <v>21</v>
      </c>
      <c r="K17" s="7">
        <v>1.3</v>
      </c>
      <c r="L17" s="32" t="s">
        <v>21</v>
      </c>
      <c r="M17" s="8">
        <f t="shared" si="0"/>
        <v>7.7165999999999997</v>
      </c>
      <c r="N17" s="9">
        <f t="shared" si="1"/>
        <v>6.7520249999999997</v>
      </c>
      <c r="O17" s="9">
        <f t="shared" si="2"/>
        <v>3.8220319799999998</v>
      </c>
      <c r="P17" s="9">
        <f t="shared" si="3"/>
        <v>38.582999999999998</v>
      </c>
      <c r="Q17" s="9">
        <f t="shared" si="4"/>
        <v>33.760125000000002</v>
      </c>
      <c r="R17" s="9">
        <f t="shared" si="5"/>
        <v>19.110159899999999</v>
      </c>
      <c r="S17" s="9">
        <f t="shared" si="6"/>
        <v>4.8485969999999998</v>
      </c>
      <c r="T17" s="9">
        <f t="shared" si="7"/>
        <v>4.2425223749999992</v>
      </c>
      <c r="U17" s="9">
        <f t="shared" si="8"/>
        <v>1.4409060564599998</v>
      </c>
      <c r="V17" s="9">
        <f t="shared" si="9"/>
        <v>24.242984999999997</v>
      </c>
      <c r="W17" s="9">
        <f t="shared" si="10"/>
        <v>21.212611874999997</v>
      </c>
      <c r="X17" s="9">
        <f t="shared" si="11"/>
        <v>7.2045302822999986</v>
      </c>
      <c r="Y17" s="27">
        <v>6</v>
      </c>
      <c r="Z17" s="10">
        <v>1.2861</v>
      </c>
      <c r="AA17" s="10">
        <v>3.77</v>
      </c>
    </row>
    <row r="18" spans="1:33" ht="19.5" customHeight="1">
      <c r="A18" s="6">
        <f t="shared" si="12"/>
        <v>10</v>
      </c>
      <c r="B18" s="25">
        <v>335</v>
      </c>
      <c r="C18" s="44">
        <v>5</v>
      </c>
      <c r="D18" s="7" t="s">
        <v>62</v>
      </c>
      <c r="E18" s="7">
        <v>19.03</v>
      </c>
      <c r="F18" s="40">
        <v>1.0583</v>
      </c>
      <c r="G18" s="32" t="s">
        <v>21</v>
      </c>
      <c r="H18" s="7">
        <v>159</v>
      </c>
      <c r="I18" s="38">
        <v>0.97499999999999998</v>
      </c>
      <c r="J18" s="32" t="s">
        <v>21</v>
      </c>
      <c r="K18" s="7">
        <v>1.5</v>
      </c>
      <c r="L18" s="29" t="s">
        <v>57</v>
      </c>
      <c r="M18" s="8">
        <f t="shared" si="0"/>
        <v>7.7165999999999997</v>
      </c>
      <c r="N18" s="9">
        <f t="shared" si="1"/>
        <v>5.7165344459999989</v>
      </c>
      <c r="O18" s="9">
        <f t="shared" si="2"/>
        <v>3.7618424999999998</v>
      </c>
      <c r="P18" s="9">
        <f t="shared" si="3"/>
        <v>38.582999999999998</v>
      </c>
      <c r="Q18" s="9">
        <f t="shared" si="4"/>
        <v>28.582672229999993</v>
      </c>
      <c r="R18" s="9">
        <f t="shared" si="5"/>
        <v>18.809212499999997</v>
      </c>
      <c r="S18" s="9">
        <f t="shared" si="6"/>
        <v>4.8485969999999998</v>
      </c>
      <c r="T18" s="9">
        <f t="shared" si="7"/>
        <v>3.5918891435699996</v>
      </c>
      <c r="U18" s="9">
        <f t="shared" si="8"/>
        <v>1.4182146224999999</v>
      </c>
      <c r="V18" s="9">
        <f t="shared" si="9"/>
        <v>24.242984999999997</v>
      </c>
      <c r="W18" s="9">
        <f t="shared" si="10"/>
        <v>17.959445717849999</v>
      </c>
      <c r="X18" s="9">
        <f t="shared" si="11"/>
        <v>7.0910731124999993</v>
      </c>
      <c r="Y18" s="27">
        <v>6</v>
      </c>
      <c r="Z18" s="10">
        <v>1.2861</v>
      </c>
      <c r="AA18" s="10">
        <v>3.77</v>
      </c>
    </row>
    <row r="19" spans="1:33" ht="19.5" customHeight="1">
      <c r="A19" s="6">
        <f t="shared" si="12"/>
        <v>11</v>
      </c>
      <c r="B19" s="25">
        <v>340</v>
      </c>
      <c r="C19" s="44">
        <v>1.32</v>
      </c>
      <c r="D19" s="7" t="s">
        <v>61</v>
      </c>
      <c r="E19" s="7">
        <v>19.72</v>
      </c>
      <c r="F19" s="40">
        <v>1.0452999999999999</v>
      </c>
      <c r="G19" s="32" t="s">
        <v>21</v>
      </c>
      <c r="H19" s="7">
        <v>208</v>
      </c>
      <c r="I19" s="38">
        <v>0.85309999999999997</v>
      </c>
      <c r="J19" s="29" t="s">
        <v>57</v>
      </c>
      <c r="K19" s="7">
        <v>1.2</v>
      </c>
      <c r="L19" s="32" t="s">
        <v>21</v>
      </c>
      <c r="M19" s="8">
        <f t="shared" si="0"/>
        <v>7.7165999999999997</v>
      </c>
      <c r="N19" s="9">
        <f t="shared" si="1"/>
        <v>5.6463133859999983</v>
      </c>
      <c r="O19" s="9">
        <f t="shared" si="2"/>
        <v>3.2915157299999995</v>
      </c>
      <c r="P19" s="9">
        <f t="shared" si="3"/>
        <v>10.185912</v>
      </c>
      <c r="Q19" s="9">
        <f t="shared" si="4"/>
        <v>7.4531336695199979</v>
      </c>
      <c r="R19" s="9">
        <f t="shared" si="5"/>
        <v>4.3448007635999994</v>
      </c>
      <c r="S19" s="9">
        <f t="shared" si="6"/>
        <v>4.8485969999999998</v>
      </c>
      <c r="T19" s="9">
        <f t="shared" si="7"/>
        <v>3.5477669108699992</v>
      </c>
      <c r="U19" s="9">
        <f t="shared" si="8"/>
        <v>1.2409014302099999</v>
      </c>
      <c r="V19" s="9">
        <f t="shared" si="9"/>
        <v>6.4001480400000004</v>
      </c>
      <c r="W19" s="9">
        <f t="shared" si="10"/>
        <v>4.6830523223483995</v>
      </c>
      <c r="X19" s="9">
        <f t="shared" si="11"/>
        <v>1.6379898878771999</v>
      </c>
      <c r="Y19" s="27">
        <v>6</v>
      </c>
      <c r="Z19" s="10">
        <v>1.2861</v>
      </c>
      <c r="AA19" s="10">
        <v>3.77</v>
      </c>
    </row>
    <row r="20" spans="1:33" ht="19.5" customHeight="1">
      <c r="A20" s="6">
        <f t="shared" si="12"/>
        <v>12</v>
      </c>
      <c r="B20" s="25">
        <v>344</v>
      </c>
      <c r="C20" s="44">
        <v>2.2999999999999998</v>
      </c>
      <c r="D20" s="7" t="s">
        <v>61</v>
      </c>
      <c r="E20" s="7">
        <v>8.59</v>
      </c>
      <c r="F20" s="40">
        <v>1.2329000000000001</v>
      </c>
      <c r="G20" s="31" t="s">
        <v>55</v>
      </c>
      <c r="H20" s="7">
        <v>225</v>
      </c>
      <c r="I20" s="38">
        <v>0.8125</v>
      </c>
      <c r="J20" s="29" t="s">
        <v>57</v>
      </c>
      <c r="K20" s="7">
        <v>1.3</v>
      </c>
      <c r="L20" s="29" t="s">
        <v>57</v>
      </c>
      <c r="M20" s="8">
        <f t="shared" si="0"/>
        <v>7.7165999999999997</v>
      </c>
      <c r="N20" s="9">
        <f t="shared" si="1"/>
        <v>6.6596572979999999</v>
      </c>
      <c r="O20" s="9">
        <f t="shared" si="2"/>
        <v>3.1348687499999999</v>
      </c>
      <c r="P20" s="9">
        <f t="shared" si="3"/>
        <v>17.748179999999998</v>
      </c>
      <c r="Q20" s="9">
        <f t="shared" si="4"/>
        <v>15.317211785399998</v>
      </c>
      <c r="R20" s="9">
        <f t="shared" si="5"/>
        <v>7.2101981249999989</v>
      </c>
      <c r="S20" s="9">
        <f t="shared" si="6"/>
        <v>4.8485969999999998</v>
      </c>
      <c r="T20" s="9">
        <f t="shared" si="7"/>
        <v>4.1844846689099997</v>
      </c>
      <c r="U20" s="9">
        <f t="shared" si="8"/>
        <v>1.1818455187499999</v>
      </c>
      <c r="V20" s="9">
        <f t="shared" si="9"/>
        <v>11.151773099999998</v>
      </c>
      <c r="W20" s="9">
        <f t="shared" si="10"/>
        <v>9.6243147384929983</v>
      </c>
      <c r="X20" s="9">
        <f t="shared" si="11"/>
        <v>2.7182446931249995</v>
      </c>
      <c r="Y20" s="27">
        <v>6</v>
      </c>
      <c r="Z20" s="10">
        <v>1.2861</v>
      </c>
      <c r="AA20" s="10">
        <v>3.77</v>
      </c>
    </row>
    <row r="21" spans="1:33" ht="19.5" customHeight="1">
      <c r="A21" s="6">
        <f t="shared" si="12"/>
        <v>13</v>
      </c>
      <c r="B21" s="25">
        <v>213</v>
      </c>
      <c r="C21" s="44">
        <v>6.14</v>
      </c>
      <c r="D21" s="7" t="s">
        <v>61</v>
      </c>
      <c r="E21" s="7">
        <v>10.98</v>
      </c>
      <c r="F21" s="40">
        <v>1.1935</v>
      </c>
      <c r="G21" s="31" t="s">
        <v>55</v>
      </c>
      <c r="H21" s="7">
        <v>201</v>
      </c>
      <c r="I21" s="38">
        <v>0.87190000000000001</v>
      </c>
      <c r="J21" s="29" t="s">
        <v>57</v>
      </c>
      <c r="K21" s="7">
        <v>1.5</v>
      </c>
      <c r="L21" s="29" t="s">
        <v>57</v>
      </c>
      <c r="M21" s="8">
        <f t="shared" si="0"/>
        <v>7.7165999999999997</v>
      </c>
      <c r="N21" s="9">
        <f t="shared" si="1"/>
        <v>6.4468334699999987</v>
      </c>
      <c r="O21" s="9">
        <f t="shared" si="2"/>
        <v>3.3640517700000001</v>
      </c>
      <c r="P21" s="9">
        <f t="shared" si="3"/>
        <v>47.379923999999995</v>
      </c>
      <c r="Q21" s="9">
        <f t="shared" si="4"/>
        <v>39.583557505799988</v>
      </c>
      <c r="R21" s="9">
        <f t="shared" si="5"/>
        <v>20.655277867799999</v>
      </c>
      <c r="S21" s="9">
        <f t="shared" si="6"/>
        <v>4.8485969999999998</v>
      </c>
      <c r="T21" s="9">
        <f t="shared" si="7"/>
        <v>4.0507603636499994</v>
      </c>
      <c r="U21" s="9">
        <f t="shared" si="8"/>
        <v>1.2682475172900001</v>
      </c>
      <c r="V21" s="9">
        <f t="shared" si="9"/>
        <v>29.770385579999996</v>
      </c>
      <c r="W21" s="9">
        <f t="shared" si="10"/>
        <v>24.871668632810994</v>
      </c>
      <c r="X21" s="9">
        <f t="shared" si="11"/>
        <v>7.7870397561606</v>
      </c>
      <c r="Y21" s="27">
        <v>6</v>
      </c>
      <c r="Z21" s="10">
        <v>1.2861</v>
      </c>
      <c r="AA21" s="10">
        <v>3.77</v>
      </c>
    </row>
    <row r="22" spans="1:33">
      <c r="C22" s="34">
        <f>SUM(C9:C21)</f>
        <v>61.93</v>
      </c>
      <c r="F22" s="12"/>
      <c r="G22" s="1"/>
      <c r="M22" s="34"/>
      <c r="N22" s="34"/>
      <c r="O22" s="34"/>
      <c r="S22" s="34"/>
      <c r="T22" s="34"/>
      <c r="U22" s="34"/>
      <c r="AG22" s="1">
        <v>300</v>
      </c>
    </row>
    <row r="23" spans="1:33">
      <c r="E23" s="1">
        <f>SUM(E9:E22)</f>
        <v>163.89</v>
      </c>
      <c r="F23" s="12"/>
      <c r="G23" s="1"/>
      <c r="H23" s="1">
        <f>SUM(H9:H22)</f>
        <v>2462</v>
      </c>
      <c r="K23" s="1">
        <f>SUM(K9:K22)</f>
        <v>16.8</v>
      </c>
    </row>
    <row r="24" spans="1:33">
      <c r="E24" s="1">
        <f>+E23/13</f>
        <v>12.606923076923076</v>
      </c>
      <c r="F24" s="12"/>
      <c r="G24" s="1"/>
      <c r="H24" s="1">
        <f>+H23/13</f>
        <v>189.38461538461539</v>
      </c>
      <c r="K24" s="1">
        <f>+K23/13</f>
        <v>1.2923076923076924</v>
      </c>
    </row>
    <row r="25" spans="1:33">
      <c r="F25" s="12"/>
      <c r="G25" s="1"/>
      <c r="H25" s="12"/>
    </row>
    <row r="26" spans="1:33">
      <c r="F26" s="12"/>
      <c r="G26" s="1"/>
      <c r="H26" s="12"/>
    </row>
    <row r="27" spans="1:33">
      <c r="F27" s="12"/>
      <c r="G27" s="1"/>
      <c r="H27" s="12"/>
    </row>
    <row r="28" spans="1:33">
      <c r="F28" s="12"/>
      <c r="G28" s="1"/>
      <c r="H28" s="12"/>
    </row>
    <row r="29" spans="1:33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3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3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3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F77" s="12"/>
      <c r="G77" s="1"/>
      <c r="H77" s="12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F78" s="12"/>
      <c r="G78" s="1"/>
      <c r="H78" s="12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>
      <c r="A79" s="1"/>
      <c r="B79" s="1"/>
      <c r="C79" s="1"/>
      <c r="D79" s="1"/>
      <c r="E79" s="1"/>
      <c r="F79" s="12"/>
      <c r="G79" s="1"/>
      <c r="H79" s="12"/>
      <c r="J79" s="12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>
      <c r="A80" s="1"/>
      <c r="B80" s="1"/>
      <c r="C80" s="1"/>
      <c r="D80" s="1"/>
      <c r="E80" s="1"/>
      <c r="F80" s="12"/>
      <c r="G80" s="1"/>
      <c r="H80" s="12"/>
      <c r="J80" s="12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>
      <c r="A81" s="1"/>
      <c r="B81" s="1"/>
      <c r="C81" s="1"/>
      <c r="D81" s="1"/>
      <c r="E81" s="1"/>
      <c r="F81" s="12"/>
      <c r="G81" s="1"/>
      <c r="H81" s="12"/>
      <c r="J81" s="12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>
      <c r="A82" s="1"/>
      <c r="B82" s="1"/>
      <c r="C82" s="1"/>
      <c r="D82" s="1"/>
      <c r="E82" s="1"/>
      <c r="F82" s="12"/>
      <c r="G82" s="1"/>
      <c r="H82" s="12"/>
      <c r="J82" s="12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>
      <c r="A83" s="1"/>
      <c r="B83" s="1"/>
      <c r="C83" s="1"/>
      <c r="D83" s="1"/>
      <c r="E83" s="1"/>
      <c r="F83" s="12"/>
      <c r="G83" s="1"/>
      <c r="H83" s="12"/>
      <c r="J83" s="12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>
      <c r="A84" s="1"/>
      <c r="B84" s="1"/>
      <c r="C84" s="1"/>
      <c r="D84" s="1"/>
      <c r="E84" s="1"/>
      <c r="F84" s="12"/>
      <c r="G84" s="1"/>
      <c r="H84" s="12"/>
      <c r="J84" s="12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>
      <c r="A85" s="1"/>
      <c r="B85" s="1"/>
      <c r="C85" s="1"/>
      <c r="D85" s="1"/>
      <c r="E85" s="1"/>
      <c r="F85" s="12"/>
      <c r="G85" s="1"/>
      <c r="H85" s="12"/>
      <c r="J85" s="12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>
      <c r="A86" s="1"/>
      <c r="B86" s="1"/>
      <c r="C86" s="1"/>
      <c r="D86" s="1"/>
      <c r="E86" s="1"/>
      <c r="F86" s="12"/>
      <c r="G86" s="1"/>
      <c r="H86" s="12"/>
      <c r="J86" s="12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" customFormat="1">
      <c r="A87" s="1"/>
      <c r="B87" s="1"/>
      <c r="C87" s="1"/>
      <c r="D87" s="1"/>
      <c r="E87" s="1"/>
      <c r="F87" s="12"/>
      <c r="G87" s="1"/>
      <c r="H87" s="12"/>
      <c r="J87" s="12"/>
      <c r="K87" s="1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14"/>
      <c r="O1" s="14"/>
      <c r="P1" s="14"/>
      <c r="Q1" s="14"/>
    </row>
    <row r="2" spans="1:17" ht="15.75" customHeight="1">
      <c r="A2" s="90" t="s">
        <v>22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15"/>
    </row>
    <row r="3" spans="1:17" ht="15.75" customHeight="1">
      <c r="A3" s="90" t="s">
        <v>23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f>+Жадвал!C22</f>
        <v>61.93</v>
      </c>
      <c r="C9" s="20">
        <v>45.22</v>
      </c>
      <c r="D9" s="21">
        <f>+C9/B9%</f>
        <v>73.017923461973197</v>
      </c>
      <c r="E9" s="20">
        <v>11.71</v>
      </c>
      <c r="F9" s="21">
        <f>E9/B9*100</f>
        <v>18.908445018569353</v>
      </c>
      <c r="G9" s="22">
        <v>5</v>
      </c>
      <c r="H9" s="21">
        <f>+G9/B9%</f>
        <v>8.0736315194574519</v>
      </c>
      <c r="I9" s="22"/>
      <c r="J9" s="21">
        <f>+I9/B9%</f>
        <v>0</v>
      </c>
      <c r="K9" s="22"/>
      <c r="L9" s="21">
        <f>+K9/B9%</f>
        <v>0</v>
      </c>
      <c r="M9" s="21">
        <f>+Жадвал!E24</f>
        <v>12.606923076923076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9" t="s">
        <v>64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36"/>
    </row>
    <row r="12" spans="1:17" ht="18.75">
      <c r="A12" s="90" t="s">
        <v>40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36"/>
    </row>
    <row r="13" spans="1:17" ht="18.75">
      <c r="A13" s="90" t="s">
        <v>23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6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6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6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61.93</v>
      </c>
      <c r="C19" s="20"/>
      <c r="D19" s="21">
        <f>+C19/B19%</f>
        <v>0</v>
      </c>
      <c r="E19" s="20">
        <v>30.25</v>
      </c>
      <c r="F19" s="21">
        <f>+E19/B19%</f>
        <v>48.845470692717591</v>
      </c>
      <c r="G19" s="22">
        <v>31.68</v>
      </c>
      <c r="H19" s="21">
        <f>G19/B19*100</f>
        <v>51.154529307282417</v>
      </c>
      <c r="I19" s="22"/>
      <c r="J19" s="21">
        <f>+I19/B19%</f>
        <v>0</v>
      </c>
      <c r="K19" s="22"/>
      <c r="L19" s="21">
        <f>+K19/B19%</f>
        <v>0</v>
      </c>
      <c r="M19" s="21">
        <f>+Жадвал!H24</f>
        <v>189.38461538461539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9" t="s">
        <v>64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36"/>
    </row>
    <row r="22" spans="1:14" ht="18.75">
      <c r="A22" s="90" t="s">
        <v>47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36"/>
    </row>
    <row r="23" spans="1:14" ht="18.75">
      <c r="A23" s="90" t="s">
        <v>23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6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6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6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61.93</v>
      </c>
      <c r="C29" s="20"/>
      <c r="D29" s="21">
        <f>+C29/B29%</f>
        <v>0</v>
      </c>
      <c r="E29" s="20">
        <v>28.63</v>
      </c>
      <c r="F29" s="21">
        <f>+E29/B29%</f>
        <v>46.22961408041337</v>
      </c>
      <c r="G29" s="22">
        <v>25.74</v>
      </c>
      <c r="H29" s="21">
        <f>+G29/B29%</f>
        <v>41.56305506216696</v>
      </c>
      <c r="I29" s="26">
        <v>7.56</v>
      </c>
      <c r="J29" s="21">
        <f>+I29/B29%</f>
        <v>12.207330857419667</v>
      </c>
      <c r="K29" s="22"/>
      <c r="L29" s="21">
        <f>+K29/B29%</f>
        <v>0</v>
      </c>
      <c r="M29" s="24">
        <f>+Жадвал!K24</f>
        <v>1.2923076923076924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86"/>
  <sheetViews>
    <sheetView tabSelected="1" zoomScale="85" zoomScaleNormal="85" zoomScaleSheetLayoutView="95" workbookViewId="0">
      <selection activeCell="D23" sqref="D23:H2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7" width="8.5703125" style="1" customWidth="1"/>
    <col min="8" max="16384" width="9.140625" style="1"/>
  </cols>
  <sheetData>
    <row r="1" spans="1:25" ht="20.25" customHeight="1">
      <c r="A1" s="56" t="s">
        <v>74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 spans="1:25" ht="20.25" customHeight="1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5" ht="20.25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5" ht="12" customHeight="1">
      <c r="A4" s="41"/>
      <c r="B4" s="41"/>
      <c r="C4" s="41"/>
      <c r="D4" s="41"/>
      <c r="E4" s="41"/>
      <c r="F4" s="41"/>
      <c r="G4" s="41"/>
    </row>
    <row r="5" spans="1:25" ht="50.25" customHeight="1">
      <c r="A5" s="54" t="s">
        <v>4</v>
      </c>
      <c r="B5" s="53" t="s">
        <v>5</v>
      </c>
      <c r="C5" s="53" t="s">
        <v>6</v>
      </c>
      <c r="D5" s="53" t="s">
        <v>7</v>
      </c>
      <c r="E5" s="54" t="s">
        <v>16</v>
      </c>
      <c r="F5" s="54"/>
      <c r="G5" s="54"/>
      <c r="H5" s="54" t="s">
        <v>65</v>
      </c>
      <c r="I5" s="54"/>
      <c r="J5" s="54"/>
      <c r="K5" s="54"/>
      <c r="L5" s="54"/>
      <c r="M5" s="54"/>
      <c r="N5" s="54"/>
      <c r="O5" s="54"/>
      <c r="P5" s="54"/>
    </row>
    <row r="6" spans="1:25" ht="60" customHeight="1">
      <c r="A6" s="54"/>
      <c r="B6" s="53"/>
      <c r="C6" s="53"/>
      <c r="D6" s="53"/>
      <c r="E6" s="92" t="s">
        <v>17</v>
      </c>
      <c r="F6" s="92" t="s">
        <v>18</v>
      </c>
      <c r="G6" s="92" t="s">
        <v>19</v>
      </c>
      <c r="H6" s="91" t="s">
        <v>66</v>
      </c>
      <c r="I6" s="91"/>
      <c r="J6" s="45" t="s">
        <v>67</v>
      </c>
      <c r="K6" s="46" t="s">
        <v>68</v>
      </c>
      <c r="L6" s="45" t="s">
        <v>69</v>
      </c>
      <c r="M6" s="91" t="s">
        <v>70</v>
      </c>
      <c r="N6" s="91"/>
      <c r="O6" s="91" t="s">
        <v>71</v>
      </c>
      <c r="P6" s="91"/>
    </row>
    <row r="7" spans="1:25" ht="22.5" customHeight="1">
      <c r="A7" s="54"/>
      <c r="B7" s="53"/>
      <c r="C7" s="53"/>
      <c r="D7" s="53"/>
      <c r="E7" s="93"/>
      <c r="F7" s="93"/>
      <c r="G7" s="93"/>
      <c r="H7" s="45" t="s">
        <v>72</v>
      </c>
      <c r="I7" s="45" t="s">
        <v>73</v>
      </c>
      <c r="J7" s="45" t="s">
        <v>17</v>
      </c>
      <c r="K7" s="45" t="s">
        <v>72</v>
      </c>
      <c r="L7" s="45" t="s">
        <v>17</v>
      </c>
      <c r="M7" s="45" t="s">
        <v>17</v>
      </c>
      <c r="N7" s="45" t="s">
        <v>73</v>
      </c>
      <c r="O7" s="45" t="s">
        <v>17</v>
      </c>
      <c r="P7" s="45" t="s">
        <v>72</v>
      </c>
      <c r="Q7" s="47" t="s">
        <v>17</v>
      </c>
      <c r="R7" s="47" t="s">
        <v>72</v>
      </c>
      <c r="S7" s="47" t="s">
        <v>73</v>
      </c>
      <c r="T7" s="48"/>
      <c r="U7" s="48"/>
      <c r="V7" s="48"/>
      <c r="W7" s="47" t="s">
        <v>17</v>
      </c>
      <c r="X7" s="47" t="s">
        <v>72</v>
      </c>
      <c r="Y7" s="47" t="s">
        <v>73</v>
      </c>
    </row>
    <row r="8" spans="1:25" s="10" customFormat="1" ht="19.5" customHeight="1">
      <c r="A8" s="6">
        <v>1</v>
      </c>
      <c r="B8" s="25">
        <v>380</v>
      </c>
      <c r="C8" s="44">
        <v>5</v>
      </c>
      <c r="D8" s="7" t="s">
        <v>62</v>
      </c>
      <c r="E8" s="9">
        <v>24.242984999999997</v>
      </c>
      <c r="F8" s="9">
        <v>20.922423344549998</v>
      </c>
      <c r="G8" s="9">
        <v>6.8867047489499988</v>
      </c>
      <c r="H8" s="49">
        <f t="shared" ref="H8:I8" si="0">+F8</f>
        <v>20.922423344549998</v>
      </c>
      <c r="I8" s="49">
        <f t="shared" si="0"/>
        <v>6.8867047489499988</v>
      </c>
      <c r="J8" s="49">
        <f t="shared" ref="J8" si="1">+E8*0.15</f>
        <v>3.6364477499999994</v>
      </c>
      <c r="K8" s="49"/>
      <c r="L8" s="49">
        <f t="shared" ref="L8" si="2">+E8*0.35</f>
        <v>8.4850447499999984</v>
      </c>
      <c r="M8" s="49">
        <f t="shared" ref="M8" si="3">+E8*0.35</f>
        <v>8.4850447499999984</v>
      </c>
      <c r="N8" s="49"/>
      <c r="O8" s="49">
        <f t="shared" ref="O8" si="4">+E8*0.15</f>
        <v>3.6364477499999994</v>
      </c>
      <c r="P8" s="49"/>
      <c r="Q8" s="50">
        <f t="shared" ref="Q8:Q20" si="5">+O8+M8+L8+J8</f>
        <v>24.242984999999994</v>
      </c>
      <c r="R8" s="51">
        <f t="shared" ref="R8:R20" si="6">+P8+K8+H8</f>
        <v>20.922423344549998</v>
      </c>
      <c r="S8" s="51">
        <f t="shared" ref="S8:S20" si="7">+N8+I8</f>
        <v>6.8867047489499988</v>
      </c>
      <c r="T8" s="52">
        <f t="shared" ref="T8:V20" si="8">+Q8-E8</f>
        <v>0</v>
      </c>
      <c r="U8" s="52">
        <f t="shared" si="8"/>
        <v>0</v>
      </c>
      <c r="V8" s="52">
        <f t="shared" si="8"/>
        <v>0</v>
      </c>
      <c r="W8" s="50">
        <f t="shared" ref="W8:W20" si="9">+E8/C8</f>
        <v>4.8485969999999998</v>
      </c>
      <c r="X8" s="50">
        <f t="shared" ref="X8:X20" si="10">+F8/C8</f>
        <v>4.1844846689099997</v>
      </c>
      <c r="Y8" s="50">
        <f t="shared" ref="Y8:Y20" si="11">+G8/C8</f>
        <v>1.3773409497899998</v>
      </c>
    </row>
    <row r="9" spans="1:25" s="10" customFormat="1" ht="19.5" customHeight="1">
      <c r="A9" s="6">
        <v>2</v>
      </c>
      <c r="B9" s="25">
        <v>380</v>
      </c>
      <c r="C9" s="44">
        <v>5.39</v>
      </c>
      <c r="D9" s="7" t="s">
        <v>62</v>
      </c>
      <c r="E9" s="9">
        <v>26.133937829999997</v>
      </c>
      <c r="F9" s="9">
        <v>18.548039696085898</v>
      </c>
      <c r="G9" s="9">
        <v>7.7421790821374987</v>
      </c>
      <c r="H9" s="49">
        <f t="shared" ref="H9:H11" si="12">+F9</f>
        <v>18.548039696085898</v>
      </c>
      <c r="I9" s="49">
        <f t="shared" ref="I9:I11" si="13">+G9</f>
        <v>7.7421790821374987</v>
      </c>
      <c r="J9" s="49">
        <f t="shared" ref="J9:J11" si="14">+E9*0.15</f>
        <v>3.9200906744999995</v>
      </c>
      <c r="K9" s="49"/>
      <c r="L9" s="49">
        <f t="shared" ref="L9:L11" si="15">+E9*0.35</f>
        <v>9.1468782404999978</v>
      </c>
      <c r="M9" s="49">
        <f t="shared" ref="M9:M11" si="16">+E9*0.35</f>
        <v>9.1468782404999978</v>
      </c>
      <c r="N9" s="49"/>
      <c r="O9" s="49">
        <f t="shared" ref="O9:O11" si="17">+E9*0.15</f>
        <v>3.9200906744999995</v>
      </c>
      <c r="P9" s="49"/>
      <c r="Q9" s="50">
        <f t="shared" si="5"/>
        <v>26.133937829999994</v>
      </c>
      <c r="R9" s="51">
        <f t="shared" si="6"/>
        <v>18.548039696085898</v>
      </c>
      <c r="S9" s="51">
        <f t="shared" si="7"/>
        <v>7.7421790821374987</v>
      </c>
      <c r="T9" s="52">
        <f t="shared" si="8"/>
        <v>0</v>
      </c>
      <c r="U9" s="52">
        <f t="shared" si="8"/>
        <v>0</v>
      </c>
      <c r="V9" s="52">
        <f t="shared" si="8"/>
        <v>0</v>
      </c>
      <c r="W9" s="50">
        <f t="shared" si="9"/>
        <v>4.8485969999999998</v>
      </c>
      <c r="X9" s="50">
        <f t="shared" si="10"/>
        <v>3.4411947488099996</v>
      </c>
      <c r="Y9" s="50">
        <f t="shared" si="11"/>
        <v>1.4363968612499998</v>
      </c>
    </row>
    <row r="10" spans="1:25" s="10" customFormat="1" ht="19.5" customHeight="1">
      <c r="A10" s="6">
        <v>3</v>
      </c>
      <c r="B10" s="25">
        <v>379</v>
      </c>
      <c r="C10" s="44">
        <v>7.56</v>
      </c>
      <c r="D10" s="7" t="s">
        <v>62</v>
      </c>
      <c r="E10" s="9">
        <v>36.655393319999995</v>
      </c>
      <c r="F10" s="9">
        <v>29.674373662205998</v>
      </c>
      <c r="G10" s="9">
        <v>10.309329371249998</v>
      </c>
      <c r="H10" s="49">
        <f t="shared" si="12"/>
        <v>29.674373662205998</v>
      </c>
      <c r="I10" s="49">
        <f t="shared" si="13"/>
        <v>10.309329371249998</v>
      </c>
      <c r="J10" s="49">
        <f t="shared" si="14"/>
        <v>5.4983089979999988</v>
      </c>
      <c r="K10" s="49"/>
      <c r="L10" s="49">
        <f t="shared" si="15"/>
        <v>12.829387661999997</v>
      </c>
      <c r="M10" s="49">
        <f t="shared" si="16"/>
        <v>12.829387661999997</v>
      </c>
      <c r="N10" s="49"/>
      <c r="O10" s="49">
        <f t="shared" si="17"/>
        <v>5.4983089979999988</v>
      </c>
      <c r="P10" s="49"/>
      <c r="Q10" s="50">
        <f t="shared" si="5"/>
        <v>36.655393319999988</v>
      </c>
      <c r="R10" s="51">
        <f t="shared" si="6"/>
        <v>29.674373662205998</v>
      </c>
      <c r="S10" s="51">
        <f t="shared" si="7"/>
        <v>10.309329371249998</v>
      </c>
      <c r="T10" s="52">
        <f t="shared" si="8"/>
        <v>0</v>
      </c>
      <c r="U10" s="52">
        <f t="shared" si="8"/>
        <v>0</v>
      </c>
      <c r="V10" s="52">
        <f t="shared" si="8"/>
        <v>0</v>
      </c>
      <c r="W10" s="50">
        <f t="shared" si="9"/>
        <v>4.8485969999999998</v>
      </c>
      <c r="X10" s="50">
        <f t="shared" si="10"/>
        <v>3.9251817013500001</v>
      </c>
      <c r="Y10" s="50">
        <f t="shared" si="11"/>
        <v>1.3636679062499997</v>
      </c>
    </row>
    <row r="11" spans="1:25" ht="19.5" customHeight="1">
      <c r="A11" s="6">
        <v>4</v>
      </c>
      <c r="B11" s="25">
        <v>373</v>
      </c>
      <c r="C11" s="44">
        <v>2.2999999999999998</v>
      </c>
      <c r="D11" s="7" t="s">
        <v>62</v>
      </c>
      <c r="E11" s="9">
        <v>11.151773099999998</v>
      </c>
      <c r="F11" s="9">
        <v>9.0568010054339965</v>
      </c>
      <c r="G11" s="9">
        <v>3.209703333642</v>
      </c>
      <c r="H11" s="49">
        <f t="shared" si="12"/>
        <v>9.0568010054339965</v>
      </c>
      <c r="I11" s="49">
        <f t="shared" si="13"/>
        <v>3.209703333642</v>
      </c>
      <c r="J11" s="49">
        <f t="shared" si="14"/>
        <v>1.6727659649999997</v>
      </c>
      <c r="K11" s="49"/>
      <c r="L11" s="49">
        <f t="shared" si="15"/>
        <v>3.903120584999999</v>
      </c>
      <c r="M11" s="49">
        <f t="shared" si="16"/>
        <v>3.903120584999999</v>
      </c>
      <c r="N11" s="49"/>
      <c r="O11" s="49">
        <f t="shared" si="17"/>
        <v>1.6727659649999997</v>
      </c>
      <c r="P11" s="49"/>
      <c r="Q11" s="50">
        <f t="shared" si="5"/>
        <v>11.151773099999998</v>
      </c>
      <c r="R11" s="51">
        <f t="shared" si="6"/>
        <v>9.0568010054339965</v>
      </c>
      <c r="S11" s="51">
        <f t="shared" si="7"/>
        <v>3.209703333642</v>
      </c>
      <c r="T11" s="52">
        <f t="shared" si="8"/>
        <v>0</v>
      </c>
      <c r="U11" s="52">
        <f t="shared" si="8"/>
        <v>0</v>
      </c>
      <c r="V11" s="52">
        <f t="shared" si="8"/>
        <v>0</v>
      </c>
      <c r="W11" s="50">
        <f t="shared" si="9"/>
        <v>4.8485969999999998</v>
      </c>
      <c r="X11" s="50">
        <f t="shared" si="10"/>
        <v>3.9377395675799987</v>
      </c>
      <c r="Y11" s="50">
        <f t="shared" si="11"/>
        <v>1.3955231885400001</v>
      </c>
    </row>
    <row r="12" spans="1:25" ht="19.5" customHeight="1">
      <c r="A12" s="6">
        <f>+A11+1</f>
        <v>5</v>
      </c>
      <c r="B12" s="25">
        <v>339</v>
      </c>
      <c r="C12" s="44">
        <v>4.12</v>
      </c>
      <c r="D12" s="7" t="s">
        <v>61</v>
      </c>
      <c r="E12" s="9">
        <v>31.792392</v>
      </c>
      <c r="F12" s="9">
        <v>27.818342999999999</v>
      </c>
      <c r="G12" s="9">
        <v>13.859893292400001</v>
      </c>
      <c r="H12" s="49">
        <f t="shared" ref="H12" si="18">+F12*0.7</f>
        <v>19.472840099999999</v>
      </c>
      <c r="I12" s="49">
        <f t="shared" ref="I12" si="19">+G12*0.5</f>
        <v>6.9299466462000003</v>
      </c>
      <c r="J12" s="49">
        <f t="shared" ref="J12" si="20">+E12*0.25</f>
        <v>7.9480979999999999</v>
      </c>
      <c r="K12" s="49">
        <f t="shared" ref="K12" si="21">+F12*0.15</f>
        <v>4.1727514499999998</v>
      </c>
      <c r="L12" s="49">
        <f t="shared" ref="L12" si="22">+E12*0.25</f>
        <v>7.9480979999999999</v>
      </c>
      <c r="M12" s="49">
        <f t="shared" ref="M12" si="23">+E12*0.25</f>
        <v>7.9480979999999999</v>
      </c>
      <c r="N12" s="49">
        <f t="shared" ref="N12" si="24">+G12*0.5</f>
        <v>6.9299466462000003</v>
      </c>
      <c r="O12" s="49">
        <f t="shared" ref="O12" si="25">+E12*0.25</f>
        <v>7.9480979999999999</v>
      </c>
      <c r="P12" s="49">
        <f t="shared" ref="P12" si="26">+F12*0.15</f>
        <v>4.1727514499999998</v>
      </c>
      <c r="Q12" s="50">
        <f t="shared" si="5"/>
        <v>31.792392</v>
      </c>
      <c r="R12" s="51">
        <f t="shared" si="6"/>
        <v>27.818342999999999</v>
      </c>
      <c r="S12" s="51">
        <f t="shared" si="7"/>
        <v>13.859893292400001</v>
      </c>
      <c r="T12" s="52">
        <f t="shared" si="8"/>
        <v>0</v>
      </c>
      <c r="U12" s="52">
        <f t="shared" si="8"/>
        <v>0</v>
      </c>
      <c r="V12" s="52">
        <f t="shared" si="8"/>
        <v>0</v>
      </c>
      <c r="W12" s="50">
        <f t="shared" si="9"/>
        <v>7.7165999999999997</v>
      </c>
      <c r="X12" s="50">
        <f t="shared" si="10"/>
        <v>6.7520249999999997</v>
      </c>
      <c r="Y12" s="50">
        <f t="shared" si="11"/>
        <v>3.3640517700000001</v>
      </c>
    </row>
    <row r="13" spans="1:25" ht="19.5" customHeight="1">
      <c r="A13" s="6">
        <f>+A12+1</f>
        <v>6</v>
      </c>
      <c r="B13" s="25">
        <v>334</v>
      </c>
      <c r="C13" s="44">
        <v>5</v>
      </c>
      <c r="D13" s="7" t="s">
        <v>61</v>
      </c>
      <c r="E13" s="9">
        <v>38.582999999999998</v>
      </c>
      <c r="F13" s="9">
        <v>33.760125000000002</v>
      </c>
      <c r="G13" s="9">
        <v>15.251859899999998</v>
      </c>
      <c r="H13" s="49">
        <f t="shared" ref="H13:H14" si="27">+F13*0.7</f>
        <v>23.632087500000001</v>
      </c>
      <c r="I13" s="49">
        <f t="shared" ref="I13:I14" si="28">+G13*0.5</f>
        <v>7.6259299499999988</v>
      </c>
      <c r="J13" s="49">
        <f t="shared" ref="J13:J14" si="29">+E13*0.25</f>
        <v>9.6457499999999996</v>
      </c>
      <c r="K13" s="49">
        <f t="shared" ref="K13:K14" si="30">+F13*0.15</f>
        <v>5.0640187499999998</v>
      </c>
      <c r="L13" s="49">
        <f t="shared" ref="L13:L14" si="31">+E13*0.25</f>
        <v>9.6457499999999996</v>
      </c>
      <c r="M13" s="49">
        <f t="shared" ref="M13:M14" si="32">+E13*0.25</f>
        <v>9.6457499999999996</v>
      </c>
      <c r="N13" s="49">
        <f t="shared" ref="N13:N14" si="33">+G13*0.5</f>
        <v>7.6259299499999988</v>
      </c>
      <c r="O13" s="49">
        <f t="shared" ref="O13:O14" si="34">+E13*0.25</f>
        <v>9.6457499999999996</v>
      </c>
      <c r="P13" s="49">
        <f t="shared" ref="P13:P14" si="35">+F13*0.15</f>
        <v>5.0640187499999998</v>
      </c>
      <c r="Q13" s="50">
        <f t="shared" si="5"/>
        <v>38.582999999999998</v>
      </c>
      <c r="R13" s="51">
        <f t="shared" si="6"/>
        <v>33.760125000000002</v>
      </c>
      <c r="S13" s="51">
        <f t="shared" si="7"/>
        <v>15.251859899999998</v>
      </c>
      <c r="T13" s="52">
        <f t="shared" si="8"/>
        <v>0</v>
      </c>
      <c r="U13" s="52">
        <f t="shared" si="8"/>
        <v>0</v>
      </c>
      <c r="V13" s="52">
        <f t="shared" si="8"/>
        <v>0</v>
      </c>
      <c r="W13" s="50">
        <f t="shared" si="9"/>
        <v>7.7165999999999997</v>
      </c>
      <c r="X13" s="50">
        <f t="shared" si="10"/>
        <v>6.7520250000000006</v>
      </c>
      <c r="Y13" s="50">
        <f t="shared" si="11"/>
        <v>3.0503719799999995</v>
      </c>
    </row>
    <row r="14" spans="1:25" ht="19.5" customHeight="1">
      <c r="A14" s="6">
        <f t="shared" ref="A14:A20" si="36">+A13+1</f>
        <v>7</v>
      </c>
      <c r="B14" s="25">
        <v>334</v>
      </c>
      <c r="C14" s="44">
        <v>7.8</v>
      </c>
      <c r="D14" s="7" t="s">
        <v>61</v>
      </c>
      <c r="E14" s="9">
        <v>60.189479999999996</v>
      </c>
      <c r="F14" s="9">
        <v>52.665794999999996</v>
      </c>
      <c r="G14" s="9">
        <v>25.580528999999999</v>
      </c>
      <c r="H14" s="49">
        <f t="shared" si="27"/>
        <v>36.866056499999992</v>
      </c>
      <c r="I14" s="49">
        <f t="shared" si="28"/>
        <v>12.790264499999999</v>
      </c>
      <c r="J14" s="49">
        <f t="shared" si="29"/>
        <v>15.047369999999999</v>
      </c>
      <c r="K14" s="49">
        <f t="shared" si="30"/>
        <v>7.8998692499999992</v>
      </c>
      <c r="L14" s="49">
        <f t="shared" si="31"/>
        <v>15.047369999999999</v>
      </c>
      <c r="M14" s="49">
        <f t="shared" si="32"/>
        <v>15.047369999999999</v>
      </c>
      <c r="N14" s="49">
        <f t="shared" si="33"/>
        <v>12.790264499999999</v>
      </c>
      <c r="O14" s="49">
        <f t="shared" si="34"/>
        <v>15.047369999999999</v>
      </c>
      <c r="P14" s="49">
        <f t="shared" si="35"/>
        <v>7.8998692499999992</v>
      </c>
      <c r="Q14" s="50">
        <f t="shared" si="5"/>
        <v>60.189479999999996</v>
      </c>
      <c r="R14" s="51">
        <f t="shared" si="6"/>
        <v>52.665794999999989</v>
      </c>
      <c r="S14" s="51">
        <f t="shared" si="7"/>
        <v>25.580528999999999</v>
      </c>
      <c r="T14" s="52">
        <f t="shared" si="8"/>
        <v>0</v>
      </c>
      <c r="U14" s="52">
        <f t="shared" si="8"/>
        <v>0</v>
      </c>
      <c r="V14" s="52">
        <f t="shared" si="8"/>
        <v>0</v>
      </c>
      <c r="W14" s="50">
        <f t="shared" si="9"/>
        <v>7.7165999999999997</v>
      </c>
      <c r="X14" s="50">
        <f t="shared" si="10"/>
        <v>6.7520249999999997</v>
      </c>
      <c r="Y14" s="50">
        <f t="shared" si="11"/>
        <v>3.2795549999999998</v>
      </c>
    </row>
    <row r="15" spans="1:25" ht="19.5" customHeight="1">
      <c r="A15" s="6">
        <f t="shared" si="36"/>
        <v>8</v>
      </c>
      <c r="B15" s="25">
        <v>335</v>
      </c>
      <c r="C15" s="44">
        <v>5</v>
      </c>
      <c r="D15" s="7" t="s">
        <v>62</v>
      </c>
      <c r="E15" s="9">
        <v>24.242984999999997</v>
      </c>
      <c r="F15" s="9">
        <v>14.565427817849997</v>
      </c>
      <c r="G15" s="9">
        <v>6.227780416649999</v>
      </c>
      <c r="H15" s="49">
        <f t="shared" ref="H15:H17" si="37">+F15</f>
        <v>14.565427817849997</v>
      </c>
      <c r="I15" s="49">
        <f t="shared" ref="I15:I17" si="38">+G15</f>
        <v>6.227780416649999</v>
      </c>
      <c r="J15" s="49">
        <f t="shared" ref="J15:J17" si="39">+E15*0.15</f>
        <v>3.6364477499999994</v>
      </c>
      <c r="K15" s="49"/>
      <c r="L15" s="49">
        <f t="shared" ref="L15:L17" si="40">+E15*0.35</f>
        <v>8.4850447499999984</v>
      </c>
      <c r="M15" s="49">
        <f t="shared" ref="M15:M17" si="41">+E15*0.35</f>
        <v>8.4850447499999984</v>
      </c>
      <c r="N15" s="49"/>
      <c r="O15" s="49">
        <f t="shared" ref="O15:O17" si="42">+E15*0.15</f>
        <v>3.6364477499999994</v>
      </c>
      <c r="P15" s="49"/>
      <c r="Q15" s="50">
        <f t="shared" si="5"/>
        <v>24.242984999999994</v>
      </c>
      <c r="R15" s="51">
        <f t="shared" si="6"/>
        <v>14.565427817849997</v>
      </c>
      <c r="S15" s="51">
        <f t="shared" si="7"/>
        <v>6.227780416649999</v>
      </c>
      <c r="T15" s="52">
        <f t="shared" si="8"/>
        <v>0</v>
      </c>
      <c r="U15" s="52">
        <f t="shared" si="8"/>
        <v>0</v>
      </c>
      <c r="V15" s="52">
        <f t="shared" si="8"/>
        <v>0</v>
      </c>
      <c r="W15" s="50">
        <f t="shared" si="9"/>
        <v>4.8485969999999998</v>
      </c>
      <c r="X15" s="50">
        <f t="shared" si="10"/>
        <v>2.9130855635699993</v>
      </c>
      <c r="Y15" s="50">
        <f t="shared" si="11"/>
        <v>1.2455560833299999</v>
      </c>
    </row>
    <row r="16" spans="1:25" ht="19.5" customHeight="1">
      <c r="A16" s="6">
        <f t="shared" si="36"/>
        <v>9</v>
      </c>
      <c r="B16" s="25">
        <v>335</v>
      </c>
      <c r="C16" s="44">
        <v>5</v>
      </c>
      <c r="D16" s="7" t="s">
        <v>62</v>
      </c>
      <c r="E16" s="9">
        <v>24.242984999999997</v>
      </c>
      <c r="F16" s="9">
        <v>21.212611874999997</v>
      </c>
      <c r="G16" s="9">
        <v>7.2045302822999986</v>
      </c>
      <c r="H16" s="49">
        <f t="shared" si="37"/>
        <v>21.212611874999997</v>
      </c>
      <c r="I16" s="49">
        <f t="shared" si="38"/>
        <v>7.2045302822999986</v>
      </c>
      <c r="J16" s="49">
        <f t="shared" si="39"/>
        <v>3.6364477499999994</v>
      </c>
      <c r="K16" s="49"/>
      <c r="L16" s="49">
        <f t="shared" si="40"/>
        <v>8.4850447499999984</v>
      </c>
      <c r="M16" s="49">
        <f t="shared" si="41"/>
        <v>8.4850447499999984</v>
      </c>
      <c r="N16" s="49"/>
      <c r="O16" s="49">
        <f t="shared" si="42"/>
        <v>3.6364477499999994</v>
      </c>
      <c r="P16" s="49"/>
      <c r="Q16" s="50">
        <f t="shared" si="5"/>
        <v>24.242984999999994</v>
      </c>
      <c r="R16" s="51">
        <f t="shared" si="6"/>
        <v>21.212611874999997</v>
      </c>
      <c r="S16" s="51">
        <f t="shared" si="7"/>
        <v>7.2045302822999986</v>
      </c>
      <c r="T16" s="52">
        <f t="shared" si="8"/>
        <v>0</v>
      </c>
      <c r="U16" s="52">
        <f t="shared" si="8"/>
        <v>0</v>
      </c>
      <c r="V16" s="52">
        <f t="shared" si="8"/>
        <v>0</v>
      </c>
      <c r="W16" s="50">
        <f t="shared" si="9"/>
        <v>4.8485969999999998</v>
      </c>
      <c r="X16" s="50">
        <f t="shared" si="10"/>
        <v>4.2425223749999992</v>
      </c>
      <c r="Y16" s="50">
        <f t="shared" si="11"/>
        <v>1.4409060564599998</v>
      </c>
    </row>
    <row r="17" spans="1:25" ht="19.5" customHeight="1">
      <c r="A17" s="6">
        <f t="shared" si="36"/>
        <v>10</v>
      </c>
      <c r="B17" s="25">
        <v>335</v>
      </c>
      <c r="C17" s="44">
        <v>5</v>
      </c>
      <c r="D17" s="7" t="s">
        <v>62</v>
      </c>
      <c r="E17" s="9">
        <v>24.242984999999997</v>
      </c>
      <c r="F17" s="9">
        <v>17.959445717849999</v>
      </c>
      <c r="G17" s="9">
        <v>7.0910731124999993</v>
      </c>
      <c r="H17" s="49">
        <f t="shared" si="37"/>
        <v>17.959445717849999</v>
      </c>
      <c r="I17" s="49">
        <f t="shared" si="38"/>
        <v>7.0910731124999993</v>
      </c>
      <c r="J17" s="49">
        <f t="shared" si="39"/>
        <v>3.6364477499999994</v>
      </c>
      <c r="K17" s="49"/>
      <c r="L17" s="49">
        <f t="shared" si="40"/>
        <v>8.4850447499999984</v>
      </c>
      <c r="M17" s="49">
        <f t="shared" si="41"/>
        <v>8.4850447499999984</v>
      </c>
      <c r="N17" s="49"/>
      <c r="O17" s="49">
        <f t="shared" si="42"/>
        <v>3.6364477499999994</v>
      </c>
      <c r="P17" s="49"/>
      <c r="Q17" s="50">
        <f t="shared" si="5"/>
        <v>24.242984999999994</v>
      </c>
      <c r="R17" s="51">
        <f t="shared" si="6"/>
        <v>17.959445717849999</v>
      </c>
      <c r="S17" s="51">
        <f t="shared" si="7"/>
        <v>7.0910731124999993</v>
      </c>
      <c r="T17" s="52">
        <f t="shared" si="8"/>
        <v>0</v>
      </c>
      <c r="U17" s="52">
        <f t="shared" si="8"/>
        <v>0</v>
      </c>
      <c r="V17" s="52">
        <f t="shared" si="8"/>
        <v>0</v>
      </c>
      <c r="W17" s="50">
        <f t="shared" si="9"/>
        <v>4.8485969999999998</v>
      </c>
      <c r="X17" s="50">
        <f t="shared" si="10"/>
        <v>3.5918891435699996</v>
      </c>
      <c r="Y17" s="50">
        <f t="shared" si="11"/>
        <v>1.4182146224999999</v>
      </c>
    </row>
    <row r="18" spans="1:25" ht="19.5" customHeight="1">
      <c r="A18" s="6">
        <f t="shared" si="36"/>
        <v>11</v>
      </c>
      <c r="B18" s="25">
        <v>340</v>
      </c>
      <c r="C18" s="44">
        <v>1.32</v>
      </c>
      <c r="D18" s="7" t="s">
        <v>61</v>
      </c>
      <c r="E18" s="9">
        <v>10.185912</v>
      </c>
      <c r="F18" s="9">
        <v>7.4531336695199979</v>
      </c>
      <c r="G18" s="9">
        <v>4.3448007635999994</v>
      </c>
      <c r="H18" s="49">
        <f t="shared" ref="H18:H20" si="43">+F18*0.7</f>
        <v>5.2171935686639985</v>
      </c>
      <c r="I18" s="49">
        <f t="shared" ref="I18:I20" si="44">+G18*0.5</f>
        <v>2.1724003817999997</v>
      </c>
      <c r="J18" s="49">
        <f t="shared" ref="J18:J20" si="45">+E18*0.25</f>
        <v>2.546478</v>
      </c>
      <c r="K18" s="49">
        <f t="shared" ref="K18:K20" si="46">+F18*0.15</f>
        <v>1.1179700504279997</v>
      </c>
      <c r="L18" s="49">
        <f t="shared" ref="L18:L20" si="47">+E18*0.25</f>
        <v>2.546478</v>
      </c>
      <c r="M18" s="49">
        <f t="shared" ref="M18:M20" si="48">+E18*0.25</f>
        <v>2.546478</v>
      </c>
      <c r="N18" s="49">
        <f t="shared" ref="N18:N20" si="49">+G18*0.5</f>
        <v>2.1724003817999997</v>
      </c>
      <c r="O18" s="49">
        <f t="shared" ref="O18:O20" si="50">+E18*0.25</f>
        <v>2.546478</v>
      </c>
      <c r="P18" s="49">
        <f t="shared" ref="P18:P20" si="51">+F18*0.15</f>
        <v>1.1179700504279997</v>
      </c>
      <c r="Q18" s="50">
        <f t="shared" si="5"/>
        <v>10.185912</v>
      </c>
      <c r="R18" s="51">
        <f t="shared" si="6"/>
        <v>7.4531336695199979</v>
      </c>
      <c r="S18" s="51">
        <f t="shared" si="7"/>
        <v>4.3448007635999994</v>
      </c>
      <c r="T18" s="52">
        <f t="shared" si="8"/>
        <v>0</v>
      </c>
      <c r="U18" s="52">
        <f t="shared" si="8"/>
        <v>0</v>
      </c>
      <c r="V18" s="52">
        <f t="shared" si="8"/>
        <v>0</v>
      </c>
      <c r="W18" s="50">
        <f t="shared" si="9"/>
        <v>7.7165999999999997</v>
      </c>
      <c r="X18" s="50">
        <f t="shared" si="10"/>
        <v>5.6463133859999983</v>
      </c>
      <c r="Y18" s="50">
        <f t="shared" si="11"/>
        <v>3.2915157299999995</v>
      </c>
    </row>
    <row r="19" spans="1:25" ht="19.5" customHeight="1">
      <c r="A19" s="6">
        <f t="shared" si="36"/>
        <v>12</v>
      </c>
      <c r="B19" s="25">
        <v>344</v>
      </c>
      <c r="C19" s="44">
        <v>2.2999999999999998</v>
      </c>
      <c r="D19" s="7" t="s">
        <v>61</v>
      </c>
      <c r="E19" s="9">
        <v>17.748179999999998</v>
      </c>
      <c r="F19" s="9">
        <v>15.317211785399998</v>
      </c>
      <c r="G19" s="9">
        <v>7.2101981249999989</v>
      </c>
      <c r="H19" s="49">
        <f t="shared" si="43"/>
        <v>10.722048249779998</v>
      </c>
      <c r="I19" s="49">
        <f t="shared" si="44"/>
        <v>3.6050990624999995</v>
      </c>
      <c r="J19" s="49">
        <f t="shared" si="45"/>
        <v>4.4370449999999995</v>
      </c>
      <c r="K19" s="49">
        <f t="shared" si="46"/>
        <v>2.2975817678099997</v>
      </c>
      <c r="L19" s="49">
        <f t="shared" si="47"/>
        <v>4.4370449999999995</v>
      </c>
      <c r="M19" s="49">
        <f t="shared" si="48"/>
        <v>4.4370449999999995</v>
      </c>
      <c r="N19" s="49">
        <f t="shared" si="49"/>
        <v>3.6050990624999995</v>
      </c>
      <c r="O19" s="49">
        <f t="shared" si="50"/>
        <v>4.4370449999999995</v>
      </c>
      <c r="P19" s="49">
        <f t="shared" si="51"/>
        <v>2.2975817678099997</v>
      </c>
      <c r="Q19" s="50">
        <f t="shared" si="5"/>
        <v>17.748179999999998</v>
      </c>
      <c r="R19" s="51">
        <f t="shared" si="6"/>
        <v>15.317211785399998</v>
      </c>
      <c r="S19" s="51">
        <f t="shared" si="7"/>
        <v>7.2101981249999989</v>
      </c>
      <c r="T19" s="52">
        <f t="shared" si="8"/>
        <v>0</v>
      </c>
      <c r="U19" s="52">
        <f t="shared" si="8"/>
        <v>0</v>
      </c>
      <c r="V19" s="52">
        <f t="shared" si="8"/>
        <v>0</v>
      </c>
      <c r="W19" s="50">
        <f t="shared" si="9"/>
        <v>7.7165999999999997</v>
      </c>
      <c r="X19" s="50">
        <f t="shared" si="10"/>
        <v>6.6596572979999999</v>
      </c>
      <c r="Y19" s="50">
        <f t="shared" si="11"/>
        <v>3.1348687499999999</v>
      </c>
    </row>
    <row r="20" spans="1:25" ht="19.5" customHeight="1">
      <c r="A20" s="6">
        <f t="shared" si="36"/>
        <v>13</v>
      </c>
      <c r="B20" s="25">
        <v>213</v>
      </c>
      <c r="C20" s="44">
        <v>6.14</v>
      </c>
      <c r="D20" s="7" t="s">
        <v>61</v>
      </c>
      <c r="E20" s="9">
        <v>47.379923999999995</v>
      </c>
      <c r="F20" s="9">
        <v>39.583557505799988</v>
      </c>
      <c r="G20" s="9">
        <v>20.655277867799999</v>
      </c>
      <c r="H20" s="49">
        <f t="shared" si="43"/>
        <v>27.708490254059988</v>
      </c>
      <c r="I20" s="49">
        <f t="shared" si="44"/>
        <v>10.327638933899999</v>
      </c>
      <c r="J20" s="49">
        <f t="shared" si="45"/>
        <v>11.844980999999999</v>
      </c>
      <c r="K20" s="49">
        <f t="shared" si="46"/>
        <v>5.9375336258699978</v>
      </c>
      <c r="L20" s="49">
        <f t="shared" si="47"/>
        <v>11.844980999999999</v>
      </c>
      <c r="M20" s="49">
        <f t="shared" si="48"/>
        <v>11.844980999999999</v>
      </c>
      <c r="N20" s="49">
        <f t="shared" si="49"/>
        <v>10.327638933899999</v>
      </c>
      <c r="O20" s="49">
        <f t="shared" si="50"/>
        <v>11.844980999999999</v>
      </c>
      <c r="P20" s="49">
        <f t="shared" si="51"/>
        <v>5.9375336258699978</v>
      </c>
      <c r="Q20" s="50">
        <f t="shared" si="5"/>
        <v>47.379923999999995</v>
      </c>
      <c r="R20" s="51">
        <f t="shared" si="6"/>
        <v>39.583557505799988</v>
      </c>
      <c r="S20" s="51">
        <f t="shared" si="7"/>
        <v>20.655277867799999</v>
      </c>
      <c r="T20" s="52">
        <f t="shared" si="8"/>
        <v>0</v>
      </c>
      <c r="U20" s="52">
        <f t="shared" si="8"/>
        <v>0</v>
      </c>
      <c r="V20" s="52">
        <f t="shared" si="8"/>
        <v>0</v>
      </c>
      <c r="W20" s="50">
        <f t="shared" si="9"/>
        <v>7.7165999999999997</v>
      </c>
      <c r="X20" s="50">
        <f t="shared" si="10"/>
        <v>6.4468334699999987</v>
      </c>
      <c r="Y20" s="50">
        <f t="shared" si="11"/>
        <v>3.3640517700000001</v>
      </c>
    </row>
    <row r="21" spans="1:25">
      <c r="C21" s="34">
        <f>SUM(C8:C20)</f>
        <v>61.93</v>
      </c>
    </row>
    <row r="24" spans="1:25">
      <c r="E24" s="34"/>
    </row>
    <row r="28" spans="1:25" s="10" customFormat="1">
      <c r="A28" s="1"/>
      <c r="B28" s="1"/>
      <c r="C28" s="1"/>
      <c r="D28" s="1"/>
      <c r="E28" s="1"/>
      <c r="F28" s="1"/>
      <c r="G28" s="1"/>
    </row>
    <row r="29" spans="1:25" s="10" customFormat="1">
      <c r="A29" s="1"/>
      <c r="B29" s="1"/>
      <c r="C29" s="1"/>
      <c r="D29" s="1"/>
      <c r="E29" s="1"/>
      <c r="F29" s="1"/>
      <c r="G29" s="1"/>
    </row>
    <row r="30" spans="1:25" s="10" customFormat="1">
      <c r="A30" s="1"/>
      <c r="B30" s="1"/>
      <c r="C30" s="1"/>
      <c r="D30" s="1"/>
      <c r="E30" s="1"/>
      <c r="F30" s="1"/>
      <c r="G30" s="1"/>
    </row>
    <row r="31" spans="1:25" s="10" customFormat="1">
      <c r="A31" s="1"/>
      <c r="B31" s="1"/>
      <c r="C31" s="1"/>
      <c r="D31" s="1"/>
      <c r="E31" s="1"/>
      <c r="F31" s="1"/>
      <c r="G31" s="1"/>
    </row>
    <row r="32" spans="1:25" s="10" customFormat="1">
      <c r="A32" s="1"/>
      <c r="B32" s="1"/>
      <c r="C32" s="1"/>
      <c r="D32" s="1"/>
      <c r="E32" s="1"/>
      <c r="F32" s="1"/>
      <c r="G32" s="1"/>
    </row>
    <row r="33" spans="1:7" s="10" customFormat="1">
      <c r="A33" s="1"/>
      <c r="B33" s="1"/>
      <c r="C33" s="1"/>
      <c r="D33" s="1"/>
      <c r="E33" s="1"/>
      <c r="F33" s="1"/>
      <c r="G33" s="1"/>
    </row>
    <row r="34" spans="1:7" s="10" customFormat="1">
      <c r="A34" s="1"/>
      <c r="B34" s="1"/>
      <c r="C34" s="1"/>
      <c r="D34" s="1"/>
      <c r="E34" s="1"/>
      <c r="F34" s="1"/>
      <c r="G34" s="1"/>
    </row>
    <row r="35" spans="1:7" s="10" customFormat="1">
      <c r="A35" s="1"/>
      <c r="B35" s="1"/>
      <c r="C35" s="1"/>
      <c r="D35" s="1"/>
      <c r="E35" s="1"/>
      <c r="F35" s="1"/>
      <c r="G35" s="1"/>
    </row>
    <row r="36" spans="1:7" s="10" customFormat="1">
      <c r="A36" s="1"/>
      <c r="B36" s="1"/>
      <c r="C36" s="1"/>
      <c r="D36" s="1"/>
      <c r="E36" s="1"/>
      <c r="F36" s="1"/>
      <c r="G36" s="1"/>
    </row>
    <row r="37" spans="1:7" s="10" customFormat="1">
      <c r="A37" s="1"/>
      <c r="B37" s="1"/>
      <c r="C37" s="1"/>
      <c r="D37" s="1"/>
      <c r="E37" s="1"/>
      <c r="F37" s="1"/>
      <c r="G37" s="1"/>
    </row>
    <row r="38" spans="1:7" s="10" customFormat="1">
      <c r="A38" s="1"/>
      <c r="B38" s="1"/>
      <c r="C38" s="1"/>
      <c r="D38" s="1"/>
      <c r="E38" s="1"/>
      <c r="F38" s="1"/>
      <c r="G38" s="1"/>
    </row>
    <row r="39" spans="1:7" s="10" customFormat="1">
      <c r="A39" s="1"/>
      <c r="B39" s="1"/>
      <c r="C39" s="1"/>
      <c r="D39" s="1"/>
      <c r="E39" s="1"/>
      <c r="F39" s="1"/>
      <c r="G39" s="1"/>
    </row>
    <row r="40" spans="1:7" s="10" customFormat="1">
      <c r="A40" s="1"/>
      <c r="B40" s="1"/>
      <c r="C40" s="1"/>
      <c r="D40" s="1"/>
      <c r="E40" s="1"/>
      <c r="F40" s="1"/>
      <c r="G40" s="1"/>
    </row>
    <row r="41" spans="1:7" s="10" customFormat="1">
      <c r="A41" s="1"/>
      <c r="B41" s="1"/>
      <c r="C41" s="1"/>
      <c r="D41" s="1"/>
      <c r="E41" s="1"/>
      <c r="F41" s="1"/>
      <c r="G41" s="1"/>
    </row>
    <row r="42" spans="1:7" s="10" customFormat="1">
      <c r="A42" s="1"/>
      <c r="B42" s="1"/>
      <c r="C42" s="1"/>
      <c r="D42" s="1"/>
      <c r="E42" s="1"/>
      <c r="F42" s="1"/>
      <c r="G42" s="1"/>
    </row>
    <row r="43" spans="1:7" s="10" customFormat="1">
      <c r="A43" s="1"/>
      <c r="B43" s="1"/>
      <c r="C43" s="1"/>
      <c r="D43" s="1"/>
      <c r="E43" s="1"/>
      <c r="F43" s="1"/>
      <c r="G43" s="1"/>
    </row>
    <row r="44" spans="1:7" s="10" customFormat="1">
      <c r="A44" s="1"/>
      <c r="B44" s="1"/>
      <c r="C44" s="1"/>
      <c r="D44" s="1"/>
      <c r="E44" s="1"/>
      <c r="F44" s="1"/>
      <c r="G44" s="1"/>
    </row>
    <row r="45" spans="1:7" s="10" customFormat="1">
      <c r="A45" s="1"/>
      <c r="B45" s="1"/>
      <c r="C45" s="1"/>
      <c r="D45" s="1"/>
      <c r="E45" s="1"/>
      <c r="F45" s="1"/>
      <c r="G45" s="1"/>
    </row>
    <row r="46" spans="1:7" s="10" customFormat="1">
      <c r="A46" s="1"/>
      <c r="B46" s="1"/>
      <c r="C46" s="1"/>
      <c r="D46" s="1"/>
      <c r="E46" s="1"/>
      <c r="F46" s="1"/>
      <c r="G46" s="1"/>
    </row>
    <row r="47" spans="1:7" s="10" customFormat="1">
      <c r="A47" s="1"/>
      <c r="B47" s="1"/>
      <c r="C47" s="1"/>
      <c r="D47" s="1"/>
      <c r="E47" s="1"/>
      <c r="F47" s="1"/>
      <c r="G47" s="1"/>
    </row>
    <row r="48" spans="1:7" s="10" customFormat="1">
      <c r="A48" s="1"/>
      <c r="B48" s="1"/>
      <c r="C48" s="1"/>
      <c r="D48" s="1"/>
      <c r="E48" s="1"/>
      <c r="F48" s="1"/>
      <c r="G48" s="1"/>
    </row>
    <row r="49" spans="1:7" s="10" customFormat="1">
      <c r="A49" s="1"/>
      <c r="B49" s="1"/>
      <c r="C49" s="1"/>
      <c r="D49" s="1"/>
      <c r="E49" s="1"/>
      <c r="F49" s="1"/>
      <c r="G49" s="1"/>
    </row>
    <row r="50" spans="1:7" s="10" customFormat="1">
      <c r="A50" s="1"/>
      <c r="B50" s="1"/>
      <c r="C50" s="1"/>
      <c r="D50" s="1"/>
      <c r="E50" s="1"/>
      <c r="F50" s="1"/>
      <c r="G50" s="1"/>
    </row>
    <row r="51" spans="1:7" s="10" customFormat="1">
      <c r="A51" s="1"/>
      <c r="B51" s="1"/>
      <c r="C51" s="1"/>
      <c r="D51" s="1"/>
      <c r="E51" s="1"/>
      <c r="F51" s="1"/>
      <c r="G51" s="1"/>
    </row>
    <row r="52" spans="1:7" s="10" customFormat="1">
      <c r="A52" s="1"/>
      <c r="B52" s="1"/>
      <c r="C52" s="1"/>
      <c r="D52" s="1"/>
      <c r="E52" s="1"/>
      <c r="F52" s="1"/>
      <c r="G52" s="1"/>
    </row>
    <row r="53" spans="1:7" s="10" customFormat="1">
      <c r="A53" s="1"/>
      <c r="B53" s="1"/>
      <c r="C53" s="1"/>
      <c r="D53" s="1"/>
      <c r="E53" s="1"/>
      <c r="F53" s="1"/>
      <c r="G53" s="1"/>
    </row>
    <row r="54" spans="1:7" s="10" customFormat="1">
      <c r="A54" s="1"/>
      <c r="B54" s="1"/>
      <c r="C54" s="1"/>
      <c r="D54" s="1"/>
      <c r="E54" s="1"/>
      <c r="F54" s="1"/>
      <c r="G54" s="1"/>
    </row>
    <row r="55" spans="1:7" s="10" customFormat="1">
      <c r="A55" s="1"/>
      <c r="B55" s="1"/>
      <c r="C55" s="1"/>
      <c r="D55" s="1"/>
      <c r="E55" s="1"/>
      <c r="F55" s="1"/>
      <c r="G55" s="1"/>
    </row>
    <row r="56" spans="1:7" s="10" customFormat="1">
      <c r="A56" s="1"/>
      <c r="B56" s="1"/>
      <c r="C56" s="1"/>
      <c r="D56" s="1"/>
      <c r="E56" s="1"/>
      <c r="F56" s="1"/>
      <c r="G56" s="1"/>
    </row>
    <row r="57" spans="1:7" s="10" customFormat="1">
      <c r="A57" s="1"/>
      <c r="B57" s="1"/>
      <c r="C57" s="1"/>
      <c r="D57" s="1"/>
      <c r="E57" s="1"/>
      <c r="F57" s="1"/>
      <c r="G57" s="1"/>
    </row>
    <row r="58" spans="1:7" s="10" customFormat="1">
      <c r="A58" s="1"/>
      <c r="B58" s="1"/>
      <c r="C58" s="1"/>
      <c r="D58" s="1"/>
      <c r="E58" s="1"/>
      <c r="F58" s="1"/>
      <c r="G58" s="1"/>
    </row>
    <row r="59" spans="1:7" s="10" customFormat="1">
      <c r="A59" s="1"/>
      <c r="B59" s="1"/>
      <c r="C59" s="1"/>
      <c r="D59" s="1"/>
      <c r="E59" s="1"/>
      <c r="F59" s="1"/>
      <c r="G59" s="1"/>
    </row>
    <row r="60" spans="1:7" s="10" customFormat="1">
      <c r="A60" s="1"/>
      <c r="B60" s="1"/>
      <c r="C60" s="1"/>
      <c r="D60" s="1"/>
      <c r="E60" s="1"/>
      <c r="F60" s="1"/>
      <c r="G60" s="1"/>
    </row>
    <row r="61" spans="1:7" s="10" customFormat="1">
      <c r="A61" s="1"/>
      <c r="B61" s="1"/>
      <c r="C61" s="1"/>
      <c r="D61" s="1"/>
      <c r="E61" s="1"/>
      <c r="F61" s="1"/>
      <c r="G61" s="1"/>
    </row>
    <row r="62" spans="1:7" s="10" customFormat="1">
      <c r="A62" s="1"/>
      <c r="B62" s="1"/>
      <c r="C62" s="1"/>
      <c r="D62" s="1"/>
      <c r="E62" s="1"/>
      <c r="F62" s="1"/>
      <c r="G62" s="1"/>
    </row>
    <row r="63" spans="1:7" s="10" customFormat="1">
      <c r="A63" s="1"/>
      <c r="B63" s="1"/>
      <c r="C63" s="1"/>
      <c r="D63" s="1"/>
      <c r="E63" s="1"/>
      <c r="F63" s="1"/>
      <c r="G63" s="1"/>
    </row>
    <row r="64" spans="1:7" s="10" customFormat="1">
      <c r="A64" s="1"/>
      <c r="B64" s="1"/>
      <c r="C64" s="1"/>
      <c r="D64" s="1"/>
      <c r="E64" s="1"/>
      <c r="F64" s="1"/>
      <c r="G64" s="1"/>
    </row>
    <row r="65" spans="1:7" s="10" customFormat="1">
      <c r="A65" s="1"/>
      <c r="B65" s="1"/>
      <c r="C65" s="1"/>
      <c r="D65" s="1"/>
      <c r="E65" s="1"/>
      <c r="F65" s="1"/>
      <c r="G65" s="1"/>
    </row>
    <row r="66" spans="1:7" s="10" customFormat="1">
      <c r="A66" s="1"/>
      <c r="B66" s="1"/>
      <c r="C66" s="1"/>
      <c r="D66" s="1"/>
      <c r="E66" s="1"/>
      <c r="F66" s="1"/>
      <c r="G66" s="1"/>
    </row>
    <row r="67" spans="1:7" s="10" customFormat="1">
      <c r="A67" s="1"/>
      <c r="B67" s="1"/>
      <c r="C67" s="1"/>
      <c r="D67" s="1"/>
      <c r="E67" s="1"/>
      <c r="F67" s="1"/>
      <c r="G67" s="1"/>
    </row>
    <row r="68" spans="1:7" s="10" customFormat="1">
      <c r="A68" s="1"/>
      <c r="B68" s="1"/>
      <c r="C68" s="1"/>
      <c r="D68" s="1"/>
      <c r="E68" s="1"/>
      <c r="F68" s="1"/>
      <c r="G68" s="1"/>
    </row>
    <row r="69" spans="1:7" s="10" customFormat="1">
      <c r="A69" s="1"/>
      <c r="B69" s="1"/>
      <c r="C69" s="1"/>
      <c r="D69" s="1"/>
      <c r="E69" s="1"/>
      <c r="F69" s="1"/>
      <c r="G69" s="1"/>
    </row>
    <row r="70" spans="1:7" s="10" customFormat="1">
      <c r="A70" s="1"/>
      <c r="B70" s="1"/>
      <c r="C70" s="1"/>
      <c r="D70" s="1"/>
      <c r="E70" s="1"/>
      <c r="F70" s="1"/>
      <c r="G70" s="1"/>
    </row>
    <row r="71" spans="1:7" s="10" customFormat="1">
      <c r="A71" s="1"/>
      <c r="B71" s="1"/>
      <c r="C71" s="1"/>
      <c r="D71" s="1"/>
      <c r="E71" s="1"/>
      <c r="F71" s="1"/>
      <c r="G71" s="1"/>
    </row>
    <row r="72" spans="1:7" s="10" customFormat="1">
      <c r="A72" s="1"/>
      <c r="B72" s="1"/>
      <c r="C72" s="1"/>
      <c r="D72" s="1"/>
      <c r="E72" s="1"/>
      <c r="F72" s="1"/>
      <c r="G72" s="1"/>
    </row>
    <row r="73" spans="1:7" s="10" customFormat="1">
      <c r="A73" s="1"/>
      <c r="B73" s="1"/>
      <c r="C73" s="1"/>
      <c r="D73" s="1"/>
      <c r="E73" s="1"/>
      <c r="F73" s="1"/>
      <c r="G73" s="1"/>
    </row>
    <row r="74" spans="1:7" s="10" customFormat="1">
      <c r="A74" s="1"/>
      <c r="B74" s="1"/>
      <c r="C74" s="1"/>
      <c r="D74" s="1"/>
      <c r="E74" s="1"/>
      <c r="F74" s="1"/>
      <c r="G74" s="1"/>
    </row>
    <row r="75" spans="1:7" s="10" customFormat="1">
      <c r="A75" s="1"/>
      <c r="B75" s="1"/>
      <c r="C75" s="1"/>
      <c r="D75" s="1"/>
      <c r="E75" s="1"/>
      <c r="F75" s="1"/>
      <c r="G75" s="1"/>
    </row>
    <row r="76" spans="1:7" s="10" customFormat="1">
      <c r="A76" s="1"/>
      <c r="B76" s="1"/>
      <c r="C76" s="1"/>
      <c r="D76" s="1"/>
      <c r="E76" s="1"/>
      <c r="F76" s="1"/>
      <c r="G76" s="1"/>
    </row>
    <row r="77" spans="1:7" s="10" customFormat="1">
      <c r="A77" s="1"/>
      <c r="B77" s="1"/>
      <c r="C77" s="1"/>
      <c r="D77" s="1"/>
      <c r="E77" s="1"/>
      <c r="F77" s="1"/>
      <c r="G77" s="1"/>
    </row>
    <row r="78" spans="1:7" s="10" customFormat="1">
      <c r="A78" s="1"/>
      <c r="B78" s="1"/>
      <c r="C78" s="1"/>
      <c r="D78" s="1"/>
      <c r="E78" s="1"/>
      <c r="F78" s="1"/>
      <c r="G78" s="1"/>
    </row>
    <row r="79" spans="1:7" s="10" customFormat="1">
      <c r="A79" s="1"/>
      <c r="B79" s="1"/>
      <c r="C79" s="1"/>
      <c r="D79" s="1"/>
      <c r="E79" s="1"/>
      <c r="F79" s="1"/>
      <c r="G79" s="1"/>
    </row>
    <row r="80" spans="1:7" s="10" customFormat="1">
      <c r="A80" s="1"/>
      <c r="B80" s="1"/>
      <c r="C80" s="1"/>
      <c r="D80" s="1"/>
      <c r="E80" s="1"/>
      <c r="F80" s="1"/>
      <c r="G80" s="1"/>
    </row>
    <row r="81" spans="1:7" s="10" customFormat="1">
      <c r="A81" s="1"/>
      <c r="B81" s="1"/>
      <c r="C81" s="1"/>
      <c r="D81" s="1"/>
      <c r="E81" s="1"/>
      <c r="F81" s="1"/>
      <c r="G81" s="1"/>
    </row>
    <row r="82" spans="1:7" s="10" customFormat="1">
      <c r="A82" s="1"/>
      <c r="B82" s="1"/>
      <c r="C82" s="1"/>
      <c r="D82" s="1"/>
      <c r="E82" s="1"/>
      <c r="F82" s="1"/>
      <c r="G82" s="1"/>
    </row>
    <row r="83" spans="1:7" s="10" customFormat="1">
      <c r="A83" s="1"/>
      <c r="B83" s="1"/>
      <c r="C83" s="1"/>
      <c r="D83" s="1"/>
      <c r="E83" s="1"/>
      <c r="F83" s="1"/>
      <c r="G83" s="1"/>
    </row>
    <row r="84" spans="1:7" s="10" customFormat="1">
      <c r="A84" s="1"/>
      <c r="B84" s="1"/>
      <c r="C84" s="1"/>
      <c r="D84" s="1"/>
      <c r="E84" s="1"/>
      <c r="F84" s="1"/>
      <c r="G84" s="1"/>
    </row>
    <row r="85" spans="1:7" s="10" customFormat="1">
      <c r="A85" s="1"/>
      <c r="B85" s="1"/>
      <c r="C85" s="1"/>
      <c r="D85" s="1"/>
      <c r="E85" s="1"/>
      <c r="F85" s="1"/>
      <c r="G85" s="1"/>
    </row>
    <row r="86" spans="1:7" s="10" customFormat="1">
      <c r="A86" s="1"/>
      <c r="B86" s="1"/>
      <c r="C86" s="1"/>
      <c r="D86" s="1"/>
      <c r="E86" s="1"/>
      <c r="F86" s="1"/>
      <c r="G86" s="1"/>
    </row>
  </sheetData>
  <mergeCells count="15">
    <mergeCell ref="A5:A7"/>
    <mergeCell ref="B5:B7"/>
    <mergeCell ref="C5:C7"/>
    <mergeCell ref="D5:D7"/>
    <mergeCell ref="A1:X1"/>
    <mergeCell ref="A2:X2"/>
    <mergeCell ref="A3:X3"/>
    <mergeCell ref="H5:P5"/>
    <mergeCell ref="H6:I6"/>
    <mergeCell ref="M6:N6"/>
    <mergeCell ref="O6:P6"/>
    <mergeCell ref="E5:G5"/>
    <mergeCell ref="E6:E7"/>
    <mergeCell ref="F6:F7"/>
    <mergeCell ref="G6:G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2023-05-16T04:52:21Z</dcterms:modified>
</cp:coreProperties>
</file>