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uman\qoratepa-umid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'4'!$A$5:$G$11</definedName>
    <definedName name="_xlnm._FilterDatabase" localSheetId="0" hidden="1">Жадвал!$A$6:$R$12</definedName>
    <definedName name="_xlnm.Print_Titles" localSheetId="2">'4'!$5:$7</definedName>
    <definedName name="_xlnm.Print_Titles" localSheetId="0">Жадвал!$6:$8</definedName>
    <definedName name="_xlnm.Print_Area" localSheetId="1">'3.'!$A$1:$M$29</definedName>
    <definedName name="_xlnm.Print_Area" localSheetId="2">'4'!$A$1:$X$18</definedName>
    <definedName name="_xlnm.Print_Area" localSheetId="0">Жадвал!$A$1:$X$19</definedName>
  </definedNames>
  <calcPr calcId="162913"/>
</workbook>
</file>

<file path=xl/calcChain.xml><?xml version="1.0" encoding="utf-8"?>
<calcChain xmlns="http://schemas.openxmlformats.org/spreadsheetml/2006/main">
  <c r="Y13" i="4" l="1"/>
  <c r="X13" i="4"/>
  <c r="W13" i="4"/>
  <c r="R13" i="4"/>
  <c r="U13" i="4" s="1"/>
  <c r="P13" i="4"/>
  <c r="O13" i="4"/>
  <c r="Q13" i="4" s="1"/>
  <c r="T13" i="4" s="1"/>
  <c r="N13" i="4"/>
  <c r="S13" i="4" s="1"/>
  <c r="V13" i="4" s="1"/>
  <c r="M13" i="4"/>
  <c r="L13" i="4"/>
  <c r="K13" i="4"/>
  <c r="J13" i="4"/>
  <c r="I13" i="4"/>
  <c r="H13" i="4"/>
  <c r="Y12" i="4"/>
  <c r="X12" i="4"/>
  <c r="W12" i="4"/>
  <c r="P12" i="4"/>
  <c r="R12" i="4" s="1"/>
  <c r="U12" i="4" s="1"/>
  <c r="O12" i="4"/>
  <c r="Q12" i="4" s="1"/>
  <c r="T12" i="4" s="1"/>
  <c r="N12" i="4"/>
  <c r="S12" i="4" s="1"/>
  <c r="V12" i="4" s="1"/>
  <c r="M12" i="4"/>
  <c r="L12" i="4"/>
  <c r="K12" i="4"/>
  <c r="J12" i="4"/>
  <c r="I12" i="4"/>
  <c r="H12" i="4"/>
  <c r="Y11" i="4"/>
  <c r="X11" i="4"/>
  <c r="W11" i="4"/>
  <c r="R11" i="4"/>
  <c r="U11" i="4" s="1"/>
  <c r="P11" i="4"/>
  <c r="O11" i="4"/>
  <c r="Q11" i="4" s="1"/>
  <c r="T11" i="4" s="1"/>
  <c r="N11" i="4"/>
  <c r="S11" i="4" s="1"/>
  <c r="V11" i="4" s="1"/>
  <c r="M11" i="4"/>
  <c r="L11" i="4"/>
  <c r="K11" i="4"/>
  <c r="J11" i="4"/>
  <c r="I11" i="4"/>
  <c r="H11" i="4"/>
  <c r="Y10" i="4"/>
  <c r="X10" i="4"/>
  <c r="W10" i="4"/>
  <c r="P10" i="4"/>
  <c r="R10" i="4" s="1"/>
  <c r="U10" i="4" s="1"/>
  <c r="O10" i="4"/>
  <c r="Q10" i="4" s="1"/>
  <c r="T10" i="4" s="1"/>
  <c r="N10" i="4"/>
  <c r="S10" i="4" s="1"/>
  <c r="V10" i="4" s="1"/>
  <c r="M10" i="4"/>
  <c r="L10" i="4"/>
  <c r="K10" i="4"/>
  <c r="J10" i="4"/>
  <c r="I10" i="4"/>
  <c r="H10" i="4"/>
  <c r="Y9" i="4"/>
  <c r="X9" i="4"/>
  <c r="W9" i="4"/>
  <c r="R9" i="4"/>
  <c r="U9" i="4" s="1"/>
  <c r="P9" i="4"/>
  <c r="O9" i="4"/>
  <c r="Q9" i="4" s="1"/>
  <c r="T9" i="4" s="1"/>
  <c r="N9" i="4"/>
  <c r="S9" i="4" s="1"/>
  <c r="V9" i="4" s="1"/>
  <c r="M9" i="4"/>
  <c r="L9" i="4"/>
  <c r="K9" i="4"/>
  <c r="J9" i="4"/>
  <c r="I9" i="4"/>
  <c r="H9" i="4"/>
  <c r="H15" i="4"/>
  <c r="I15" i="4"/>
  <c r="J15" i="4"/>
  <c r="L15" i="4"/>
  <c r="Q15" i="4" s="1"/>
  <c r="T15" i="4" s="1"/>
  <c r="M15" i="4"/>
  <c r="O15" i="4"/>
  <c r="R15" i="4"/>
  <c r="U15" i="4" s="1"/>
  <c r="S15" i="4"/>
  <c r="V15" i="4"/>
  <c r="W15" i="4"/>
  <c r="X15" i="4"/>
  <c r="Y15" i="4"/>
  <c r="H16" i="4"/>
  <c r="R16" i="4" s="1"/>
  <c r="U16" i="4" s="1"/>
  <c r="I16" i="4"/>
  <c r="J16" i="4"/>
  <c r="L16" i="4"/>
  <c r="M16" i="4"/>
  <c r="Q16" i="4" s="1"/>
  <c r="T16" i="4" s="1"/>
  <c r="O16" i="4"/>
  <c r="S16" i="4"/>
  <c r="V16" i="4" s="1"/>
  <c r="W16" i="4"/>
  <c r="X16" i="4"/>
  <c r="Y16" i="4"/>
  <c r="H17" i="4"/>
  <c r="I17" i="4"/>
  <c r="S17" i="4" s="1"/>
  <c r="V17" i="4" s="1"/>
  <c r="J17" i="4"/>
  <c r="L17" i="4"/>
  <c r="M17" i="4"/>
  <c r="O17" i="4"/>
  <c r="Q17" i="4" s="1"/>
  <c r="T17" i="4" s="1"/>
  <c r="R17" i="4"/>
  <c r="U17" i="4" s="1"/>
  <c r="W17" i="4"/>
  <c r="X17" i="4"/>
  <c r="Y17" i="4"/>
  <c r="H18" i="4"/>
  <c r="R18" i="4" s="1"/>
  <c r="U18" i="4" s="1"/>
  <c r="I18" i="4"/>
  <c r="J18" i="4"/>
  <c r="L18" i="4"/>
  <c r="M18" i="4"/>
  <c r="O18" i="4"/>
  <c r="Q18" i="4"/>
  <c r="T18" i="4" s="1"/>
  <c r="S18" i="4"/>
  <c r="V18" i="4" s="1"/>
  <c r="W18" i="4"/>
  <c r="X18" i="4"/>
  <c r="Y18" i="4"/>
  <c r="Y14" i="4"/>
  <c r="X14" i="4"/>
  <c r="W14" i="4"/>
  <c r="V14" i="4"/>
  <c r="S14" i="4"/>
  <c r="R14" i="4"/>
  <c r="U14" i="4" s="1"/>
  <c r="O14" i="4"/>
  <c r="Q14" i="4" s="1"/>
  <c r="T14" i="4" s="1"/>
  <c r="M14" i="4"/>
  <c r="L14" i="4"/>
  <c r="J14" i="4"/>
  <c r="I14" i="4"/>
  <c r="H14" i="4"/>
  <c r="Y8" i="4"/>
  <c r="X8" i="4"/>
  <c r="W8" i="4"/>
  <c r="S8" i="4"/>
  <c r="V8" i="4" s="1"/>
  <c r="R8" i="4"/>
  <c r="U8" i="4" s="1"/>
  <c r="O8" i="4"/>
  <c r="Q8" i="4" s="1"/>
  <c r="T8" i="4" s="1"/>
  <c r="M8" i="4"/>
  <c r="L8" i="4"/>
  <c r="J8" i="4"/>
  <c r="I8" i="4"/>
  <c r="H8" i="4"/>
  <c r="C19" i="4" l="1"/>
  <c r="A12" i="4"/>
  <c r="A13" i="4" s="1"/>
  <c r="A14" i="4" s="1"/>
  <c r="A15" i="4" s="1"/>
  <c r="A16" i="4" s="1"/>
  <c r="A17" i="4" s="1"/>
  <c r="A18" i="4" s="1"/>
  <c r="S19" i="1" l="1"/>
  <c r="T19" i="1" s="1"/>
  <c r="W19" i="1" s="1"/>
  <c r="M19" i="1"/>
  <c r="P19" i="1" s="1"/>
  <c r="S18" i="1"/>
  <c r="T18" i="1" s="1"/>
  <c r="W18" i="1" s="1"/>
  <c r="M18" i="1"/>
  <c r="P18" i="1" s="1"/>
  <c r="S17" i="1"/>
  <c r="T17" i="1" s="1"/>
  <c r="W17" i="1" s="1"/>
  <c r="M17" i="1"/>
  <c r="P17" i="1" s="1"/>
  <c r="S16" i="1"/>
  <c r="T16" i="1" s="1"/>
  <c r="W16" i="1" s="1"/>
  <c r="M16" i="1"/>
  <c r="P16" i="1" s="1"/>
  <c r="S15" i="1"/>
  <c r="T15" i="1" s="1"/>
  <c r="W15" i="1" s="1"/>
  <c r="M15" i="1"/>
  <c r="P15" i="1" s="1"/>
  <c r="S14" i="1"/>
  <c r="T14" i="1" s="1"/>
  <c r="W14" i="1" s="1"/>
  <c r="M14" i="1"/>
  <c r="P14" i="1" s="1"/>
  <c r="S13" i="1"/>
  <c r="T13" i="1" s="1"/>
  <c r="W13" i="1" s="1"/>
  <c r="M13" i="1"/>
  <c r="P13" i="1" s="1"/>
  <c r="S12" i="1"/>
  <c r="T12" i="1" s="1"/>
  <c r="W12" i="1" s="1"/>
  <c r="M12" i="1"/>
  <c r="P12" i="1" s="1"/>
  <c r="S11" i="1"/>
  <c r="T11" i="1" s="1"/>
  <c r="W11" i="1" s="1"/>
  <c r="M11" i="1"/>
  <c r="P11" i="1" s="1"/>
  <c r="S10" i="1"/>
  <c r="T10" i="1" s="1"/>
  <c r="W10" i="1" s="1"/>
  <c r="M10" i="1"/>
  <c r="P10" i="1" s="1"/>
  <c r="S9" i="1"/>
  <c r="T9" i="1" s="1"/>
  <c r="W9" i="1" s="1"/>
  <c r="M9" i="1"/>
  <c r="P9" i="1" s="1"/>
  <c r="O14" i="1" l="1"/>
  <c r="R14" i="1" s="1"/>
  <c r="O10" i="1"/>
  <c r="R10" i="1" s="1"/>
  <c r="O17" i="1"/>
  <c r="R17" i="1" s="1"/>
  <c r="O13" i="1"/>
  <c r="R13" i="1" s="1"/>
  <c r="O16" i="1"/>
  <c r="R16" i="1" s="1"/>
  <c r="O12" i="1"/>
  <c r="R12" i="1" s="1"/>
  <c r="O19" i="1"/>
  <c r="R19" i="1" s="1"/>
  <c r="O11" i="1"/>
  <c r="R11" i="1" s="1"/>
  <c r="O18" i="1"/>
  <c r="R18" i="1" s="1"/>
  <c r="U10" i="1"/>
  <c r="X10" i="1" s="1"/>
  <c r="U12" i="1"/>
  <c r="X12" i="1" s="1"/>
  <c r="U13" i="1"/>
  <c r="X13" i="1" s="1"/>
  <c r="U14" i="1"/>
  <c r="X14" i="1" s="1"/>
  <c r="U15" i="1"/>
  <c r="X15" i="1" s="1"/>
  <c r="U16" i="1"/>
  <c r="X16" i="1" s="1"/>
  <c r="U17" i="1"/>
  <c r="X17" i="1" s="1"/>
  <c r="U18" i="1"/>
  <c r="X18" i="1" s="1"/>
  <c r="U19" i="1"/>
  <c r="X19" i="1" s="1"/>
  <c r="U11" i="1"/>
  <c r="X11" i="1" s="1"/>
  <c r="N10" i="1"/>
  <c r="Q10" i="1" s="1"/>
  <c r="V10" i="1"/>
  <c r="N11" i="1"/>
  <c r="Q11" i="1" s="1"/>
  <c r="V11" i="1"/>
  <c r="N12" i="1"/>
  <c r="Q12" i="1" s="1"/>
  <c r="V12" i="1"/>
  <c r="N13" i="1"/>
  <c r="Q13" i="1" s="1"/>
  <c r="V13" i="1"/>
  <c r="N14" i="1"/>
  <c r="Q14" i="1" s="1"/>
  <c r="V14" i="1"/>
  <c r="N15" i="1"/>
  <c r="Q15" i="1" s="1"/>
  <c r="V15" i="1"/>
  <c r="N16" i="1"/>
  <c r="Q16" i="1" s="1"/>
  <c r="V16" i="1"/>
  <c r="N17" i="1"/>
  <c r="Q17" i="1" s="1"/>
  <c r="V17" i="1"/>
  <c r="N18" i="1"/>
  <c r="Q18" i="1" s="1"/>
  <c r="V18" i="1"/>
  <c r="N19" i="1"/>
  <c r="Q19" i="1" s="1"/>
  <c r="V19" i="1"/>
  <c r="O15" i="1"/>
  <c r="R15" i="1" s="1"/>
  <c r="U9" i="1"/>
  <c r="X9" i="1" s="1"/>
  <c r="N9" i="1"/>
  <c r="Q9" i="1" s="1"/>
  <c r="V9" i="1"/>
  <c r="O9" i="1"/>
  <c r="R9" i="1" s="1"/>
  <c r="K21" i="1" l="1"/>
  <c r="K22" i="1" s="1"/>
  <c r="M29" i="2" l="1"/>
  <c r="C20" i="1"/>
  <c r="B9" i="2" s="1"/>
  <c r="D9" i="2" l="1"/>
  <c r="F9" i="2"/>
  <c r="B29" i="2"/>
  <c r="B19" i="2"/>
  <c r="L19" i="2" s="1"/>
  <c r="H21" i="1"/>
  <c r="H22" i="1" s="1"/>
  <c r="E21" i="1"/>
  <c r="E22" i="1" s="1"/>
  <c r="A13" i="1"/>
  <c r="A14" i="1" s="1"/>
  <c r="A15" i="1" s="1"/>
  <c r="A16" i="1" s="1"/>
  <c r="A17" i="1" s="1"/>
  <c r="A18" i="1" s="1"/>
  <c r="A19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<sst xmlns="http://schemas.openxmlformats.org/spreadsheetml/2006/main" count="215" uniqueCount="74">
  <si>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</si>
  <si>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</si>
  <si>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</si>
  <si>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</si>
  <si>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</si>
  <si>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</si>
  <si>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</si>
  <si>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</si>
  <si>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</si>
  <si>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</si>
  <si>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</si>
  <si>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</si>
  <si>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</si>
  <si>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</si>
  <si>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</si>
  <si>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</si>
  <si>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</si>
  <si>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</si>
  <si>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</si>
  <si>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</si>
  <si>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</si>
  <si>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</si>
  <si>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</si>
  <si>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</si>
  <si>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</si>
  <si>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</si>
  <si>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</si>
  <si>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</si>
  <si>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</si>
  <si>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</si>
  <si>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</si>
  <si>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</si>
  <si>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</si>
  <si>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</si>
  <si>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</si>
  <si>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</si>
  <si>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</si>
  <si>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</si>
  <si>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</si>
  <si>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</si>
  <si>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</si>
  <si>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</si>
  <si>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</si>
  <si>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</si>
  <si>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</si>
  <si>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</si>
  <si>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</si>
  <si>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</si>
  <si>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</si>
  <si>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</si>
  <si>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</si>
  <si>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</si>
  <si>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</si>
  <si>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</si>
  <si>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</si>
  <si>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</si>
  <si>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</si>
  <si>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</si>
  <si>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</si>
  <si>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</si>
  <si>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</si>
  <si>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пахта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</si>
  <si>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</si>
  <si>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</si>
  <si>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</si>
  <si>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</si>
  <si>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</si>
  <si>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</si>
  <si>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</si>
  <si>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</si>
  <si>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</si>
  <si>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</si>
  <si>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Ёзёвон тумани Қоратепа худуди Умид фермер хўжалиги томонидан суғорилиб экиладиган 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</si>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</sst>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6" fontId="3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1" fillId="4" borderId="4" xfId="1" applyNumberFormat="1" applyFont="1" applyFill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 vertical="center" textRotation="90" wrapText="1"/>
    </xf>
    <xf numFmtId="0" fontId="4" fillId="0" borderId="17" xfId="0" applyFont="1" applyBorder="1" applyAlignment="1">
      <alignment horizontal="center" vertical="center" textRotation="90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87"/>
  <sheetViews>
    <sheetView topLeftCell="A4" zoomScale="85" zoomScaleNormal="85" zoomScaleSheetLayoutView="95" workbookViewId="0">
      <selection activeCell="K30" sqref="K30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9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9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9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9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9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4" t="s">
        <v>2</v>
      </c>
      <c r="N5" s="55"/>
      <c r="O5" s="55"/>
      <c r="P5" s="55"/>
      <c r="Q5" s="55"/>
      <c r="R5" s="56"/>
      <c r="S5" s="57" t="s">
        <v>3</v>
      </c>
      <c r="T5" s="57"/>
      <c r="U5" s="57"/>
      <c r="V5" s="57"/>
      <c r="W5" s="57"/>
      <c r="X5" s="58"/>
    </row>
    <row r="6" spans="1:29" ht="50.25" customHeight="1">
      <c r="A6" s="59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0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9" t="s">
        <v>15</v>
      </c>
      <c r="N6" s="59"/>
      <c r="O6" s="59"/>
      <c r="P6" s="59" t="s">
        <v>16</v>
      </c>
      <c r="Q6" s="59"/>
      <c r="R6" s="59"/>
      <c r="S6" s="59" t="s">
        <v>15</v>
      </c>
      <c r="T6" s="59"/>
      <c r="U6" s="59"/>
      <c r="V6" s="59" t="s">
        <v>16</v>
      </c>
      <c r="W6" s="59"/>
      <c r="X6" s="59"/>
    </row>
    <row r="7" spans="1:29" ht="60" customHeight="1">
      <c r="A7" s="59"/>
      <c r="B7" s="52"/>
      <c r="C7" s="52"/>
      <c r="D7" s="52"/>
      <c r="E7" s="52"/>
      <c r="F7" s="52"/>
      <c r="G7" s="60"/>
      <c r="H7" s="52"/>
      <c r="I7" s="52"/>
      <c r="J7" s="52"/>
      <c r="K7" s="52"/>
      <c r="L7" s="52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29" ht="22.5" customHeight="1">
      <c r="A8" s="59"/>
      <c r="B8" s="52"/>
      <c r="C8" s="52"/>
      <c r="D8" s="52"/>
      <c r="E8" s="52"/>
      <c r="F8" s="52"/>
      <c r="G8" s="60"/>
      <c r="H8" s="52"/>
      <c r="I8" s="52"/>
      <c r="J8" s="52"/>
      <c r="K8" s="52"/>
      <c r="L8" s="52"/>
      <c r="M8" s="5">
        <v>6</v>
      </c>
      <c r="N8" s="5"/>
      <c r="O8" s="6"/>
      <c r="P8" s="61" t="s">
        <v>20</v>
      </c>
      <c r="Q8" s="61"/>
      <c r="R8" s="61"/>
      <c r="S8" s="5">
        <v>3.77</v>
      </c>
      <c r="T8" s="5"/>
      <c r="U8" s="6"/>
      <c r="V8" s="61" t="s">
        <v>58</v>
      </c>
      <c r="W8" s="61"/>
      <c r="X8" s="61"/>
    </row>
    <row r="9" spans="1:29" s="10" customFormat="1" ht="19.5" customHeight="1">
      <c r="A9" s="6">
        <v>1</v>
      </c>
      <c r="B9" s="93" t="s">
        <v>73</v>
      </c>
      <c r="C9" s="42">
        <v>1.35</v>
      </c>
      <c r="D9" s="7" t="s">
        <v>62</v>
      </c>
      <c r="E9" s="7">
        <v>7.96</v>
      </c>
      <c r="F9" s="39">
        <v>1.2426999999999999</v>
      </c>
      <c r="G9" s="30" t="s">
        <v>55</v>
      </c>
      <c r="H9" s="7">
        <v>119</v>
      </c>
      <c r="I9" s="39">
        <v>1.075</v>
      </c>
      <c r="J9" s="31" t="s">
        <v>21</v>
      </c>
      <c r="K9" s="7">
        <v>1.7</v>
      </c>
      <c r="L9" s="29" t="s">
        <v>56</v>
      </c>
      <c r="M9" s="8">
        <f>+Y9*Z9</f>
        <v>7.7165999999999997</v>
      </c>
      <c r="N9" s="9">
        <f>M9*F9*0.7</f>
        <v>6.7125931739999984</v>
      </c>
      <c r="O9" s="9">
        <f>M9*I9*0.5</f>
        <v>4.1476724999999997</v>
      </c>
      <c r="P9" s="9">
        <f>M9*C9</f>
        <v>10.41741</v>
      </c>
      <c r="Q9" s="9">
        <f>N9*C9</f>
        <v>9.0620007848999986</v>
      </c>
      <c r="R9" s="9">
        <f>O9*C9</f>
        <v>5.5993578749999999</v>
      </c>
      <c r="S9" s="9">
        <f>+AA9*Z9</f>
        <v>4.8485969999999998</v>
      </c>
      <c r="T9" s="9">
        <f>S9*F9*0.7</f>
        <v>4.2177460443299992</v>
      </c>
      <c r="U9" s="9">
        <f>S9*I9*0.3</f>
        <v>1.5636725324999998</v>
      </c>
      <c r="V9" s="9">
        <f>S9*C9</f>
        <v>6.5456059500000006</v>
      </c>
      <c r="W9" s="9">
        <f>T9*C9</f>
        <v>5.6939571598454997</v>
      </c>
      <c r="X9" s="9">
        <f>U9*C9</f>
        <v>2.1109579188750001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29" s="10" customFormat="1" ht="19.5" customHeight="1">
      <c r="A10" s="6">
        <v>2</v>
      </c>
      <c r="B10" s="25">
        <v>3</v>
      </c>
      <c r="C10" s="42">
        <v>5</v>
      </c>
      <c r="D10" s="7" t="s">
        <v>61</v>
      </c>
      <c r="E10" s="41">
        <v>5.32</v>
      </c>
      <c r="F10" s="39">
        <v>1.25</v>
      </c>
      <c r="G10" s="30" t="s">
        <v>55</v>
      </c>
      <c r="H10" s="7">
        <v>116</v>
      </c>
      <c r="I10" s="39">
        <v>1.0844</v>
      </c>
      <c r="J10" s="31" t="s">
        <v>21</v>
      </c>
      <c r="K10" s="40">
        <v>1.5</v>
      </c>
      <c r="L10" s="28" t="s">
        <v>57</v>
      </c>
      <c r="M10" s="8">
        <f t="shared" ref="M10:M19" si="0">+Y10*Z10</f>
        <v>7.7165999999999997</v>
      </c>
      <c r="N10" s="9">
        <f t="shared" ref="N10:N19" si="1">M10*F10*0.7</f>
        <v>6.7520249999999997</v>
      </c>
      <c r="O10" s="9">
        <f t="shared" ref="O10:O19" si="2">M10*I10*0.5</f>
        <v>4.1839405200000002</v>
      </c>
      <c r="P10" s="9">
        <f t="shared" ref="P10:P19" si="3">M10*C10</f>
        <v>38.582999999999998</v>
      </c>
      <c r="Q10" s="9">
        <f t="shared" ref="Q10:Q19" si="4">N10*C10</f>
        <v>33.760125000000002</v>
      </c>
      <c r="R10" s="9">
        <f t="shared" ref="R10:R19" si="5">O10*C10</f>
        <v>20.919702600000001</v>
      </c>
      <c r="S10" s="9">
        <f t="shared" ref="S10:S19" si="6">+AA10*Z10</f>
        <v>4.8485969999999998</v>
      </c>
      <c r="T10" s="9">
        <f t="shared" ref="T10:T19" si="7">S10*F10*0.7</f>
        <v>4.2425223749999992</v>
      </c>
      <c r="U10" s="9">
        <f t="shared" ref="U10:U19" si="8">S10*I10*0.3</f>
        <v>1.5773455760399999</v>
      </c>
      <c r="V10" s="9">
        <f t="shared" ref="V10:V19" si="9">S10*C10</f>
        <v>24.242984999999997</v>
      </c>
      <c r="W10" s="9">
        <f t="shared" ref="W10:W19" si="10">T10*C10</f>
        <v>21.212611874999997</v>
      </c>
      <c r="X10" s="9">
        <f t="shared" ref="X10:X19" si="11">U10*C10</f>
        <v>7.8867278801999996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29" s="10" customFormat="1" ht="19.5" customHeight="1">
      <c r="A11" s="6">
        <v>3</v>
      </c>
      <c r="B11" s="25">
        <v>3</v>
      </c>
      <c r="C11" s="42">
        <v>2.44</v>
      </c>
      <c r="D11" s="7" t="s">
        <v>61</v>
      </c>
      <c r="E11" s="41">
        <v>7.29</v>
      </c>
      <c r="F11" s="39">
        <v>1.25</v>
      </c>
      <c r="G11" s="30" t="s">
        <v>55</v>
      </c>
      <c r="H11" s="7">
        <v>118</v>
      </c>
      <c r="I11" s="39">
        <v>1.0781000000000001</v>
      </c>
      <c r="J11" s="31" t="s">
        <v>21</v>
      </c>
      <c r="K11" s="7">
        <v>1.7</v>
      </c>
      <c r="L11" s="29" t="s">
        <v>56</v>
      </c>
      <c r="M11" s="8">
        <f t="shared" si="0"/>
        <v>7.7165999999999997</v>
      </c>
      <c r="N11" s="9">
        <f t="shared" si="1"/>
        <v>6.7520249999999997</v>
      </c>
      <c r="O11" s="9">
        <f t="shared" si="2"/>
        <v>4.1596332299999998</v>
      </c>
      <c r="P11" s="9">
        <f t="shared" si="3"/>
        <v>18.828503999999999</v>
      </c>
      <c r="Q11" s="9">
        <f t="shared" si="4"/>
        <v>16.474940999999998</v>
      </c>
      <c r="R11" s="9">
        <f t="shared" si="5"/>
        <v>10.149505081199999</v>
      </c>
      <c r="S11" s="9">
        <f t="shared" si="6"/>
        <v>4.8485969999999998</v>
      </c>
      <c r="T11" s="9">
        <f t="shared" si="7"/>
        <v>4.2425223749999992</v>
      </c>
      <c r="U11" s="9">
        <f t="shared" si="8"/>
        <v>1.5681817277099999</v>
      </c>
      <c r="V11" s="9">
        <f t="shared" si="9"/>
        <v>11.83057668</v>
      </c>
      <c r="W11" s="9">
        <f t="shared" si="10"/>
        <v>10.351754594999997</v>
      </c>
      <c r="X11" s="9">
        <f t="shared" si="11"/>
        <v>3.8263634156123998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29" ht="19.5" customHeight="1">
      <c r="A12" s="6">
        <v>4</v>
      </c>
      <c r="B12" s="25">
        <v>7</v>
      </c>
      <c r="C12" s="42">
        <v>6.75</v>
      </c>
      <c r="D12" s="7" t="s">
        <v>61</v>
      </c>
      <c r="E12" s="7">
        <v>8.5500000000000007</v>
      </c>
      <c r="F12" s="39">
        <v>1.2329000000000001</v>
      </c>
      <c r="G12" s="30" t="s">
        <v>55</v>
      </c>
      <c r="H12" s="7">
        <v>128</v>
      </c>
      <c r="I12" s="39">
        <v>1.0530999999999999</v>
      </c>
      <c r="J12" s="31" t="s">
        <v>21</v>
      </c>
      <c r="K12" s="7">
        <v>2.1</v>
      </c>
      <c r="L12" s="32" t="s">
        <v>60</v>
      </c>
      <c r="M12" s="8">
        <f t="shared" si="0"/>
        <v>7.7165999999999997</v>
      </c>
      <c r="N12" s="9">
        <f t="shared" si="1"/>
        <v>6.6596572979999999</v>
      </c>
      <c r="O12" s="9">
        <f t="shared" si="2"/>
        <v>4.0631757299999993</v>
      </c>
      <c r="P12" s="9">
        <f t="shared" si="3"/>
        <v>52.087049999999998</v>
      </c>
      <c r="Q12" s="9">
        <f t="shared" si="4"/>
        <v>44.952686761499997</v>
      </c>
      <c r="R12" s="9">
        <f t="shared" si="5"/>
        <v>27.426436177499994</v>
      </c>
      <c r="S12" s="9">
        <f t="shared" si="6"/>
        <v>4.8485969999999998</v>
      </c>
      <c r="T12" s="9">
        <f t="shared" si="7"/>
        <v>4.1844846689099997</v>
      </c>
      <c r="U12" s="9">
        <f t="shared" si="8"/>
        <v>1.5318172502099998</v>
      </c>
      <c r="V12" s="9">
        <f t="shared" si="9"/>
        <v>32.728029749999997</v>
      </c>
      <c r="W12" s="9">
        <f t="shared" si="10"/>
        <v>28.245271515142498</v>
      </c>
      <c r="X12" s="9">
        <f t="shared" si="11"/>
        <v>10.339766438917499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29" ht="19.5" customHeight="1">
      <c r="A13" s="6">
        <f>+A12+1</f>
        <v>5</v>
      </c>
      <c r="B13" s="25">
        <v>5</v>
      </c>
      <c r="C13" s="42">
        <v>5</v>
      </c>
      <c r="D13" s="7" t="s">
        <v>61</v>
      </c>
      <c r="E13" s="7">
        <v>8.5299999999999994</v>
      </c>
      <c r="F13" s="39">
        <v>1.2329000000000001</v>
      </c>
      <c r="G13" s="30" t="s">
        <v>55</v>
      </c>
      <c r="H13" s="7">
        <v>118</v>
      </c>
      <c r="I13" s="37">
        <v>1.0781000000000001</v>
      </c>
      <c r="J13" s="31" t="s">
        <v>21</v>
      </c>
      <c r="K13" s="7">
        <v>1.9</v>
      </c>
      <c r="L13" s="29" t="s">
        <v>56</v>
      </c>
      <c r="M13" s="8">
        <f t="shared" si="0"/>
        <v>7.7165999999999997</v>
      </c>
      <c r="N13" s="9">
        <f t="shared" si="1"/>
        <v>6.6596572979999999</v>
      </c>
      <c r="O13" s="9">
        <f t="shared" si="2"/>
        <v>4.1596332299999998</v>
      </c>
      <c r="P13" s="9">
        <f t="shared" si="3"/>
        <v>38.582999999999998</v>
      </c>
      <c r="Q13" s="9">
        <f t="shared" si="4"/>
        <v>33.298286490000002</v>
      </c>
      <c r="R13" s="9">
        <f t="shared" si="5"/>
        <v>20.79816615</v>
      </c>
      <c r="S13" s="9">
        <f t="shared" si="6"/>
        <v>4.8485969999999998</v>
      </c>
      <c r="T13" s="9">
        <f t="shared" si="7"/>
        <v>4.1844846689099997</v>
      </c>
      <c r="U13" s="9">
        <f t="shared" si="8"/>
        <v>1.5681817277099999</v>
      </c>
      <c r="V13" s="9">
        <f t="shared" si="9"/>
        <v>24.242984999999997</v>
      </c>
      <c r="W13" s="9">
        <f t="shared" si="10"/>
        <v>20.922423344549998</v>
      </c>
      <c r="X13" s="9">
        <f t="shared" si="11"/>
        <v>7.8409086385499993</v>
      </c>
      <c r="Y13" s="26">
        <v>6</v>
      </c>
      <c r="Z13" s="10">
        <v>1.2861</v>
      </c>
      <c r="AA13" s="10">
        <v>3.77</v>
      </c>
      <c r="AC13" s="32" t="s">
        <v>60</v>
      </c>
    </row>
    <row r="14" spans="1:29" ht="19.5" customHeight="1">
      <c r="A14" s="6">
        <f>+A13+1</f>
        <v>6</v>
      </c>
      <c r="B14" s="25">
        <v>5</v>
      </c>
      <c r="C14" s="42">
        <v>6.1</v>
      </c>
      <c r="D14" s="7" t="s">
        <v>61</v>
      </c>
      <c r="E14" s="7">
        <v>6.52</v>
      </c>
      <c r="F14" s="39">
        <v>1.25</v>
      </c>
      <c r="G14" s="30" t="s">
        <v>55</v>
      </c>
      <c r="H14" s="7">
        <v>138</v>
      </c>
      <c r="I14" s="37">
        <v>1.0281</v>
      </c>
      <c r="J14" s="31" t="s">
        <v>21</v>
      </c>
      <c r="K14" s="7">
        <v>1.7</v>
      </c>
      <c r="L14" s="29" t="s">
        <v>56</v>
      </c>
      <c r="M14" s="8">
        <f t="shared" si="0"/>
        <v>7.7165999999999997</v>
      </c>
      <c r="N14" s="9">
        <f t="shared" si="1"/>
        <v>6.7520249999999997</v>
      </c>
      <c r="O14" s="9">
        <f t="shared" si="2"/>
        <v>3.9667182299999997</v>
      </c>
      <c r="P14" s="9">
        <f t="shared" si="3"/>
        <v>47.071259999999995</v>
      </c>
      <c r="Q14" s="9">
        <f t="shared" si="4"/>
        <v>41.187352499999996</v>
      </c>
      <c r="R14" s="9">
        <f t="shared" si="5"/>
        <v>24.196981202999996</v>
      </c>
      <c r="S14" s="9">
        <f t="shared" si="6"/>
        <v>4.8485969999999998</v>
      </c>
      <c r="T14" s="9">
        <f t="shared" si="7"/>
        <v>4.2425223749999992</v>
      </c>
      <c r="U14" s="9">
        <f t="shared" si="8"/>
        <v>1.49545277271</v>
      </c>
      <c r="V14" s="9">
        <f t="shared" si="9"/>
        <v>29.576441699999997</v>
      </c>
      <c r="W14" s="9">
        <f t="shared" si="10"/>
        <v>25.879386487499993</v>
      </c>
      <c r="X14" s="9">
        <f t="shared" si="11"/>
        <v>9.1222619135310001</v>
      </c>
      <c r="Y14" s="26">
        <v>6</v>
      </c>
      <c r="Z14" s="10">
        <v>1.2861</v>
      </c>
      <c r="AA14" s="10">
        <v>3.77</v>
      </c>
    </row>
    <row r="15" spans="1:29" ht="19.5" customHeight="1">
      <c r="A15" s="6">
        <f t="shared" ref="A15:A19" si="12">+A14+1</f>
        <v>7</v>
      </c>
      <c r="B15" s="25">
        <v>9</v>
      </c>
      <c r="C15" s="42">
        <v>5</v>
      </c>
      <c r="D15" s="7" t="s">
        <v>62</v>
      </c>
      <c r="E15" s="7">
        <v>8.36</v>
      </c>
      <c r="F15" s="39">
        <v>1.2367999999999999</v>
      </c>
      <c r="G15" s="30" t="s">
        <v>55</v>
      </c>
      <c r="H15" s="7">
        <v>107</v>
      </c>
      <c r="I15" s="37">
        <v>1.1063000000000001</v>
      </c>
      <c r="J15" s="31" t="s">
        <v>21</v>
      </c>
      <c r="K15" s="7">
        <v>1.8</v>
      </c>
      <c r="L15" s="29" t="s">
        <v>56</v>
      </c>
      <c r="M15" s="8">
        <f t="shared" si="0"/>
        <v>7.7165999999999997</v>
      </c>
      <c r="N15" s="9">
        <f t="shared" si="1"/>
        <v>6.680723615999999</v>
      </c>
      <c r="O15" s="9">
        <f t="shared" si="2"/>
        <v>4.2684372900000005</v>
      </c>
      <c r="P15" s="9">
        <f t="shared" si="3"/>
        <v>38.582999999999998</v>
      </c>
      <c r="Q15" s="9">
        <f t="shared" si="4"/>
        <v>33.403618079999994</v>
      </c>
      <c r="R15" s="9">
        <f t="shared" si="5"/>
        <v>21.342186450000003</v>
      </c>
      <c r="S15" s="9">
        <f t="shared" si="6"/>
        <v>4.8485969999999998</v>
      </c>
      <c r="T15" s="9">
        <f t="shared" si="7"/>
        <v>4.1977213387199992</v>
      </c>
      <c r="U15" s="9">
        <f t="shared" si="8"/>
        <v>1.6092008583300002</v>
      </c>
      <c r="V15" s="9">
        <f t="shared" si="9"/>
        <v>24.242984999999997</v>
      </c>
      <c r="W15" s="9">
        <f t="shared" si="10"/>
        <v>20.988606693599998</v>
      </c>
      <c r="X15" s="9">
        <f t="shared" si="11"/>
        <v>8.0460042916500001</v>
      </c>
      <c r="Y15" s="26">
        <v>6</v>
      </c>
      <c r="Z15" s="10">
        <v>1.2861</v>
      </c>
      <c r="AA15" s="10">
        <v>3.77</v>
      </c>
    </row>
    <row r="16" spans="1:29" ht="19.5" customHeight="1">
      <c r="A16" s="6">
        <f t="shared" si="12"/>
        <v>8</v>
      </c>
      <c r="B16" s="25">
        <v>11</v>
      </c>
      <c r="C16" s="42">
        <v>1.21</v>
      </c>
      <c r="D16" s="7" t="s">
        <v>62</v>
      </c>
      <c r="E16" s="7">
        <v>8.02</v>
      </c>
      <c r="F16" s="39">
        <v>1.2426999999999999</v>
      </c>
      <c r="G16" s="30" t="s">
        <v>55</v>
      </c>
      <c r="H16" s="7">
        <v>101</v>
      </c>
      <c r="I16" s="37">
        <v>1.1218999999999999</v>
      </c>
      <c r="J16" s="31" t="s">
        <v>21</v>
      </c>
      <c r="K16" s="7">
        <v>1.5</v>
      </c>
      <c r="L16" s="28" t="s">
        <v>57</v>
      </c>
      <c r="M16" s="8">
        <f t="shared" si="0"/>
        <v>7.7165999999999997</v>
      </c>
      <c r="N16" s="9">
        <f t="shared" si="1"/>
        <v>6.7125931739999984</v>
      </c>
      <c r="O16" s="9">
        <f t="shared" si="2"/>
        <v>4.3286267699999996</v>
      </c>
      <c r="P16" s="9">
        <f t="shared" si="3"/>
        <v>9.3370859999999993</v>
      </c>
      <c r="Q16" s="9">
        <f t="shared" si="4"/>
        <v>8.1222377405399975</v>
      </c>
      <c r="R16" s="9">
        <f t="shared" si="5"/>
        <v>5.2376383916999991</v>
      </c>
      <c r="S16" s="9">
        <f t="shared" si="6"/>
        <v>4.8485969999999998</v>
      </c>
      <c r="T16" s="9">
        <f t="shared" si="7"/>
        <v>4.2177460443299992</v>
      </c>
      <c r="U16" s="9">
        <f t="shared" si="8"/>
        <v>1.6318922922899999</v>
      </c>
      <c r="V16" s="9">
        <f t="shared" si="9"/>
        <v>5.8668023699999994</v>
      </c>
      <c r="W16" s="9">
        <f t="shared" si="10"/>
        <v>5.1034727136392988</v>
      </c>
      <c r="X16" s="9">
        <f t="shared" si="11"/>
        <v>1.9745896736708999</v>
      </c>
      <c r="Y16" s="26">
        <v>6</v>
      </c>
      <c r="Z16" s="10">
        <v>1.2861</v>
      </c>
      <c r="AA16" s="10">
        <v>3.77</v>
      </c>
    </row>
    <row r="17" spans="1:33" ht="19.5" customHeight="1">
      <c r="A17" s="6">
        <f t="shared" si="12"/>
        <v>9</v>
      </c>
      <c r="B17" s="25">
        <v>14</v>
      </c>
      <c r="C17" s="42">
        <v>5</v>
      </c>
      <c r="D17" s="7" t="s">
        <v>62</v>
      </c>
      <c r="E17" s="7">
        <v>9.34</v>
      </c>
      <c r="F17" s="39">
        <v>1.2134</v>
      </c>
      <c r="G17" s="30" t="s">
        <v>55</v>
      </c>
      <c r="H17" s="7">
        <v>110</v>
      </c>
      <c r="I17" s="37">
        <v>1.1000000000000001</v>
      </c>
      <c r="J17" s="31" t="s">
        <v>21</v>
      </c>
      <c r="K17" s="7">
        <v>2.1</v>
      </c>
      <c r="L17" s="32" t="s">
        <v>60</v>
      </c>
      <c r="M17" s="8">
        <f t="shared" si="0"/>
        <v>7.7165999999999997</v>
      </c>
      <c r="N17" s="9">
        <f t="shared" si="1"/>
        <v>6.5543257079999995</v>
      </c>
      <c r="O17" s="9">
        <f t="shared" si="2"/>
        <v>4.2441300000000002</v>
      </c>
      <c r="P17" s="9">
        <f t="shared" si="3"/>
        <v>38.582999999999998</v>
      </c>
      <c r="Q17" s="9">
        <f t="shared" si="4"/>
        <v>32.771628539999995</v>
      </c>
      <c r="R17" s="9">
        <f t="shared" si="5"/>
        <v>21.220649999999999</v>
      </c>
      <c r="S17" s="9">
        <f t="shared" si="6"/>
        <v>4.8485969999999998</v>
      </c>
      <c r="T17" s="9">
        <f t="shared" si="7"/>
        <v>4.1183013198599996</v>
      </c>
      <c r="U17" s="9">
        <f t="shared" si="8"/>
        <v>1.6000370100000001</v>
      </c>
      <c r="V17" s="9">
        <f t="shared" si="9"/>
        <v>24.242984999999997</v>
      </c>
      <c r="W17" s="9">
        <f t="shared" si="10"/>
        <v>20.591506599299997</v>
      </c>
      <c r="X17" s="9">
        <f t="shared" si="11"/>
        <v>8.0001850500000007</v>
      </c>
      <c r="Y17" s="26">
        <v>6</v>
      </c>
      <c r="Z17" s="10">
        <v>1.2861</v>
      </c>
      <c r="AA17" s="10">
        <v>3.77</v>
      </c>
    </row>
    <row r="18" spans="1:33" ht="19.5" customHeight="1">
      <c r="A18" s="6">
        <f t="shared" si="12"/>
        <v>10</v>
      </c>
      <c r="B18" s="25">
        <v>14</v>
      </c>
      <c r="C18" s="42">
        <v>6.27</v>
      </c>
      <c r="D18" s="7" t="s">
        <v>62</v>
      </c>
      <c r="E18" s="7">
        <v>36.93</v>
      </c>
      <c r="F18" s="39">
        <v>0.7601</v>
      </c>
      <c r="G18" s="28" t="s">
        <v>57</v>
      </c>
      <c r="H18" s="7">
        <v>68</v>
      </c>
      <c r="I18" s="37">
        <v>1.2031000000000001</v>
      </c>
      <c r="J18" s="30" t="s">
        <v>55</v>
      </c>
      <c r="K18" s="41">
        <v>2</v>
      </c>
      <c r="L18" s="29" t="s">
        <v>56</v>
      </c>
      <c r="M18" s="8">
        <f t="shared" si="0"/>
        <v>7.7165999999999997</v>
      </c>
      <c r="N18" s="9">
        <f t="shared" si="1"/>
        <v>4.1057713619999996</v>
      </c>
      <c r="O18" s="9">
        <f t="shared" si="2"/>
        <v>4.6419207299999998</v>
      </c>
      <c r="P18" s="9">
        <f t="shared" si="3"/>
        <v>48.383081999999995</v>
      </c>
      <c r="Q18" s="9">
        <f t="shared" si="4"/>
        <v>25.743186439739997</v>
      </c>
      <c r="R18" s="9">
        <f t="shared" si="5"/>
        <v>29.104842977099995</v>
      </c>
      <c r="S18" s="9">
        <f t="shared" si="6"/>
        <v>4.8485969999999998</v>
      </c>
      <c r="T18" s="9">
        <f t="shared" si="7"/>
        <v>2.5797930057899996</v>
      </c>
      <c r="U18" s="9">
        <f t="shared" si="8"/>
        <v>1.7500041152100001</v>
      </c>
      <c r="V18" s="9">
        <f t="shared" si="9"/>
        <v>30.400703189999998</v>
      </c>
      <c r="W18" s="9">
        <f t="shared" si="10"/>
        <v>16.175302146303295</v>
      </c>
      <c r="X18" s="9">
        <f t="shared" si="11"/>
        <v>10.9725258023667</v>
      </c>
      <c r="Y18" s="26">
        <v>6</v>
      </c>
      <c r="Z18" s="10">
        <v>1.2861</v>
      </c>
      <c r="AA18" s="10">
        <v>3.77</v>
      </c>
    </row>
    <row r="19" spans="1:33" ht="19.5" customHeight="1">
      <c r="A19" s="6">
        <f t="shared" si="12"/>
        <v>11</v>
      </c>
      <c r="B19" s="25">
        <v>9</v>
      </c>
      <c r="C19" s="42">
        <v>1.41</v>
      </c>
      <c r="D19" s="7" t="s">
        <v>62</v>
      </c>
      <c r="E19" s="7">
        <v>8.18</v>
      </c>
      <c r="F19" s="39">
        <v>1.2406999999999999</v>
      </c>
      <c r="G19" s="30" t="s">
        <v>55</v>
      </c>
      <c r="H19" s="7">
        <v>112</v>
      </c>
      <c r="I19" s="37">
        <v>1.0938000000000001</v>
      </c>
      <c r="J19" s="31" t="s">
        <v>21</v>
      </c>
      <c r="K19" s="7">
        <v>1.9</v>
      </c>
      <c r="L19" s="29" t="s">
        <v>56</v>
      </c>
      <c r="M19" s="8">
        <f t="shared" si="0"/>
        <v>7.7165999999999997</v>
      </c>
      <c r="N19" s="9">
        <f t="shared" si="1"/>
        <v>6.7017899339999989</v>
      </c>
      <c r="O19" s="9">
        <f t="shared" si="2"/>
        <v>4.2202085400000007</v>
      </c>
      <c r="P19" s="9">
        <f t="shared" si="3"/>
        <v>10.880405999999999</v>
      </c>
      <c r="Q19" s="9">
        <f t="shared" si="4"/>
        <v>9.4495238069399985</v>
      </c>
      <c r="R19" s="9">
        <f t="shared" si="5"/>
        <v>5.9504940414000007</v>
      </c>
      <c r="S19" s="9">
        <f t="shared" si="6"/>
        <v>4.8485969999999998</v>
      </c>
      <c r="T19" s="9">
        <f t="shared" si="7"/>
        <v>4.2109580085299996</v>
      </c>
      <c r="U19" s="9">
        <f t="shared" si="8"/>
        <v>1.59101861958</v>
      </c>
      <c r="V19" s="9">
        <f t="shared" si="9"/>
        <v>6.8365217699999992</v>
      </c>
      <c r="W19" s="9">
        <f t="shared" si="10"/>
        <v>5.937450792027299</v>
      </c>
      <c r="X19" s="9">
        <f t="shared" si="11"/>
        <v>2.2433362536077999</v>
      </c>
      <c r="Y19" s="26">
        <v>6</v>
      </c>
      <c r="Z19" s="10">
        <v>1.2861</v>
      </c>
      <c r="AA19" s="10">
        <v>3.77</v>
      </c>
    </row>
    <row r="20" spans="1:33" ht="19.5" customHeight="1">
      <c r="C20" s="33">
        <f>SUM(C9:C19)</f>
        <v>45.53</v>
      </c>
      <c r="F20" s="12"/>
      <c r="G20" s="1"/>
      <c r="M20" s="33"/>
      <c r="N20" s="33"/>
      <c r="O20" s="33"/>
      <c r="S20" s="33"/>
      <c r="T20" s="33"/>
      <c r="U20" s="33"/>
    </row>
    <row r="21" spans="1:33" ht="19.5" customHeight="1">
      <c r="E21" s="1">
        <f>SUM(E9:E20)</f>
        <v>115</v>
      </c>
      <c r="F21" s="12"/>
      <c r="G21" s="1"/>
      <c r="H21" s="1">
        <f>SUM(H9:H20)</f>
        <v>1235</v>
      </c>
      <c r="K21" s="1">
        <f>SUM(K9:K20)</f>
        <v>19.899999999999999</v>
      </c>
    </row>
    <row r="22" spans="1:33">
      <c r="E22" s="1">
        <f>+E21/13</f>
        <v>8.8461538461538467</v>
      </c>
      <c r="F22" s="12"/>
      <c r="G22" s="1"/>
      <c r="H22" s="1">
        <f>+H21/13</f>
        <v>95</v>
      </c>
      <c r="K22" s="1">
        <f>+K21/13</f>
        <v>1.5307692307692307</v>
      </c>
      <c r="AG22" s="1">
        <v>300</v>
      </c>
    </row>
    <row r="23" spans="1:33">
      <c r="F23" s="12"/>
      <c r="G23" s="1"/>
      <c r="H23" s="12"/>
    </row>
    <row r="24" spans="1:33">
      <c r="F24" s="12"/>
      <c r="G24" s="1"/>
      <c r="H24" s="12"/>
    </row>
    <row r="25" spans="1:33">
      <c r="F25" s="12"/>
      <c r="G25" s="1"/>
      <c r="H25" s="12"/>
    </row>
    <row r="26" spans="1:33">
      <c r="F26" s="12"/>
      <c r="G26" s="1"/>
      <c r="H26" s="12"/>
    </row>
    <row r="27" spans="1:33">
      <c r="F27" s="12"/>
      <c r="G27" s="1"/>
      <c r="H27" s="12"/>
    </row>
    <row r="28" spans="1:33">
      <c r="F28" s="12"/>
      <c r="G28" s="1"/>
      <c r="H28" s="12"/>
    </row>
    <row r="29" spans="1:33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3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3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3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F77" s="12"/>
      <c r="G77" s="1"/>
      <c r="H77" s="12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F78" s="12"/>
      <c r="G78" s="1"/>
      <c r="H78" s="12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>
      <c r="A79" s="1"/>
      <c r="B79" s="1"/>
      <c r="C79" s="1"/>
      <c r="D79" s="1"/>
      <c r="E79" s="1"/>
      <c r="F79" s="12"/>
      <c r="G79" s="1"/>
      <c r="H79" s="12"/>
      <c r="J79" s="12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>
      <c r="A80" s="1"/>
      <c r="B80" s="1"/>
      <c r="C80" s="1"/>
      <c r="D80" s="1"/>
      <c r="E80" s="1"/>
      <c r="F80" s="12"/>
      <c r="G80" s="1"/>
      <c r="H80" s="12"/>
      <c r="J80" s="12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>
      <c r="A81" s="1"/>
      <c r="B81" s="1"/>
      <c r="C81" s="1"/>
      <c r="D81" s="1"/>
      <c r="E81" s="1"/>
      <c r="F81" s="12"/>
      <c r="G81" s="1"/>
      <c r="H81" s="12"/>
      <c r="J81" s="12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>
      <c r="A82" s="1"/>
      <c r="B82" s="1"/>
      <c r="C82" s="1"/>
      <c r="D82" s="1"/>
      <c r="E82" s="1"/>
      <c r="F82" s="12"/>
      <c r="G82" s="1"/>
      <c r="H82" s="12"/>
      <c r="J82" s="12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>
      <c r="A83" s="1"/>
      <c r="B83" s="1"/>
      <c r="C83" s="1"/>
      <c r="D83" s="1"/>
      <c r="E83" s="1"/>
      <c r="F83" s="12"/>
      <c r="G83" s="1"/>
      <c r="H83" s="12"/>
      <c r="J83" s="12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>
      <c r="A84" s="1"/>
      <c r="B84" s="1"/>
      <c r="C84" s="1"/>
      <c r="D84" s="1"/>
      <c r="E84" s="1"/>
      <c r="F84" s="12"/>
      <c r="G84" s="1"/>
      <c r="H84" s="12"/>
      <c r="J84" s="12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>
      <c r="A85" s="1"/>
      <c r="B85" s="1"/>
      <c r="C85" s="1"/>
      <c r="D85" s="1"/>
      <c r="E85" s="1"/>
      <c r="F85" s="12"/>
      <c r="G85" s="1"/>
      <c r="H85" s="12"/>
      <c r="J85" s="12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>
      <c r="A86" s="1"/>
      <c r="B86" s="1"/>
      <c r="C86" s="1"/>
      <c r="D86" s="1"/>
      <c r="E86" s="1"/>
      <c r="G86" s="13"/>
      <c r="H86" s="1"/>
      <c r="J86" s="12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s="10" customFormat="1">
      <c r="A87" s="1"/>
      <c r="B87" s="1"/>
      <c r="C87" s="1"/>
      <c r="D87" s="1"/>
      <c r="E87" s="1"/>
      <c r="G87" s="13"/>
      <c r="H87" s="1"/>
      <c r="J87" s="12"/>
      <c r="K87" s="1"/>
      <c r="L87" s="1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topLeftCell="A4" zoomScale="85" zoomScaleNormal="100" zoomScaleSheetLayoutView="85" workbookViewId="0">
      <selection activeCell="K30" sqref="K30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2" t="s">
        <v>72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4"/>
      <c r="O1" s="14"/>
      <c r="P1" s="14"/>
      <c r="Q1" s="14"/>
    </row>
    <row r="2" spans="1:17" ht="15.75" customHeight="1">
      <c r="A2" s="63" t="s">
        <v>22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15"/>
    </row>
    <row r="3" spans="1:17" ht="15.75" customHeight="1">
      <c r="A3" s="63" t="s">
        <v>23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5"/>
    </row>
    <row r="4" spans="1:17" ht="15.75" thickBot="1"/>
    <row r="5" spans="1:17" ht="19.5" thickBot="1">
      <c r="A5" s="64" t="s">
        <v>4</v>
      </c>
      <c r="B5" s="64" t="s">
        <v>24</v>
      </c>
      <c r="C5" s="67" t="s">
        <v>25</v>
      </c>
      <c r="D5" s="68"/>
      <c r="E5" s="68"/>
      <c r="F5" s="68"/>
      <c r="G5" s="68"/>
      <c r="H5" s="68"/>
      <c r="I5" s="68"/>
      <c r="J5" s="68"/>
      <c r="K5" s="68"/>
      <c r="L5" s="69"/>
      <c r="M5" s="64" t="s">
        <v>26</v>
      </c>
    </row>
    <row r="6" spans="1:17" ht="18.75" customHeight="1">
      <c r="A6" s="65"/>
      <c r="B6" s="65"/>
      <c r="C6" s="70" t="s">
        <v>27</v>
      </c>
      <c r="D6" s="71"/>
      <c r="E6" s="72" t="s">
        <v>28</v>
      </c>
      <c r="F6" s="73"/>
      <c r="G6" s="74" t="s">
        <v>29</v>
      </c>
      <c r="H6" s="75"/>
      <c r="I6" s="76" t="s">
        <v>30</v>
      </c>
      <c r="J6" s="77"/>
      <c r="K6" s="78" t="s">
        <v>31</v>
      </c>
      <c r="L6" s="79"/>
      <c r="M6" s="65"/>
    </row>
    <row r="7" spans="1:17" ht="28.5" customHeight="1" thickBot="1">
      <c r="A7" s="65"/>
      <c r="B7" s="65"/>
      <c r="C7" s="80" t="s">
        <v>32</v>
      </c>
      <c r="D7" s="81"/>
      <c r="E7" s="82" t="s">
        <v>33</v>
      </c>
      <c r="F7" s="83"/>
      <c r="G7" s="84" t="s">
        <v>34</v>
      </c>
      <c r="H7" s="85"/>
      <c r="I7" s="86" t="s">
        <v>35</v>
      </c>
      <c r="J7" s="87"/>
      <c r="K7" s="88" t="s">
        <v>36</v>
      </c>
      <c r="L7" s="89"/>
      <c r="M7" s="66"/>
    </row>
    <row r="8" spans="1:17" ht="19.5" thickBot="1">
      <c r="A8" s="66"/>
      <c r="B8" s="66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f>+Жадвал!C20</f>
        <v>45.53</v>
      </c>
      <c r="C9" s="20">
        <v>39.26</v>
      </c>
      <c r="D9" s="21">
        <f>+C9/B9%</f>
        <v>86.228860092246862</v>
      </c>
      <c r="E9" s="20"/>
      <c r="F9" s="21">
        <f>E9/B9*100</f>
        <v>0</v>
      </c>
      <c r="G9" s="22">
        <v>6.27</v>
      </c>
      <c r="H9" s="21">
        <f>+G9/B9%</f>
        <v>13.771139907753128</v>
      </c>
      <c r="I9" s="22"/>
      <c r="J9" s="21">
        <f>+I9/B9%</f>
        <v>0</v>
      </c>
      <c r="K9" s="22"/>
      <c r="L9" s="21">
        <f>+K9/B9%</f>
        <v>0</v>
      </c>
      <c r="M9" s="21">
        <f>+Жадвал!E22</f>
        <v>8.8461538461538467</v>
      </c>
      <c r="N9" s="34">
        <f>+L9+J9+H9+F9+D9</f>
        <v>99.999999999999986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62" t="s">
        <v>72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35"/>
    </row>
    <row r="12" spans="1:17" ht="18.75">
      <c r="A12" s="63" t="s">
        <v>40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35"/>
    </row>
    <row r="13" spans="1:17" ht="18.75">
      <c r="A13" s="63" t="s">
        <v>23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4" t="s">
        <v>4</v>
      </c>
      <c r="B15" s="64" t="s">
        <v>24</v>
      </c>
      <c r="C15" s="67" t="s">
        <v>41</v>
      </c>
      <c r="D15" s="68"/>
      <c r="E15" s="68"/>
      <c r="F15" s="68"/>
      <c r="G15" s="68"/>
      <c r="H15" s="68"/>
      <c r="I15" s="68"/>
      <c r="J15" s="68"/>
      <c r="K15" s="68"/>
      <c r="L15" s="69"/>
      <c r="M15" s="64" t="s">
        <v>26</v>
      </c>
      <c r="N15" s="35"/>
    </row>
    <row r="16" spans="1:17" ht="18.75" customHeight="1">
      <c r="A16" s="65"/>
      <c r="B16" s="65"/>
      <c r="C16" s="70" t="s">
        <v>27</v>
      </c>
      <c r="D16" s="71"/>
      <c r="E16" s="72" t="s">
        <v>28</v>
      </c>
      <c r="F16" s="73"/>
      <c r="G16" s="74" t="s">
        <v>29</v>
      </c>
      <c r="H16" s="75"/>
      <c r="I16" s="76" t="s">
        <v>30</v>
      </c>
      <c r="J16" s="77"/>
      <c r="K16" s="78" t="s">
        <v>31</v>
      </c>
      <c r="L16" s="79"/>
      <c r="M16" s="65"/>
      <c r="N16" s="35"/>
    </row>
    <row r="17" spans="1:14" ht="30" customHeight="1" thickBot="1">
      <c r="A17" s="65"/>
      <c r="B17" s="65"/>
      <c r="C17" s="80" t="s">
        <v>42</v>
      </c>
      <c r="D17" s="81"/>
      <c r="E17" s="82" t="s">
        <v>43</v>
      </c>
      <c r="F17" s="83"/>
      <c r="G17" s="84" t="s">
        <v>44</v>
      </c>
      <c r="H17" s="85"/>
      <c r="I17" s="86" t="s">
        <v>45</v>
      </c>
      <c r="J17" s="87"/>
      <c r="K17" s="88" t="s">
        <v>46</v>
      </c>
      <c r="L17" s="89"/>
      <c r="M17" s="66"/>
      <c r="N17" s="35"/>
    </row>
    <row r="18" spans="1:14" ht="19.5" thickBot="1">
      <c r="A18" s="66"/>
      <c r="B18" s="66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45.53</v>
      </c>
      <c r="C19" s="20">
        <v>6.27</v>
      </c>
      <c r="D19" s="21">
        <f>+C19/B19%</f>
        <v>13.771139907753128</v>
      </c>
      <c r="E19" s="20">
        <v>39.26</v>
      </c>
      <c r="F19" s="21">
        <f>+E19/B19%</f>
        <v>86.228860092246862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+Жадвал!H22</f>
        <v>95</v>
      </c>
      <c r="N19" s="34">
        <f>+L19+J19+H19+F19+D19</f>
        <v>99.999999999999986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62" t="s">
        <v>72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35"/>
    </row>
    <row r="22" spans="1:14" ht="18.75">
      <c r="A22" s="63" t="s">
        <v>47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</row>
    <row r="23" spans="1:14" ht="18.75">
      <c r="A23" s="63" t="s">
        <v>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4" t="s">
        <v>4</v>
      </c>
      <c r="B25" s="64" t="s">
        <v>24</v>
      </c>
      <c r="C25" s="67" t="s">
        <v>48</v>
      </c>
      <c r="D25" s="68"/>
      <c r="E25" s="68"/>
      <c r="F25" s="68"/>
      <c r="G25" s="68"/>
      <c r="H25" s="68"/>
      <c r="I25" s="68"/>
      <c r="J25" s="68"/>
      <c r="K25" s="68"/>
      <c r="L25" s="69"/>
      <c r="M25" s="64" t="s">
        <v>49</v>
      </c>
      <c r="N25" s="35"/>
    </row>
    <row r="26" spans="1:14" ht="18.75" customHeight="1">
      <c r="A26" s="65"/>
      <c r="B26" s="65"/>
      <c r="C26" s="70" t="s">
        <v>27</v>
      </c>
      <c r="D26" s="71"/>
      <c r="E26" s="72" t="s">
        <v>28</v>
      </c>
      <c r="F26" s="73"/>
      <c r="G26" s="74" t="s">
        <v>29</v>
      </c>
      <c r="H26" s="75"/>
      <c r="I26" s="76" t="s">
        <v>30</v>
      </c>
      <c r="J26" s="77"/>
      <c r="K26" s="78" t="s">
        <v>31</v>
      </c>
      <c r="L26" s="79"/>
      <c r="M26" s="65"/>
      <c r="N26" s="35"/>
    </row>
    <row r="27" spans="1:14" ht="27.75" customHeight="1" thickBot="1">
      <c r="A27" s="65"/>
      <c r="B27" s="65"/>
      <c r="C27" s="80" t="s">
        <v>50</v>
      </c>
      <c r="D27" s="81"/>
      <c r="E27" s="82" t="s">
        <v>51</v>
      </c>
      <c r="F27" s="83"/>
      <c r="G27" s="84" t="s">
        <v>52</v>
      </c>
      <c r="H27" s="85"/>
      <c r="I27" s="86" t="s">
        <v>53</v>
      </c>
      <c r="J27" s="87"/>
      <c r="K27" s="88" t="s">
        <v>54</v>
      </c>
      <c r="L27" s="89"/>
      <c r="M27" s="66"/>
      <c r="N27" s="35"/>
    </row>
    <row r="28" spans="1:14" ht="19.5" thickBot="1">
      <c r="A28" s="66"/>
      <c r="B28" s="66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45.53</v>
      </c>
      <c r="C29" s="20"/>
      <c r="D29" s="21">
        <f>+C29/B29%</f>
        <v>0</v>
      </c>
      <c r="E29" s="20"/>
      <c r="F29" s="21">
        <f>+E29/B29%</f>
        <v>0</v>
      </c>
      <c r="G29" s="22">
        <v>6.21</v>
      </c>
      <c r="H29" s="21">
        <f>+G29/B29%</f>
        <v>13.639358664616735</v>
      </c>
      <c r="I29" s="94">
        <v>27.57</v>
      </c>
      <c r="J29" s="21">
        <f>+I29/B29%</f>
        <v>60.553481221172852</v>
      </c>
      <c r="K29" s="94">
        <v>11.75</v>
      </c>
      <c r="L29" s="21">
        <f>+K29/B29%</f>
        <v>25.807160114210408</v>
      </c>
      <c r="M29" s="24">
        <f>+Жадвал!K22</f>
        <v>1.5307692307692307</v>
      </c>
      <c r="N29" s="34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86"/>
  <sheetViews>
    <sheetView tabSelected="1" zoomScale="85" zoomScaleNormal="85" zoomScaleSheetLayoutView="95" workbookViewId="0">
      <selection activeCell="M17" sqref="M17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16384" width="9.140625" style="1"/>
  </cols>
  <sheetData>
    <row r="1" spans="1:25" ht="20.25">
      <c r="A1" s="53" t="s">
        <v>72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20.25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ht="2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50.25" customHeight="1">
      <c r="A5" s="59" t="s">
        <v>4</v>
      </c>
      <c r="B5" s="52" t="s">
        <v>5</v>
      </c>
      <c r="C5" s="52" t="s">
        <v>6</v>
      </c>
      <c r="D5" s="95" t="s">
        <v>7</v>
      </c>
      <c r="E5" s="59" t="s">
        <v>16</v>
      </c>
      <c r="F5" s="59"/>
      <c r="G5" s="59"/>
      <c r="H5" s="59" t="s">
        <v>63</v>
      </c>
      <c r="I5" s="59"/>
      <c r="J5" s="59"/>
      <c r="K5" s="59"/>
      <c r="L5" s="59"/>
      <c r="M5" s="59"/>
      <c r="N5" s="59"/>
      <c r="O5" s="59"/>
      <c r="P5" s="59"/>
    </row>
    <row r="6" spans="1:25" ht="60" customHeight="1">
      <c r="A6" s="59"/>
      <c r="B6" s="52"/>
      <c r="C6" s="52"/>
      <c r="D6" s="96"/>
      <c r="E6" s="91" t="s">
        <v>17</v>
      </c>
      <c r="F6" s="91" t="s">
        <v>18</v>
      </c>
      <c r="G6" s="91" t="s">
        <v>19</v>
      </c>
      <c r="H6" s="90" t="s">
        <v>64</v>
      </c>
      <c r="I6" s="90"/>
      <c r="J6" s="51" t="s">
        <v>65</v>
      </c>
      <c r="K6" s="43" t="s">
        <v>66</v>
      </c>
      <c r="L6" s="51" t="s">
        <v>67</v>
      </c>
      <c r="M6" s="90" t="s">
        <v>68</v>
      </c>
      <c r="N6" s="90"/>
      <c r="O6" s="90" t="s">
        <v>69</v>
      </c>
      <c r="P6" s="90"/>
    </row>
    <row r="7" spans="1:25" ht="22.5" customHeight="1">
      <c r="A7" s="59"/>
      <c r="B7" s="52"/>
      <c r="C7" s="52"/>
      <c r="D7" s="97"/>
      <c r="E7" s="92"/>
      <c r="F7" s="92"/>
      <c r="G7" s="92"/>
      <c r="H7" s="51" t="s">
        <v>70</v>
      </c>
      <c r="I7" s="51" t="s">
        <v>71</v>
      </c>
      <c r="J7" s="51" t="s">
        <v>17</v>
      </c>
      <c r="K7" s="51" t="s">
        <v>70</v>
      </c>
      <c r="L7" s="51" t="s">
        <v>17</v>
      </c>
      <c r="M7" s="51" t="s">
        <v>17</v>
      </c>
      <c r="N7" s="51" t="s">
        <v>71</v>
      </c>
      <c r="O7" s="51" t="s">
        <v>17</v>
      </c>
      <c r="P7" s="51" t="s">
        <v>70</v>
      </c>
      <c r="Q7" s="44" t="s">
        <v>17</v>
      </c>
      <c r="R7" s="44" t="s">
        <v>70</v>
      </c>
      <c r="S7" s="44" t="s">
        <v>71</v>
      </c>
      <c r="T7" s="45"/>
      <c r="U7" s="45"/>
      <c r="V7" s="45"/>
      <c r="W7" s="44" t="s">
        <v>17</v>
      </c>
      <c r="X7" s="44" t="s">
        <v>70</v>
      </c>
      <c r="Y7" s="44" t="s">
        <v>71</v>
      </c>
    </row>
    <row r="8" spans="1:25" s="10" customFormat="1" ht="19.5" customHeight="1">
      <c r="A8" s="6">
        <v>1</v>
      </c>
      <c r="B8" s="93" t="s">
        <v>73</v>
      </c>
      <c r="C8" s="42">
        <v>1.35</v>
      </c>
      <c r="D8" s="7" t="s">
        <v>62</v>
      </c>
      <c r="E8" s="9">
        <v>6.5456059500000006</v>
      </c>
      <c r="F8" s="9">
        <v>5.6939571598454997</v>
      </c>
      <c r="G8" s="9">
        <v>2.1109579188750001</v>
      </c>
      <c r="H8" s="46">
        <f t="shared" ref="H8:I8" si="0">+F8</f>
        <v>5.6939571598454997</v>
      </c>
      <c r="I8" s="46">
        <f t="shared" si="0"/>
        <v>2.1109579188750001</v>
      </c>
      <c r="J8" s="46">
        <f t="shared" ref="J8" si="1">+E8*0.15</f>
        <v>0.98184089250000006</v>
      </c>
      <c r="K8" s="46"/>
      <c r="L8" s="46">
        <f t="shared" ref="L8" si="2">+E8*0.35</f>
        <v>2.2909620825000001</v>
      </c>
      <c r="M8" s="46">
        <f t="shared" ref="M8" si="3">+E8*0.35</f>
        <v>2.2909620825000001</v>
      </c>
      <c r="N8" s="46"/>
      <c r="O8" s="46">
        <f t="shared" ref="O8" si="4">+E8*0.15</f>
        <v>0.98184089250000006</v>
      </c>
      <c r="P8" s="46"/>
      <c r="Q8" s="47">
        <f t="shared" ref="Q8:Q13" si="5">+O8+M8+L8+J8</f>
        <v>6.5456059500000006</v>
      </c>
      <c r="R8" s="48">
        <f t="shared" ref="R8:R13" si="6">+P8+K8+H8</f>
        <v>5.6939571598454997</v>
      </c>
      <c r="S8" s="48">
        <f t="shared" ref="S8:S13" si="7">+N8+I8</f>
        <v>2.1109579188750001</v>
      </c>
      <c r="T8" s="49">
        <f t="shared" ref="T8:V13" si="8">+Q8-E8</f>
        <v>0</v>
      </c>
      <c r="U8" s="49">
        <f t="shared" si="8"/>
        <v>0</v>
      </c>
      <c r="V8" s="49">
        <f t="shared" si="8"/>
        <v>0</v>
      </c>
      <c r="W8" s="47">
        <f t="shared" ref="W8:W13" si="9">+E8/C8</f>
        <v>4.8485969999999998</v>
      </c>
      <c r="X8" s="47">
        <f t="shared" ref="X8:X13" si="10">+F8/C8</f>
        <v>4.2177460443299992</v>
      </c>
      <c r="Y8" s="47">
        <f t="shared" ref="Y8:Y13" si="11">+G8/C8</f>
        <v>1.5636725325</v>
      </c>
    </row>
    <row r="9" spans="1:25" s="10" customFormat="1" ht="19.5" customHeight="1">
      <c r="A9" s="6">
        <v>2</v>
      </c>
      <c r="B9" s="25">
        <v>3</v>
      </c>
      <c r="C9" s="42">
        <v>5</v>
      </c>
      <c r="D9" s="7" t="s">
        <v>61</v>
      </c>
      <c r="E9" s="9">
        <v>38.582999999999998</v>
      </c>
      <c r="F9" s="9">
        <v>33.760125000000002</v>
      </c>
      <c r="G9" s="9">
        <v>20.919702600000001</v>
      </c>
      <c r="H9" s="46">
        <f t="shared" ref="H9:H13" si="12">+F9*0.7</f>
        <v>23.632087500000001</v>
      </c>
      <c r="I9" s="46">
        <f t="shared" ref="I9:I13" si="13">+G9*0.5</f>
        <v>10.4598513</v>
      </c>
      <c r="J9" s="46">
        <f t="shared" ref="J9:J13" si="14">+E9*0.25</f>
        <v>9.6457499999999996</v>
      </c>
      <c r="K9" s="46">
        <f t="shared" ref="K9:K13" si="15">+F9*0.15</f>
        <v>5.0640187499999998</v>
      </c>
      <c r="L9" s="46">
        <f t="shared" ref="L9:L13" si="16">+E9*0.25</f>
        <v>9.6457499999999996</v>
      </c>
      <c r="M9" s="46">
        <f t="shared" ref="M9:M13" si="17">+E9*0.25</f>
        <v>9.6457499999999996</v>
      </c>
      <c r="N9" s="46">
        <f t="shared" ref="N9:N13" si="18">+G9*0.5</f>
        <v>10.4598513</v>
      </c>
      <c r="O9" s="46">
        <f t="shared" ref="O9:O13" si="19">+E9*0.25</f>
        <v>9.6457499999999996</v>
      </c>
      <c r="P9" s="46">
        <f t="shared" ref="P9:P13" si="20">+F9*0.15</f>
        <v>5.0640187499999998</v>
      </c>
      <c r="Q9" s="47">
        <f t="shared" si="5"/>
        <v>38.582999999999998</v>
      </c>
      <c r="R9" s="48">
        <f t="shared" si="6"/>
        <v>33.760125000000002</v>
      </c>
      <c r="S9" s="48">
        <f t="shared" si="7"/>
        <v>20.919702600000001</v>
      </c>
      <c r="T9" s="49">
        <f t="shared" si="8"/>
        <v>0</v>
      </c>
      <c r="U9" s="49">
        <f t="shared" si="8"/>
        <v>0</v>
      </c>
      <c r="V9" s="49">
        <f t="shared" si="8"/>
        <v>0</v>
      </c>
      <c r="W9" s="47">
        <f t="shared" si="9"/>
        <v>7.7165999999999997</v>
      </c>
      <c r="X9" s="47">
        <f t="shared" si="10"/>
        <v>6.7520250000000006</v>
      </c>
      <c r="Y9" s="47">
        <f t="shared" si="11"/>
        <v>4.1839405200000002</v>
      </c>
    </row>
    <row r="10" spans="1:25" s="10" customFormat="1" ht="19.5" customHeight="1">
      <c r="A10" s="6">
        <v>3</v>
      </c>
      <c r="B10" s="25">
        <v>3</v>
      </c>
      <c r="C10" s="42">
        <v>2.44</v>
      </c>
      <c r="D10" s="7" t="s">
        <v>61</v>
      </c>
      <c r="E10" s="9">
        <v>18.828503999999999</v>
      </c>
      <c r="F10" s="9">
        <v>16.474940999999998</v>
      </c>
      <c r="G10" s="9">
        <v>10.149505081199999</v>
      </c>
      <c r="H10" s="46">
        <f t="shared" si="12"/>
        <v>11.532458699999998</v>
      </c>
      <c r="I10" s="46">
        <f t="shared" si="13"/>
        <v>5.0747525405999996</v>
      </c>
      <c r="J10" s="46">
        <f t="shared" si="14"/>
        <v>4.7071259999999997</v>
      </c>
      <c r="K10" s="46">
        <f t="shared" si="15"/>
        <v>2.4712411499999996</v>
      </c>
      <c r="L10" s="46">
        <f t="shared" si="16"/>
        <v>4.7071259999999997</v>
      </c>
      <c r="M10" s="46">
        <f t="shared" si="17"/>
        <v>4.7071259999999997</v>
      </c>
      <c r="N10" s="46">
        <f t="shared" si="18"/>
        <v>5.0747525405999996</v>
      </c>
      <c r="O10" s="46">
        <f t="shared" si="19"/>
        <v>4.7071259999999997</v>
      </c>
      <c r="P10" s="46">
        <f t="shared" si="20"/>
        <v>2.4712411499999996</v>
      </c>
      <c r="Q10" s="47">
        <f t="shared" si="5"/>
        <v>18.828503999999999</v>
      </c>
      <c r="R10" s="48">
        <f t="shared" si="6"/>
        <v>16.474940999999998</v>
      </c>
      <c r="S10" s="48">
        <f t="shared" si="7"/>
        <v>10.149505081199999</v>
      </c>
      <c r="T10" s="49">
        <f t="shared" si="8"/>
        <v>0</v>
      </c>
      <c r="U10" s="49">
        <f t="shared" si="8"/>
        <v>0</v>
      </c>
      <c r="V10" s="49">
        <f t="shared" si="8"/>
        <v>0</v>
      </c>
      <c r="W10" s="47">
        <f t="shared" si="9"/>
        <v>7.7165999999999997</v>
      </c>
      <c r="X10" s="47">
        <f t="shared" si="10"/>
        <v>6.7520249999999988</v>
      </c>
      <c r="Y10" s="47">
        <f t="shared" si="11"/>
        <v>4.1596332299999998</v>
      </c>
    </row>
    <row r="11" spans="1:25" ht="19.5" customHeight="1">
      <c r="A11" s="6">
        <v>4</v>
      </c>
      <c r="B11" s="25">
        <v>7</v>
      </c>
      <c r="C11" s="42">
        <v>6.75</v>
      </c>
      <c r="D11" s="7" t="s">
        <v>61</v>
      </c>
      <c r="E11" s="9">
        <v>52.087049999999998</v>
      </c>
      <c r="F11" s="9">
        <v>44.952686761499997</v>
      </c>
      <c r="G11" s="9">
        <v>27.426436177499994</v>
      </c>
      <c r="H11" s="46">
        <f t="shared" si="12"/>
        <v>31.466880733049997</v>
      </c>
      <c r="I11" s="46">
        <f t="shared" si="13"/>
        <v>13.713218088749997</v>
      </c>
      <c r="J11" s="46">
        <f t="shared" si="14"/>
        <v>13.021762499999999</v>
      </c>
      <c r="K11" s="46">
        <f t="shared" si="15"/>
        <v>6.742903014224999</v>
      </c>
      <c r="L11" s="46">
        <f t="shared" si="16"/>
        <v>13.021762499999999</v>
      </c>
      <c r="M11" s="46">
        <f t="shared" si="17"/>
        <v>13.021762499999999</v>
      </c>
      <c r="N11" s="46">
        <f t="shared" si="18"/>
        <v>13.713218088749997</v>
      </c>
      <c r="O11" s="46">
        <f t="shared" si="19"/>
        <v>13.021762499999999</v>
      </c>
      <c r="P11" s="46">
        <f t="shared" si="20"/>
        <v>6.742903014224999</v>
      </c>
      <c r="Q11" s="47">
        <f t="shared" si="5"/>
        <v>52.087049999999998</v>
      </c>
      <c r="R11" s="48">
        <f t="shared" si="6"/>
        <v>44.952686761499997</v>
      </c>
      <c r="S11" s="48">
        <f t="shared" si="7"/>
        <v>27.426436177499994</v>
      </c>
      <c r="T11" s="49">
        <f t="shared" si="8"/>
        <v>0</v>
      </c>
      <c r="U11" s="49">
        <f t="shared" si="8"/>
        <v>0</v>
      </c>
      <c r="V11" s="49">
        <f t="shared" si="8"/>
        <v>0</v>
      </c>
      <c r="W11" s="47">
        <f t="shared" si="9"/>
        <v>7.7165999999999997</v>
      </c>
      <c r="X11" s="47">
        <f t="shared" si="10"/>
        <v>6.6596572979999999</v>
      </c>
      <c r="Y11" s="47">
        <f t="shared" si="11"/>
        <v>4.0631757299999993</v>
      </c>
    </row>
    <row r="12" spans="1:25" ht="19.5" customHeight="1">
      <c r="A12" s="6">
        <f>+A11+1</f>
        <v>5</v>
      </c>
      <c r="B12" s="25">
        <v>5</v>
      </c>
      <c r="C12" s="42">
        <v>5</v>
      </c>
      <c r="D12" s="7" t="s">
        <v>61</v>
      </c>
      <c r="E12" s="9">
        <v>38.582999999999998</v>
      </c>
      <c r="F12" s="9">
        <v>33.298286490000002</v>
      </c>
      <c r="G12" s="9">
        <v>20.79816615</v>
      </c>
      <c r="H12" s="46">
        <f t="shared" si="12"/>
        <v>23.308800543</v>
      </c>
      <c r="I12" s="46">
        <f t="shared" si="13"/>
        <v>10.399083075</v>
      </c>
      <c r="J12" s="46">
        <f t="shared" si="14"/>
        <v>9.6457499999999996</v>
      </c>
      <c r="K12" s="46">
        <f t="shared" si="15"/>
        <v>4.9947429735000002</v>
      </c>
      <c r="L12" s="46">
        <f t="shared" si="16"/>
        <v>9.6457499999999996</v>
      </c>
      <c r="M12" s="46">
        <f t="shared" si="17"/>
        <v>9.6457499999999996</v>
      </c>
      <c r="N12" s="46">
        <f t="shared" si="18"/>
        <v>10.399083075</v>
      </c>
      <c r="O12" s="46">
        <f t="shared" si="19"/>
        <v>9.6457499999999996</v>
      </c>
      <c r="P12" s="46">
        <f t="shared" si="20"/>
        <v>4.9947429735000002</v>
      </c>
      <c r="Q12" s="47">
        <f t="shared" si="5"/>
        <v>38.582999999999998</v>
      </c>
      <c r="R12" s="48">
        <f t="shared" si="6"/>
        <v>33.298286490000002</v>
      </c>
      <c r="S12" s="48">
        <f t="shared" si="7"/>
        <v>20.79816615</v>
      </c>
      <c r="T12" s="49">
        <f t="shared" si="8"/>
        <v>0</v>
      </c>
      <c r="U12" s="49">
        <f t="shared" si="8"/>
        <v>0</v>
      </c>
      <c r="V12" s="49">
        <f t="shared" si="8"/>
        <v>0</v>
      </c>
      <c r="W12" s="47">
        <f t="shared" si="9"/>
        <v>7.7165999999999997</v>
      </c>
      <c r="X12" s="47">
        <f t="shared" si="10"/>
        <v>6.6596572980000008</v>
      </c>
      <c r="Y12" s="47">
        <f t="shared" si="11"/>
        <v>4.1596332299999998</v>
      </c>
    </row>
    <row r="13" spans="1:25" ht="19.5" customHeight="1">
      <c r="A13" s="6">
        <f>+A12+1</f>
        <v>6</v>
      </c>
      <c r="B13" s="25">
        <v>5</v>
      </c>
      <c r="C13" s="42">
        <v>6.1</v>
      </c>
      <c r="D13" s="7" t="s">
        <v>61</v>
      </c>
      <c r="E13" s="9">
        <v>47.071259999999995</v>
      </c>
      <c r="F13" s="9">
        <v>41.187352499999996</v>
      </c>
      <c r="G13" s="9">
        <v>24.196981202999996</v>
      </c>
      <c r="H13" s="46">
        <f t="shared" si="12"/>
        <v>28.831146749999995</v>
      </c>
      <c r="I13" s="46">
        <f t="shared" si="13"/>
        <v>12.098490601499998</v>
      </c>
      <c r="J13" s="46">
        <f t="shared" si="14"/>
        <v>11.767814999999999</v>
      </c>
      <c r="K13" s="46">
        <f t="shared" si="15"/>
        <v>6.1781028749999995</v>
      </c>
      <c r="L13" s="46">
        <f t="shared" si="16"/>
        <v>11.767814999999999</v>
      </c>
      <c r="M13" s="46">
        <f t="shared" si="17"/>
        <v>11.767814999999999</v>
      </c>
      <c r="N13" s="46">
        <f t="shared" si="18"/>
        <v>12.098490601499998</v>
      </c>
      <c r="O13" s="46">
        <f t="shared" si="19"/>
        <v>11.767814999999999</v>
      </c>
      <c r="P13" s="46">
        <f t="shared" si="20"/>
        <v>6.1781028749999995</v>
      </c>
      <c r="Q13" s="47">
        <f t="shared" si="5"/>
        <v>47.071259999999995</v>
      </c>
      <c r="R13" s="48">
        <f t="shared" si="6"/>
        <v>41.187352499999996</v>
      </c>
      <c r="S13" s="48">
        <f t="shared" si="7"/>
        <v>24.196981202999996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7">
        <f t="shared" si="9"/>
        <v>7.7165999999999997</v>
      </c>
      <c r="X13" s="47">
        <f t="shared" si="10"/>
        <v>6.7520249999999997</v>
      </c>
      <c r="Y13" s="47">
        <f t="shared" si="11"/>
        <v>3.9667182299999997</v>
      </c>
    </row>
    <row r="14" spans="1:25" ht="19.5" customHeight="1">
      <c r="A14" s="6">
        <f t="shared" ref="A14:A18" si="21">+A13+1</f>
        <v>7</v>
      </c>
      <c r="B14" s="25">
        <v>9</v>
      </c>
      <c r="C14" s="42">
        <v>5</v>
      </c>
      <c r="D14" s="7" t="s">
        <v>62</v>
      </c>
      <c r="E14" s="9">
        <v>24.242984999999997</v>
      </c>
      <c r="F14" s="9">
        <v>20.988606693599998</v>
      </c>
      <c r="G14" s="9">
        <v>8.0460042916500001</v>
      </c>
      <c r="H14" s="46">
        <f t="shared" ref="H14" si="22">+F14</f>
        <v>20.988606693599998</v>
      </c>
      <c r="I14" s="46">
        <f t="shared" ref="I14" si="23">+G14</f>
        <v>8.0460042916500001</v>
      </c>
      <c r="J14" s="46">
        <f t="shared" ref="J14" si="24">+E14*0.15</f>
        <v>3.6364477499999994</v>
      </c>
      <c r="K14" s="46"/>
      <c r="L14" s="46">
        <f t="shared" ref="L14" si="25">+E14*0.35</f>
        <v>8.4850447499999984</v>
      </c>
      <c r="M14" s="46">
        <f t="shared" ref="M14" si="26">+E14*0.35</f>
        <v>8.4850447499999984</v>
      </c>
      <c r="N14" s="46"/>
      <c r="O14" s="46">
        <f t="shared" ref="O14" si="27">+E14*0.15</f>
        <v>3.6364477499999994</v>
      </c>
      <c r="P14" s="46"/>
      <c r="Q14" s="47">
        <f t="shared" ref="Q14" si="28">+O14+M14+L14+J14</f>
        <v>24.242984999999994</v>
      </c>
      <c r="R14" s="48">
        <f t="shared" ref="R14" si="29">+P14+K14+H14</f>
        <v>20.988606693599998</v>
      </c>
      <c r="S14" s="48">
        <f t="shared" ref="S14" si="30">+N14+I14</f>
        <v>8.0460042916500001</v>
      </c>
      <c r="T14" s="49">
        <f t="shared" ref="T14" si="31">+Q14-E14</f>
        <v>0</v>
      </c>
      <c r="U14" s="49">
        <f t="shared" ref="U14" si="32">+R14-F14</f>
        <v>0</v>
      </c>
      <c r="V14" s="49">
        <f t="shared" ref="V14" si="33">+S14-G14</f>
        <v>0</v>
      </c>
      <c r="W14" s="47">
        <f t="shared" ref="W14" si="34">+E14/C14</f>
        <v>4.8485969999999998</v>
      </c>
      <c r="X14" s="47">
        <f t="shared" ref="X14" si="35">+F14/C14</f>
        <v>4.1977213387199992</v>
      </c>
      <c r="Y14" s="47">
        <f t="shared" ref="Y14" si="36">+G14/C14</f>
        <v>1.6092008583299999</v>
      </c>
    </row>
    <row r="15" spans="1:25" ht="19.5" customHeight="1">
      <c r="A15" s="6">
        <f t="shared" si="21"/>
        <v>8</v>
      </c>
      <c r="B15" s="25">
        <v>11</v>
      </c>
      <c r="C15" s="42">
        <v>1.21</v>
      </c>
      <c r="D15" s="7" t="s">
        <v>62</v>
      </c>
      <c r="E15" s="9">
        <v>5.8668023699999994</v>
      </c>
      <c r="F15" s="9">
        <v>5.1034727136392988</v>
      </c>
      <c r="G15" s="9">
        <v>1.9745896736708999</v>
      </c>
      <c r="H15" s="46">
        <f t="shared" ref="H15:H18" si="37">+F15</f>
        <v>5.1034727136392988</v>
      </c>
      <c r="I15" s="46">
        <f t="shared" ref="I15:I18" si="38">+G15</f>
        <v>1.9745896736708999</v>
      </c>
      <c r="J15" s="46">
        <f t="shared" ref="J15:J18" si="39">+E15*0.15</f>
        <v>0.88002035549999991</v>
      </c>
      <c r="K15" s="46"/>
      <c r="L15" s="46">
        <f t="shared" ref="L15:L18" si="40">+E15*0.35</f>
        <v>2.0533808294999996</v>
      </c>
      <c r="M15" s="46">
        <f t="shared" ref="M15:M18" si="41">+E15*0.35</f>
        <v>2.0533808294999996</v>
      </c>
      <c r="N15" s="46"/>
      <c r="O15" s="46">
        <f t="shared" ref="O15:O18" si="42">+E15*0.15</f>
        <v>0.88002035549999991</v>
      </c>
      <c r="P15" s="46"/>
      <c r="Q15" s="47">
        <f t="shared" ref="Q15:Q18" si="43">+O15+M15+L15+J15</f>
        <v>5.8668023699999994</v>
      </c>
      <c r="R15" s="48">
        <f t="shared" ref="R15:R18" si="44">+P15+K15+H15</f>
        <v>5.1034727136392988</v>
      </c>
      <c r="S15" s="48">
        <f t="shared" ref="S15:S18" si="45">+N15+I15</f>
        <v>1.9745896736708999</v>
      </c>
      <c r="T15" s="49">
        <f t="shared" ref="T15:T18" si="46">+Q15-E15</f>
        <v>0</v>
      </c>
      <c r="U15" s="49">
        <f t="shared" ref="U15:U18" si="47">+R15-F15</f>
        <v>0</v>
      </c>
      <c r="V15" s="49">
        <f t="shared" ref="V15:V18" si="48">+S15-G15</f>
        <v>0</v>
      </c>
      <c r="W15" s="47">
        <f t="shared" ref="W15:W18" si="49">+E15/C15</f>
        <v>4.8485969999999998</v>
      </c>
      <c r="X15" s="47">
        <f t="shared" ref="X15:X18" si="50">+F15/C15</f>
        <v>4.2177460443299992</v>
      </c>
      <c r="Y15" s="47">
        <f t="shared" ref="Y15:Y18" si="51">+G15/C15</f>
        <v>1.6318922922899999</v>
      </c>
    </row>
    <row r="16" spans="1:25" ht="19.5" customHeight="1">
      <c r="A16" s="6">
        <f t="shared" si="21"/>
        <v>9</v>
      </c>
      <c r="B16" s="25">
        <v>14</v>
      </c>
      <c r="C16" s="42">
        <v>5</v>
      </c>
      <c r="D16" s="7" t="s">
        <v>62</v>
      </c>
      <c r="E16" s="9">
        <v>24.242984999999997</v>
      </c>
      <c r="F16" s="9">
        <v>20.591506599299997</v>
      </c>
      <c r="G16" s="9">
        <v>8.0001850500000007</v>
      </c>
      <c r="H16" s="46">
        <f t="shared" si="37"/>
        <v>20.591506599299997</v>
      </c>
      <c r="I16" s="46">
        <f t="shared" si="38"/>
        <v>8.0001850500000007</v>
      </c>
      <c r="J16" s="46">
        <f t="shared" si="39"/>
        <v>3.6364477499999994</v>
      </c>
      <c r="K16" s="46"/>
      <c r="L16" s="46">
        <f t="shared" si="40"/>
        <v>8.4850447499999984</v>
      </c>
      <c r="M16" s="46">
        <f t="shared" si="41"/>
        <v>8.4850447499999984</v>
      </c>
      <c r="N16" s="46"/>
      <c r="O16" s="46">
        <f t="shared" si="42"/>
        <v>3.6364477499999994</v>
      </c>
      <c r="P16" s="46"/>
      <c r="Q16" s="47">
        <f t="shared" si="43"/>
        <v>24.242984999999994</v>
      </c>
      <c r="R16" s="48">
        <f t="shared" si="44"/>
        <v>20.591506599299997</v>
      </c>
      <c r="S16" s="48">
        <f t="shared" si="45"/>
        <v>8.0001850500000007</v>
      </c>
      <c r="T16" s="49">
        <f t="shared" si="46"/>
        <v>0</v>
      </c>
      <c r="U16" s="49">
        <f t="shared" si="47"/>
        <v>0</v>
      </c>
      <c r="V16" s="49">
        <f t="shared" si="48"/>
        <v>0</v>
      </c>
      <c r="W16" s="47">
        <f t="shared" si="49"/>
        <v>4.8485969999999998</v>
      </c>
      <c r="X16" s="47">
        <f t="shared" si="50"/>
        <v>4.1183013198599996</v>
      </c>
      <c r="Y16" s="47">
        <f t="shared" si="51"/>
        <v>1.6000370100000001</v>
      </c>
    </row>
    <row r="17" spans="1:32" ht="19.5" customHeight="1">
      <c r="A17" s="6">
        <f t="shared" si="21"/>
        <v>10</v>
      </c>
      <c r="B17" s="25">
        <v>14</v>
      </c>
      <c r="C17" s="42">
        <v>6.27</v>
      </c>
      <c r="D17" s="7" t="s">
        <v>62</v>
      </c>
      <c r="E17" s="9">
        <v>30.400703189999998</v>
      </c>
      <c r="F17" s="9">
        <v>16.175302146303295</v>
      </c>
      <c r="G17" s="9">
        <v>10.9725258023667</v>
      </c>
      <c r="H17" s="46">
        <f t="shared" si="37"/>
        <v>16.175302146303295</v>
      </c>
      <c r="I17" s="46">
        <f t="shared" si="38"/>
        <v>10.9725258023667</v>
      </c>
      <c r="J17" s="46">
        <f t="shared" si="39"/>
        <v>4.5601054784999997</v>
      </c>
      <c r="K17" s="46"/>
      <c r="L17" s="46">
        <f t="shared" si="40"/>
        <v>10.640246116499998</v>
      </c>
      <c r="M17" s="46">
        <f t="shared" si="41"/>
        <v>10.640246116499998</v>
      </c>
      <c r="N17" s="46"/>
      <c r="O17" s="46">
        <f t="shared" si="42"/>
        <v>4.5601054784999997</v>
      </c>
      <c r="P17" s="46"/>
      <c r="Q17" s="47">
        <f t="shared" si="43"/>
        <v>30.400703189999994</v>
      </c>
      <c r="R17" s="48">
        <f t="shared" si="44"/>
        <v>16.175302146303295</v>
      </c>
      <c r="S17" s="48">
        <f t="shared" si="45"/>
        <v>10.9725258023667</v>
      </c>
      <c r="T17" s="49">
        <f t="shared" si="46"/>
        <v>0</v>
      </c>
      <c r="U17" s="49">
        <f t="shared" si="47"/>
        <v>0</v>
      </c>
      <c r="V17" s="49">
        <f t="shared" si="48"/>
        <v>0</v>
      </c>
      <c r="W17" s="47">
        <f t="shared" si="49"/>
        <v>4.8485969999999998</v>
      </c>
      <c r="X17" s="47">
        <f t="shared" si="50"/>
        <v>2.5797930057899996</v>
      </c>
      <c r="Y17" s="47">
        <f t="shared" si="51"/>
        <v>1.7500041152100001</v>
      </c>
    </row>
    <row r="18" spans="1:32" ht="19.5" customHeight="1">
      <c r="A18" s="6">
        <f t="shared" si="21"/>
        <v>11</v>
      </c>
      <c r="B18" s="25">
        <v>9</v>
      </c>
      <c r="C18" s="42">
        <v>1.41</v>
      </c>
      <c r="D18" s="7" t="s">
        <v>62</v>
      </c>
      <c r="E18" s="9">
        <v>6.8365217699999992</v>
      </c>
      <c r="F18" s="9">
        <v>5.937450792027299</v>
      </c>
      <c r="G18" s="9">
        <v>2.2433362536077999</v>
      </c>
      <c r="H18" s="46">
        <f t="shared" si="37"/>
        <v>5.937450792027299</v>
      </c>
      <c r="I18" s="46">
        <f t="shared" si="38"/>
        <v>2.2433362536077999</v>
      </c>
      <c r="J18" s="46">
        <f t="shared" si="39"/>
        <v>1.0254782654999999</v>
      </c>
      <c r="K18" s="46"/>
      <c r="L18" s="46">
        <f t="shared" si="40"/>
        <v>2.3927826194999997</v>
      </c>
      <c r="M18" s="46">
        <f t="shared" si="41"/>
        <v>2.3927826194999997</v>
      </c>
      <c r="N18" s="46"/>
      <c r="O18" s="46">
        <f t="shared" si="42"/>
        <v>1.0254782654999999</v>
      </c>
      <c r="P18" s="46"/>
      <c r="Q18" s="47">
        <f t="shared" si="43"/>
        <v>6.8365217699999992</v>
      </c>
      <c r="R18" s="48">
        <f t="shared" si="44"/>
        <v>5.937450792027299</v>
      </c>
      <c r="S18" s="48">
        <f t="shared" si="45"/>
        <v>2.2433362536077999</v>
      </c>
      <c r="T18" s="49">
        <f t="shared" si="46"/>
        <v>0</v>
      </c>
      <c r="U18" s="49">
        <f t="shared" si="47"/>
        <v>0</v>
      </c>
      <c r="V18" s="49">
        <f t="shared" si="48"/>
        <v>0</v>
      </c>
      <c r="W18" s="47">
        <f t="shared" si="49"/>
        <v>4.8485969999999998</v>
      </c>
      <c r="X18" s="47">
        <f t="shared" si="50"/>
        <v>4.2109580085299996</v>
      </c>
      <c r="Y18" s="47">
        <f t="shared" si="51"/>
        <v>1.59101861958</v>
      </c>
    </row>
    <row r="19" spans="1:32" ht="19.5" customHeight="1">
      <c r="C19" s="33">
        <f>SUM(C8:C18)</f>
        <v>45.53</v>
      </c>
      <c r="E19" s="33"/>
      <c r="F19" s="33"/>
      <c r="G19" s="33"/>
      <c r="H19" s="33"/>
      <c r="I19" s="33"/>
      <c r="J19" s="33"/>
      <c r="L19" s="1"/>
    </row>
    <row r="20" spans="1:32" ht="19.5" customHeight="1">
      <c r="F20" s="1"/>
      <c r="G20" s="1"/>
      <c r="I20" s="1"/>
      <c r="J20" s="1"/>
      <c r="L20" s="1"/>
    </row>
    <row r="21" spans="1:32">
      <c r="F21" s="1"/>
      <c r="G21" s="1"/>
      <c r="I21" s="1"/>
      <c r="J21" s="1"/>
      <c r="L21" s="1"/>
    </row>
    <row r="22" spans="1:32">
      <c r="F22" s="1"/>
      <c r="G22" s="1"/>
      <c r="I22" s="1"/>
      <c r="J22" s="1"/>
      <c r="L22" s="1"/>
    </row>
    <row r="23" spans="1:32">
      <c r="F23" s="1"/>
      <c r="G23" s="1"/>
      <c r="I23" s="1"/>
      <c r="J23" s="1"/>
      <c r="L23" s="1"/>
    </row>
    <row r="24" spans="1:32">
      <c r="F24" s="1"/>
      <c r="G24" s="1"/>
      <c r="I24" s="1"/>
      <c r="J24" s="1"/>
      <c r="L24" s="1"/>
    </row>
    <row r="25" spans="1:32">
      <c r="F25" s="12"/>
      <c r="G25" s="1"/>
      <c r="H25" s="12"/>
      <c r="L25" s="1"/>
    </row>
    <row r="26" spans="1:32">
      <c r="F26" s="12"/>
      <c r="G26" s="1"/>
      <c r="H26" s="12"/>
      <c r="L26" s="1"/>
    </row>
    <row r="27" spans="1:32">
      <c r="F27" s="12"/>
      <c r="G27" s="1"/>
      <c r="H27" s="12"/>
      <c r="L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"/>
      <c r="M28" s="1"/>
      <c r="N28" s="1"/>
      <c r="O28" s="1"/>
      <c r="P28" s="1"/>
      <c r="Q28" s="1"/>
      <c r="R28" s="1"/>
      <c r="S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F77" s="12"/>
      <c r="G77" s="1"/>
      <c r="H77" s="12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F78" s="12"/>
      <c r="G78" s="1"/>
      <c r="H78" s="12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s="10" customFormat="1">
      <c r="A79" s="1"/>
      <c r="B79" s="1"/>
      <c r="C79" s="1"/>
      <c r="D79" s="1"/>
      <c r="E79" s="1"/>
      <c r="F79" s="12"/>
      <c r="G79" s="1"/>
      <c r="H79" s="12"/>
      <c r="J79" s="12"/>
      <c r="K79" s="1"/>
      <c r="L79" s="1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s="10" customFormat="1">
      <c r="A80" s="1"/>
      <c r="B80" s="1"/>
      <c r="C80" s="1"/>
      <c r="D80" s="1"/>
      <c r="E80" s="1"/>
      <c r="F80" s="12"/>
      <c r="G80" s="1"/>
      <c r="H80" s="12"/>
      <c r="J80" s="12"/>
      <c r="K80" s="1"/>
      <c r="L80" s="1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s="10" customFormat="1">
      <c r="A81" s="1"/>
      <c r="B81" s="1"/>
      <c r="C81" s="1"/>
      <c r="D81" s="1"/>
      <c r="E81" s="1"/>
      <c r="F81" s="12"/>
      <c r="G81" s="1"/>
      <c r="H81" s="12"/>
      <c r="J81" s="12"/>
      <c r="K81" s="1"/>
      <c r="L81" s="1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s="10" customFormat="1">
      <c r="A82" s="1"/>
      <c r="B82" s="1"/>
      <c r="C82" s="1"/>
      <c r="D82" s="1"/>
      <c r="E82" s="1"/>
      <c r="F82" s="12"/>
      <c r="G82" s="1"/>
      <c r="H82" s="12"/>
      <c r="J82" s="12"/>
      <c r="K82" s="1"/>
      <c r="L82" s="1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s="10" customFormat="1">
      <c r="A83" s="1"/>
      <c r="B83" s="1"/>
      <c r="C83" s="1"/>
      <c r="D83" s="1"/>
      <c r="E83" s="1"/>
      <c r="F83" s="12"/>
      <c r="G83" s="1"/>
      <c r="H83" s="12"/>
      <c r="J83" s="12"/>
      <c r="K83" s="1"/>
      <c r="L83" s="1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s="10" customFormat="1">
      <c r="A84" s="1"/>
      <c r="B84" s="1"/>
      <c r="C84" s="1"/>
      <c r="D84" s="1"/>
      <c r="E84" s="1"/>
      <c r="F84" s="12"/>
      <c r="G84" s="1"/>
      <c r="H84" s="12"/>
      <c r="J84" s="12"/>
      <c r="K84" s="1"/>
      <c r="L84" s="1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s="10" customFormat="1">
      <c r="A85" s="1"/>
      <c r="B85" s="1"/>
      <c r="C85" s="1"/>
      <c r="D85" s="1"/>
      <c r="E85" s="1"/>
      <c r="G85" s="13"/>
      <c r="H85" s="1"/>
      <c r="J85" s="12"/>
      <c r="K85" s="1"/>
      <c r="L85" s="1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s="10" customFormat="1">
      <c r="A86" s="1"/>
      <c r="B86" s="1"/>
      <c r="C86" s="1"/>
      <c r="D86" s="1"/>
      <c r="E86" s="1"/>
      <c r="G86" s="13"/>
      <c r="H86" s="1"/>
      <c r="J86" s="12"/>
      <c r="K86" s="1"/>
      <c r="L86" s="1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</sheetData>
  <mergeCells count="15">
    <mergeCell ref="O6:P6"/>
    <mergeCell ref="E6:E7"/>
    <mergeCell ref="F6:F7"/>
    <mergeCell ref="G6:G7"/>
    <mergeCell ref="E5:G5"/>
    <mergeCell ref="H5:P5"/>
    <mergeCell ref="H6:I6"/>
    <mergeCell ref="M6:N6"/>
    <mergeCell ref="A1:X1"/>
    <mergeCell ref="A2:X2"/>
    <mergeCell ref="A3:X3"/>
    <mergeCell ref="A5:A7"/>
    <mergeCell ref="B5:B7"/>
    <mergeCell ref="C5:C7"/>
    <mergeCell ref="D5:D7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2023-03-29T06:36:12Z</dcterms:modified>
</cp:coreProperties>
</file>