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Ахлиёр Шукур ери\"/>
    </mc:Choice>
  </mc:AlternateContent>
  <bookViews>
    <workbookView xWindow="480" yWindow="105" windowWidth="27795" windowHeight="12600" activeTab="1"/>
  </bookViews>
  <sheets>
    <sheet name="Жадвал" sheetId="1" r:id="rId1"/>
    <sheet name="3." sheetId="2" r:id="rId2"/>
    <sheet name="4" sheetId="11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0" i="11" l="1"/>
  <c r="X10" i="11"/>
  <c r="W10" i="11"/>
  <c r="R10" i="11"/>
  <c r="U10" i="11" s="1"/>
  <c r="P10" i="11"/>
  <c r="O10" i="11"/>
  <c r="Q10" i="11" s="1"/>
  <c r="T10" i="11" s="1"/>
  <c r="N10" i="11"/>
  <c r="S10" i="11" s="1"/>
  <c r="V10" i="11" s="1"/>
  <c r="M10" i="11"/>
  <c r="L10" i="11"/>
  <c r="K10" i="11"/>
  <c r="J10" i="11"/>
  <c r="I10" i="11"/>
  <c r="H10" i="11"/>
  <c r="Y9" i="11"/>
  <c r="X9" i="11"/>
  <c r="W9" i="11"/>
  <c r="P9" i="11"/>
  <c r="R9" i="11" s="1"/>
  <c r="U9" i="11" s="1"/>
  <c r="O9" i="11"/>
  <c r="Q9" i="11" s="1"/>
  <c r="T9" i="11" s="1"/>
  <c r="N9" i="11"/>
  <c r="S9" i="11" s="1"/>
  <c r="V9" i="11" s="1"/>
  <c r="M9" i="11"/>
  <c r="L9" i="11"/>
  <c r="K9" i="11"/>
  <c r="J9" i="11"/>
  <c r="I9" i="11"/>
  <c r="H9" i="11"/>
  <c r="C11" i="11"/>
  <c r="E12" i="1" l="1"/>
  <c r="E13" i="1" s="1"/>
  <c r="H12" i="1"/>
  <c r="H13" i="1" s="1"/>
  <c r="K12" i="1"/>
  <c r="K13" i="1" s="1"/>
  <c r="C11" i="1"/>
  <c r="A21" i="2" l="1"/>
  <c r="A11" i="2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<sst xmlns="http://schemas.openxmlformats.org/spreadsheetml/2006/main" count="166" uniqueCount="72">
  <si>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</si>
  <si>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</si>
  <si>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</si>
  <si>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</si>
  <si>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</si>
  <si>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</si>
  <si>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</si>
  <si>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</si>
  <si>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</si>
  <si>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</si>
  <si>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</si>
  <si>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</si>
  <si>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</si>
  <si>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</si>
  <si>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</si>
  <si>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</si>
  <si>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</si>
  <si>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</si>
  <si>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</si>
  <si>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</si>
  <si>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</si>
  <si>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</si>
  <si>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</si>
  <si>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</si>
  <si>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</si>
  <si>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</si>
  <si>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</si>
  <si>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</si>
  <si>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</si>
  <si>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</si>
  <si>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</si>
  <si>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</si>
  <si>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</si>
  <si>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</si>
  <si>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</si>
  <si>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</si>
  <si>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</si>
  <si>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</si>
  <si>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</si>
  <si>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</si>
  <si>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</si>
  <si>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</si>
  <si>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</si>
  <si>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</si>
  <si>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</si>
  <si>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</si>
  <si>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</si>
  <si>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</si>
  <si>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</si>
  <si>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</si>
  <si>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</si>
  <si>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</si>
  <si>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</si>
  <si>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</si>
  <si>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</si>
  <si>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</si>
  <si>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</si>
  <si>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</si>
  <si>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</si>
  <si>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</si>
  <si>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</si>
  <si>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</si>
  <si>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</si>
  <si>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</si>
  <si>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</si>
  <si>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</si>
  <si>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</si>
  <si>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</si>
  <si>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</si>
  <si>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ўртача</t>
  </si>
  <si>
    <t xml:space="preserve">Фарғона вилояти Риштон тумани Истиқлол худуди Ахлиёр Шукур ери фермер хўжалиги томонидан суғорилиб экиладиган </t>
  </si>
  <si>
    <t>пахта-ғалла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</si>
</sst>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8" t="s">
        <v>58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57</v>
      </c>
      <c r="W8" s="61"/>
      <c r="X8" s="61"/>
    </row>
    <row r="9" spans="1:33" s="10" customFormat="1" ht="19.5" customHeight="1">
      <c r="A9" s="6">
        <v>1</v>
      </c>
      <c r="B9" s="25">
        <v>51</v>
      </c>
      <c r="C9" s="41">
        <v>5</v>
      </c>
      <c r="D9" s="7" t="s">
        <v>71</v>
      </c>
      <c r="E9" s="40">
        <v>5.99</v>
      </c>
      <c r="F9" s="38">
        <v>1.25</v>
      </c>
      <c r="G9" s="30" t="s">
        <v>55</v>
      </c>
      <c r="H9" s="7">
        <v>97</v>
      </c>
      <c r="I9" s="38">
        <v>1.1313</v>
      </c>
      <c r="J9" s="30" t="s">
        <v>55</v>
      </c>
      <c r="K9" s="7">
        <v>1.6</v>
      </c>
      <c r="L9" s="51" t="s">
        <v>69</v>
      </c>
      <c r="M9" s="8">
        <f>+Y9*Z9</f>
        <v>7.7165999999999997</v>
      </c>
      <c r="N9" s="9">
        <f>M9*F9*0.7</f>
        <v>6.7520249999999997</v>
      </c>
      <c r="O9" s="9">
        <f>M9*I9*0.5</f>
        <v>4.3648947900000001</v>
      </c>
      <c r="P9" s="9">
        <f>M9*C9</f>
        <v>38.582999999999998</v>
      </c>
      <c r="Q9" s="9">
        <f>N9*C9</f>
        <v>33.760125000000002</v>
      </c>
      <c r="R9" s="9">
        <f>O9*C9</f>
        <v>21.824473950000002</v>
      </c>
      <c r="S9" s="9">
        <f>+AA9*Z9</f>
        <v>4.8485969999999998</v>
      </c>
      <c r="T9" s="9">
        <f>S9*F9*0.7</f>
        <v>4.2425223749999992</v>
      </c>
      <c r="U9" s="9">
        <f>S9*I9*0.3</f>
        <v>1.64556533583</v>
      </c>
      <c r="V9" s="9">
        <f>S9*C9</f>
        <v>24.242984999999997</v>
      </c>
      <c r="W9" s="9">
        <f>T9*C9</f>
        <v>21.212611874999997</v>
      </c>
      <c r="X9" s="9">
        <f>U9*C9</f>
        <v>8.2278266791500005</v>
      </c>
      <c r="Y9" s="27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25">
        <v>51</v>
      </c>
      <c r="C10" s="41">
        <v>6</v>
      </c>
      <c r="D10" s="7" t="s">
        <v>71</v>
      </c>
      <c r="E10" s="40">
        <v>5.36</v>
      </c>
      <c r="F10" s="38">
        <v>1.25</v>
      </c>
      <c r="G10" s="30" t="s">
        <v>55</v>
      </c>
      <c r="H10" s="7">
        <v>84</v>
      </c>
      <c r="I10" s="38">
        <v>1.1625000000000001</v>
      </c>
      <c r="J10" s="30" t="s">
        <v>55</v>
      </c>
      <c r="K10" s="39">
        <v>1.6</v>
      </c>
      <c r="L10" s="51" t="s">
        <v>69</v>
      </c>
      <c r="M10" s="8">
        <f t="shared" ref="M10" si="0">+Y10*Z10</f>
        <v>7.7165999999999997</v>
      </c>
      <c r="N10" s="9">
        <f t="shared" ref="N10" si="1">M10*F10*0.7</f>
        <v>6.7520249999999997</v>
      </c>
      <c r="O10" s="9">
        <f t="shared" ref="O10" si="2">M10*I10*0.5</f>
        <v>4.4852737500000002</v>
      </c>
      <c r="P10" s="9">
        <f t="shared" ref="P10" si="3">M10*C10</f>
        <v>46.299599999999998</v>
      </c>
      <c r="Q10" s="9">
        <f t="shared" ref="Q10" si="4">N10*C10</f>
        <v>40.512149999999998</v>
      </c>
      <c r="R10" s="9">
        <f t="shared" ref="R10" si="5">O10*C10</f>
        <v>26.911642499999999</v>
      </c>
      <c r="S10" s="9">
        <f t="shared" ref="S10" si="6">+AA10*Z10</f>
        <v>4.8485969999999998</v>
      </c>
      <c r="T10" s="9">
        <f t="shared" ref="T10" si="7">S10*F10*0.7</f>
        <v>4.2425223749999992</v>
      </c>
      <c r="U10" s="9">
        <f t="shared" ref="U10" si="8">S10*I10*0.3</f>
        <v>1.6909482037499999</v>
      </c>
      <c r="V10" s="9">
        <f t="shared" ref="V10" si="9">S10*C10</f>
        <v>29.091581999999999</v>
      </c>
      <c r="W10" s="9">
        <f t="shared" ref="W10" si="10">T10*C10</f>
        <v>25.455134249999993</v>
      </c>
      <c r="X10" s="9">
        <f t="shared" ref="X10" si="11">U10*C10</f>
        <v>10.1456892225</v>
      </c>
      <c r="Y10" s="27">
        <v>6</v>
      </c>
      <c r="Z10" s="10">
        <v>1.2861</v>
      </c>
      <c r="AA10" s="10">
        <v>3.77</v>
      </c>
      <c r="AC10" s="51" t="s">
        <v>69</v>
      </c>
    </row>
    <row r="11" spans="1:33" s="10" customFormat="1" ht="19.5" customHeight="1">
      <c r="A11" s="1"/>
      <c r="B11" s="1"/>
      <c r="C11" s="33">
        <f>SUM(C9:C10)</f>
        <v>11</v>
      </c>
      <c r="D11" s="1"/>
      <c r="E11" s="1"/>
      <c r="F11" s="12"/>
      <c r="G11" s="1"/>
      <c r="H11" s="1"/>
      <c r="J11" s="12"/>
      <c r="K11" s="1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30" t="s">
        <v>55</v>
      </c>
    </row>
    <row r="12" spans="1:33" ht="19.5" customHeight="1">
      <c r="E12" s="33">
        <f>SUM(E9:E11)</f>
        <v>11.350000000000001</v>
      </c>
      <c r="F12" s="12"/>
      <c r="G12" s="1"/>
      <c r="H12" s="1">
        <f>SUM(H9:H11)</f>
        <v>181</v>
      </c>
      <c r="K12" s="1">
        <f>SUM(K9:K11)</f>
        <v>3.2</v>
      </c>
      <c r="AC12" s="31" t="s">
        <v>21</v>
      </c>
    </row>
    <row r="13" spans="1:33" ht="19.5" customHeight="1">
      <c r="E13" s="1">
        <f>+E12/2</f>
        <v>5.6750000000000007</v>
      </c>
      <c r="F13" s="12"/>
      <c r="G13" s="1"/>
      <c r="H13" s="1">
        <f>+H12/2</f>
        <v>90.5</v>
      </c>
      <c r="K13" s="1">
        <f>+K12/2</f>
        <v>1.6</v>
      </c>
      <c r="AC13" s="32" t="s">
        <v>59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tabSelected="1" view="pageBreakPreview" zoomScale="85" zoomScaleNormal="100" zoomScaleSheetLayoutView="85" workbookViewId="0">
      <selection activeCell="L9" sqref="L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11</v>
      </c>
      <c r="C9" s="20">
        <v>11</v>
      </c>
      <c r="D9" s="21">
        <f>+C9/B9%</f>
        <v>100</v>
      </c>
      <c r="E9" s="20">
        <v>8</v>
      </c>
      <c r="F9" s="21">
        <f>E9/B9*100</f>
        <v>72.727272727272734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+Жадвал!E11</f>
        <v>0</v>
      </c>
      <c r="N9" s="34">
        <f>+L9+J9+H9+F9+D9</f>
        <v>172.72727272727275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62" t="str">
        <f>A1</f>
        <v xml:space="preserve">Фарғона вилояти Риштон тумани Истиқлол худуди Ахлиёр Шукур ери фермер хўжалиги томонидан суғорилиб экиладиган 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5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5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5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5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5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11</v>
      </c>
      <c r="C19" s="20">
        <v>11</v>
      </c>
      <c r="D19" s="21">
        <f>+C19/B19%</f>
        <v>100</v>
      </c>
      <c r="E19" s="20">
        <v>18</v>
      </c>
      <c r="F19" s="21">
        <f>+E19/B19%</f>
        <v>163.63636363636363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+Жадвал!H11</f>
        <v>0</v>
      </c>
      <c r="N19" s="34">
        <f>+L19+J19+H19+F19+D19</f>
        <v>263.63636363636363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62" t="str">
        <f>A1</f>
        <v xml:space="preserve">Фарғона вилояти Риштон тумани Истиқлол худуди Ахлиёр Шукур ери фермер хўжалиги томонидан суғорилиб экиладиган 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5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5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5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5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5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11</v>
      </c>
      <c r="C29" s="20"/>
      <c r="D29" s="21">
        <f>+C29/B29%</f>
        <v>0</v>
      </c>
      <c r="E29" s="20"/>
      <c r="F29" s="21">
        <f>+E29/B29%</f>
        <v>0</v>
      </c>
      <c r="G29" s="22">
        <v>11</v>
      </c>
      <c r="H29" s="21">
        <f>+G29/B29%</f>
        <v>100</v>
      </c>
      <c r="I29" s="26"/>
      <c r="J29" s="21">
        <f>+I29/B29%</f>
        <v>0</v>
      </c>
      <c r="K29" s="22"/>
      <c r="L29" s="21">
        <f>+K29/B29%</f>
        <v>0</v>
      </c>
      <c r="M29" s="24">
        <f>+Жадвал!K11</f>
        <v>0</v>
      </c>
      <c r="N29" s="34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H9" sqref="H9:Y10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85546875" style="13" customWidth="1"/>
    <col min="8" max="8" width="9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60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61</v>
      </c>
      <c r="I7" s="92"/>
      <c r="J7" s="50" t="s">
        <v>62</v>
      </c>
      <c r="K7" s="42" t="s">
        <v>63</v>
      </c>
      <c r="L7" s="50" t="s">
        <v>64</v>
      </c>
      <c r="M7" s="92" t="s">
        <v>65</v>
      </c>
      <c r="N7" s="92"/>
      <c r="O7" s="92" t="s">
        <v>66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50" t="s">
        <v>67</v>
      </c>
      <c r="I8" s="50" t="s">
        <v>68</v>
      </c>
      <c r="J8" s="50" t="s">
        <v>17</v>
      </c>
      <c r="K8" s="50" t="s">
        <v>67</v>
      </c>
      <c r="L8" s="50" t="s">
        <v>17</v>
      </c>
      <c r="M8" s="50" t="s">
        <v>17</v>
      </c>
      <c r="N8" s="50" t="s">
        <v>68</v>
      </c>
      <c r="O8" s="50" t="s">
        <v>17</v>
      </c>
      <c r="P8" s="50" t="s">
        <v>67</v>
      </c>
      <c r="Q8" s="43" t="s">
        <v>17</v>
      </c>
      <c r="R8" s="43" t="s">
        <v>67</v>
      </c>
      <c r="S8" s="43" t="s">
        <v>68</v>
      </c>
      <c r="T8" s="44"/>
      <c r="U8" s="44"/>
      <c r="V8" s="44"/>
      <c r="W8" s="43" t="s">
        <v>17</v>
      </c>
      <c r="X8" s="43" t="s">
        <v>67</v>
      </c>
      <c r="Y8" s="43" t="s">
        <v>68</v>
      </c>
    </row>
    <row r="9" spans="1:25" s="10" customFormat="1" ht="19.5" customHeight="1">
      <c r="A9" s="6">
        <v>1</v>
      </c>
      <c r="B9" s="25">
        <v>51</v>
      </c>
      <c r="C9" s="41">
        <v>5</v>
      </c>
      <c r="D9" s="7" t="s">
        <v>71</v>
      </c>
      <c r="E9" s="9">
        <v>38.582999999999998</v>
      </c>
      <c r="F9" s="9">
        <v>33.760125000000002</v>
      </c>
      <c r="G9" s="9">
        <v>21.824473950000002</v>
      </c>
      <c r="H9" s="45">
        <f t="shared" ref="H9:H10" si="0">+F9*0.7</f>
        <v>23.632087500000001</v>
      </c>
      <c r="I9" s="45">
        <f t="shared" ref="I9:I10" si="1">+G9*0.5</f>
        <v>10.912236975000001</v>
      </c>
      <c r="J9" s="45">
        <f t="shared" ref="J9:J10" si="2">+E9*0.25</f>
        <v>9.6457499999999996</v>
      </c>
      <c r="K9" s="45">
        <f t="shared" ref="K9:K10" si="3">+F9*0.15</f>
        <v>5.0640187499999998</v>
      </c>
      <c r="L9" s="45">
        <f t="shared" ref="L9:L10" si="4">+E9*0.25</f>
        <v>9.6457499999999996</v>
      </c>
      <c r="M9" s="45">
        <f t="shared" ref="M9:M10" si="5">+E9*0.25</f>
        <v>9.6457499999999996</v>
      </c>
      <c r="N9" s="45">
        <f t="shared" ref="N9:N10" si="6">+G9*0.5</f>
        <v>10.912236975000001</v>
      </c>
      <c r="O9" s="45">
        <f t="shared" ref="O9:O10" si="7">+E9*0.25</f>
        <v>9.6457499999999996</v>
      </c>
      <c r="P9" s="45">
        <f t="shared" ref="P9:P10" si="8">+F9*0.15</f>
        <v>5.0640187499999998</v>
      </c>
      <c r="Q9" s="46">
        <f t="shared" ref="Q9:Q10" si="9">+O9+M9+L9+J9</f>
        <v>38.582999999999998</v>
      </c>
      <c r="R9" s="47">
        <f t="shared" ref="R9:R10" si="10">+P9+K9+H9</f>
        <v>33.760125000000002</v>
      </c>
      <c r="S9" s="47">
        <f t="shared" ref="S9:S10" si="11">+N9+I9</f>
        <v>21.824473950000002</v>
      </c>
      <c r="T9" s="48">
        <f t="shared" ref="T9:V10" si="12">+Q9-E9</f>
        <v>0</v>
      </c>
      <c r="U9" s="48">
        <f t="shared" si="12"/>
        <v>0</v>
      </c>
      <c r="V9" s="48">
        <f t="shared" si="12"/>
        <v>0</v>
      </c>
      <c r="W9" s="46">
        <f t="shared" ref="W9:W10" si="13">+E9/C9</f>
        <v>7.7165999999999997</v>
      </c>
      <c r="X9" s="46">
        <f t="shared" ref="X9:X10" si="14">+F9/C9</f>
        <v>6.7520250000000006</v>
      </c>
      <c r="Y9" s="46">
        <f t="shared" ref="Y9:Y10" si="15">+G9/C9</f>
        <v>4.3648947900000001</v>
      </c>
    </row>
    <row r="10" spans="1:25" s="10" customFormat="1" ht="19.5" customHeight="1">
      <c r="A10" s="6">
        <v>2</v>
      </c>
      <c r="B10" s="25">
        <v>51</v>
      </c>
      <c r="C10" s="41">
        <v>6</v>
      </c>
      <c r="D10" s="7" t="s">
        <v>71</v>
      </c>
      <c r="E10" s="9">
        <v>46.299599999999998</v>
      </c>
      <c r="F10" s="9">
        <v>40.512149999999998</v>
      </c>
      <c r="G10" s="9">
        <v>26.911642499999999</v>
      </c>
      <c r="H10" s="45">
        <f t="shared" si="0"/>
        <v>28.358504999999997</v>
      </c>
      <c r="I10" s="45">
        <f t="shared" si="1"/>
        <v>13.45582125</v>
      </c>
      <c r="J10" s="45">
        <f t="shared" si="2"/>
        <v>11.5749</v>
      </c>
      <c r="K10" s="45">
        <f t="shared" si="3"/>
        <v>6.0768224999999996</v>
      </c>
      <c r="L10" s="45">
        <f t="shared" si="4"/>
        <v>11.5749</v>
      </c>
      <c r="M10" s="45">
        <f t="shared" si="5"/>
        <v>11.5749</v>
      </c>
      <c r="N10" s="45">
        <f t="shared" si="6"/>
        <v>13.45582125</v>
      </c>
      <c r="O10" s="45">
        <f t="shared" si="7"/>
        <v>11.5749</v>
      </c>
      <c r="P10" s="45">
        <f t="shared" si="8"/>
        <v>6.0768224999999996</v>
      </c>
      <c r="Q10" s="46">
        <f t="shared" si="9"/>
        <v>46.299599999999998</v>
      </c>
      <c r="R10" s="47">
        <f t="shared" si="10"/>
        <v>40.512149999999998</v>
      </c>
      <c r="S10" s="47">
        <f t="shared" si="11"/>
        <v>26.911642499999999</v>
      </c>
      <c r="T10" s="48">
        <f t="shared" si="12"/>
        <v>0</v>
      </c>
      <c r="U10" s="48">
        <f t="shared" si="12"/>
        <v>0</v>
      </c>
      <c r="V10" s="48">
        <f t="shared" si="12"/>
        <v>0</v>
      </c>
      <c r="W10" s="46">
        <f t="shared" si="13"/>
        <v>7.7165999999999997</v>
      </c>
      <c r="X10" s="46">
        <f t="shared" si="14"/>
        <v>6.7520249999999997</v>
      </c>
      <c r="Y10" s="46">
        <f t="shared" si="15"/>
        <v>4.4852737500000002</v>
      </c>
    </row>
    <row r="11" spans="1:25" s="10" customFormat="1" ht="19.5" customHeight="1">
      <c r="A11" s="1"/>
      <c r="B11" s="1"/>
      <c r="C11" s="33">
        <f>SUM(C9:C10)</f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2023-04-04T04:21:10Z</dcterms:modified>
</cp:coreProperties>
</file>