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Хасан Хусан хосилдор ер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5" r:id="rId3"/>
  </sheets>
  <definedNames>
    <definedName name="_xlnm._FilterDatabase" localSheetId="2" hidden="1">'4'!$A$6:$D$10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0" i="5" l="1"/>
  <c r="X10" i="5"/>
  <c r="W10" i="5"/>
  <c r="R10" i="5"/>
  <c r="U10" i="5" s="1"/>
  <c r="O10" i="5"/>
  <c r="Q10" i="5" s="1"/>
  <c r="T10" i="5" s="1"/>
  <c r="M10" i="5"/>
  <c r="L10" i="5"/>
  <c r="J10" i="5"/>
  <c r="I10" i="5"/>
  <c r="S10" i="5" s="1"/>
  <c r="V10" i="5" s="1"/>
  <c r="H10" i="5"/>
  <c r="Y9" i="5"/>
  <c r="X9" i="5"/>
  <c r="W9" i="5"/>
  <c r="O9" i="5"/>
  <c r="M9" i="5"/>
  <c r="L9" i="5"/>
  <c r="J9" i="5"/>
  <c r="Q9" i="5" s="1"/>
  <c r="T9" i="5" s="1"/>
  <c r="I9" i="5"/>
  <c r="S9" i="5" s="1"/>
  <c r="V9" i="5" s="1"/>
  <c r="H9" i="5"/>
  <c r="R9" i="5" s="1"/>
  <c r="U9" i="5" s="1"/>
  <c r="C11" i="5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2" i="1" l="1"/>
  <c r="K13" i="1" s="1"/>
  <c r="M29" i="2" l="1"/>
  <c r="C11" i="1"/>
  <c r="F9" i="2" l="1"/>
  <c r="B29" i="2"/>
  <c r="B19" i="2"/>
  <c r="L19" i="2" s="1"/>
  <c r="H12" i="1"/>
  <c r="H13" i="1" s="1"/>
  <c r="E12" i="1"/>
  <c r="E13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<sst xmlns="http://schemas.openxmlformats.org/spreadsheetml/2006/main" count="169" uniqueCount="73">
  <si>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</si>
  <si>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</si>
  <si>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</si>
  <si>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</si>
  <si>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</si>
  <si>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</si>
  <si>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</si>
  <si>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</si>
  <si>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</si>
  <si>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</si>
  <si>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</si>
  <si>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</si>
  <si>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</si>
  <si>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</si>
  <si>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</si>
  <si>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</si>
  <si>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</si>
  <si>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</si>
  <si>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</si>
  <si>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</si>
  <si>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</si>
  <si>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</si>
  <si>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</si>
  <si>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</si>
  <si>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</si>
  <si>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</si>
  <si>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</si>
  <si>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</si>
  <si>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</si>
  <si>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</si>
  <si>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</si>
  <si>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</si>
  <si>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</si>
  <si>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</si>
  <si>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</si>
  <si>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</si>
  <si>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</si>
  <si>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</si>
  <si>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</si>
  <si>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</si>
  <si>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</si>
  <si>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</si>
  <si>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</si>
  <si>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</si>
  <si>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</si>
  <si>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</si>
  <si>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</si>
  <si>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</si>
  <si>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</si>
  <si>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</si>
  <si>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</si>
  <si>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</si>
  <si>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</si>
  <si>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</si>
  <si>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</si>
  <si>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</si>
  <si>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</si>
  <si>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</si>
  <si>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</si>
  <si>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</si>
  <si>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</si>
  <si>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</si>
  <si>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</si>
  <si>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</si>
  <si>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</si>
  <si>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</si>
  <si>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</si>
  <si>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</si>
  <si>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</si>
  <si>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</si>
  <si>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</si>
  <si>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Тўда худуди Хасан Хусан хосилдор ери фермер хўжалиги томонидан суғорилиб экиладиган 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</si>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</sst>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10" customFormat="1" ht="19.5" customHeight="1">
      <c r="A9" s="6">
        <v>1</v>
      </c>
      <c r="B9" s="25">
        <v>62</v>
      </c>
      <c r="C9" s="42">
        <v>5</v>
      </c>
      <c r="D9" s="7" t="s">
        <v>61</v>
      </c>
      <c r="E9" s="41">
        <v>3.21</v>
      </c>
      <c r="F9" s="39">
        <v>1.125</v>
      </c>
      <c r="G9" s="31" t="s">
        <v>55</v>
      </c>
      <c r="H9" s="7">
        <v>269</v>
      </c>
      <c r="I9" s="39">
        <v>0.7</v>
      </c>
      <c r="J9" s="29" t="s">
        <v>57</v>
      </c>
      <c r="K9" s="7">
        <v>0.3</v>
      </c>
      <c r="L9" s="31" t="s">
        <v>55</v>
      </c>
      <c r="M9" s="8">
        <f>+Y9*Z9</f>
        <v>7.7165999999999997</v>
      </c>
      <c r="N9" s="9">
        <f>M9*F9*0.7</f>
        <v>6.0768224999999996</v>
      </c>
      <c r="O9" s="9">
        <f>M9*I9*0.5</f>
        <v>2.7008099999999997</v>
      </c>
      <c r="P9" s="9">
        <f>M9*C9</f>
        <v>38.582999999999998</v>
      </c>
      <c r="Q9" s="9">
        <f>N9*C9</f>
        <v>30.384112499999997</v>
      </c>
      <c r="R9" s="9">
        <f>O9*C9</f>
        <v>13.504049999999999</v>
      </c>
      <c r="S9" s="9">
        <f>+AA9*Z9</f>
        <v>4.8485969999999998</v>
      </c>
      <c r="T9" s="9">
        <f>S9*F9*0.7</f>
        <v>3.8182701374999994</v>
      </c>
      <c r="U9" s="9">
        <f>S9*I9*0.3</f>
        <v>1.0182053699999998</v>
      </c>
      <c r="V9" s="9">
        <f>S9*C9</f>
        <v>24.242984999999997</v>
      </c>
      <c r="W9" s="9">
        <f>T9*C9</f>
        <v>19.091350687499997</v>
      </c>
      <c r="X9" s="9">
        <f>U9*C9</f>
        <v>5.0910268499999987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62</v>
      </c>
      <c r="C10" s="42">
        <v>8</v>
      </c>
      <c r="D10" s="7" t="s">
        <v>61</v>
      </c>
      <c r="E10" s="41">
        <v>14.26</v>
      </c>
      <c r="F10" s="39">
        <v>1.1379999999999999</v>
      </c>
      <c r="G10" s="31" t="s">
        <v>55</v>
      </c>
      <c r="H10" s="7">
        <v>179</v>
      </c>
      <c r="I10" s="39">
        <v>0.92500000000000004</v>
      </c>
      <c r="J10" s="32" t="s">
        <v>21</v>
      </c>
      <c r="K10" s="40">
        <v>0.2</v>
      </c>
      <c r="L10" s="31" t="s">
        <v>55</v>
      </c>
      <c r="M10" s="8">
        <f t="shared" ref="M10" si="0">+Y10*Z10</f>
        <v>7.7165999999999997</v>
      </c>
      <c r="N10" s="9">
        <f t="shared" ref="N10" si="1">M10*F10*0.7</f>
        <v>6.1470435599999984</v>
      </c>
      <c r="O10" s="9">
        <f t="shared" ref="O10" si="2">M10*I10*0.5</f>
        <v>3.5689275</v>
      </c>
      <c r="P10" s="9">
        <f t="shared" ref="P10" si="3">M10*C10</f>
        <v>61.732799999999997</v>
      </c>
      <c r="Q10" s="9">
        <f t="shared" ref="Q10" si="4">N10*C10</f>
        <v>49.176348479999987</v>
      </c>
      <c r="R10" s="9">
        <f t="shared" ref="R10" si="5">O10*C10</f>
        <v>28.55142</v>
      </c>
      <c r="S10" s="9">
        <f t="shared" ref="S10" si="6">+AA10*Z10</f>
        <v>4.8485969999999998</v>
      </c>
      <c r="T10" s="9">
        <f t="shared" ref="T10" si="7">S10*F10*0.7</f>
        <v>3.8623923701999989</v>
      </c>
      <c r="U10" s="9">
        <f t="shared" ref="U10" si="8">S10*I10*0.3</f>
        <v>1.3454856675</v>
      </c>
      <c r="V10" s="9">
        <f t="shared" ref="V10" si="9">S10*C10</f>
        <v>38.788775999999999</v>
      </c>
      <c r="W10" s="9">
        <f t="shared" ref="W10" si="10">T10*C10</f>
        <v>30.899138961599991</v>
      </c>
      <c r="X10" s="9">
        <f t="shared" ref="X10" si="11">U10*C10</f>
        <v>10.76388534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1"/>
      <c r="B11" s="1"/>
      <c r="C11" s="34">
        <f>SUM(C9:C10)</f>
        <v>13</v>
      </c>
      <c r="D11" s="1"/>
      <c r="E11" s="1"/>
      <c r="F11" s="12"/>
      <c r="G11" s="1"/>
      <c r="H11" s="1"/>
      <c r="J11" s="12"/>
      <c r="K11" s="1"/>
      <c r="L11" s="12"/>
      <c r="M11" s="34"/>
      <c r="N11" s="34"/>
      <c r="O11" s="34"/>
      <c r="P11" s="1"/>
      <c r="Q11" s="1"/>
      <c r="R11" s="1"/>
      <c r="S11" s="34"/>
      <c r="T11" s="34"/>
      <c r="U11" s="34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SUM(E9:E11)</f>
        <v>17.47</v>
      </c>
      <c r="F12" s="12"/>
      <c r="G12" s="1"/>
      <c r="H12" s="1">
        <f>SUM(H9:H11)</f>
        <v>448</v>
      </c>
      <c r="K12" s="1">
        <f>SUM(K9:K11)</f>
        <v>0.5</v>
      </c>
      <c r="AC12" s="32" t="s">
        <v>21</v>
      </c>
    </row>
    <row r="13" spans="1:33" ht="19.5" customHeight="1">
      <c r="E13" s="1">
        <f>+E12/2</f>
        <v>8.7349999999999994</v>
      </c>
      <c r="F13" s="12"/>
      <c r="G13" s="1"/>
      <c r="H13" s="1">
        <f>+H12/2</f>
        <v>224</v>
      </c>
      <c r="K13" s="1">
        <f>+K12/2</f>
        <v>0.25</v>
      </c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I29" sqref="I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13</v>
      </c>
      <c r="C9" s="20">
        <v>13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+Жадвал!E13</f>
        <v>8.7349999999999994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2" t="s">
        <v>71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6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6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6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6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6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13</v>
      </c>
      <c r="C19" s="20"/>
      <c r="D19" s="21">
        <f>+C19/B19%</f>
        <v>0</v>
      </c>
      <c r="E19" s="20">
        <v>8</v>
      </c>
      <c r="F19" s="21">
        <f>+E19/B19%</f>
        <v>61.538461538461533</v>
      </c>
      <c r="G19" s="22">
        <v>5</v>
      </c>
      <c r="H19" s="21">
        <f>G19/B19*100</f>
        <v>38.461538461538467</v>
      </c>
      <c r="I19" s="22"/>
      <c r="J19" s="21">
        <f>+I19/B19%</f>
        <v>0</v>
      </c>
      <c r="K19" s="22"/>
      <c r="L19" s="21">
        <f>+K19/B19%</f>
        <v>0</v>
      </c>
      <c r="M19" s="21">
        <f>+Жадвал!H13</f>
        <v>224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2" t="s">
        <v>71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6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6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6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6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6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13</v>
      </c>
      <c r="C29" s="20">
        <v>13</v>
      </c>
      <c r="D29" s="21">
        <f>+C29/B29%</f>
        <v>100</v>
      </c>
      <c r="E29" s="20"/>
      <c r="F29" s="21">
        <f>+E29/B29%</f>
        <v>0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+Жадвал!K13</f>
        <v>0.25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X13" sqref="X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62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63</v>
      </c>
      <c r="I7" s="92"/>
      <c r="J7" s="44" t="s">
        <v>64</v>
      </c>
      <c r="K7" s="45" t="s">
        <v>65</v>
      </c>
      <c r="L7" s="44" t="s">
        <v>66</v>
      </c>
      <c r="M7" s="92" t="s">
        <v>67</v>
      </c>
      <c r="N7" s="92"/>
      <c r="O7" s="92" t="s">
        <v>68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44" t="s">
        <v>69</v>
      </c>
      <c r="I8" s="44" t="s">
        <v>70</v>
      </c>
      <c r="J8" s="44" t="s">
        <v>17</v>
      </c>
      <c r="K8" s="44" t="s">
        <v>69</v>
      </c>
      <c r="L8" s="44" t="s">
        <v>17</v>
      </c>
      <c r="M8" s="44" t="s">
        <v>17</v>
      </c>
      <c r="N8" s="44" t="s">
        <v>70</v>
      </c>
      <c r="O8" s="44" t="s">
        <v>17</v>
      </c>
      <c r="P8" s="44" t="s">
        <v>69</v>
      </c>
      <c r="Q8" s="46" t="s">
        <v>17</v>
      </c>
      <c r="R8" s="46" t="s">
        <v>69</v>
      </c>
      <c r="S8" s="46" t="s">
        <v>70</v>
      </c>
      <c r="T8" s="47"/>
      <c r="U8" s="47"/>
      <c r="V8" s="47"/>
      <c r="W8" s="46" t="s">
        <v>17</v>
      </c>
      <c r="X8" s="46" t="s">
        <v>69</v>
      </c>
      <c r="Y8" s="46" t="s">
        <v>70</v>
      </c>
    </row>
    <row r="9" spans="1:25" s="10" customFormat="1" ht="19.5" customHeight="1">
      <c r="A9" s="6">
        <v>1</v>
      </c>
      <c r="B9" s="25">
        <v>62</v>
      </c>
      <c r="C9" s="42">
        <v>5</v>
      </c>
      <c r="D9" s="7" t="s">
        <v>61</v>
      </c>
      <c r="E9" s="9">
        <v>24.242984999999997</v>
      </c>
      <c r="F9" s="9">
        <v>19.091350687499997</v>
      </c>
      <c r="G9" s="9">
        <v>5.0910268499999987</v>
      </c>
      <c r="H9" s="48">
        <f t="shared" ref="H9:I10" si="0">+F9</f>
        <v>19.091350687499997</v>
      </c>
      <c r="I9" s="48">
        <f t="shared" si="0"/>
        <v>5.0910268499999987</v>
      </c>
      <c r="J9" s="48">
        <f t="shared" ref="J9:J10" si="1">+E9*0.15</f>
        <v>3.6364477499999994</v>
      </c>
      <c r="K9" s="48"/>
      <c r="L9" s="48">
        <f t="shared" ref="L9:L10" si="2">+E9*0.35</f>
        <v>8.4850447499999984</v>
      </c>
      <c r="M9" s="48">
        <f t="shared" ref="M9:M10" si="3">+E9*0.35</f>
        <v>8.4850447499999984</v>
      </c>
      <c r="N9" s="48"/>
      <c r="O9" s="48">
        <f t="shared" ref="O9:O10" si="4">+E9*0.15</f>
        <v>3.6364477499999994</v>
      </c>
      <c r="P9" s="48"/>
      <c r="Q9" s="49">
        <f t="shared" ref="Q9:Q10" si="5">+O9+M9+L9+J9</f>
        <v>24.242984999999994</v>
      </c>
      <c r="R9" s="50">
        <f t="shared" ref="R9:R10" si="6">+P9+K9+H9</f>
        <v>19.091350687499997</v>
      </c>
      <c r="S9" s="50">
        <f t="shared" ref="S9:S10" si="7">+N9+I9</f>
        <v>5.0910268499999987</v>
      </c>
      <c r="T9" s="51">
        <f t="shared" ref="T9:V10" si="8">+Q9-E9</f>
        <v>0</v>
      </c>
      <c r="U9" s="51">
        <f t="shared" si="8"/>
        <v>0</v>
      </c>
      <c r="V9" s="51">
        <f t="shared" si="8"/>
        <v>0</v>
      </c>
      <c r="W9" s="49">
        <f t="shared" ref="W9:W10" si="9">+E9/C9</f>
        <v>4.8485969999999998</v>
      </c>
      <c r="X9" s="49">
        <f t="shared" ref="X9:X10" si="10">+F9/C9</f>
        <v>3.8182701374999994</v>
      </c>
      <c r="Y9" s="49">
        <f t="shared" ref="Y9:Y10" si="11">+G9/C9</f>
        <v>1.0182053699999998</v>
      </c>
    </row>
    <row r="10" spans="1:25" s="10" customFormat="1" ht="19.5" customHeight="1">
      <c r="A10" s="6">
        <v>2</v>
      </c>
      <c r="B10" s="25">
        <v>62</v>
      </c>
      <c r="C10" s="42">
        <v>8</v>
      </c>
      <c r="D10" s="7" t="s">
        <v>61</v>
      </c>
      <c r="E10" s="9">
        <v>38.788775999999999</v>
      </c>
      <c r="F10" s="9">
        <v>30.899138961599991</v>
      </c>
      <c r="G10" s="9">
        <v>10.76388534</v>
      </c>
      <c r="H10" s="48">
        <f t="shared" si="0"/>
        <v>30.899138961599991</v>
      </c>
      <c r="I10" s="48">
        <f t="shared" si="0"/>
        <v>10.76388534</v>
      </c>
      <c r="J10" s="48">
        <f t="shared" si="1"/>
        <v>5.8183163999999996</v>
      </c>
      <c r="K10" s="48"/>
      <c r="L10" s="48">
        <f t="shared" si="2"/>
        <v>13.576071599999999</v>
      </c>
      <c r="M10" s="48">
        <f t="shared" si="3"/>
        <v>13.576071599999999</v>
      </c>
      <c r="N10" s="48"/>
      <c r="O10" s="48">
        <f t="shared" si="4"/>
        <v>5.8183163999999996</v>
      </c>
      <c r="P10" s="48"/>
      <c r="Q10" s="49">
        <f t="shared" si="5"/>
        <v>38.788775999999999</v>
      </c>
      <c r="R10" s="50">
        <f t="shared" si="6"/>
        <v>30.899138961599991</v>
      </c>
      <c r="S10" s="50">
        <f t="shared" si="7"/>
        <v>10.76388534</v>
      </c>
      <c r="T10" s="51">
        <f t="shared" si="8"/>
        <v>0</v>
      </c>
      <c r="U10" s="51">
        <f t="shared" si="8"/>
        <v>0</v>
      </c>
      <c r="V10" s="51">
        <f t="shared" si="8"/>
        <v>0</v>
      </c>
      <c r="W10" s="49">
        <f t="shared" si="9"/>
        <v>4.8485969999999998</v>
      </c>
      <c r="X10" s="49">
        <f t="shared" si="10"/>
        <v>3.8623923701999989</v>
      </c>
      <c r="Y10" s="49">
        <f t="shared" si="11"/>
        <v>1.3454856675</v>
      </c>
    </row>
    <row r="11" spans="1:25" s="10" customFormat="1" ht="19.5" customHeight="1">
      <c r="A11" s="1"/>
      <c r="B11" s="1"/>
      <c r="C11" s="34">
        <f>SUM(C9:C10)</f>
        <v>13</v>
      </c>
      <c r="D11" s="1"/>
      <c r="E11" s="34"/>
      <c r="F11" s="34"/>
      <c r="G11" s="34"/>
      <c r="H11" s="1"/>
      <c r="I11" s="1"/>
      <c r="J11" s="1"/>
      <c r="K11" s="34"/>
      <c r="L11" s="34"/>
      <c r="M11" s="34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  <c r="X13" s="1" t="s">
        <v>72</v>
      </c>
    </row>
    <row r="14" spans="1:25">
      <c r="F14" s="12"/>
      <c r="G14" s="1"/>
      <c r="H14" s="12"/>
    </row>
    <row r="15" spans="1:25">
      <c r="F15" s="12"/>
      <c r="G15" s="1"/>
      <c r="H15" s="12"/>
    </row>
    <row r="16" spans="1:25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2023-03-31T07:12:27Z</dcterms:modified>
</cp:coreProperties>
</file>