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Етти ўғлон бахт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9" r:id="rId3"/>
  </sheets>
  <definedNames>
    <definedName name="_xlnm._FilterDatabase" localSheetId="2" hidden="1">'4'!$A$6:$D$10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1" i="9" l="1"/>
  <c r="X11" i="9"/>
  <c r="W11" i="9"/>
  <c r="V11" i="9"/>
  <c r="S11" i="9"/>
  <c r="R11" i="9"/>
  <c r="U11" i="9" s="1"/>
  <c r="O11" i="9"/>
  <c r="Q11" i="9" s="1"/>
  <c r="T11" i="9" s="1"/>
  <c r="M11" i="9"/>
  <c r="L11" i="9"/>
  <c r="J11" i="9"/>
  <c r="I11" i="9"/>
  <c r="H11" i="9"/>
  <c r="Y10" i="9"/>
  <c r="X10" i="9"/>
  <c r="W10" i="9"/>
  <c r="U10" i="9"/>
  <c r="R10" i="9"/>
  <c r="O10" i="9"/>
  <c r="M10" i="9"/>
  <c r="L10" i="9"/>
  <c r="J10" i="9"/>
  <c r="Q10" i="9" s="1"/>
  <c r="T10" i="9" s="1"/>
  <c r="I10" i="9"/>
  <c r="S10" i="9" s="1"/>
  <c r="V10" i="9" s="1"/>
  <c r="H10" i="9"/>
  <c r="Y9" i="9"/>
  <c r="X9" i="9"/>
  <c r="W9" i="9"/>
  <c r="O9" i="9"/>
  <c r="Q9" i="9" s="1"/>
  <c r="T9" i="9" s="1"/>
  <c r="M9" i="9"/>
  <c r="L9" i="9"/>
  <c r="J9" i="9"/>
  <c r="I9" i="9"/>
  <c r="S9" i="9" s="1"/>
  <c r="V9" i="9" s="1"/>
  <c r="H9" i="9"/>
  <c r="R9" i="9" s="1"/>
  <c r="U9" i="9" s="1"/>
  <c r="C12" i="9"/>
  <c r="C12" i="1" l="1"/>
  <c r="M11" i="1"/>
  <c r="N11" i="1" s="1"/>
  <c r="Q11" i="1" s="1"/>
  <c r="P11" i="1"/>
  <c r="S11" i="1"/>
  <c r="V11" i="1" s="1"/>
  <c r="T11" i="1"/>
  <c r="W11" i="1" s="1"/>
  <c r="U11" i="1"/>
  <c r="X11" i="1" s="1"/>
  <c r="A21" i="2"/>
  <c r="A11" i="2"/>
  <c r="O11" i="1" l="1"/>
  <c r="R11" i="1" s="1"/>
  <c r="D9" i="2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3" i="1" l="1"/>
  <c r="K14" i="1" s="1"/>
  <c r="M29" i="2" l="1"/>
  <c r="F9" i="2" l="1"/>
  <c r="B29" i="2"/>
  <c r="B19" i="2"/>
  <c r="L19" i="2" s="1"/>
  <c r="H13" i="1"/>
  <c r="H14" i="1" s="1"/>
  <c r="E13" i="1"/>
  <c r="E14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<sst xmlns="http://schemas.openxmlformats.org/spreadsheetml/2006/main" count="171" uniqueCount="72">
  <si>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</si>
  <si>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</si>
  <si>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</si>
  <si>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</si>
  <si>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</si>
  <si>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</si>
  <si>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</si>
  <si>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</si>
  <si>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</si>
  <si>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</si>
  <si>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</si>
  <si>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</si>
  <si>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</si>
  <si>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</si>
  <si>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</si>
  <si>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</si>
  <si>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</si>
  <si>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</si>
  <si>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</si>
  <si>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</si>
  <si>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</si>
  <si>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</si>
  <si>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</si>
  <si>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</si>
  <si>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</si>
  <si>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</si>
  <si>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</si>
  <si>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</si>
  <si>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</si>
  <si>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</si>
  <si>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</si>
  <si>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</si>
  <si>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</si>
  <si>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</si>
  <si>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</si>
  <si>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</si>
  <si>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</si>
  <si>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</si>
  <si>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</si>
  <si>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</si>
  <si>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</si>
  <si>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</si>
  <si>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</si>
  <si>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</si>
  <si>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</si>
  <si>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</si>
  <si>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</si>
  <si>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</si>
  <si>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</si>
  <si>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</si>
  <si>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</si>
  <si>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</si>
  <si>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</si>
  <si>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</si>
  <si>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</si>
  <si>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</si>
  <si>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</si>
  <si>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</si>
  <si>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</si>
  <si>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</si>
  <si>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</si>
  <si>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</si>
  <si>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</si>
  <si>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</si>
  <si>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</si>
  <si>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</si>
  <si>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</si>
  <si>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</si>
  <si>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</si>
  <si>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</si>
  <si>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Тўда худуди Етти ўғлон бахти фермер хўжалиги томонидан суғорилиб экиладиган </t>
  </si>
  <si>
    <t>ғалла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</si>
</sst>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5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33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33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6" t="s">
        <v>2</v>
      </c>
      <c r="N5" s="57"/>
      <c r="O5" s="57"/>
      <c r="P5" s="57"/>
      <c r="Q5" s="57"/>
      <c r="R5" s="58"/>
      <c r="S5" s="59" t="s">
        <v>3</v>
      </c>
      <c r="T5" s="59"/>
      <c r="U5" s="59"/>
      <c r="V5" s="59"/>
      <c r="W5" s="59"/>
      <c r="X5" s="60"/>
    </row>
    <row r="6" spans="1:33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1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3" t="s">
        <v>15</v>
      </c>
      <c r="N6" s="53"/>
      <c r="O6" s="53"/>
      <c r="P6" s="53" t="s">
        <v>16</v>
      </c>
      <c r="Q6" s="53"/>
      <c r="R6" s="53"/>
      <c r="S6" s="53" t="s">
        <v>15</v>
      </c>
      <c r="T6" s="53"/>
      <c r="U6" s="53"/>
      <c r="V6" s="53" t="s">
        <v>16</v>
      </c>
      <c r="W6" s="53"/>
      <c r="X6" s="53"/>
    </row>
    <row r="7" spans="1:33" ht="60" customHeight="1">
      <c r="A7" s="53"/>
      <c r="B7" s="52"/>
      <c r="C7" s="52"/>
      <c r="D7" s="52"/>
      <c r="E7" s="52"/>
      <c r="F7" s="52"/>
      <c r="G7" s="61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3"/>
      <c r="B8" s="52"/>
      <c r="C8" s="52"/>
      <c r="D8" s="52"/>
      <c r="E8" s="52"/>
      <c r="F8" s="52"/>
      <c r="G8" s="61"/>
      <c r="H8" s="52"/>
      <c r="I8" s="52"/>
      <c r="J8" s="52"/>
      <c r="K8" s="52"/>
      <c r="L8" s="52"/>
      <c r="M8" s="5">
        <v>6</v>
      </c>
      <c r="N8" s="5"/>
      <c r="O8" s="6"/>
      <c r="P8" s="54" t="s">
        <v>20</v>
      </c>
      <c r="Q8" s="54"/>
      <c r="R8" s="54"/>
      <c r="S8" s="5">
        <v>3.77</v>
      </c>
      <c r="T8" s="5"/>
      <c r="U8" s="6"/>
      <c r="V8" s="54" t="s">
        <v>58</v>
      </c>
      <c r="W8" s="54"/>
      <c r="X8" s="54"/>
    </row>
    <row r="9" spans="1:33" s="10" customFormat="1" ht="19.5" customHeight="1">
      <c r="A9" s="6">
        <v>1</v>
      </c>
      <c r="B9" s="25">
        <v>26</v>
      </c>
      <c r="C9" s="42">
        <v>5</v>
      </c>
      <c r="D9" s="7" t="s">
        <v>71</v>
      </c>
      <c r="E9" s="41">
        <v>9.5280000000000005</v>
      </c>
      <c r="F9" s="39">
        <v>1.2157</v>
      </c>
      <c r="G9" s="31" t="s">
        <v>55</v>
      </c>
      <c r="H9" s="7">
        <v>82</v>
      </c>
      <c r="I9" s="39">
        <v>1.1688000000000001</v>
      </c>
      <c r="J9" s="31" t="s">
        <v>55</v>
      </c>
      <c r="K9" s="7">
        <v>0.6</v>
      </c>
      <c r="L9" s="31" t="s">
        <v>55</v>
      </c>
      <c r="M9" s="8">
        <f>+Y9*Z9</f>
        <v>7.7165999999999997</v>
      </c>
      <c r="N9" s="9">
        <f>M9*F9*0.7</f>
        <v>6.5667494339999992</v>
      </c>
      <c r="O9" s="9">
        <f>M9*I9*0.5</f>
        <v>4.5095810400000005</v>
      </c>
      <c r="P9" s="9">
        <f>M9*C9</f>
        <v>38.582999999999998</v>
      </c>
      <c r="Q9" s="9">
        <f>N9*C9</f>
        <v>32.833747169999995</v>
      </c>
      <c r="R9" s="9">
        <f>O9*C9</f>
        <v>22.547905200000002</v>
      </c>
      <c r="S9" s="9">
        <f>+AA9*Z9</f>
        <v>4.8485969999999998</v>
      </c>
      <c r="T9" s="9">
        <f>S9*F9*0.7</f>
        <v>4.1261075610299995</v>
      </c>
      <c r="U9" s="9">
        <f>S9*I9*0.3</f>
        <v>1.7001120520799999</v>
      </c>
      <c r="V9" s="9">
        <f>S9*C9</f>
        <v>24.242984999999997</v>
      </c>
      <c r="W9" s="9">
        <f>T9*C9</f>
        <v>20.630537805149999</v>
      </c>
      <c r="X9" s="9">
        <f>U9*C9</f>
        <v>8.5005602604000003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26</v>
      </c>
      <c r="C10" s="42">
        <v>5</v>
      </c>
      <c r="D10" s="7" t="s">
        <v>71</v>
      </c>
      <c r="E10" s="41">
        <v>11.82</v>
      </c>
      <c r="F10" s="39">
        <v>1.1768000000000001</v>
      </c>
      <c r="G10" s="31" t="s">
        <v>55</v>
      </c>
      <c r="H10" s="7">
        <v>89</v>
      </c>
      <c r="I10" s="39">
        <v>1.1499999999999999</v>
      </c>
      <c r="J10" s="31" t="s">
        <v>55</v>
      </c>
      <c r="K10" s="40">
        <v>0.7</v>
      </c>
      <c r="L10" s="31" t="s">
        <v>55</v>
      </c>
      <c r="M10" s="8">
        <f t="shared" ref="M10" si="0">+Y10*Z10</f>
        <v>7.7165999999999997</v>
      </c>
      <c r="N10" s="9">
        <f t="shared" ref="N10" si="1">M10*F10*0.7</f>
        <v>6.3566264160000001</v>
      </c>
      <c r="O10" s="9">
        <f t="shared" ref="O10" si="2">M10*I10*0.5</f>
        <v>4.4370449999999995</v>
      </c>
      <c r="P10" s="9">
        <f t="shared" ref="P10" si="3">M10*C10</f>
        <v>38.582999999999998</v>
      </c>
      <c r="Q10" s="9">
        <f t="shared" ref="Q10" si="4">N10*C10</f>
        <v>31.783132080000001</v>
      </c>
      <c r="R10" s="9">
        <f t="shared" ref="R10" si="5">O10*C10</f>
        <v>22.185224999999996</v>
      </c>
      <c r="S10" s="9">
        <f t="shared" ref="S10" si="6">+AA10*Z10</f>
        <v>4.8485969999999998</v>
      </c>
      <c r="T10" s="9">
        <f t="shared" ref="T10" si="7">S10*F10*0.7</f>
        <v>3.9940802647199996</v>
      </c>
      <c r="U10" s="9">
        <f t="shared" ref="U10" si="8">S10*I10*0.3</f>
        <v>1.6727659649999997</v>
      </c>
      <c r="V10" s="9">
        <f t="shared" ref="V10" si="9">S10*C10</f>
        <v>24.242984999999997</v>
      </c>
      <c r="W10" s="9">
        <f t="shared" ref="W10" si="10">T10*C10</f>
        <v>19.970401323599997</v>
      </c>
      <c r="X10" s="9">
        <f t="shared" ref="X10" si="11">U10*C10</f>
        <v>8.3638298249999981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3</v>
      </c>
      <c r="B11" s="25">
        <v>26</v>
      </c>
      <c r="C11" s="42">
        <v>5</v>
      </c>
      <c r="D11" s="7" t="s">
        <v>71</v>
      </c>
      <c r="E11" s="41">
        <v>8.4280000000000008</v>
      </c>
      <c r="F11" s="39">
        <v>1.2347999999999999</v>
      </c>
      <c r="G11" s="31" t="s">
        <v>55</v>
      </c>
      <c r="H11" s="7">
        <v>88</v>
      </c>
      <c r="I11" s="39">
        <v>1.1531</v>
      </c>
      <c r="J11" s="31" t="s">
        <v>55</v>
      </c>
      <c r="K11" s="40">
        <v>1.8</v>
      </c>
      <c r="L11" s="30" t="s">
        <v>56</v>
      </c>
      <c r="M11" s="8">
        <f t="shared" ref="M11" si="12">+Y11*Z11</f>
        <v>7.7165999999999997</v>
      </c>
      <c r="N11" s="9">
        <f t="shared" ref="N11" si="13">M11*F11*0.7</f>
        <v>6.6699203759999985</v>
      </c>
      <c r="O11" s="9">
        <f t="shared" ref="O11" si="14">M11*I11*0.5</f>
        <v>4.4490057299999997</v>
      </c>
      <c r="P11" s="9">
        <f t="shared" ref="P11" si="15">M11*C11</f>
        <v>38.582999999999998</v>
      </c>
      <c r="Q11" s="9">
        <f t="shared" ref="Q11" si="16">N11*C11</f>
        <v>33.349601879999994</v>
      </c>
      <c r="R11" s="9">
        <f t="shared" ref="R11" si="17">O11*C11</f>
        <v>22.245028649999998</v>
      </c>
      <c r="S11" s="9">
        <f t="shared" ref="S11" si="18">+AA11*Z11</f>
        <v>4.8485969999999998</v>
      </c>
      <c r="T11" s="9">
        <f t="shared" ref="T11" si="19">S11*F11*0.7</f>
        <v>4.1909333029199995</v>
      </c>
      <c r="U11" s="9">
        <f t="shared" ref="U11" si="20">S11*I11*0.3</f>
        <v>1.67727516021</v>
      </c>
      <c r="V11" s="9">
        <f t="shared" ref="V11" si="21">S11*C11</f>
        <v>24.242984999999997</v>
      </c>
      <c r="W11" s="9">
        <f t="shared" ref="W11" si="22">T11*C11</f>
        <v>20.9546665146</v>
      </c>
      <c r="X11" s="9">
        <f t="shared" ref="X11" si="23">U11*C11</f>
        <v>8.3863758010500007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C12" s="34">
        <f>SUM(C9:C11)</f>
        <v>15</v>
      </c>
      <c r="F12" s="12"/>
      <c r="G12" s="1"/>
      <c r="AC12" s="32" t="s">
        <v>21</v>
      </c>
    </row>
    <row r="13" spans="1:33" ht="19.5" customHeight="1">
      <c r="E13" s="1">
        <f>SUM(E9:E12)</f>
        <v>29.776</v>
      </c>
      <c r="F13" s="12"/>
      <c r="G13" s="1"/>
      <c r="H13" s="1">
        <f>SUM(H9:H12)</f>
        <v>259</v>
      </c>
      <c r="K13" s="1">
        <f>SUM(K9:K12)</f>
        <v>3.0999999999999996</v>
      </c>
      <c r="AC13" s="33" t="s">
        <v>60</v>
      </c>
      <c r="AG13" s="1">
        <v>300</v>
      </c>
    </row>
    <row r="14" spans="1:33">
      <c r="E14" s="1">
        <f>+E13/3</f>
        <v>9.9253333333333327</v>
      </c>
      <c r="F14" s="12"/>
      <c r="G14" s="1"/>
      <c r="H14" s="1">
        <f>+H13/3</f>
        <v>86.333333333333329</v>
      </c>
      <c r="K14" s="1">
        <f>+K13/3</f>
        <v>1.0333333333333332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J8" sqref="J8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8" t="s">
        <v>70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14"/>
      <c r="O1" s="14"/>
      <c r="P1" s="14"/>
      <c r="Q1" s="14"/>
    </row>
    <row r="2" spans="1:17" ht="15.75" customHeight="1">
      <c r="A2" s="89" t="s">
        <v>22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5"/>
    </row>
    <row r="3" spans="1:17" ht="15.75" customHeight="1">
      <c r="A3" s="89" t="s">
        <v>23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15"/>
    </row>
    <row r="4" spans="1:17" ht="15.75" thickBot="1"/>
    <row r="5" spans="1:17" ht="19.5" thickBot="1">
      <c r="A5" s="62" t="s">
        <v>4</v>
      </c>
      <c r="B5" s="62" t="s">
        <v>24</v>
      </c>
      <c r="C5" s="65" t="s">
        <v>25</v>
      </c>
      <c r="D5" s="66"/>
      <c r="E5" s="66"/>
      <c r="F5" s="66"/>
      <c r="G5" s="66"/>
      <c r="H5" s="66"/>
      <c r="I5" s="66"/>
      <c r="J5" s="66"/>
      <c r="K5" s="66"/>
      <c r="L5" s="67"/>
      <c r="M5" s="62" t="s">
        <v>26</v>
      </c>
    </row>
    <row r="6" spans="1:17" ht="18.75" customHeight="1">
      <c r="A6" s="63"/>
      <c r="B6" s="63"/>
      <c r="C6" s="68" t="s">
        <v>27</v>
      </c>
      <c r="D6" s="69"/>
      <c r="E6" s="70" t="s">
        <v>28</v>
      </c>
      <c r="F6" s="71"/>
      <c r="G6" s="72" t="s">
        <v>29</v>
      </c>
      <c r="H6" s="73"/>
      <c r="I6" s="74" t="s">
        <v>30</v>
      </c>
      <c r="J6" s="75"/>
      <c r="K6" s="76" t="s">
        <v>31</v>
      </c>
      <c r="L6" s="77"/>
      <c r="M6" s="63"/>
    </row>
    <row r="7" spans="1:17" ht="28.5" customHeight="1" thickBot="1">
      <c r="A7" s="63"/>
      <c r="B7" s="63"/>
      <c r="C7" s="78" t="s">
        <v>32</v>
      </c>
      <c r="D7" s="79"/>
      <c r="E7" s="80" t="s">
        <v>33</v>
      </c>
      <c r="F7" s="81"/>
      <c r="G7" s="82" t="s">
        <v>34</v>
      </c>
      <c r="H7" s="83"/>
      <c r="I7" s="84" t="s">
        <v>35</v>
      </c>
      <c r="J7" s="85"/>
      <c r="K7" s="86" t="s">
        <v>36</v>
      </c>
      <c r="L7" s="87"/>
      <c r="M7" s="64"/>
    </row>
    <row r="8" spans="1:17" ht="19.5" thickBot="1">
      <c r="A8" s="64"/>
      <c r="B8" s="64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15</v>
      </c>
      <c r="C9" s="20">
        <v>15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9.9253333333333327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8" t="str">
        <f>A1</f>
        <v xml:space="preserve">Фарғона вилояти Риштон тумани Тўда худуди Етти ўғлон бахти фермер хўжалиги томонидан суғорилиб экиладиган 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36"/>
    </row>
    <row r="12" spans="1:17" ht="18.75">
      <c r="A12" s="89" t="s">
        <v>40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36"/>
    </row>
    <row r="13" spans="1:17" ht="18.75">
      <c r="A13" s="89" t="s">
        <v>23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2" t="s">
        <v>4</v>
      </c>
      <c r="B15" s="62" t="s">
        <v>24</v>
      </c>
      <c r="C15" s="65" t="s">
        <v>41</v>
      </c>
      <c r="D15" s="66"/>
      <c r="E15" s="66"/>
      <c r="F15" s="66"/>
      <c r="G15" s="66"/>
      <c r="H15" s="66"/>
      <c r="I15" s="66"/>
      <c r="J15" s="66"/>
      <c r="K15" s="66"/>
      <c r="L15" s="67"/>
      <c r="M15" s="62" t="s">
        <v>26</v>
      </c>
      <c r="N15" s="36"/>
    </row>
    <row r="16" spans="1:17" ht="18.75" customHeight="1">
      <c r="A16" s="63"/>
      <c r="B16" s="63"/>
      <c r="C16" s="68" t="s">
        <v>27</v>
      </c>
      <c r="D16" s="69"/>
      <c r="E16" s="70" t="s">
        <v>28</v>
      </c>
      <c r="F16" s="71"/>
      <c r="G16" s="72" t="s">
        <v>29</v>
      </c>
      <c r="H16" s="73"/>
      <c r="I16" s="74" t="s">
        <v>30</v>
      </c>
      <c r="J16" s="75"/>
      <c r="K16" s="76" t="s">
        <v>31</v>
      </c>
      <c r="L16" s="77"/>
      <c r="M16" s="63"/>
      <c r="N16" s="36"/>
    </row>
    <row r="17" spans="1:14" ht="30" customHeight="1" thickBot="1">
      <c r="A17" s="63"/>
      <c r="B17" s="63"/>
      <c r="C17" s="78" t="s">
        <v>42</v>
      </c>
      <c r="D17" s="79"/>
      <c r="E17" s="80" t="s">
        <v>43</v>
      </c>
      <c r="F17" s="81"/>
      <c r="G17" s="82" t="s">
        <v>44</v>
      </c>
      <c r="H17" s="83"/>
      <c r="I17" s="84" t="s">
        <v>45</v>
      </c>
      <c r="J17" s="85"/>
      <c r="K17" s="86" t="s">
        <v>46</v>
      </c>
      <c r="L17" s="87"/>
      <c r="M17" s="64"/>
      <c r="N17" s="36"/>
    </row>
    <row r="18" spans="1:14" ht="19.5" thickBot="1">
      <c r="A18" s="64"/>
      <c r="B18" s="64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15</v>
      </c>
      <c r="C19" s="20">
        <v>15</v>
      </c>
      <c r="D19" s="21">
        <f>+C19/B19%</f>
        <v>100</v>
      </c>
      <c r="E19" s="20"/>
      <c r="F19" s="21">
        <f>+E19/B19%</f>
        <v>0</v>
      </c>
      <c r="G19" s="22">
        <v>5</v>
      </c>
      <c r="H19" s="21">
        <f>G19/B19*100</f>
        <v>33.333333333333329</v>
      </c>
      <c r="I19" s="22">
        <v>5</v>
      </c>
      <c r="J19" s="21">
        <f>+I19/B19%</f>
        <v>33.333333333333336</v>
      </c>
      <c r="K19" s="22"/>
      <c r="L19" s="21">
        <f>+K19/B19%</f>
        <v>0</v>
      </c>
      <c r="M19" s="21">
        <f>+Жадвал!H14</f>
        <v>86.333333333333329</v>
      </c>
      <c r="N19" s="35">
        <f>+L19+J19+H19+F19+D19</f>
        <v>166.66666666666666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8" t="str">
        <f>A1</f>
        <v xml:space="preserve">Фарғона вилояти Риштон тумани Тўда худуди Етти ўғлон бахти фермер хўжалиги томонидан суғорилиб экиладиган 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36"/>
    </row>
    <row r="22" spans="1:14" ht="18.75">
      <c r="A22" s="89" t="s">
        <v>47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36"/>
    </row>
    <row r="23" spans="1:14" ht="18.75">
      <c r="A23" s="89" t="s">
        <v>23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2" t="s">
        <v>4</v>
      </c>
      <c r="B25" s="62" t="s">
        <v>24</v>
      </c>
      <c r="C25" s="65" t="s">
        <v>48</v>
      </c>
      <c r="D25" s="66"/>
      <c r="E25" s="66"/>
      <c r="F25" s="66"/>
      <c r="G25" s="66"/>
      <c r="H25" s="66"/>
      <c r="I25" s="66"/>
      <c r="J25" s="66"/>
      <c r="K25" s="66"/>
      <c r="L25" s="67"/>
      <c r="M25" s="62" t="s">
        <v>49</v>
      </c>
      <c r="N25" s="36"/>
    </row>
    <row r="26" spans="1:14" ht="18.75" customHeight="1">
      <c r="A26" s="63"/>
      <c r="B26" s="63"/>
      <c r="C26" s="68" t="s">
        <v>27</v>
      </c>
      <c r="D26" s="69"/>
      <c r="E26" s="70" t="s">
        <v>28</v>
      </c>
      <c r="F26" s="71"/>
      <c r="G26" s="72" t="s">
        <v>29</v>
      </c>
      <c r="H26" s="73"/>
      <c r="I26" s="74" t="s">
        <v>30</v>
      </c>
      <c r="J26" s="75"/>
      <c r="K26" s="76" t="s">
        <v>31</v>
      </c>
      <c r="L26" s="77"/>
      <c r="M26" s="63"/>
      <c r="N26" s="36"/>
    </row>
    <row r="27" spans="1:14" ht="27.75" customHeight="1" thickBot="1">
      <c r="A27" s="63"/>
      <c r="B27" s="63"/>
      <c r="C27" s="78" t="s">
        <v>50</v>
      </c>
      <c r="D27" s="79"/>
      <c r="E27" s="80" t="s">
        <v>51</v>
      </c>
      <c r="F27" s="81"/>
      <c r="G27" s="82" t="s">
        <v>52</v>
      </c>
      <c r="H27" s="83"/>
      <c r="I27" s="84" t="s">
        <v>53</v>
      </c>
      <c r="J27" s="85"/>
      <c r="K27" s="86" t="s">
        <v>54</v>
      </c>
      <c r="L27" s="87"/>
      <c r="M27" s="64"/>
      <c r="N27" s="36"/>
    </row>
    <row r="28" spans="1:14" ht="19.5" thickBot="1">
      <c r="A28" s="64"/>
      <c r="B28" s="64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15</v>
      </c>
      <c r="C29" s="20">
        <v>10</v>
      </c>
      <c r="D29" s="21">
        <f>+C29/B29%</f>
        <v>66.666666666666671</v>
      </c>
      <c r="E29" s="20"/>
      <c r="F29" s="21">
        <f>+E29/B29%</f>
        <v>0</v>
      </c>
      <c r="G29" s="22"/>
      <c r="H29" s="21">
        <f>+G29/B29%</f>
        <v>0</v>
      </c>
      <c r="I29" s="26">
        <v>5</v>
      </c>
      <c r="J29" s="21">
        <f>+I29/B29%</f>
        <v>33.333333333333336</v>
      </c>
      <c r="K29" s="22"/>
      <c r="L29" s="21">
        <f>+K29/B29%</f>
        <v>0</v>
      </c>
      <c r="M29" s="24">
        <f>+Жадвал!K14</f>
        <v>1.0333333333333332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K23" sqref="K2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57031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5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5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5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5" ht="12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3" t="s">
        <v>16</v>
      </c>
      <c r="F6" s="53"/>
      <c r="G6" s="53"/>
      <c r="H6" s="53" t="s">
        <v>61</v>
      </c>
      <c r="I6" s="53"/>
      <c r="J6" s="53"/>
      <c r="K6" s="53"/>
      <c r="L6" s="53"/>
      <c r="M6" s="53"/>
      <c r="N6" s="53"/>
      <c r="O6" s="53"/>
      <c r="P6" s="53"/>
    </row>
    <row r="7" spans="1:25" ht="60" customHeight="1">
      <c r="A7" s="53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62</v>
      </c>
      <c r="I7" s="92"/>
      <c r="J7" s="51" t="s">
        <v>63</v>
      </c>
      <c r="K7" s="43" t="s">
        <v>64</v>
      </c>
      <c r="L7" s="51" t="s">
        <v>65</v>
      </c>
      <c r="M7" s="92" t="s">
        <v>66</v>
      </c>
      <c r="N7" s="92"/>
      <c r="O7" s="92" t="s">
        <v>67</v>
      </c>
      <c r="P7" s="92"/>
    </row>
    <row r="8" spans="1:25" ht="22.5" customHeight="1">
      <c r="A8" s="53"/>
      <c r="B8" s="52"/>
      <c r="C8" s="52"/>
      <c r="D8" s="52"/>
      <c r="E8" s="91"/>
      <c r="F8" s="91"/>
      <c r="G8" s="91"/>
      <c r="H8" s="51" t="s">
        <v>68</v>
      </c>
      <c r="I8" s="51" t="s">
        <v>69</v>
      </c>
      <c r="J8" s="51" t="s">
        <v>17</v>
      </c>
      <c r="K8" s="51" t="s">
        <v>68</v>
      </c>
      <c r="L8" s="51" t="s">
        <v>17</v>
      </c>
      <c r="M8" s="51" t="s">
        <v>17</v>
      </c>
      <c r="N8" s="51" t="s">
        <v>69</v>
      </c>
      <c r="O8" s="51" t="s">
        <v>17</v>
      </c>
      <c r="P8" s="51" t="s">
        <v>68</v>
      </c>
      <c r="Q8" s="44" t="s">
        <v>17</v>
      </c>
      <c r="R8" s="44" t="s">
        <v>68</v>
      </c>
      <c r="S8" s="44" t="s">
        <v>69</v>
      </c>
      <c r="T8" s="45"/>
      <c r="U8" s="45"/>
      <c r="V8" s="45"/>
      <c r="W8" s="44" t="s">
        <v>17</v>
      </c>
      <c r="X8" s="44" t="s">
        <v>68</v>
      </c>
      <c r="Y8" s="44" t="s">
        <v>69</v>
      </c>
    </row>
    <row r="9" spans="1:25" s="10" customFormat="1" ht="19.5" customHeight="1">
      <c r="A9" s="6">
        <v>1</v>
      </c>
      <c r="B9" s="25">
        <v>26</v>
      </c>
      <c r="C9" s="42">
        <v>5</v>
      </c>
      <c r="D9" s="7" t="s">
        <v>71</v>
      </c>
      <c r="E9" s="9">
        <v>24.242984999999997</v>
      </c>
      <c r="F9" s="9">
        <v>20.630537805149999</v>
      </c>
      <c r="G9" s="9">
        <v>8.5005602604000003</v>
      </c>
      <c r="H9" s="46">
        <f t="shared" ref="H9:I11" si="0">+F9</f>
        <v>20.630537805149999</v>
      </c>
      <c r="I9" s="46">
        <f t="shared" si="0"/>
        <v>8.5005602604000003</v>
      </c>
      <c r="J9" s="46">
        <f t="shared" ref="J9:J11" si="1">+E9*0.15</f>
        <v>3.6364477499999994</v>
      </c>
      <c r="K9" s="46"/>
      <c r="L9" s="46">
        <f t="shared" ref="L9:L11" si="2">+E9*0.35</f>
        <v>8.4850447499999984</v>
      </c>
      <c r="M9" s="46">
        <f t="shared" ref="M9:M11" si="3">+E9*0.35</f>
        <v>8.4850447499999984</v>
      </c>
      <c r="N9" s="46"/>
      <c r="O9" s="46">
        <f t="shared" ref="O9:O11" si="4">+E9*0.15</f>
        <v>3.6364477499999994</v>
      </c>
      <c r="P9" s="46"/>
      <c r="Q9" s="47">
        <f t="shared" ref="Q9:Q11" si="5">+O9+M9+L9+J9</f>
        <v>24.242984999999994</v>
      </c>
      <c r="R9" s="48">
        <f t="shared" ref="R9:R11" si="6">+P9+K9+H9</f>
        <v>20.630537805149999</v>
      </c>
      <c r="S9" s="48">
        <f t="shared" ref="S9:S11" si="7">+N9+I9</f>
        <v>8.5005602604000003</v>
      </c>
      <c r="T9" s="49">
        <f t="shared" ref="T9:V11" si="8">+Q9-E9</f>
        <v>0</v>
      </c>
      <c r="U9" s="49">
        <f t="shared" si="8"/>
        <v>0</v>
      </c>
      <c r="V9" s="49">
        <f t="shared" si="8"/>
        <v>0</v>
      </c>
      <c r="W9" s="47">
        <f t="shared" ref="W9:W11" si="9">+E9/C9</f>
        <v>4.8485969999999998</v>
      </c>
      <c r="X9" s="47">
        <f t="shared" ref="X9:X11" si="10">+F9/C9</f>
        <v>4.1261075610299995</v>
      </c>
      <c r="Y9" s="47">
        <f t="shared" ref="Y9:Y11" si="11">+G9/C9</f>
        <v>1.7001120520800002</v>
      </c>
    </row>
    <row r="10" spans="1:25" s="10" customFormat="1" ht="19.5" customHeight="1">
      <c r="A10" s="6">
        <v>2</v>
      </c>
      <c r="B10" s="25">
        <v>26</v>
      </c>
      <c r="C10" s="42">
        <v>5</v>
      </c>
      <c r="D10" s="7" t="s">
        <v>71</v>
      </c>
      <c r="E10" s="9">
        <v>24.242984999999997</v>
      </c>
      <c r="F10" s="9">
        <v>19.970401323599997</v>
      </c>
      <c r="G10" s="9">
        <v>8.3638298249999981</v>
      </c>
      <c r="H10" s="46">
        <f t="shared" si="0"/>
        <v>19.970401323599997</v>
      </c>
      <c r="I10" s="46">
        <f t="shared" si="0"/>
        <v>8.3638298249999981</v>
      </c>
      <c r="J10" s="46">
        <f t="shared" si="1"/>
        <v>3.6364477499999994</v>
      </c>
      <c r="K10" s="46"/>
      <c r="L10" s="46">
        <f t="shared" si="2"/>
        <v>8.4850447499999984</v>
      </c>
      <c r="M10" s="46">
        <f t="shared" si="3"/>
        <v>8.4850447499999984</v>
      </c>
      <c r="N10" s="46"/>
      <c r="O10" s="46">
        <f t="shared" si="4"/>
        <v>3.6364477499999994</v>
      </c>
      <c r="P10" s="46"/>
      <c r="Q10" s="47">
        <f t="shared" si="5"/>
        <v>24.242984999999994</v>
      </c>
      <c r="R10" s="48">
        <f t="shared" si="6"/>
        <v>19.970401323599997</v>
      </c>
      <c r="S10" s="48">
        <f t="shared" si="7"/>
        <v>8.3638298249999981</v>
      </c>
      <c r="T10" s="49">
        <f t="shared" si="8"/>
        <v>0</v>
      </c>
      <c r="U10" s="49">
        <f t="shared" si="8"/>
        <v>0</v>
      </c>
      <c r="V10" s="49">
        <f t="shared" si="8"/>
        <v>0</v>
      </c>
      <c r="W10" s="47">
        <f t="shared" si="9"/>
        <v>4.8485969999999998</v>
      </c>
      <c r="X10" s="47">
        <f t="shared" si="10"/>
        <v>3.9940802647199996</v>
      </c>
      <c r="Y10" s="47">
        <f t="shared" si="11"/>
        <v>1.6727659649999995</v>
      </c>
    </row>
    <row r="11" spans="1:25" s="10" customFormat="1" ht="19.5" customHeight="1">
      <c r="A11" s="6">
        <v>3</v>
      </c>
      <c r="B11" s="25">
        <v>26</v>
      </c>
      <c r="C11" s="42">
        <v>5</v>
      </c>
      <c r="D11" s="7" t="s">
        <v>71</v>
      </c>
      <c r="E11" s="9">
        <v>24.242984999999997</v>
      </c>
      <c r="F11" s="9">
        <v>20.9546665146</v>
      </c>
      <c r="G11" s="9">
        <v>8.3863758010500007</v>
      </c>
      <c r="H11" s="46">
        <f t="shared" si="0"/>
        <v>20.9546665146</v>
      </c>
      <c r="I11" s="46">
        <f t="shared" si="0"/>
        <v>8.3863758010500007</v>
      </c>
      <c r="J11" s="46">
        <f t="shared" si="1"/>
        <v>3.6364477499999994</v>
      </c>
      <c r="K11" s="46"/>
      <c r="L11" s="46">
        <f t="shared" si="2"/>
        <v>8.4850447499999984</v>
      </c>
      <c r="M11" s="46">
        <f t="shared" si="3"/>
        <v>8.4850447499999984</v>
      </c>
      <c r="N11" s="46"/>
      <c r="O11" s="46">
        <f t="shared" si="4"/>
        <v>3.6364477499999994</v>
      </c>
      <c r="P11" s="46"/>
      <c r="Q11" s="47">
        <f t="shared" si="5"/>
        <v>24.242984999999994</v>
      </c>
      <c r="R11" s="48">
        <f t="shared" si="6"/>
        <v>20.9546665146</v>
      </c>
      <c r="S11" s="48">
        <f t="shared" si="7"/>
        <v>8.3863758010500007</v>
      </c>
      <c r="T11" s="49">
        <f t="shared" si="8"/>
        <v>0</v>
      </c>
      <c r="U11" s="49">
        <f t="shared" si="8"/>
        <v>0</v>
      </c>
      <c r="V11" s="49">
        <f t="shared" si="8"/>
        <v>0</v>
      </c>
      <c r="W11" s="47">
        <f t="shared" si="9"/>
        <v>4.8485969999999998</v>
      </c>
      <c r="X11" s="47">
        <f t="shared" si="10"/>
        <v>4.1909333029199995</v>
      </c>
      <c r="Y11" s="47">
        <f t="shared" si="11"/>
        <v>1.6772751602100002</v>
      </c>
    </row>
    <row r="12" spans="1:25" ht="19.5" customHeight="1">
      <c r="C12" s="34">
        <f>SUM(C9:C11)</f>
        <v>15</v>
      </c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2023-04-03T16:11:11Z</dcterms:modified>
</cp:coreProperties>
</file>