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Риштон\Орифжон Фирдавсбек ери\"/>
    </mc:Choice>
  </mc:AlternateContent>
  <bookViews>
    <workbookView xWindow="480" yWindow="105" windowWidth="27795" windowHeight="12600" activeTab="2"/>
  </bookViews>
  <sheets>
    <sheet name="Жадвал" sheetId="1" r:id="rId1"/>
    <sheet name="3." sheetId="2" r:id="rId2"/>
    <sheet name="4" sheetId="5" r:id="rId3"/>
  </sheets>
  <definedNames>
    <definedName name="_xlnm._FilterDatabase" localSheetId="2" hidden="1">'4'!$A$6:$G$10</definedName>
    <definedName name="_xlnm._FilterDatabase" localSheetId="0" hidden="1">Жадвал!$A$6:$R$10</definedName>
    <definedName name="_xlnm.Print_Titles" localSheetId="2">'4'!$6:$8</definedName>
    <definedName name="_xlnm.Print_Titles" localSheetId="0">Жадвал!$6:$8</definedName>
    <definedName name="_xlnm.Print_Area" localSheetId="1">'3.'!$A$1:$M$29</definedName>
    <definedName name="_xlnm.Print_Area" localSheetId="2">'4'!$A$1:$X$10</definedName>
    <definedName name="_xlnm.Print_Area" localSheetId="0">Жадвал!$A$1:$X$10</definedName>
  </definedNames>
  <calcPr calcId="162913"/>
</workbook>
</file>

<file path=xl/calcChain.xml><?xml version="1.0" encoding="utf-8"?>
<calcChain xmlns="http://schemas.openxmlformats.org/spreadsheetml/2006/main">
  <c r="Y12" i="5" l="1"/>
  <c r="X12" i="5"/>
  <c r="W12" i="5"/>
  <c r="R12" i="5"/>
  <c r="U12" i="5" s="1"/>
  <c r="P12" i="5"/>
  <c r="O12" i="5"/>
  <c r="N12" i="5"/>
  <c r="S12" i="5" s="1"/>
  <c r="V12" i="5" s="1"/>
  <c r="M12" i="5"/>
  <c r="Q12" i="5" s="1"/>
  <c r="T12" i="5" s="1"/>
  <c r="L12" i="5"/>
  <c r="K12" i="5"/>
  <c r="J12" i="5"/>
  <c r="I12" i="5"/>
  <c r="H12" i="5"/>
  <c r="Y11" i="5"/>
  <c r="X11" i="5"/>
  <c r="W11" i="5"/>
  <c r="P11" i="5"/>
  <c r="R11" i="5" s="1"/>
  <c r="U11" i="5" s="1"/>
  <c r="O11" i="5"/>
  <c r="Q11" i="5" s="1"/>
  <c r="T11" i="5" s="1"/>
  <c r="N11" i="5"/>
  <c r="S11" i="5" s="1"/>
  <c r="V11" i="5" s="1"/>
  <c r="M11" i="5"/>
  <c r="L11" i="5"/>
  <c r="K11" i="5"/>
  <c r="J11" i="5"/>
  <c r="I11" i="5"/>
  <c r="H11" i="5"/>
  <c r="Y10" i="5"/>
  <c r="X10" i="5"/>
  <c r="W10" i="5"/>
  <c r="R10" i="5"/>
  <c r="U10" i="5" s="1"/>
  <c r="P10" i="5"/>
  <c r="O10" i="5"/>
  <c r="Q10" i="5" s="1"/>
  <c r="T10" i="5" s="1"/>
  <c r="N10" i="5"/>
  <c r="S10" i="5" s="1"/>
  <c r="V10" i="5" s="1"/>
  <c r="M10" i="5"/>
  <c r="L10" i="5"/>
  <c r="K10" i="5"/>
  <c r="J10" i="5"/>
  <c r="I10" i="5"/>
  <c r="H10" i="5"/>
  <c r="Y9" i="5"/>
  <c r="X9" i="5"/>
  <c r="W9" i="5"/>
  <c r="P9" i="5"/>
  <c r="R9" i="5" s="1"/>
  <c r="U9" i="5" s="1"/>
  <c r="O9" i="5"/>
  <c r="Q9" i="5" s="1"/>
  <c r="T9" i="5" s="1"/>
  <c r="N9" i="5"/>
  <c r="S9" i="5" s="1"/>
  <c r="V9" i="5" s="1"/>
  <c r="M9" i="5"/>
  <c r="L9" i="5"/>
  <c r="K9" i="5"/>
  <c r="J9" i="5"/>
  <c r="I9" i="5"/>
  <c r="H9" i="5"/>
  <c r="C13" i="5"/>
  <c r="E14" i="1" l="1"/>
  <c r="E15" i="1" s="1"/>
  <c r="H14" i="1"/>
  <c r="H15" i="1" s="1"/>
  <c r="C13" i="1"/>
  <c r="M11" i="1"/>
  <c r="N11" i="1" s="1"/>
  <c r="Q11" i="1" s="1"/>
  <c r="S11" i="1"/>
  <c r="U11" i="1" s="1"/>
  <c r="X11" i="1" s="1"/>
  <c r="T11" i="1"/>
  <c r="W11" i="1" s="1"/>
  <c r="M12" i="1"/>
  <c r="N12" i="1" s="1"/>
  <c r="Q12" i="1" s="1"/>
  <c r="S12" i="1"/>
  <c r="U12" i="1" s="1"/>
  <c r="X12" i="1" s="1"/>
  <c r="T12" i="1"/>
  <c r="W12" i="1" s="1"/>
  <c r="P12" i="1" l="1"/>
  <c r="O12" i="1"/>
  <c r="R12" i="1" s="1"/>
  <c r="P11" i="1"/>
  <c r="O11" i="1"/>
  <c r="R11" i="1" s="1"/>
  <c r="V12" i="1"/>
  <c r="V11" i="1"/>
  <c r="D9" i="2" l="1"/>
  <c r="S10" i="1" l="1"/>
  <c r="T10" i="1" s="1"/>
  <c r="W10" i="1" s="1"/>
  <c r="M10" i="1"/>
  <c r="P10" i="1" s="1"/>
  <c r="S9" i="1"/>
  <c r="T9" i="1" s="1"/>
  <c r="W9" i="1" s="1"/>
  <c r="M9" i="1"/>
  <c r="P9" i="1" s="1"/>
  <c r="O10" i="1" l="1"/>
  <c r="R10" i="1" s="1"/>
  <c r="U10" i="1"/>
  <c r="X10" i="1" s="1"/>
  <c r="N10" i="1"/>
  <c r="Q10" i="1" s="1"/>
  <c r="V10" i="1"/>
  <c r="U9" i="1"/>
  <c r="X9" i="1" s="1"/>
  <c r="N9" i="1"/>
  <c r="Q9" i="1" s="1"/>
  <c r="V9" i="1"/>
  <c r="O9" i="1"/>
  <c r="R9" i="1" s="1"/>
  <c r="K14" i="1" l="1"/>
  <c r="K15" i="1" s="1"/>
  <c r="M29" i="2" l="1"/>
  <c r="F9" i="2" l="1"/>
  <c r="B29" i="2"/>
  <c r="B19" i="2"/>
  <c r="L19" i="2" s="1"/>
  <c r="J9" i="2"/>
  <c r="H9" i="2"/>
  <c r="L9" i="2"/>
  <c r="M9" i="2" l="1"/>
  <c r="M19" i="2"/>
  <c r="F19" i="2"/>
  <c r="L29" i="2"/>
  <c r="D29" i="2"/>
  <c r="H29" i="2"/>
  <c r="F29" i="2"/>
  <c r="J29" i="2"/>
  <c r="D19" i="2"/>
  <c r="N9" i="2"/>
  <c r="N29" i="2" l="1"/>
  <c r="J19" i="2"/>
  <c r="H19" i="2"/>
  <c r="N19" i="2" l="1"/>
</calcChain>
</file>

<file path=xl/sharedStrings.xml><?xml version="1.0" encoding="utf-8"?>
<sst xmlns="http://schemas.openxmlformats.org/spreadsheetml/2006/main" count="186" uniqueCount="76">
  <si>
    <t xml:space="preserve"> майдонлар тупроқларининг агрокимёвий таҳлил натижалари ҳамда</t>
  </si>
  <si>
    <t>минерал ўғитларга бўлган илмий талаби</t>
  </si>
  <si>
    <t>пахта экини учун</t>
  </si>
  <si>
    <t>ғалла экини учун</t>
  </si>
  <si>
    <t>№</t>
  </si>
  <si>
    <t xml:space="preserve">Контур рақами </t>
  </si>
  <si>
    <t>майдони, га</t>
  </si>
  <si>
    <t>экин тури</t>
  </si>
  <si>
    <r>
      <t>Ҳаракатчан P</t>
    </r>
    <r>
      <rPr>
        <b/>
        <vertAlign val="subscript"/>
        <sz val="11"/>
        <rFont val="Times New Roman"/>
        <family val="1"/>
        <charset val="204"/>
      </rPr>
      <t>2</t>
    </r>
    <r>
      <rPr>
        <b/>
        <sz val="11"/>
        <rFont val="Times New Roman"/>
        <family val="1"/>
        <charset val="204"/>
      </rPr>
      <t>O</t>
    </r>
    <r>
      <rPr>
        <b/>
        <vertAlign val="subscript"/>
        <sz val="11"/>
        <rFont val="Times New Roman"/>
        <family val="1"/>
        <charset val="204"/>
      </rPr>
      <t>5  (мг/кг ҳисобида)</t>
    </r>
  </si>
  <si>
    <t>коэффициент</t>
  </si>
  <si>
    <t>Таъминланганлик                       даражаси</t>
  </si>
  <si>
    <r>
      <t xml:space="preserve">Алмашинувчан K20                         </t>
    </r>
    <r>
      <rPr>
        <b/>
        <i/>
        <sz val="11"/>
        <rFont val="Times New Roman"/>
        <family val="1"/>
        <charset val="204"/>
      </rPr>
      <t>(мг/кг ҳисобида)</t>
    </r>
  </si>
  <si>
    <t>Таъминланганлик                             даражаси</t>
  </si>
  <si>
    <r>
      <t xml:space="preserve">Гумус  </t>
    </r>
    <r>
      <rPr>
        <b/>
        <i/>
        <sz val="11"/>
        <rFont val="Times New Roman"/>
        <family val="1"/>
        <charset val="204"/>
      </rPr>
      <t>% ҳисобида</t>
    </r>
  </si>
  <si>
    <t>Таъминланганлик                    даражаси</t>
  </si>
  <si>
    <t>1 центнерга ўртача сарфи, кг</t>
  </si>
  <si>
    <t>Жами майдонга 1 центнер учун талаб этилади, кг</t>
  </si>
  <si>
    <t>N</t>
  </si>
  <si>
    <t>P</t>
  </si>
  <si>
    <t>K</t>
  </si>
  <si>
    <t>пахта 1:07:05</t>
  </si>
  <si>
    <t>кам</t>
  </si>
  <si>
    <t xml:space="preserve">майдонлар тупроқларининг харакатчан фосфор билан таъминланиш </t>
  </si>
  <si>
    <t>ДАРАЖАЛАРИ</t>
  </si>
  <si>
    <t>Текширилган майдон, га</t>
  </si>
  <si>
    <t>ФОСФОР миқдори, мг/кг</t>
  </si>
  <si>
    <t>Ўртача қиймат, мг/кг</t>
  </si>
  <si>
    <t>Жуда кам</t>
  </si>
  <si>
    <t>Кам</t>
  </si>
  <si>
    <t>Ўртача</t>
  </si>
  <si>
    <t>Юқори</t>
  </si>
  <si>
    <t>Жуда юқори</t>
  </si>
  <si>
    <t>0-15</t>
  </si>
  <si>
    <t>16-30</t>
  </si>
  <si>
    <t>31-45</t>
  </si>
  <si>
    <t>46-60</t>
  </si>
  <si>
    <t>60&lt;</t>
  </si>
  <si>
    <t>га</t>
  </si>
  <si>
    <t>%</t>
  </si>
  <si>
    <t>Жами</t>
  </si>
  <si>
    <t xml:space="preserve">майдонлар тупроқларининг алмашувчан калий билан таъминланиш </t>
  </si>
  <si>
    <t>КАЛИЙ миқдори, мг/кг</t>
  </si>
  <si>
    <t>0-100</t>
  </si>
  <si>
    <t>101-200</t>
  </si>
  <si>
    <t>201-300</t>
  </si>
  <si>
    <t>301-400</t>
  </si>
  <si>
    <t>400&lt;</t>
  </si>
  <si>
    <t xml:space="preserve">майдонлар тупроқларининг гумус билан таъминланиш </t>
  </si>
  <si>
    <t>ГУМУС миқдори, фоиз ҳисобида</t>
  </si>
  <si>
    <t>Ўртача қиймат, (%)</t>
  </si>
  <si>
    <t>0-0,80</t>
  </si>
  <si>
    <t>0,81-1,20</t>
  </si>
  <si>
    <t>1,21-1,60</t>
  </si>
  <si>
    <t>1,61-2,00</t>
  </si>
  <si>
    <t>&gt;2,00</t>
  </si>
  <si>
    <t>жуда кам</t>
  </si>
  <si>
    <t>юқори</t>
  </si>
  <si>
    <t>ўртача</t>
  </si>
  <si>
    <t>ғалла 1:07:03</t>
  </si>
  <si>
    <t>вилоят коэфф.</t>
  </si>
  <si>
    <t>жуда юқори</t>
  </si>
  <si>
    <t>Ўғитлаш муддатлари</t>
  </si>
  <si>
    <t>Кузги шудгор остига</t>
  </si>
  <si>
    <t>Экишдан олдин</t>
  </si>
  <si>
    <t>Экиш билан бирга</t>
  </si>
  <si>
    <t>1-озиқлан-тириш</t>
  </si>
  <si>
    <t>2-озиқлантириш</t>
  </si>
  <si>
    <t>3-озиқлантириш</t>
  </si>
  <si>
    <t>Р</t>
  </si>
  <si>
    <t>К</t>
  </si>
  <si>
    <t>пахта</t>
  </si>
  <si>
    <t>12--21</t>
  </si>
  <si>
    <t>12--20</t>
  </si>
  <si>
    <t>12--22</t>
  </si>
  <si>
    <t>12--23</t>
  </si>
  <si>
    <t xml:space="preserve">Фарғона вилояти Риштон тумани Ёшлик худуди Орифжон Фирдавсбек ери фермер хўжалиги томонидан суғорилиб экиладиган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</si>
</sst>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_-* #,##0.00_р_._-;\-* #,##0.00_р_._-;_-* &quot;-&quot;??_р_._-;_-@_-"/>
    <numFmt numFmtId="166" formatCode="0.0000"/>
  </numFmts>
  <fonts count="2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rgb="FF0070C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vertAlign val="subscript"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color indexed="8"/>
      <name val="Calibri"/>
      <family val="2"/>
    </font>
    <font>
      <sz val="11"/>
      <color indexed="8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Bodo Times UZ"/>
      <family val="2"/>
    </font>
    <font>
      <b/>
      <sz val="13"/>
      <color rgb="FF0070C0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4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24EBE"/>
        <bgColor indexed="64"/>
      </patternFill>
    </fill>
    <fill>
      <patternFill patternType="solid">
        <fgColor rgb="FF00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0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" fillId="0" borderId="0"/>
    <xf numFmtId="0" fontId="15" fillId="0" borderId="0"/>
    <xf numFmtId="0" fontId="1" fillId="0" borderId="0"/>
    <xf numFmtId="0" fontId="14" fillId="0" borderId="0"/>
    <xf numFmtId="165" fontId="14" fillId="0" borderId="0" applyFont="0" applyFill="0" applyBorder="0" applyAlignment="0" applyProtection="0"/>
  </cellStyleXfs>
  <cellXfs count="9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2" fontId="9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12" fillId="0" borderId="0" xfId="0" applyFont="1"/>
    <xf numFmtId="0" fontId="12" fillId="4" borderId="0" xfId="0" applyFont="1" applyFill="1"/>
    <xf numFmtId="0" fontId="2" fillId="0" borderId="0" xfId="0" applyFont="1" applyAlignment="1"/>
    <xf numFmtId="0" fontId="18" fillId="0" borderId="0" xfId="0" applyFont="1" applyAlignment="1"/>
    <xf numFmtId="0" fontId="19" fillId="0" borderId="13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2" fontId="20" fillId="0" borderId="13" xfId="0" applyNumberFormat="1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164" fontId="20" fillId="0" borderId="13" xfId="0" applyNumberFormat="1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0" fillId="0" borderId="0" xfId="0" applyFont="1"/>
    <xf numFmtId="164" fontId="21" fillId="0" borderId="13" xfId="0" applyNumberFormat="1" applyFont="1" applyBorder="1" applyAlignment="1">
      <alignment horizontal="center" vertical="center" wrapText="1"/>
    </xf>
    <xf numFmtId="164" fontId="20" fillId="0" borderId="15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2" fontId="3" fillId="0" borderId="0" xfId="0" applyNumberFormat="1" applyFont="1"/>
    <xf numFmtId="2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6" fontId="3" fillId="4" borderId="4" xfId="0" applyNumberFormat="1" applyFont="1" applyFill="1" applyBorder="1" applyAlignment="1">
      <alignment horizontal="center" vertical="center"/>
    </xf>
    <xf numFmtId="164" fontId="3" fillId="4" borderId="4" xfId="0" applyNumberFormat="1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 wrapText="1"/>
    </xf>
    <xf numFmtId="2" fontId="11" fillId="4" borderId="4" xfId="1" applyNumberFormat="1" applyFont="1" applyFill="1" applyBorder="1" applyAlignment="1">
      <alignment horizontal="center" vertical="center"/>
    </xf>
    <xf numFmtId="0" fontId="25" fillId="0" borderId="18" xfId="0" applyFont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/>
    <xf numFmtId="164" fontId="3" fillId="4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/>
    <xf numFmtId="0" fontId="2" fillId="0" borderId="0" xfId="0" applyFont="1" applyAlignment="1">
      <alignment horizontal="center"/>
    </xf>
    <xf numFmtId="0" fontId="25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textRotation="90" wrapText="1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textRotation="90" wrapText="1"/>
    </xf>
    <xf numFmtId="0" fontId="9" fillId="0" borderId="4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9" fillId="0" borderId="5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 vertical="center" wrapText="1"/>
    </xf>
    <xf numFmtId="0" fontId="18" fillId="6" borderId="11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2" fillId="7" borderId="11" xfId="0" applyFont="1" applyFill="1" applyBorder="1" applyAlignment="1">
      <alignment horizontal="center" vertical="center" wrapText="1"/>
    </xf>
    <xf numFmtId="0" fontId="19" fillId="8" borderId="10" xfId="0" applyFont="1" applyFill="1" applyBorder="1" applyAlignment="1">
      <alignment horizontal="center" vertical="center" wrapText="1"/>
    </xf>
    <xf numFmtId="0" fontId="19" fillId="8" borderId="11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9" fillId="5" borderId="12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18" fillId="6" borderId="12" xfId="0" applyFont="1" applyFill="1" applyBorder="1" applyAlignment="1">
      <alignment horizontal="center" vertical="center" wrapText="1"/>
    </xf>
    <xf numFmtId="0" fontId="18" fillId="6" borderId="13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19" fillId="8" borderId="12" xfId="0" applyFont="1" applyFill="1" applyBorder="1" applyAlignment="1">
      <alignment horizontal="center" vertical="center" wrapText="1"/>
    </xf>
    <xf numFmtId="0" fontId="19" fillId="8" borderId="13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  <xf numFmtId="17" fontId="11" fillId="4" borderId="4" xfId="1" applyNumberFormat="1" applyFont="1" applyFill="1" applyBorder="1" applyAlignment="1">
      <alignment horizontal="center" vertical="center"/>
    </xf>
  </cellXfs>
  <cellStyles count="17">
    <cellStyle name="Обычный" xfId="0" builtinId="0"/>
    <cellStyle name="Обычный 10" xfId="2"/>
    <cellStyle name="Обычный 10 2" xfId="3"/>
    <cellStyle name="Обычный 10 4" xfId="4"/>
    <cellStyle name="Обычный 2" xfId="5"/>
    <cellStyle name="Обычный 2 2" xfId="6"/>
    <cellStyle name="Обычный 2 2 2" xfId="7"/>
    <cellStyle name="Обычный 2 2 3" xfId="8"/>
    <cellStyle name="Обычный 2 4 2" xfId="9"/>
    <cellStyle name="Обычный 3" xfId="10"/>
    <cellStyle name="Обычный 4" xfId="11"/>
    <cellStyle name="Обычный 6" xfId="12"/>
    <cellStyle name="Обычный 61" xfId="13"/>
    <cellStyle name="Обычный 66" xfId="14"/>
    <cellStyle name="Обычный 7" xfId="15"/>
    <cellStyle name="Обычный_Бахытлы" xfId="1"/>
    <cellStyle name="Финансовый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G78"/>
  <sheetViews>
    <sheetView zoomScale="85" zoomScaleNormal="85" zoomScaleSheetLayoutView="95" workbookViewId="0">
      <selection sqref="A1:X1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12.8554687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33" ht="20.25">
      <c r="A1" s="52" t="s">
        <v>75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</row>
    <row r="2" spans="1:33" ht="20.25">
      <c r="A2" s="52" t="s">
        <v>0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</row>
    <row r="3" spans="1:33" ht="20.25">
      <c r="A3" s="52" t="s">
        <v>1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</row>
    <row r="4" spans="1:33" ht="12" customHeight="1" thickBo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33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  <c r="M5" s="53" t="s">
        <v>2</v>
      </c>
      <c r="N5" s="54"/>
      <c r="O5" s="54"/>
      <c r="P5" s="54"/>
      <c r="Q5" s="54"/>
      <c r="R5" s="55"/>
      <c r="S5" s="56" t="s">
        <v>3</v>
      </c>
      <c r="T5" s="56"/>
      <c r="U5" s="56"/>
      <c r="V5" s="56"/>
      <c r="W5" s="56"/>
      <c r="X5" s="57"/>
    </row>
    <row r="6" spans="1:33" ht="50.25" customHeight="1">
      <c r="A6" s="58" t="s">
        <v>4</v>
      </c>
      <c r="B6" s="51" t="s">
        <v>5</v>
      </c>
      <c r="C6" s="51" t="s">
        <v>6</v>
      </c>
      <c r="D6" s="51" t="s">
        <v>7</v>
      </c>
      <c r="E6" s="51" t="s">
        <v>8</v>
      </c>
      <c r="F6" s="51" t="s">
        <v>9</v>
      </c>
      <c r="G6" s="59" t="s">
        <v>10</v>
      </c>
      <c r="H6" s="51" t="s">
        <v>11</v>
      </c>
      <c r="I6" s="51" t="s">
        <v>9</v>
      </c>
      <c r="J6" s="51" t="s">
        <v>12</v>
      </c>
      <c r="K6" s="51" t="s">
        <v>13</v>
      </c>
      <c r="L6" s="51" t="s">
        <v>14</v>
      </c>
      <c r="M6" s="58" t="s">
        <v>15</v>
      </c>
      <c r="N6" s="58"/>
      <c r="O6" s="58"/>
      <c r="P6" s="58" t="s">
        <v>16</v>
      </c>
      <c r="Q6" s="58"/>
      <c r="R6" s="58"/>
      <c r="S6" s="58" t="s">
        <v>15</v>
      </c>
      <c r="T6" s="58"/>
      <c r="U6" s="58"/>
      <c r="V6" s="58" t="s">
        <v>16</v>
      </c>
      <c r="W6" s="58"/>
      <c r="X6" s="58"/>
    </row>
    <row r="7" spans="1:33" ht="60" customHeight="1">
      <c r="A7" s="58"/>
      <c r="B7" s="51"/>
      <c r="C7" s="51"/>
      <c r="D7" s="51"/>
      <c r="E7" s="51"/>
      <c r="F7" s="51"/>
      <c r="G7" s="59"/>
      <c r="H7" s="51"/>
      <c r="I7" s="51"/>
      <c r="J7" s="51"/>
      <c r="K7" s="51"/>
      <c r="L7" s="51"/>
      <c r="M7" s="36" t="s">
        <v>17</v>
      </c>
      <c r="N7" s="36" t="s">
        <v>18</v>
      </c>
      <c r="O7" s="36" t="s">
        <v>19</v>
      </c>
      <c r="P7" s="36" t="s">
        <v>17</v>
      </c>
      <c r="Q7" s="36" t="s">
        <v>18</v>
      </c>
      <c r="R7" s="36" t="s">
        <v>19</v>
      </c>
      <c r="S7" s="36" t="s">
        <v>17</v>
      </c>
      <c r="T7" s="36" t="s">
        <v>18</v>
      </c>
      <c r="U7" s="36" t="s">
        <v>19</v>
      </c>
      <c r="V7" s="36" t="s">
        <v>17</v>
      </c>
      <c r="W7" s="36" t="s">
        <v>18</v>
      </c>
      <c r="X7" s="36" t="s">
        <v>19</v>
      </c>
      <c r="Z7" s="27" t="s">
        <v>59</v>
      </c>
    </row>
    <row r="8" spans="1:33" ht="22.5" customHeight="1">
      <c r="A8" s="58"/>
      <c r="B8" s="51"/>
      <c r="C8" s="51"/>
      <c r="D8" s="51"/>
      <c r="E8" s="51"/>
      <c r="F8" s="51"/>
      <c r="G8" s="59"/>
      <c r="H8" s="51"/>
      <c r="I8" s="51"/>
      <c r="J8" s="51"/>
      <c r="K8" s="51"/>
      <c r="L8" s="51"/>
      <c r="M8" s="5">
        <v>6</v>
      </c>
      <c r="N8" s="5"/>
      <c r="O8" s="6"/>
      <c r="P8" s="60" t="s">
        <v>20</v>
      </c>
      <c r="Q8" s="60"/>
      <c r="R8" s="60"/>
      <c r="S8" s="5">
        <v>3.77</v>
      </c>
      <c r="T8" s="5"/>
      <c r="U8" s="6"/>
      <c r="V8" s="60" t="s">
        <v>58</v>
      </c>
      <c r="W8" s="60"/>
      <c r="X8" s="60"/>
    </row>
    <row r="9" spans="1:33" s="10" customFormat="1" ht="19.5" customHeight="1">
      <c r="A9" s="6">
        <v>1</v>
      </c>
      <c r="B9" s="92" t="s">
        <v>72</v>
      </c>
      <c r="C9" s="41">
        <v>5</v>
      </c>
      <c r="D9" s="7" t="s">
        <v>70</v>
      </c>
      <c r="E9" s="40">
        <v>38.79</v>
      </c>
      <c r="F9" s="38">
        <v>0.72860000000000003</v>
      </c>
      <c r="G9" s="28" t="s">
        <v>57</v>
      </c>
      <c r="H9" s="7">
        <v>83</v>
      </c>
      <c r="I9" s="38">
        <v>1.1656</v>
      </c>
      <c r="J9" s="30" t="s">
        <v>55</v>
      </c>
      <c r="K9" s="7">
        <v>2.2999999999999998</v>
      </c>
      <c r="L9" s="32" t="s">
        <v>60</v>
      </c>
      <c r="M9" s="8">
        <f>+Y9*Z9</f>
        <v>7.7165999999999997</v>
      </c>
      <c r="N9" s="9">
        <f>M9*F9*0.7</f>
        <v>3.9356203319999996</v>
      </c>
      <c r="O9" s="9">
        <f>M9*I9*0.5</f>
        <v>4.4972344799999995</v>
      </c>
      <c r="P9" s="9">
        <f>M9*C9</f>
        <v>38.582999999999998</v>
      </c>
      <c r="Q9" s="9">
        <f>N9*C9</f>
        <v>19.678101659999999</v>
      </c>
      <c r="R9" s="9">
        <f>O9*C9</f>
        <v>22.486172399999997</v>
      </c>
      <c r="S9" s="9">
        <f>+AA9*Z9</f>
        <v>4.8485969999999998</v>
      </c>
      <c r="T9" s="9">
        <f>S9*F9*0.7</f>
        <v>2.4728814419399998</v>
      </c>
      <c r="U9" s="9">
        <f>S9*I9*0.3</f>
        <v>1.6954573989599999</v>
      </c>
      <c r="V9" s="9">
        <f>S9*C9</f>
        <v>24.242984999999997</v>
      </c>
      <c r="W9" s="9">
        <f>T9*C9</f>
        <v>12.3644072097</v>
      </c>
      <c r="X9" s="9">
        <f>U9*C9</f>
        <v>8.4772869948</v>
      </c>
      <c r="Y9" s="26">
        <v>6</v>
      </c>
      <c r="Z9" s="10">
        <v>1.2861</v>
      </c>
      <c r="AA9" s="10">
        <v>3.77</v>
      </c>
      <c r="AB9" s="11"/>
      <c r="AC9" s="29" t="s">
        <v>56</v>
      </c>
    </row>
    <row r="10" spans="1:33" s="10" customFormat="1" ht="19.5" customHeight="1">
      <c r="A10" s="6">
        <v>2</v>
      </c>
      <c r="B10" s="92" t="s">
        <v>71</v>
      </c>
      <c r="C10" s="41">
        <v>5</v>
      </c>
      <c r="D10" s="7" t="s">
        <v>70</v>
      </c>
      <c r="E10" s="40">
        <v>58.87</v>
      </c>
      <c r="F10" s="38">
        <v>0.39150000000000001</v>
      </c>
      <c r="G10" s="29" t="s">
        <v>56</v>
      </c>
      <c r="H10" s="7">
        <v>100</v>
      </c>
      <c r="I10" s="38">
        <v>1.125</v>
      </c>
      <c r="J10" s="30" t="s">
        <v>55</v>
      </c>
      <c r="K10" s="39">
        <v>1.2</v>
      </c>
      <c r="L10" s="31" t="s">
        <v>21</v>
      </c>
      <c r="M10" s="8">
        <f t="shared" ref="M10" si="0">+Y10*Z10</f>
        <v>7.7165999999999997</v>
      </c>
      <c r="N10" s="9">
        <f t="shared" ref="N10" si="1">M10*F10*0.7</f>
        <v>2.1147342299999998</v>
      </c>
      <c r="O10" s="9">
        <f t="shared" ref="O10" si="2">M10*I10*0.5</f>
        <v>4.3405874999999998</v>
      </c>
      <c r="P10" s="9">
        <f t="shared" ref="P10" si="3">M10*C10</f>
        <v>38.582999999999998</v>
      </c>
      <c r="Q10" s="9">
        <f t="shared" ref="Q10" si="4">N10*C10</f>
        <v>10.573671149999999</v>
      </c>
      <c r="R10" s="9">
        <f t="shared" ref="R10" si="5">O10*C10</f>
        <v>21.702937499999997</v>
      </c>
      <c r="S10" s="9">
        <f t="shared" ref="S10" si="6">+AA10*Z10</f>
        <v>4.8485969999999998</v>
      </c>
      <c r="T10" s="9">
        <f t="shared" ref="T10" si="7">S10*F10*0.7</f>
        <v>1.3287580078499999</v>
      </c>
      <c r="U10" s="9">
        <f t="shared" ref="U10" si="8">S10*I10*0.3</f>
        <v>1.6364014874999999</v>
      </c>
      <c r="V10" s="9">
        <f t="shared" ref="V10" si="9">S10*C10</f>
        <v>24.242984999999997</v>
      </c>
      <c r="W10" s="9">
        <f t="shared" ref="W10" si="10">T10*C10</f>
        <v>6.6437900392499998</v>
      </c>
      <c r="X10" s="9">
        <f t="shared" ref="X10" si="11">U10*C10</f>
        <v>8.1820074374999994</v>
      </c>
      <c r="Y10" s="26">
        <v>6</v>
      </c>
      <c r="Z10" s="10">
        <v>1.2861</v>
      </c>
      <c r="AA10" s="10">
        <v>3.77</v>
      </c>
      <c r="AC10" s="28" t="s">
        <v>57</v>
      </c>
    </row>
    <row r="11" spans="1:33" s="10" customFormat="1" ht="19.5" customHeight="1">
      <c r="A11" s="6">
        <v>2</v>
      </c>
      <c r="B11" s="92" t="s">
        <v>73</v>
      </c>
      <c r="C11" s="41">
        <v>5</v>
      </c>
      <c r="D11" s="7" t="s">
        <v>70</v>
      </c>
      <c r="E11" s="40">
        <v>53.04</v>
      </c>
      <c r="F11" s="38">
        <v>0.49149999999999999</v>
      </c>
      <c r="G11" s="29" t="s">
        <v>56</v>
      </c>
      <c r="H11" s="7">
        <v>93</v>
      </c>
      <c r="I11" s="38">
        <v>1.1406000000000001</v>
      </c>
      <c r="J11" s="30" t="s">
        <v>55</v>
      </c>
      <c r="K11" s="39">
        <v>1.2</v>
      </c>
      <c r="L11" s="31" t="s">
        <v>21</v>
      </c>
      <c r="M11" s="8">
        <f t="shared" ref="M11:M12" si="12">+Y11*Z11</f>
        <v>7.7165999999999997</v>
      </c>
      <c r="N11" s="9">
        <f t="shared" ref="N11:N12" si="13">M11*F11*0.7</f>
        <v>2.6548962299999994</v>
      </c>
      <c r="O11" s="9">
        <f t="shared" ref="O11:O12" si="14">M11*I11*0.5</f>
        <v>4.4007769799999998</v>
      </c>
      <c r="P11" s="9">
        <f t="shared" ref="P11:P12" si="15">M11*C11</f>
        <v>38.582999999999998</v>
      </c>
      <c r="Q11" s="9">
        <f t="shared" ref="Q11:Q12" si="16">N11*C11</f>
        <v>13.274481149999996</v>
      </c>
      <c r="R11" s="9">
        <f t="shared" ref="R11:R12" si="17">O11*C11</f>
        <v>22.003884899999999</v>
      </c>
      <c r="S11" s="9">
        <f t="shared" ref="S11:S12" si="18">+AA11*Z11</f>
        <v>4.8485969999999998</v>
      </c>
      <c r="T11" s="9">
        <f t="shared" ref="T11:T12" si="19">S11*F11*0.7</f>
        <v>1.66815979785</v>
      </c>
      <c r="U11" s="9">
        <f t="shared" ref="U11:U12" si="20">S11*I11*0.3</f>
        <v>1.6590929214599999</v>
      </c>
      <c r="V11" s="9">
        <f t="shared" ref="V11:V12" si="21">S11*C11</f>
        <v>24.242984999999997</v>
      </c>
      <c r="W11" s="9">
        <f t="shared" ref="W11:W12" si="22">T11*C11</f>
        <v>8.3407989892500005</v>
      </c>
      <c r="X11" s="9">
        <f t="shared" ref="X11:X12" si="23">U11*C11</f>
        <v>8.2954646072999996</v>
      </c>
      <c r="Y11" s="26">
        <v>6</v>
      </c>
      <c r="Z11" s="10">
        <v>1.2861</v>
      </c>
      <c r="AA11" s="10">
        <v>3.77</v>
      </c>
      <c r="AC11" s="30" t="s">
        <v>55</v>
      </c>
    </row>
    <row r="12" spans="1:33" ht="19.5" customHeight="1">
      <c r="A12" s="6">
        <v>2</v>
      </c>
      <c r="B12" s="92" t="s">
        <v>74</v>
      </c>
      <c r="C12" s="41">
        <v>5</v>
      </c>
      <c r="D12" s="7" t="s">
        <v>70</v>
      </c>
      <c r="E12" s="40">
        <v>47.53</v>
      </c>
      <c r="F12" s="38">
        <v>0.58230000000000004</v>
      </c>
      <c r="G12" s="29" t="s">
        <v>56</v>
      </c>
      <c r="H12" s="7">
        <v>82</v>
      </c>
      <c r="I12" s="38">
        <v>1.1688000000000001</v>
      </c>
      <c r="J12" s="30" t="s">
        <v>55</v>
      </c>
      <c r="K12" s="39">
        <v>1.2</v>
      </c>
      <c r="L12" s="31" t="s">
        <v>21</v>
      </c>
      <c r="M12" s="8">
        <f t="shared" si="12"/>
        <v>7.7165999999999997</v>
      </c>
      <c r="N12" s="9">
        <f t="shared" si="13"/>
        <v>3.145363326</v>
      </c>
      <c r="O12" s="9">
        <f t="shared" si="14"/>
        <v>4.5095810400000005</v>
      </c>
      <c r="P12" s="9">
        <f t="shared" si="15"/>
        <v>38.582999999999998</v>
      </c>
      <c r="Q12" s="9">
        <f t="shared" si="16"/>
        <v>15.72681663</v>
      </c>
      <c r="R12" s="9">
        <f t="shared" si="17"/>
        <v>22.547905200000002</v>
      </c>
      <c r="S12" s="9">
        <f t="shared" si="18"/>
        <v>4.8485969999999998</v>
      </c>
      <c r="T12" s="9">
        <f t="shared" si="19"/>
        <v>1.9763366231699999</v>
      </c>
      <c r="U12" s="9">
        <f t="shared" si="20"/>
        <v>1.7001120520799999</v>
      </c>
      <c r="V12" s="9">
        <f t="shared" si="21"/>
        <v>24.242984999999997</v>
      </c>
      <c r="W12" s="9">
        <f t="shared" si="22"/>
        <v>9.8816831158499987</v>
      </c>
      <c r="X12" s="9">
        <f t="shared" si="23"/>
        <v>8.5005602604000003</v>
      </c>
      <c r="Y12" s="26">
        <v>6</v>
      </c>
      <c r="Z12" s="10">
        <v>1.2861</v>
      </c>
      <c r="AA12" s="10">
        <v>3.77</v>
      </c>
      <c r="AC12" s="31" t="s">
        <v>21</v>
      </c>
    </row>
    <row r="13" spans="1:33" ht="19.5" customHeight="1">
      <c r="C13" s="33">
        <f>SUM(C9:C12)</f>
        <v>20</v>
      </c>
      <c r="F13" s="12"/>
      <c r="G13" s="1"/>
      <c r="AC13" s="32" t="s">
        <v>60</v>
      </c>
      <c r="AG13" s="1">
        <v>300</v>
      </c>
    </row>
    <row r="14" spans="1:33">
      <c r="E14" s="33">
        <f>SUM(E9:E13)</f>
        <v>198.23</v>
      </c>
      <c r="F14" s="12"/>
      <c r="G14" s="1"/>
      <c r="H14" s="1">
        <f>SUM(H9:H13)</f>
        <v>358</v>
      </c>
      <c r="K14" s="1">
        <f>SUM(K9:K13)</f>
        <v>5.9</v>
      </c>
    </row>
    <row r="15" spans="1:33">
      <c r="E15" s="1">
        <f>+E14/4</f>
        <v>49.557499999999997</v>
      </c>
      <c r="F15" s="12"/>
      <c r="G15" s="1"/>
      <c r="H15" s="1">
        <f>+H14/4</f>
        <v>89.5</v>
      </c>
      <c r="K15" s="1">
        <f>+K14/4</f>
        <v>1.4750000000000001</v>
      </c>
    </row>
    <row r="16" spans="1:33">
      <c r="F16" s="12"/>
      <c r="G16" s="1"/>
      <c r="H16" s="12"/>
    </row>
    <row r="17" spans="1:32">
      <c r="F17" s="12"/>
      <c r="G17" s="1"/>
      <c r="H17" s="12"/>
    </row>
    <row r="18" spans="1:32">
      <c r="F18" s="12"/>
      <c r="G18" s="1"/>
      <c r="H18" s="12"/>
    </row>
    <row r="19" spans="1:32">
      <c r="F19" s="12"/>
      <c r="G19" s="1"/>
      <c r="H19" s="12"/>
    </row>
    <row r="20" spans="1:32" s="10" customFormat="1">
      <c r="A20" s="1"/>
      <c r="B20" s="1"/>
      <c r="C20" s="1"/>
      <c r="D20" s="1"/>
      <c r="E20" s="1"/>
      <c r="F20" s="12"/>
      <c r="G20" s="1"/>
      <c r="H20" s="12"/>
      <c r="J20" s="12"/>
      <c r="K20" s="1"/>
      <c r="L20" s="1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s="10" customFormat="1">
      <c r="A21" s="1"/>
      <c r="B21" s="1"/>
      <c r="C21" s="1"/>
      <c r="D21" s="1"/>
      <c r="E21" s="1"/>
      <c r="F21" s="12"/>
      <c r="G21" s="1"/>
      <c r="H21" s="12"/>
      <c r="J21" s="12"/>
      <c r="K21" s="1"/>
      <c r="L21" s="1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s="10" customFormat="1">
      <c r="A22" s="1"/>
      <c r="B22" s="1"/>
      <c r="C22" s="1"/>
      <c r="D22" s="1"/>
      <c r="E22" s="1"/>
      <c r="F22" s="12"/>
      <c r="G22" s="1"/>
      <c r="H22" s="12"/>
      <c r="J22" s="12"/>
      <c r="K22" s="1"/>
      <c r="L22" s="1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s="10" customFormat="1">
      <c r="A23" s="1"/>
      <c r="B23" s="1"/>
      <c r="C23" s="1"/>
      <c r="D23" s="1"/>
      <c r="E23" s="1"/>
      <c r="F23" s="12"/>
      <c r="G23" s="1"/>
      <c r="H23" s="12"/>
      <c r="J23" s="12"/>
      <c r="K23" s="1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s="10" customFormat="1">
      <c r="A24" s="1"/>
      <c r="B24" s="1"/>
      <c r="C24" s="1"/>
      <c r="D24" s="1"/>
      <c r="E24" s="1"/>
      <c r="F24" s="12"/>
      <c r="G24" s="1"/>
      <c r="H24" s="12"/>
      <c r="J24" s="12"/>
      <c r="K24" s="1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s="10" customFormat="1">
      <c r="A25" s="1"/>
      <c r="B25" s="1"/>
      <c r="C25" s="1"/>
      <c r="D25" s="1"/>
      <c r="E25" s="1"/>
      <c r="F25" s="12"/>
      <c r="G25" s="1"/>
      <c r="H25" s="12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10" customFormat="1">
      <c r="A26" s="1"/>
      <c r="B26" s="1"/>
      <c r="C26" s="1"/>
      <c r="D26" s="1"/>
      <c r="E26" s="1"/>
      <c r="F26" s="12"/>
      <c r="G26" s="1"/>
      <c r="H26" s="12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F62" s="12"/>
      <c r="G62" s="1"/>
      <c r="H62" s="12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F63" s="12"/>
      <c r="G63" s="1"/>
      <c r="H63" s="12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F64" s="12"/>
      <c r="G64" s="1"/>
      <c r="H64" s="12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F65" s="12"/>
      <c r="G65" s="1"/>
      <c r="H65" s="12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F66" s="12"/>
      <c r="G66" s="1"/>
      <c r="H66" s="12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F67" s="12"/>
      <c r="G67" s="1"/>
      <c r="H67" s="12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F68" s="12"/>
      <c r="G68" s="1"/>
      <c r="H68" s="12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F69" s="12"/>
      <c r="G69" s="1"/>
      <c r="H69" s="12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F70" s="12"/>
      <c r="G70" s="1"/>
      <c r="H70" s="12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F71" s="12"/>
      <c r="G71" s="1"/>
      <c r="H71" s="12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F72" s="12"/>
      <c r="G72" s="1"/>
      <c r="H72" s="12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F73" s="12"/>
      <c r="G73" s="1"/>
      <c r="H73" s="12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F74" s="12"/>
      <c r="G74" s="1"/>
      <c r="H74" s="12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F75" s="12"/>
      <c r="G75" s="1"/>
      <c r="H75" s="12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G76" s="13"/>
      <c r="H76" s="1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23">
    <mergeCell ref="L6:L8"/>
    <mergeCell ref="M6:O6"/>
    <mergeCell ref="P6:R6"/>
    <mergeCell ref="S6:U6"/>
    <mergeCell ref="V6:X6"/>
    <mergeCell ref="P8:R8"/>
    <mergeCell ref="V8:X8"/>
    <mergeCell ref="K6:K8"/>
    <mergeCell ref="A1:X1"/>
    <mergeCell ref="A2:X2"/>
    <mergeCell ref="A3:X3"/>
    <mergeCell ref="M5:R5"/>
    <mergeCell ref="S5:X5"/>
    <mergeCell ref="A6:A8"/>
    <mergeCell ref="B6:B8"/>
    <mergeCell ref="C6:C8"/>
    <mergeCell ref="D6:D8"/>
    <mergeCell ref="E6:E8"/>
    <mergeCell ref="F6:F8"/>
    <mergeCell ref="G6:G8"/>
    <mergeCell ref="H6:H8"/>
    <mergeCell ref="I6:I8"/>
    <mergeCell ref="J6:J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29"/>
  <sheetViews>
    <sheetView view="pageBreakPreview" zoomScale="85" zoomScaleNormal="100" zoomScaleSheetLayoutView="85" workbookViewId="0">
      <selection activeCell="I10" sqref="I10"/>
    </sheetView>
  </sheetViews>
  <sheetFormatPr defaultRowHeight="15"/>
  <cols>
    <col min="2" max="2" width="19.7109375" customWidth="1"/>
    <col min="3" max="12" width="10.42578125" customWidth="1"/>
    <col min="13" max="13" width="13.5703125" customWidth="1"/>
  </cols>
  <sheetData>
    <row r="1" spans="1:17" ht="15.75" customHeight="1">
      <c r="A1" s="61" t="s">
        <v>75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14"/>
      <c r="O1" s="14"/>
      <c r="P1" s="14"/>
      <c r="Q1" s="14"/>
    </row>
    <row r="2" spans="1:17" ht="15.75" customHeight="1">
      <c r="A2" s="62" t="s">
        <v>22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15"/>
    </row>
    <row r="3" spans="1:17" ht="15.75" customHeight="1">
      <c r="A3" s="62" t="s">
        <v>23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15"/>
    </row>
    <row r="4" spans="1:17" ht="15.75" thickBot="1"/>
    <row r="5" spans="1:17" ht="19.5" thickBot="1">
      <c r="A5" s="63" t="s">
        <v>4</v>
      </c>
      <c r="B5" s="63" t="s">
        <v>24</v>
      </c>
      <c r="C5" s="66" t="s">
        <v>25</v>
      </c>
      <c r="D5" s="67"/>
      <c r="E5" s="67"/>
      <c r="F5" s="67"/>
      <c r="G5" s="67"/>
      <c r="H5" s="67"/>
      <c r="I5" s="67"/>
      <c r="J5" s="67"/>
      <c r="K5" s="67"/>
      <c r="L5" s="68"/>
      <c r="M5" s="63" t="s">
        <v>26</v>
      </c>
    </row>
    <row r="6" spans="1:17" ht="18.75" customHeight="1">
      <c r="A6" s="64"/>
      <c r="B6" s="64"/>
      <c r="C6" s="69" t="s">
        <v>27</v>
      </c>
      <c r="D6" s="70"/>
      <c r="E6" s="71" t="s">
        <v>28</v>
      </c>
      <c r="F6" s="72"/>
      <c r="G6" s="73" t="s">
        <v>29</v>
      </c>
      <c r="H6" s="74"/>
      <c r="I6" s="75" t="s">
        <v>30</v>
      </c>
      <c r="J6" s="76"/>
      <c r="K6" s="77" t="s">
        <v>31</v>
      </c>
      <c r="L6" s="78"/>
      <c r="M6" s="64"/>
    </row>
    <row r="7" spans="1:17" ht="28.5" customHeight="1" thickBot="1">
      <c r="A7" s="64"/>
      <c r="B7" s="64"/>
      <c r="C7" s="79" t="s">
        <v>32</v>
      </c>
      <c r="D7" s="80"/>
      <c r="E7" s="81" t="s">
        <v>33</v>
      </c>
      <c r="F7" s="82"/>
      <c r="G7" s="83" t="s">
        <v>34</v>
      </c>
      <c r="H7" s="84"/>
      <c r="I7" s="85" t="s">
        <v>35</v>
      </c>
      <c r="J7" s="86"/>
      <c r="K7" s="87" t="s">
        <v>36</v>
      </c>
      <c r="L7" s="88"/>
      <c r="M7" s="65"/>
    </row>
    <row r="8" spans="1:17" ht="19.5" thickBot="1">
      <c r="A8" s="65"/>
      <c r="B8" s="65"/>
      <c r="C8" s="16" t="s">
        <v>37</v>
      </c>
      <c r="D8" s="16" t="s">
        <v>38</v>
      </c>
      <c r="E8" s="16" t="s">
        <v>37</v>
      </c>
      <c r="F8" s="16" t="s">
        <v>38</v>
      </c>
      <c r="G8" s="17" t="s">
        <v>37</v>
      </c>
      <c r="H8" s="16" t="s">
        <v>38</v>
      </c>
      <c r="I8" s="17" t="s">
        <v>37</v>
      </c>
      <c r="J8" s="16" t="s">
        <v>38</v>
      </c>
      <c r="K8" s="17" t="s">
        <v>37</v>
      </c>
      <c r="L8" s="16" t="s">
        <v>38</v>
      </c>
      <c r="M8" s="16"/>
    </row>
    <row r="9" spans="1:17" ht="42.75" customHeight="1" thickBot="1">
      <c r="A9" s="18" t="s">
        <v>39</v>
      </c>
      <c r="B9" s="19">
        <v>20</v>
      </c>
      <c r="C9" s="20"/>
      <c r="D9" s="21">
        <f>+C9/B9%</f>
        <v>0</v>
      </c>
      <c r="E9" s="20"/>
      <c r="F9" s="21">
        <f>E9/B9*100</f>
        <v>0</v>
      </c>
      <c r="G9" s="22">
        <v>5</v>
      </c>
      <c r="H9" s="21">
        <f>+G9/B9%</f>
        <v>25</v>
      </c>
      <c r="I9" s="22">
        <v>15</v>
      </c>
      <c r="J9" s="21">
        <f>+I9/B9%</f>
        <v>75</v>
      </c>
      <c r="K9" s="22"/>
      <c r="L9" s="21">
        <f>+K9/B9%</f>
        <v>0</v>
      </c>
      <c r="M9" s="21">
        <f>+Жадвал!E15</f>
        <v>49.557499999999997</v>
      </c>
      <c r="N9" s="34">
        <f>+L9+J9+H9+F9+D9</f>
        <v>100</v>
      </c>
    </row>
    <row r="10" spans="1:17" ht="18.7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>
        <v>86.28</v>
      </c>
      <c r="N10" s="35"/>
    </row>
    <row r="11" spans="1:17" ht="18.75">
      <c r="A11" s="61" t="s">
        <v>75</v>
      </c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35"/>
    </row>
    <row r="12" spans="1:17" ht="18.75">
      <c r="A12" s="62" t="s">
        <v>40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35"/>
    </row>
    <row r="13" spans="1:17" ht="18.75">
      <c r="A13" s="62" t="s">
        <v>23</v>
      </c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35"/>
    </row>
    <row r="14" spans="1:17" ht="19.5" thickBot="1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35"/>
    </row>
    <row r="15" spans="1:17" ht="19.5" thickBot="1">
      <c r="A15" s="63" t="s">
        <v>4</v>
      </c>
      <c r="B15" s="63" t="s">
        <v>24</v>
      </c>
      <c r="C15" s="66" t="s">
        <v>41</v>
      </c>
      <c r="D15" s="67"/>
      <c r="E15" s="67"/>
      <c r="F15" s="67"/>
      <c r="G15" s="67"/>
      <c r="H15" s="67"/>
      <c r="I15" s="67"/>
      <c r="J15" s="67"/>
      <c r="K15" s="67"/>
      <c r="L15" s="68"/>
      <c r="M15" s="63" t="s">
        <v>26</v>
      </c>
      <c r="N15" s="35"/>
    </row>
    <row r="16" spans="1:17" ht="18.75" customHeight="1">
      <c r="A16" s="64"/>
      <c r="B16" s="64"/>
      <c r="C16" s="69" t="s">
        <v>27</v>
      </c>
      <c r="D16" s="70"/>
      <c r="E16" s="71" t="s">
        <v>28</v>
      </c>
      <c r="F16" s="72"/>
      <c r="G16" s="73" t="s">
        <v>29</v>
      </c>
      <c r="H16" s="74"/>
      <c r="I16" s="75" t="s">
        <v>30</v>
      </c>
      <c r="J16" s="76"/>
      <c r="K16" s="77" t="s">
        <v>31</v>
      </c>
      <c r="L16" s="78"/>
      <c r="M16" s="64"/>
      <c r="N16" s="35"/>
    </row>
    <row r="17" spans="1:14" ht="30" customHeight="1" thickBot="1">
      <c r="A17" s="64"/>
      <c r="B17" s="64"/>
      <c r="C17" s="79" t="s">
        <v>42</v>
      </c>
      <c r="D17" s="80"/>
      <c r="E17" s="81" t="s">
        <v>43</v>
      </c>
      <c r="F17" s="82"/>
      <c r="G17" s="83" t="s">
        <v>44</v>
      </c>
      <c r="H17" s="84"/>
      <c r="I17" s="85" t="s">
        <v>45</v>
      </c>
      <c r="J17" s="86"/>
      <c r="K17" s="87" t="s">
        <v>46</v>
      </c>
      <c r="L17" s="88"/>
      <c r="M17" s="65"/>
      <c r="N17" s="35"/>
    </row>
    <row r="18" spans="1:14" ht="19.5" thickBot="1">
      <c r="A18" s="65"/>
      <c r="B18" s="65"/>
      <c r="C18" s="16" t="s">
        <v>37</v>
      </c>
      <c r="D18" s="16" t="s">
        <v>38</v>
      </c>
      <c r="E18" s="16" t="s">
        <v>37</v>
      </c>
      <c r="F18" s="16" t="s">
        <v>38</v>
      </c>
      <c r="G18" s="17" t="s">
        <v>37</v>
      </c>
      <c r="H18" s="16" t="s">
        <v>38</v>
      </c>
      <c r="I18" s="17" t="s">
        <v>37</v>
      </c>
      <c r="J18" s="16" t="s">
        <v>38</v>
      </c>
      <c r="K18" s="17" t="s">
        <v>37</v>
      </c>
      <c r="L18" s="16" t="s">
        <v>38</v>
      </c>
      <c r="M18" s="16"/>
      <c r="N18" s="35"/>
    </row>
    <row r="19" spans="1:14" ht="42.75" customHeight="1" thickBot="1">
      <c r="A19" s="18" t="s">
        <v>39</v>
      </c>
      <c r="B19" s="19">
        <f>+B9</f>
        <v>20</v>
      </c>
      <c r="C19" s="20">
        <v>20</v>
      </c>
      <c r="D19" s="21">
        <f>+C19/B19%</f>
        <v>100</v>
      </c>
      <c r="E19" s="20"/>
      <c r="F19" s="21">
        <f>+E19/B19%</f>
        <v>0</v>
      </c>
      <c r="G19" s="22"/>
      <c r="H19" s="21">
        <f>G19/B19*100</f>
        <v>0</v>
      </c>
      <c r="I19" s="22"/>
      <c r="J19" s="21">
        <f>+I19/B19%</f>
        <v>0</v>
      </c>
      <c r="K19" s="22"/>
      <c r="L19" s="21">
        <f>+K19/B19%</f>
        <v>0</v>
      </c>
      <c r="M19" s="21">
        <f>+Жадвал!H15</f>
        <v>89.5</v>
      </c>
      <c r="N19" s="34">
        <f>+L19+J19+H19+F19+D19</f>
        <v>100</v>
      </c>
    </row>
    <row r="20" spans="1:14" ht="18.7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35"/>
    </row>
    <row r="21" spans="1:14" ht="18.75">
      <c r="A21" s="61" t="s">
        <v>75</v>
      </c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35"/>
    </row>
    <row r="22" spans="1:14" ht="18.75">
      <c r="A22" s="62" t="s">
        <v>47</v>
      </c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35"/>
    </row>
    <row r="23" spans="1:14" ht="18.75">
      <c r="A23" s="62" t="s">
        <v>23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35"/>
    </row>
    <row r="24" spans="1:14" ht="19.5" thickBo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35"/>
    </row>
    <row r="25" spans="1:14" ht="19.5" thickBot="1">
      <c r="A25" s="63" t="s">
        <v>4</v>
      </c>
      <c r="B25" s="63" t="s">
        <v>24</v>
      </c>
      <c r="C25" s="66" t="s">
        <v>48</v>
      </c>
      <c r="D25" s="67"/>
      <c r="E25" s="67"/>
      <c r="F25" s="67"/>
      <c r="G25" s="67"/>
      <c r="H25" s="67"/>
      <c r="I25" s="67"/>
      <c r="J25" s="67"/>
      <c r="K25" s="67"/>
      <c r="L25" s="68"/>
      <c r="M25" s="63" t="s">
        <v>49</v>
      </c>
      <c r="N25" s="35"/>
    </row>
    <row r="26" spans="1:14" ht="18.75" customHeight="1">
      <c r="A26" s="64"/>
      <c r="B26" s="64"/>
      <c r="C26" s="69" t="s">
        <v>27</v>
      </c>
      <c r="D26" s="70"/>
      <c r="E26" s="71" t="s">
        <v>28</v>
      </c>
      <c r="F26" s="72"/>
      <c r="G26" s="73" t="s">
        <v>29</v>
      </c>
      <c r="H26" s="74"/>
      <c r="I26" s="75" t="s">
        <v>30</v>
      </c>
      <c r="J26" s="76"/>
      <c r="K26" s="77" t="s">
        <v>31</v>
      </c>
      <c r="L26" s="78"/>
      <c r="M26" s="64"/>
      <c r="N26" s="35"/>
    </row>
    <row r="27" spans="1:14" ht="27.75" customHeight="1" thickBot="1">
      <c r="A27" s="64"/>
      <c r="B27" s="64"/>
      <c r="C27" s="79" t="s">
        <v>50</v>
      </c>
      <c r="D27" s="80"/>
      <c r="E27" s="81" t="s">
        <v>51</v>
      </c>
      <c r="F27" s="82"/>
      <c r="G27" s="83" t="s">
        <v>52</v>
      </c>
      <c r="H27" s="84"/>
      <c r="I27" s="85" t="s">
        <v>53</v>
      </c>
      <c r="J27" s="86"/>
      <c r="K27" s="87" t="s">
        <v>54</v>
      </c>
      <c r="L27" s="88"/>
      <c r="M27" s="65"/>
      <c r="N27" s="35"/>
    </row>
    <row r="28" spans="1:14" ht="19.5" thickBot="1">
      <c r="A28" s="65"/>
      <c r="B28" s="65"/>
      <c r="C28" s="16" t="s">
        <v>37</v>
      </c>
      <c r="D28" s="16" t="s">
        <v>38</v>
      </c>
      <c r="E28" s="16" t="s">
        <v>37</v>
      </c>
      <c r="F28" s="16" t="s">
        <v>38</v>
      </c>
      <c r="G28" s="17" t="s">
        <v>37</v>
      </c>
      <c r="H28" s="16" t="s">
        <v>38</v>
      </c>
      <c r="I28" s="17" t="s">
        <v>37</v>
      </c>
      <c r="J28" s="16" t="s">
        <v>38</v>
      </c>
      <c r="K28" s="17" t="s">
        <v>37</v>
      </c>
      <c r="L28" s="16" t="s">
        <v>38</v>
      </c>
      <c r="M28" s="16"/>
      <c r="N28" s="35"/>
    </row>
    <row r="29" spans="1:14" ht="42.75" customHeight="1" thickBot="1">
      <c r="A29" s="18" t="s">
        <v>39</v>
      </c>
      <c r="B29" s="19">
        <f>+B9</f>
        <v>20</v>
      </c>
      <c r="C29" s="20"/>
      <c r="D29" s="21">
        <f>+C29/B29%</f>
        <v>0</v>
      </c>
      <c r="E29" s="20">
        <v>15</v>
      </c>
      <c r="F29" s="21">
        <f>+E29/B29%</f>
        <v>75</v>
      </c>
      <c r="G29" s="22"/>
      <c r="H29" s="21">
        <f>+G29/B29%</f>
        <v>0</v>
      </c>
      <c r="I29" s="25"/>
      <c r="J29" s="21">
        <f>+I29/B29%</f>
        <v>0</v>
      </c>
      <c r="K29" s="22">
        <v>5</v>
      </c>
      <c r="L29" s="21">
        <f>+K29/B29%</f>
        <v>25</v>
      </c>
      <c r="M29" s="24">
        <f>+Жадвал!K15</f>
        <v>1.4750000000000001</v>
      </c>
      <c r="N29" s="34">
        <f>+L29+J29+H29+F29+D29</f>
        <v>100</v>
      </c>
    </row>
  </sheetData>
  <mergeCells count="51">
    <mergeCell ref="A25:A28"/>
    <mergeCell ref="B25:B28"/>
    <mergeCell ref="C25:L25"/>
    <mergeCell ref="M25:M27"/>
    <mergeCell ref="C26:D26"/>
    <mergeCell ref="E26:F26"/>
    <mergeCell ref="G26:H26"/>
    <mergeCell ref="I26:J26"/>
    <mergeCell ref="K26:L26"/>
    <mergeCell ref="C27:D27"/>
    <mergeCell ref="E27:F27"/>
    <mergeCell ref="G27:H27"/>
    <mergeCell ref="I27:J27"/>
    <mergeCell ref="K27:L27"/>
    <mergeCell ref="I17:J17"/>
    <mergeCell ref="K17:L17"/>
    <mergeCell ref="A21:M21"/>
    <mergeCell ref="A22:M22"/>
    <mergeCell ref="A23:M23"/>
    <mergeCell ref="K7:L7"/>
    <mergeCell ref="A11:M11"/>
    <mergeCell ref="A12:M12"/>
    <mergeCell ref="A13:M13"/>
    <mergeCell ref="A15:A18"/>
    <mergeCell ref="B15:B18"/>
    <mergeCell ref="C15:L15"/>
    <mergeCell ref="M15:M17"/>
    <mergeCell ref="C16:D16"/>
    <mergeCell ref="E16:F16"/>
    <mergeCell ref="G16:H16"/>
    <mergeCell ref="I16:J16"/>
    <mergeCell ref="K16:L16"/>
    <mergeCell ref="C17:D17"/>
    <mergeCell ref="E17:F17"/>
    <mergeCell ref="G17:H17"/>
    <mergeCell ref="A1:M1"/>
    <mergeCell ref="A2:M2"/>
    <mergeCell ref="A3:M3"/>
    <mergeCell ref="A5:A8"/>
    <mergeCell ref="B5:B8"/>
    <mergeCell ref="C5:L5"/>
    <mergeCell ref="M5:M7"/>
    <mergeCell ref="C6:D6"/>
    <mergeCell ref="E6:F6"/>
    <mergeCell ref="G6:H6"/>
    <mergeCell ref="I6:J6"/>
    <mergeCell ref="K6:L6"/>
    <mergeCell ref="C7:D7"/>
    <mergeCell ref="E7:F7"/>
    <mergeCell ref="G7:H7"/>
    <mergeCell ref="I7:J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orientation="landscape" r:id="rId1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78"/>
  <sheetViews>
    <sheetView tabSelected="1" zoomScale="85" zoomScaleNormal="85" zoomScaleSheetLayoutView="95" workbookViewId="0">
      <selection activeCell="AC7" sqref="AC7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7.8554687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25" ht="20.25">
      <c r="A1" s="52" t="s">
        <v>75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</row>
    <row r="2" spans="1:25" ht="20.25">
      <c r="A2" s="52" t="s">
        <v>0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</row>
    <row r="3" spans="1:25" ht="20.25">
      <c r="A3" s="52" t="s">
        <v>1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</row>
    <row r="4" spans="1:25" ht="12" customHeigh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</row>
    <row r="5" spans="1:25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</row>
    <row r="6" spans="1:25" ht="50.25" customHeight="1">
      <c r="A6" s="58" t="s">
        <v>4</v>
      </c>
      <c r="B6" s="51" t="s">
        <v>5</v>
      </c>
      <c r="C6" s="51" t="s">
        <v>6</v>
      </c>
      <c r="D6" s="51" t="s">
        <v>7</v>
      </c>
      <c r="E6" s="58" t="s">
        <v>16</v>
      </c>
      <c r="F6" s="58"/>
      <c r="G6" s="58"/>
      <c r="H6" s="58" t="s">
        <v>61</v>
      </c>
      <c r="I6" s="58"/>
      <c r="J6" s="58"/>
      <c r="K6" s="58"/>
      <c r="L6" s="58"/>
      <c r="M6" s="58"/>
      <c r="N6" s="58"/>
      <c r="O6" s="58"/>
      <c r="P6" s="58"/>
    </row>
    <row r="7" spans="1:25" ht="60" customHeight="1">
      <c r="A7" s="58"/>
      <c r="B7" s="51"/>
      <c r="C7" s="51"/>
      <c r="D7" s="51"/>
      <c r="E7" s="89" t="s">
        <v>17</v>
      </c>
      <c r="F7" s="89" t="s">
        <v>18</v>
      </c>
      <c r="G7" s="89" t="s">
        <v>19</v>
      </c>
      <c r="H7" s="91" t="s">
        <v>62</v>
      </c>
      <c r="I7" s="91"/>
      <c r="J7" s="50" t="s">
        <v>63</v>
      </c>
      <c r="K7" s="42" t="s">
        <v>64</v>
      </c>
      <c r="L7" s="50" t="s">
        <v>65</v>
      </c>
      <c r="M7" s="91" t="s">
        <v>66</v>
      </c>
      <c r="N7" s="91"/>
      <c r="O7" s="91" t="s">
        <v>67</v>
      </c>
      <c r="P7" s="91"/>
    </row>
    <row r="8" spans="1:25" ht="22.5" customHeight="1">
      <c r="A8" s="58"/>
      <c r="B8" s="51"/>
      <c r="C8" s="51"/>
      <c r="D8" s="51"/>
      <c r="E8" s="90"/>
      <c r="F8" s="90"/>
      <c r="G8" s="90"/>
      <c r="H8" s="50" t="s">
        <v>68</v>
      </c>
      <c r="I8" s="50" t="s">
        <v>69</v>
      </c>
      <c r="J8" s="50" t="s">
        <v>17</v>
      </c>
      <c r="K8" s="50" t="s">
        <v>68</v>
      </c>
      <c r="L8" s="50" t="s">
        <v>17</v>
      </c>
      <c r="M8" s="50" t="s">
        <v>17</v>
      </c>
      <c r="N8" s="50" t="s">
        <v>69</v>
      </c>
      <c r="O8" s="50" t="s">
        <v>17</v>
      </c>
      <c r="P8" s="50" t="s">
        <v>68</v>
      </c>
      <c r="Q8" s="43" t="s">
        <v>17</v>
      </c>
      <c r="R8" s="43" t="s">
        <v>68</v>
      </c>
      <c r="S8" s="43" t="s">
        <v>69</v>
      </c>
      <c r="T8" s="44"/>
      <c r="U8" s="44"/>
      <c r="V8" s="44"/>
      <c r="W8" s="43" t="s">
        <v>17</v>
      </c>
      <c r="X8" s="43" t="s">
        <v>68</v>
      </c>
      <c r="Y8" s="43" t="s">
        <v>69</v>
      </c>
    </row>
    <row r="9" spans="1:25" s="10" customFormat="1" ht="19.5" customHeight="1">
      <c r="A9" s="6">
        <v>1</v>
      </c>
      <c r="B9" s="92" t="s">
        <v>72</v>
      </c>
      <c r="C9" s="41">
        <v>5</v>
      </c>
      <c r="D9" s="7" t="s">
        <v>70</v>
      </c>
      <c r="E9" s="9">
        <v>38.582999999999998</v>
      </c>
      <c r="F9" s="9">
        <v>19.678101659999999</v>
      </c>
      <c r="G9" s="9">
        <v>22.486172399999997</v>
      </c>
      <c r="H9" s="45">
        <f t="shared" ref="H9:H12" si="0">+F9*0.7</f>
        <v>13.774671161999999</v>
      </c>
      <c r="I9" s="45">
        <f t="shared" ref="I9:I12" si="1">+G9*0.5</f>
        <v>11.243086199999999</v>
      </c>
      <c r="J9" s="45">
        <f t="shared" ref="J9:J12" si="2">+E9*0.25</f>
        <v>9.6457499999999996</v>
      </c>
      <c r="K9" s="45">
        <f t="shared" ref="K9:K12" si="3">+F9*0.15</f>
        <v>2.9517152489999998</v>
      </c>
      <c r="L9" s="45">
        <f t="shared" ref="L9:L12" si="4">+E9*0.25</f>
        <v>9.6457499999999996</v>
      </c>
      <c r="M9" s="45">
        <f t="shared" ref="M9:M12" si="5">+E9*0.25</f>
        <v>9.6457499999999996</v>
      </c>
      <c r="N9" s="45">
        <f t="shared" ref="N9:N12" si="6">+G9*0.5</f>
        <v>11.243086199999999</v>
      </c>
      <c r="O9" s="45">
        <f t="shared" ref="O9:O12" si="7">+E9*0.25</f>
        <v>9.6457499999999996</v>
      </c>
      <c r="P9" s="45">
        <f t="shared" ref="P9:P12" si="8">+F9*0.15</f>
        <v>2.9517152489999998</v>
      </c>
      <c r="Q9" s="46">
        <f t="shared" ref="Q9:Q12" si="9">+O9+M9+L9+J9</f>
        <v>38.582999999999998</v>
      </c>
      <c r="R9" s="47">
        <f t="shared" ref="R9:R12" si="10">+P9+K9+H9</f>
        <v>19.678101659999999</v>
      </c>
      <c r="S9" s="47">
        <f t="shared" ref="S9:S12" si="11">+N9+I9</f>
        <v>22.486172399999997</v>
      </c>
      <c r="T9" s="48">
        <f t="shared" ref="T9:V12" si="12">+Q9-E9</f>
        <v>0</v>
      </c>
      <c r="U9" s="48">
        <f t="shared" si="12"/>
        <v>0</v>
      </c>
      <c r="V9" s="48">
        <f t="shared" si="12"/>
        <v>0</v>
      </c>
      <c r="W9" s="46">
        <f t="shared" ref="W9:W12" si="13">+E9/C9</f>
        <v>7.7165999999999997</v>
      </c>
      <c r="X9" s="46">
        <f t="shared" ref="X9:X12" si="14">+F9/C9</f>
        <v>3.9356203320000001</v>
      </c>
      <c r="Y9" s="46">
        <f t="shared" ref="Y9:Y12" si="15">+G9/C9</f>
        <v>4.4972344799999995</v>
      </c>
    </row>
    <row r="10" spans="1:25" s="10" customFormat="1" ht="19.5" customHeight="1">
      <c r="A10" s="6">
        <v>2</v>
      </c>
      <c r="B10" s="92" t="s">
        <v>71</v>
      </c>
      <c r="C10" s="41">
        <v>5</v>
      </c>
      <c r="D10" s="7" t="s">
        <v>70</v>
      </c>
      <c r="E10" s="9">
        <v>38.582999999999998</v>
      </c>
      <c r="F10" s="9">
        <v>10.573671149999999</v>
      </c>
      <c r="G10" s="9">
        <v>21.702937499999997</v>
      </c>
      <c r="H10" s="45">
        <f t="shared" si="0"/>
        <v>7.4015698049999985</v>
      </c>
      <c r="I10" s="45">
        <f t="shared" si="1"/>
        <v>10.851468749999999</v>
      </c>
      <c r="J10" s="45">
        <f t="shared" si="2"/>
        <v>9.6457499999999996</v>
      </c>
      <c r="K10" s="45">
        <f t="shared" si="3"/>
        <v>1.5860506724999999</v>
      </c>
      <c r="L10" s="45">
        <f t="shared" si="4"/>
        <v>9.6457499999999996</v>
      </c>
      <c r="M10" s="45">
        <f t="shared" si="5"/>
        <v>9.6457499999999996</v>
      </c>
      <c r="N10" s="45">
        <f t="shared" si="6"/>
        <v>10.851468749999999</v>
      </c>
      <c r="O10" s="45">
        <f t="shared" si="7"/>
        <v>9.6457499999999996</v>
      </c>
      <c r="P10" s="45">
        <f t="shared" si="8"/>
        <v>1.5860506724999999</v>
      </c>
      <c r="Q10" s="46">
        <f t="shared" si="9"/>
        <v>38.582999999999998</v>
      </c>
      <c r="R10" s="47">
        <f t="shared" si="10"/>
        <v>10.573671149999999</v>
      </c>
      <c r="S10" s="47">
        <f t="shared" si="11"/>
        <v>21.702937499999997</v>
      </c>
      <c r="T10" s="48">
        <f t="shared" si="12"/>
        <v>0</v>
      </c>
      <c r="U10" s="48">
        <f t="shared" si="12"/>
        <v>0</v>
      </c>
      <c r="V10" s="48">
        <f t="shared" si="12"/>
        <v>0</v>
      </c>
      <c r="W10" s="46">
        <f t="shared" si="13"/>
        <v>7.7165999999999997</v>
      </c>
      <c r="X10" s="46">
        <f t="shared" si="14"/>
        <v>2.1147342299999998</v>
      </c>
      <c r="Y10" s="46">
        <f t="shared" si="15"/>
        <v>4.3405874999999998</v>
      </c>
    </row>
    <row r="11" spans="1:25" s="10" customFormat="1" ht="19.5" customHeight="1">
      <c r="A11" s="6">
        <v>2</v>
      </c>
      <c r="B11" s="92" t="s">
        <v>73</v>
      </c>
      <c r="C11" s="41">
        <v>5</v>
      </c>
      <c r="D11" s="7" t="s">
        <v>70</v>
      </c>
      <c r="E11" s="9">
        <v>38.582999999999998</v>
      </c>
      <c r="F11" s="9">
        <v>13.274481149999996</v>
      </c>
      <c r="G11" s="9">
        <v>22.003884899999999</v>
      </c>
      <c r="H11" s="45">
        <f t="shared" si="0"/>
        <v>9.2921368049999966</v>
      </c>
      <c r="I11" s="45">
        <f t="shared" si="1"/>
        <v>11.00194245</v>
      </c>
      <c r="J11" s="45">
        <f t="shared" si="2"/>
        <v>9.6457499999999996</v>
      </c>
      <c r="K11" s="45">
        <f t="shared" si="3"/>
        <v>1.9911721724999993</v>
      </c>
      <c r="L11" s="45">
        <f t="shared" si="4"/>
        <v>9.6457499999999996</v>
      </c>
      <c r="M11" s="45">
        <f t="shared" si="5"/>
        <v>9.6457499999999996</v>
      </c>
      <c r="N11" s="45">
        <f t="shared" si="6"/>
        <v>11.00194245</v>
      </c>
      <c r="O11" s="45">
        <f t="shared" si="7"/>
        <v>9.6457499999999996</v>
      </c>
      <c r="P11" s="45">
        <f t="shared" si="8"/>
        <v>1.9911721724999993</v>
      </c>
      <c r="Q11" s="46">
        <f t="shared" si="9"/>
        <v>38.582999999999998</v>
      </c>
      <c r="R11" s="47">
        <f t="shared" si="10"/>
        <v>13.274481149999996</v>
      </c>
      <c r="S11" s="47">
        <f t="shared" si="11"/>
        <v>22.003884899999999</v>
      </c>
      <c r="T11" s="48">
        <f t="shared" si="12"/>
        <v>0</v>
      </c>
      <c r="U11" s="48">
        <f t="shared" si="12"/>
        <v>0</v>
      </c>
      <c r="V11" s="48">
        <f t="shared" si="12"/>
        <v>0</v>
      </c>
      <c r="W11" s="46">
        <f t="shared" si="13"/>
        <v>7.7165999999999997</v>
      </c>
      <c r="X11" s="46">
        <f t="shared" si="14"/>
        <v>2.6548962299999994</v>
      </c>
      <c r="Y11" s="46">
        <f t="shared" si="15"/>
        <v>4.4007769799999998</v>
      </c>
    </row>
    <row r="12" spans="1:25" ht="19.5" customHeight="1">
      <c r="A12" s="6">
        <v>2</v>
      </c>
      <c r="B12" s="92" t="s">
        <v>74</v>
      </c>
      <c r="C12" s="41">
        <v>5</v>
      </c>
      <c r="D12" s="7" t="s">
        <v>70</v>
      </c>
      <c r="E12" s="9">
        <v>38.582999999999998</v>
      </c>
      <c r="F12" s="9">
        <v>15.72681663</v>
      </c>
      <c r="G12" s="9">
        <v>22.547905200000002</v>
      </c>
      <c r="H12" s="45">
        <f t="shared" si="0"/>
        <v>11.008771640999999</v>
      </c>
      <c r="I12" s="45">
        <f t="shared" si="1"/>
        <v>11.273952600000001</v>
      </c>
      <c r="J12" s="45">
        <f t="shared" si="2"/>
        <v>9.6457499999999996</v>
      </c>
      <c r="K12" s="45">
        <f t="shared" si="3"/>
        <v>2.3590224945</v>
      </c>
      <c r="L12" s="45">
        <f t="shared" si="4"/>
        <v>9.6457499999999996</v>
      </c>
      <c r="M12" s="45">
        <f t="shared" si="5"/>
        <v>9.6457499999999996</v>
      </c>
      <c r="N12" s="45">
        <f t="shared" si="6"/>
        <v>11.273952600000001</v>
      </c>
      <c r="O12" s="45">
        <f t="shared" si="7"/>
        <v>9.6457499999999996</v>
      </c>
      <c r="P12" s="45">
        <f t="shared" si="8"/>
        <v>2.3590224945</v>
      </c>
      <c r="Q12" s="46">
        <f t="shared" si="9"/>
        <v>38.582999999999998</v>
      </c>
      <c r="R12" s="47">
        <f t="shared" si="10"/>
        <v>15.726816629999998</v>
      </c>
      <c r="S12" s="47">
        <f t="shared" si="11"/>
        <v>22.547905200000002</v>
      </c>
      <c r="T12" s="48">
        <f t="shared" si="12"/>
        <v>0</v>
      </c>
      <c r="U12" s="48">
        <f t="shared" si="12"/>
        <v>0</v>
      </c>
      <c r="V12" s="48">
        <f t="shared" si="12"/>
        <v>0</v>
      </c>
      <c r="W12" s="46">
        <f t="shared" si="13"/>
        <v>7.7165999999999997</v>
      </c>
      <c r="X12" s="46">
        <f t="shared" si="14"/>
        <v>3.145363326</v>
      </c>
      <c r="Y12" s="46">
        <f t="shared" si="15"/>
        <v>4.5095810400000005</v>
      </c>
    </row>
    <row r="13" spans="1:25" ht="19.5" customHeight="1">
      <c r="C13" s="33">
        <f>SUM(C9:C12)</f>
        <v>20</v>
      </c>
      <c r="F13" s="1"/>
      <c r="G13" s="1"/>
      <c r="I13" s="1"/>
      <c r="J13" s="1"/>
      <c r="L13" s="1"/>
    </row>
    <row r="14" spans="1:25">
      <c r="F14" s="1"/>
      <c r="G14" s="1"/>
      <c r="I14" s="1"/>
      <c r="J14" s="1"/>
      <c r="L14" s="1"/>
    </row>
    <row r="15" spans="1:25">
      <c r="F15" s="1"/>
      <c r="G15" s="1"/>
      <c r="I15" s="1"/>
      <c r="J15" s="1"/>
      <c r="L15" s="1"/>
    </row>
    <row r="16" spans="1:25">
      <c r="F16" s="1"/>
      <c r="G16" s="1"/>
      <c r="I16" s="1"/>
      <c r="J16" s="1"/>
      <c r="L16" s="1"/>
    </row>
    <row r="17" spans="1:32">
      <c r="F17" s="1"/>
      <c r="G17" s="1"/>
      <c r="I17" s="1"/>
      <c r="J17" s="1"/>
      <c r="L17" s="1"/>
    </row>
    <row r="18" spans="1:32">
      <c r="F18" s="1"/>
      <c r="G18" s="1"/>
      <c r="I18" s="1"/>
      <c r="J18" s="1"/>
      <c r="L18" s="1"/>
    </row>
    <row r="19" spans="1:32">
      <c r="F19" s="1"/>
      <c r="G19" s="1"/>
      <c r="I19" s="1"/>
      <c r="J19" s="1"/>
      <c r="L19" s="1"/>
    </row>
    <row r="20" spans="1:32" s="10" customForma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32" s="10" customForma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32" s="10" customFormat="1">
      <c r="A22" s="1"/>
      <c r="B22" s="1"/>
      <c r="C22" s="1"/>
      <c r="D22" s="1"/>
      <c r="E22" s="1"/>
      <c r="F22" s="12"/>
      <c r="G22" s="1"/>
      <c r="H22" s="12"/>
      <c r="J22" s="12"/>
      <c r="K22" s="1"/>
      <c r="L22" s="1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32" s="10" customFormat="1">
      <c r="A23" s="1"/>
      <c r="B23" s="1"/>
      <c r="C23" s="1"/>
      <c r="D23" s="1"/>
      <c r="E23" s="1"/>
      <c r="F23" s="12"/>
      <c r="G23" s="1"/>
      <c r="H23" s="12"/>
      <c r="J23" s="12"/>
      <c r="K23" s="1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s="10" customFormat="1">
      <c r="A24" s="1"/>
      <c r="B24" s="1"/>
      <c r="C24" s="1"/>
      <c r="D24" s="1"/>
      <c r="E24" s="1"/>
      <c r="F24" s="12"/>
      <c r="G24" s="1"/>
      <c r="H24" s="12"/>
      <c r="J24" s="12"/>
      <c r="K24" s="1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s="10" customFormat="1">
      <c r="A25" s="1"/>
      <c r="B25" s="1"/>
      <c r="C25" s="1"/>
      <c r="D25" s="1"/>
      <c r="E25" s="1"/>
      <c r="F25" s="12"/>
      <c r="G25" s="1"/>
      <c r="H25" s="12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10" customFormat="1">
      <c r="A26" s="1"/>
      <c r="B26" s="1"/>
      <c r="C26" s="1"/>
      <c r="D26" s="1"/>
      <c r="E26" s="1"/>
      <c r="F26" s="12"/>
      <c r="G26" s="1"/>
      <c r="H26" s="12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F62" s="12"/>
      <c r="G62" s="1"/>
      <c r="H62" s="12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F63" s="12"/>
      <c r="G63" s="1"/>
      <c r="H63" s="12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F64" s="12"/>
      <c r="G64" s="1"/>
      <c r="H64" s="12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F65" s="12"/>
      <c r="G65" s="1"/>
      <c r="H65" s="12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F66" s="12"/>
      <c r="G66" s="1"/>
      <c r="H66" s="12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F67" s="12"/>
      <c r="G67" s="1"/>
      <c r="H67" s="12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F68" s="12"/>
      <c r="G68" s="1"/>
      <c r="H68" s="12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F69" s="12"/>
      <c r="G69" s="1"/>
      <c r="H69" s="12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F70" s="12"/>
      <c r="G70" s="1"/>
      <c r="H70" s="12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F71" s="12"/>
      <c r="G71" s="1"/>
      <c r="H71" s="12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F72" s="12"/>
      <c r="G72" s="1"/>
      <c r="H72" s="12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F73" s="12"/>
      <c r="G73" s="1"/>
      <c r="H73" s="12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F74" s="12"/>
      <c r="G74" s="1"/>
      <c r="H74" s="12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F75" s="12"/>
      <c r="G75" s="1"/>
      <c r="H75" s="12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G76" s="13"/>
      <c r="H76" s="1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15">
    <mergeCell ref="E6:G6"/>
    <mergeCell ref="G7:G8"/>
    <mergeCell ref="F7:F8"/>
    <mergeCell ref="E7:E8"/>
    <mergeCell ref="H6:P6"/>
    <mergeCell ref="H7:I7"/>
    <mergeCell ref="M7:N7"/>
    <mergeCell ref="O7:P7"/>
    <mergeCell ref="A1:X1"/>
    <mergeCell ref="A2:X2"/>
    <mergeCell ref="A3:X3"/>
    <mergeCell ref="A6:A8"/>
    <mergeCell ref="B6:B8"/>
    <mergeCell ref="C6:C8"/>
    <mergeCell ref="D6:D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Жадвал</vt:lpstr>
      <vt:lpstr>3.</vt:lpstr>
      <vt:lpstr>4</vt:lpstr>
      <vt:lpstr>'4'!Заголовки_для_печати</vt:lpstr>
      <vt:lpstr>Жадвал!Заголовки_для_печати</vt:lpstr>
      <vt:lpstr>'3.'!Область_печати</vt:lpstr>
      <vt:lpstr>'4'!Область_печати</vt:lpstr>
      <vt:lpstr>Жадвал!Область_печати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2022-12-19T06:44:24Z</cp:lastPrinted>
  <dcterms:created xsi:type="dcterms:W3CDTF">2021-12-28T07:29:34Z</dcterms:created>
  <dcterms:modified xsi:type="dcterms:W3CDTF">2023-04-03T06:50:43Z</dcterms:modified>
</cp:coreProperties>
</file>