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Оқгул чаман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5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H12" i="5" l="1"/>
  <c r="I12" i="5"/>
  <c r="J12" i="5"/>
  <c r="K12" i="5"/>
  <c r="R12" i="5" s="1"/>
  <c r="U12" i="5" s="1"/>
  <c r="L12" i="5"/>
  <c r="M12" i="5"/>
  <c r="N12" i="5"/>
  <c r="O12" i="5"/>
  <c r="Q12" i="5" s="1"/>
  <c r="T12" i="5" s="1"/>
  <c r="P12" i="5"/>
  <c r="S12" i="5"/>
  <c r="V12" i="5" s="1"/>
  <c r="W12" i="5"/>
  <c r="X12" i="5"/>
  <c r="Y12" i="5"/>
  <c r="Y11" i="5"/>
  <c r="X11" i="5"/>
  <c r="W11" i="5"/>
  <c r="R11" i="5"/>
  <c r="U11" i="5" s="1"/>
  <c r="P11" i="5"/>
  <c r="O11" i="5"/>
  <c r="N11" i="5"/>
  <c r="S11" i="5" s="1"/>
  <c r="V11" i="5" s="1"/>
  <c r="M11" i="5"/>
  <c r="Q11" i="5" s="1"/>
  <c r="T11" i="5" s="1"/>
  <c r="L11" i="5"/>
  <c r="K11" i="5"/>
  <c r="J11" i="5"/>
  <c r="I11" i="5"/>
  <c r="H11" i="5"/>
  <c r="Y10" i="5"/>
  <c r="X10" i="5"/>
  <c r="W10" i="5"/>
  <c r="S10" i="5"/>
  <c r="V10" i="5" s="1"/>
  <c r="P10" i="5"/>
  <c r="R10" i="5" s="1"/>
  <c r="U10" i="5" s="1"/>
  <c r="O10" i="5"/>
  <c r="Q10" i="5" s="1"/>
  <c r="T10" i="5" s="1"/>
  <c r="N10" i="5"/>
  <c r="M10" i="5"/>
  <c r="L10" i="5"/>
  <c r="K10" i="5"/>
  <c r="J10" i="5"/>
  <c r="I10" i="5"/>
  <c r="H10" i="5"/>
  <c r="Y9" i="5"/>
  <c r="X9" i="5"/>
  <c r="W9" i="5"/>
  <c r="R9" i="5"/>
  <c r="U9" i="5" s="1"/>
  <c r="P9" i="5"/>
  <c r="O9" i="5"/>
  <c r="N9" i="5"/>
  <c r="S9" i="5" s="1"/>
  <c r="V9" i="5" s="1"/>
  <c r="M9" i="5"/>
  <c r="Q9" i="5" s="1"/>
  <c r="T9" i="5" s="1"/>
  <c r="L9" i="5"/>
  <c r="K9" i="5"/>
  <c r="J9" i="5"/>
  <c r="I9" i="5"/>
  <c r="H9" i="5"/>
  <c r="C13" i="5" l="1"/>
  <c r="A21" i="2" l="1"/>
  <c r="A11" i="2"/>
  <c r="E14" i="1" l="1"/>
  <c r="E15" i="1" s="1"/>
  <c r="H14" i="1"/>
  <c r="H15" i="1" s="1"/>
  <c r="C13" i="1"/>
  <c r="M11" i="1"/>
  <c r="N11" i="1" s="1"/>
  <c r="Q11" i="1" s="1"/>
  <c r="S11" i="1"/>
  <c r="U11" i="1" s="1"/>
  <c r="X11" i="1" s="1"/>
  <c r="M12" i="1"/>
  <c r="N12" i="1" s="1"/>
  <c r="Q12" i="1" s="1"/>
  <c r="P12" i="1"/>
  <c r="S12" i="1"/>
  <c r="U12" i="1" s="1"/>
  <c r="X12" i="1" s="1"/>
  <c r="T11" i="1" l="1"/>
  <c r="W11" i="1" s="1"/>
  <c r="O12" i="1"/>
  <c r="R12" i="1" s="1"/>
  <c r="P11" i="1"/>
  <c r="T12" i="1"/>
  <c r="W12" i="1" s="1"/>
  <c r="O11" i="1"/>
  <c r="R11" i="1" s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4" i="1" l="1"/>
  <c r="K15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<sst xmlns="http://schemas.openxmlformats.org/spreadsheetml/2006/main" count="184" uniqueCount="77">
  <si>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</si>
  <si>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</si>
  <si>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</si>
  <si>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</si>
  <si>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</si>
  <si>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</si>
  <si>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</si>
  <si>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</si>
  <si>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</si>
  <si>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</si>
  <si>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</si>
  <si>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</si>
  <si>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</si>
  <si>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</si>
  <si>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</si>
  <si>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</si>
  <si>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</si>
  <si>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</si>
  <si>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</si>
  <si>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</si>
  <si>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</si>
  <si>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</si>
  <si>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</si>
  <si>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</si>
  <si>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</si>
  <si>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</si>
  <si>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</si>
  <si>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</si>
  <si>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</si>
  <si>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</si>
  <si>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</si>
  <si>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</si>
  <si>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</si>
  <si>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</si>
  <si>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</si>
  <si>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</si>
  <si>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</si>
  <si>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</si>
  <si>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</si>
  <si>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</si>
  <si>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</si>
  <si>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</si>
  <si>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</si>
  <si>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</si>
  <si>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</si>
  <si>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</si>
  <si>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</si>
  <si>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</si>
  <si>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</si>
  <si>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</si>
  <si>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</si>
  <si>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</si>
  <si>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</si>
  <si>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</si>
  <si>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</si>
  <si>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</si>
  <si>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</si>
  <si>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</si>
  <si>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</si>
  <si>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</si>
  <si>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</si>
  <si>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</si>
  <si>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</si>
  <si>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</si>
  <si>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</si>
  <si>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</si>
  <si>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</si>
  <si>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</si>
  <si>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</si>
  <si>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</si>
  <si>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</si>
  <si>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Ёшлик худуди Оқгул чамани фермер хўжалиги томонидан суғорилиб экиладиган </t>
  </si>
  <si>
    <t xml:space="preserve">Фарғона вилояти Риштон тумани Ёшлик худуди Оқгул чaмани фермер хўжалиги томонидан суғорилиб экиладиган </t>
  </si>
  <si>
    <t>234-257</t>
  </si>
  <si>
    <t>234-258</t>
  </si>
  <si>
    <t>234-259</t>
  </si>
  <si>
    <t>234-260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</si>
</sst>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activeCell="P8" sqref="P8:R8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5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33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33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6" t="s">
        <v>2</v>
      </c>
      <c r="N5" s="57"/>
      <c r="O5" s="57"/>
      <c r="P5" s="57"/>
      <c r="Q5" s="57"/>
      <c r="R5" s="58"/>
      <c r="S5" s="59" t="s">
        <v>3</v>
      </c>
      <c r="T5" s="59"/>
      <c r="U5" s="59"/>
      <c r="V5" s="59"/>
      <c r="W5" s="59"/>
      <c r="X5" s="60"/>
    </row>
    <row r="6" spans="1:33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1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3" t="s">
        <v>15</v>
      </c>
      <c r="N6" s="53"/>
      <c r="O6" s="53"/>
      <c r="P6" s="53" t="s">
        <v>16</v>
      </c>
      <c r="Q6" s="53"/>
      <c r="R6" s="53"/>
      <c r="S6" s="53" t="s">
        <v>15</v>
      </c>
      <c r="T6" s="53"/>
      <c r="U6" s="53"/>
      <c r="V6" s="53" t="s">
        <v>16</v>
      </c>
      <c r="W6" s="53"/>
      <c r="X6" s="53"/>
    </row>
    <row r="7" spans="1:33" ht="60" customHeight="1">
      <c r="A7" s="53"/>
      <c r="B7" s="52"/>
      <c r="C7" s="52"/>
      <c r="D7" s="52"/>
      <c r="E7" s="52"/>
      <c r="F7" s="52"/>
      <c r="G7" s="61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3"/>
      <c r="B8" s="52"/>
      <c r="C8" s="52"/>
      <c r="D8" s="52"/>
      <c r="E8" s="52"/>
      <c r="F8" s="52"/>
      <c r="G8" s="61"/>
      <c r="H8" s="52"/>
      <c r="I8" s="52"/>
      <c r="J8" s="52"/>
      <c r="K8" s="52"/>
      <c r="L8" s="52"/>
      <c r="M8" s="5">
        <v>6</v>
      </c>
      <c r="N8" s="5"/>
      <c r="O8" s="6"/>
      <c r="P8" s="54" t="s">
        <v>20</v>
      </c>
      <c r="Q8" s="54"/>
      <c r="R8" s="54"/>
      <c r="S8" s="5">
        <v>3.77</v>
      </c>
      <c r="T8" s="5"/>
      <c r="U8" s="6"/>
      <c r="V8" s="54" t="s">
        <v>58</v>
      </c>
      <c r="W8" s="54"/>
      <c r="X8" s="54"/>
    </row>
    <row r="9" spans="1:33" s="10" customFormat="1" ht="19.5" customHeight="1">
      <c r="A9" s="6">
        <v>1</v>
      </c>
      <c r="B9" s="25" t="s">
        <v>73</v>
      </c>
      <c r="C9" s="42">
        <v>5</v>
      </c>
      <c r="D9" s="7" t="s">
        <v>70</v>
      </c>
      <c r="E9" s="41">
        <v>3.2069999999999999</v>
      </c>
      <c r="F9" s="39">
        <v>1.25</v>
      </c>
      <c r="G9" s="31" t="s">
        <v>55</v>
      </c>
      <c r="H9" s="7">
        <v>139</v>
      </c>
      <c r="I9" s="39">
        <v>1.0249999999999999</v>
      </c>
      <c r="J9" s="32" t="s">
        <v>21</v>
      </c>
      <c r="K9" s="7">
        <v>0.7</v>
      </c>
      <c r="L9" s="31" t="s">
        <v>55</v>
      </c>
      <c r="M9" s="8">
        <f>+Y9*Z9</f>
        <v>7.7165999999999997</v>
      </c>
      <c r="N9" s="9">
        <f>M9*F9*0.7</f>
        <v>6.7520249999999997</v>
      </c>
      <c r="O9" s="9">
        <f>M9*I9*0.5</f>
        <v>3.9547574999999995</v>
      </c>
      <c r="P9" s="9">
        <f>M9*C9</f>
        <v>38.582999999999998</v>
      </c>
      <c r="Q9" s="9">
        <f>N9*C9</f>
        <v>33.760125000000002</v>
      </c>
      <c r="R9" s="9">
        <f>O9*C9</f>
        <v>19.773787499999997</v>
      </c>
      <c r="S9" s="9">
        <f>+AA9*Z9</f>
        <v>4.8485969999999998</v>
      </c>
      <c r="T9" s="9">
        <f>S9*F9*0.7</f>
        <v>4.2425223749999992</v>
      </c>
      <c r="U9" s="9">
        <f>S9*I9*0.3</f>
        <v>1.4909435774999997</v>
      </c>
      <c r="V9" s="9">
        <f>S9*C9</f>
        <v>24.242984999999997</v>
      </c>
      <c r="W9" s="9">
        <f>T9*C9</f>
        <v>21.212611874999997</v>
      </c>
      <c r="X9" s="9">
        <f>U9*C9</f>
        <v>7.4547178874999984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 t="s">
        <v>74</v>
      </c>
      <c r="C10" s="42">
        <v>5</v>
      </c>
      <c r="D10" s="7" t="s">
        <v>70</v>
      </c>
      <c r="E10" s="41">
        <v>4.92</v>
      </c>
      <c r="F10" s="39">
        <v>1.25</v>
      </c>
      <c r="G10" s="31" t="s">
        <v>55</v>
      </c>
      <c r="H10" s="7">
        <v>100</v>
      </c>
      <c r="I10" s="39">
        <v>1.125</v>
      </c>
      <c r="J10" s="31" t="s">
        <v>55</v>
      </c>
      <c r="K10" s="40">
        <v>0.3</v>
      </c>
      <c r="L10" s="31" t="s">
        <v>55</v>
      </c>
      <c r="M10" s="8">
        <f t="shared" ref="M10" si="0">+Y10*Z10</f>
        <v>7.7165999999999997</v>
      </c>
      <c r="N10" s="9">
        <f>M10*F10*0.7</f>
        <v>6.7520249999999997</v>
      </c>
      <c r="O10" s="9">
        <f t="shared" ref="O10" si="1">M10*I10*0.5</f>
        <v>4.3405874999999998</v>
      </c>
      <c r="P10" s="9">
        <f t="shared" ref="P10" si="2">M10*C10</f>
        <v>38.582999999999998</v>
      </c>
      <c r="Q10" s="9">
        <f t="shared" ref="Q10" si="3">N10*C10</f>
        <v>33.760125000000002</v>
      </c>
      <c r="R10" s="9">
        <f t="shared" ref="R10" si="4">O10*C10</f>
        <v>21.702937499999997</v>
      </c>
      <c r="S10" s="9">
        <f t="shared" ref="S10" si="5">+AA10*Z10</f>
        <v>4.8485969999999998</v>
      </c>
      <c r="T10" s="9">
        <f>S10*F10*0.7</f>
        <v>4.2425223749999992</v>
      </c>
      <c r="U10" s="9">
        <f t="shared" ref="U10" si="6">S10*I10*0.3</f>
        <v>1.6364014874999999</v>
      </c>
      <c r="V10" s="9">
        <f t="shared" ref="V10" si="7">S10*C10</f>
        <v>24.242984999999997</v>
      </c>
      <c r="W10" s="9">
        <f t="shared" ref="W10" si="8">T10*C10</f>
        <v>21.212611874999997</v>
      </c>
      <c r="X10" s="9">
        <f t="shared" ref="X10" si="9">U10*C10</f>
        <v>8.1820074374999994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 t="s">
        <v>75</v>
      </c>
      <c r="C11" s="42">
        <v>5</v>
      </c>
      <c r="D11" s="7" t="s">
        <v>70</v>
      </c>
      <c r="E11" s="41">
        <v>2.27</v>
      </c>
      <c r="F11" s="39">
        <v>1.25</v>
      </c>
      <c r="G11" s="31" t="s">
        <v>55</v>
      </c>
      <c r="H11" s="7">
        <v>101</v>
      </c>
      <c r="I11" s="39">
        <v>1.1218999999999999</v>
      </c>
      <c r="J11" s="32" t="s">
        <v>21</v>
      </c>
      <c r="K11" s="40">
        <v>0.9</v>
      </c>
      <c r="L11" s="32" t="s">
        <v>21</v>
      </c>
      <c r="M11" s="8">
        <f t="shared" ref="M11:M12" si="10">+Y11*Z11</f>
        <v>7.7165999999999997</v>
      </c>
      <c r="N11" s="9">
        <f t="shared" ref="N11:N12" si="11">M11*F11*0.7</f>
        <v>6.7520249999999997</v>
      </c>
      <c r="O11" s="9">
        <f t="shared" ref="O11:O12" si="12">M11*I11*0.5</f>
        <v>4.3286267699999996</v>
      </c>
      <c r="P11" s="9">
        <f t="shared" ref="P11:P12" si="13">M11*C11</f>
        <v>38.582999999999998</v>
      </c>
      <c r="Q11" s="9">
        <f t="shared" ref="Q11:Q12" si="14">N11*C11</f>
        <v>33.760125000000002</v>
      </c>
      <c r="R11" s="9">
        <f t="shared" ref="R11:R12" si="15">O11*C11</f>
        <v>21.643133849999998</v>
      </c>
      <c r="S11" s="9">
        <f t="shared" ref="S11:S12" si="16">+AA11*Z11</f>
        <v>4.8485969999999998</v>
      </c>
      <c r="T11" s="9">
        <f t="shared" ref="T11:T12" si="17">S11*F11*0.7</f>
        <v>4.2425223749999992</v>
      </c>
      <c r="U11" s="9">
        <f t="shared" ref="U11:U12" si="18">S11*I11*0.3</f>
        <v>1.6318922922899999</v>
      </c>
      <c r="V11" s="9">
        <f t="shared" ref="V11:V12" si="19">S11*C11</f>
        <v>24.242984999999997</v>
      </c>
      <c r="W11" s="9">
        <f t="shared" ref="W11:W12" si="20">T11*C11</f>
        <v>21.212611874999997</v>
      </c>
      <c r="X11" s="9">
        <f t="shared" ref="X11:X12" si="21">U11*C11</f>
        <v>8.1594614614500003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A12" s="6">
        <v>4</v>
      </c>
      <c r="B12" s="25" t="s">
        <v>76</v>
      </c>
      <c r="C12" s="42">
        <v>4</v>
      </c>
      <c r="D12" s="7" t="s">
        <v>70</v>
      </c>
      <c r="E12" s="41">
        <v>3.37</v>
      </c>
      <c r="F12" s="39">
        <v>1.25</v>
      </c>
      <c r="G12" s="31" t="s">
        <v>55</v>
      </c>
      <c r="H12" s="7">
        <v>102</v>
      </c>
      <c r="I12" s="39">
        <v>1.1188</v>
      </c>
      <c r="J12" s="32" t="s">
        <v>21</v>
      </c>
      <c r="K12" s="40">
        <v>1.1000000000000001</v>
      </c>
      <c r="L12" s="32" t="s">
        <v>21</v>
      </c>
      <c r="M12" s="8">
        <f t="shared" si="10"/>
        <v>7.7165999999999997</v>
      </c>
      <c r="N12" s="9">
        <f t="shared" si="11"/>
        <v>6.7520249999999997</v>
      </c>
      <c r="O12" s="9">
        <f t="shared" si="12"/>
        <v>4.3166660400000003</v>
      </c>
      <c r="P12" s="9">
        <f t="shared" si="13"/>
        <v>30.866399999999999</v>
      </c>
      <c r="Q12" s="9">
        <f t="shared" si="14"/>
        <v>27.008099999999999</v>
      </c>
      <c r="R12" s="9">
        <f t="shared" si="15"/>
        <v>17.266664160000001</v>
      </c>
      <c r="S12" s="9">
        <f t="shared" si="16"/>
        <v>4.8485969999999998</v>
      </c>
      <c r="T12" s="9">
        <f t="shared" si="17"/>
        <v>4.2425223749999992</v>
      </c>
      <c r="U12" s="9">
        <f t="shared" si="18"/>
        <v>1.6273830970799998</v>
      </c>
      <c r="V12" s="9">
        <f t="shared" si="19"/>
        <v>19.394387999999999</v>
      </c>
      <c r="W12" s="9">
        <f t="shared" si="20"/>
        <v>16.970089499999997</v>
      </c>
      <c r="X12" s="9">
        <f t="shared" si="21"/>
        <v>6.5095323883199994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9.5" customHeight="1">
      <c r="C13" s="34">
        <f>SUM(C9:C12)</f>
        <v>19</v>
      </c>
      <c r="F13" s="12"/>
      <c r="G13" s="1"/>
      <c r="AC13" s="33" t="s">
        <v>60</v>
      </c>
      <c r="AG13" s="1">
        <v>300</v>
      </c>
    </row>
    <row r="14" spans="1:33">
      <c r="E14" s="34">
        <f>SUM(E9:E13)</f>
        <v>13.766999999999999</v>
      </c>
      <c r="F14" s="12"/>
      <c r="G14" s="1"/>
      <c r="H14" s="1">
        <f>SUM(H9:H13)</f>
        <v>442</v>
      </c>
      <c r="K14" s="1">
        <f>SUM(K9:K13)</f>
        <v>3</v>
      </c>
    </row>
    <row r="15" spans="1:33">
      <c r="E15" s="1">
        <f>+E14/4</f>
        <v>3.4417499999999999</v>
      </c>
      <c r="F15" s="12"/>
      <c r="G15" s="1"/>
      <c r="H15" s="1">
        <f>+H14/4</f>
        <v>110.5</v>
      </c>
      <c r="K15" s="1">
        <f>+K14/4</f>
        <v>0.75</v>
      </c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E30" sqref="E30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8" t="s">
        <v>72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4"/>
      <c r="O1" s="14"/>
      <c r="P1" s="14"/>
      <c r="Q1" s="14"/>
    </row>
    <row r="2" spans="1:17" ht="15.75" customHeight="1">
      <c r="A2" s="89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5"/>
    </row>
    <row r="3" spans="1:17" ht="15.75" customHeight="1">
      <c r="A3" s="89" t="s">
        <v>23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19</v>
      </c>
      <c r="C9" s="20">
        <v>19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+Жадвал!E15</f>
        <v>3.4417499999999999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8" t="str">
        <f>+A1</f>
        <v xml:space="preserve">Фарғона вилояти Риштон тумани Ёшлик худуди Оқгул чaмани фермер хўжалиги томонидан суғорилиб экиладиган 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36"/>
    </row>
    <row r="12" spans="1:17" ht="18.75">
      <c r="A12" s="89" t="s">
        <v>40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36"/>
    </row>
    <row r="13" spans="1:17" ht="18.75">
      <c r="A13" s="89" t="s">
        <v>23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6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6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6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19</v>
      </c>
      <c r="C19" s="20">
        <v>5</v>
      </c>
      <c r="D19" s="21">
        <f>+C19/B19%</f>
        <v>26.315789473684209</v>
      </c>
      <c r="E19" s="20">
        <v>14</v>
      </c>
      <c r="F19" s="21">
        <f>+E19/B19%</f>
        <v>73.684210526315795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+Жадвал!H15</f>
        <v>110.5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8" t="str">
        <f>+A1</f>
        <v xml:space="preserve">Фарғона вилояти Риштон тумани Ёшлик худуди Оқгул чaмани фермер хўжалиги томонидан суғорилиб экиладиган 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36"/>
    </row>
    <row r="22" spans="1:14" ht="18.75">
      <c r="A22" s="89" t="s">
        <v>47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36"/>
    </row>
    <row r="23" spans="1:14" ht="18.75">
      <c r="A23" s="89" t="s">
        <v>23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6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6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6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19</v>
      </c>
      <c r="C29" s="20">
        <v>10</v>
      </c>
      <c r="D29" s="21">
        <f>+C29/B29%</f>
        <v>52.631578947368418</v>
      </c>
      <c r="E29" s="20">
        <v>9</v>
      </c>
      <c r="F29" s="21">
        <f>+E29/B29%</f>
        <v>47.368421052631575</v>
      </c>
      <c r="G29" s="22"/>
      <c r="H29" s="21">
        <f>+G29/B29%</f>
        <v>0</v>
      </c>
      <c r="I29" s="26"/>
      <c r="J29" s="21">
        <f>+I29/B29%</f>
        <v>0</v>
      </c>
      <c r="K29" s="22"/>
      <c r="L29" s="21">
        <f>+K29/B29%</f>
        <v>0</v>
      </c>
      <c r="M29" s="24">
        <f>+Жадвал!K15</f>
        <v>0.75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12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57031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5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5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3" t="s">
        <v>16</v>
      </c>
      <c r="F6" s="53"/>
      <c r="G6" s="53"/>
      <c r="H6" s="53" t="s">
        <v>61</v>
      </c>
      <c r="I6" s="53"/>
      <c r="J6" s="53"/>
      <c r="K6" s="53"/>
      <c r="L6" s="53"/>
      <c r="M6" s="53"/>
      <c r="N6" s="53"/>
      <c r="O6" s="53"/>
      <c r="P6" s="53"/>
    </row>
    <row r="7" spans="1:25" ht="60" customHeight="1">
      <c r="A7" s="53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3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 t="s">
        <v>73</v>
      </c>
      <c r="C9" s="42">
        <v>5</v>
      </c>
      <c r="D9" s="7" t="s">
        <v>70</v>
      </c>
      <c r="E9" s="9">
        <v>38.582999999999998</v>
      </c>
      <c r="F9" s="9">
        <v>33.760125000000002</v>
      </c>
      <c r="G9" s="9">
        <v>19.773787499999997</v>
      </c>
      <c r="H9" s="46">
        <f t="shared" ref="H9:H11" si="0">+F9*0.7</f>
        <v>23.632087500000001</v>
      </c>
      <c r="I9" s="46">
        <f t="shared" ref="I9:I11" si="1">+G9*0.5</f>
        <v>9.8868937499999987</v>
      </c>
      <c r="J9" s="46">
        <f t="shared" ref="J9:J11" si="2">+E9*0.25</f>
        <v>9.6457499999999996</v>
      </c>
      <c r="K9" s="46">
        <f t="shared" ref="K9:K11" si="3">+F9*0.15</f>
        <v>5.0640187499999998</v>
      </c>
      <c r="L9" s="46">
        <f t="shared" ref="L9:L11" si="4">+E9*0.25</f>
        <v>9.6457499999999996</v>
      </c>
      <c r="M9" s="46">
        <f t="shared" ref="M9:M11" si="5">+E9*0.25</f>
        <v>9.6457499999999996</v>
      </c>
      <c r="N9" s="46">
        <f t="shared" ref="N9:N11" si="6">+G9*0.5</f>
        <v>9.8868937499999987</v>
      </c>
      <c r="O9" s="46">
        <f t="shared" ref="O9:O11" si="7">+E9*0.25</f>
        <v>9.6457499999999996</v>
      </c>
      <c r="P9" s="46">
        <f t="shared" ref="P9:P11" si="8">+F9*0.15</f>
        <v>5.0640187499999998</v>
      </c>
      <c r="Q9" s="47">
        <f t="shared" ref="Q9:Q11" si="9">+O9+M9+L9+J9</f>
        <v>38.582999999999998</v>
      </c>
      <c r="R9" s="48">
        <f t="shared" ref="R9:R11" si="10">+P9+K9+H9</f>
        <v>33.760125000000002</v>
      </c>
      <c r="S9" s="48">
        <f t="shared" ref="S9:S11" si="11">+N9+I9</f>
        <v>19.773787499999997</v>
      </c>
      <c r="T9" s="49">
        <f t="shared" ref="T9:V11" si="12">+Q9-E9</f>
        <v>0</v>
      </c>
      <c r="U9" s="49">
        <f t="shared" si="12"/>
        <v>0</v>
      </c>
      <c r="V9" s="49">
        <f t="shared" si="12"/>
        <v>0</v>
      </c>
      <c r="W9" s="47">
        <f t="shared" ref="W9:W11" si="13">+E9/C9</f>
        <v>7.7165999999999997</v>
      </c>
      <c r="X9" s="47">
        <f t="shared" ref="X9:X11" si="14">+F9/C9</f>
        <v>6.7520250000000006</v>
      </c>
      <c r="Y9" s="47">
        <f t="shared" ref="Y9:Y11" si="15">+G9/C9</f>
        <v>3.9547574999999995</v>
      </c>
    </row>
    <row r="10" spans="1:25" s="10" customFormat="1" ht="19.5" customHeight="1">
      <c r="A10" s="6">
        <v>2</v>
      </c>
      <c r="B10" s="25" t="s">
        <v>74</v>
      </c>
      <c r="C10" s="42">
        <v>5</v>
      </c>
      <c r="D10" s="7" t="s">
        <v>70</v>
      </c>
      <c r="E10" s="9">
        <v>38.582999999999998</v>
      </c>
      <c r="F10" s="9">
        <v>33.760125000000002</v>
      </c>
      <c r="G10" s="9">
        <v>21.702937499999997</v>
      </c>
      <c r="H10" s="46">
        <f t="shared" si="0"/>
        <v>23.632087500000001</v>
      </c>
      <c r="I10" s="46">
        <f t="shared" si="1"/>
        <v>10.851468749999999</v>
      </c>
      <c r="J10" s="46">
        <f t="shared" si="2"/>
        <v>9.6457499999999996</v>
      </c>
      <c r="K10" s="46">
        <f t="shared" si="3"/>
        <v>5.0640187499999998</v>
      </c>
      <c r="L10" s="46">
        <f t="shared" si="4"/>
        <v>9.6457499999999996</v>
      </c>
      <c r="M10" s="46">
        <f t="shared" si="5"/>
        <v>9.6457499999999996</v>
      </c>
      <c r="N10" s="46">
        <f t="shared" si="6"/>
        <v>10.851468749999999</v>
      </c>
      <c r="O10" s="46">
        <f t="shared" si="7"/>
        <v>9.6457499999999996</v>
      </c>
      <c r="P10" s="46">
        <f t="shared" si="8"/>
        <v>5.0640187499999998</v>
      </c>
      <c r="Q10" s="47">
        <f t="shared" si="9"/>
        <v>38.582999999999998</v>
      </c>
      <c r="R10" s="48">
        <f t="shared" si="10"/>
        <v>33.760125000000002</v>
      </c>
      <c r="S10" s="48">
        <f t="shared" si="11"/>
        <v>21.702937499999997</v>
      </c>
      <c r="T10" s="49">
        <f t="shared" si="12"/>
        <v>0</v>
      </c>
      <c r="U10" s="49">
        <f t="shared" si="12"/>
        <v>0</v>
      </c>
      <c r="V10" s="49">
        <f t="shared" si="12"/>
        <v>0</v>
      </c>
      <c r="W10" s="47">
        <f t="shared" si="13"/>
        <v>7.7165999999999997</v>
      </c>
      <c r="X10" s="47">
        <f t="shared" si="14"/>
        <v>6.7520250000000006</v>
      </c>
      <c r="Y10" s="47">
        <f t="shared" si="15"/>
        <v>4.3405874999999998</v>
      </c>
    </row>
    <row r="11" spans="1:25" s="10" customFormat="1" ht="19.5" customHeight="1">
      <c r="A11" s="6">
        <v>3</v>
      </c>
      <c r="B11" s="25" t="s">
        <v>75</v>
      </c>
      <c r="C11" s="42">
        <v>5</v>
      </c>
      <c r="D11" s="7" t="s">
        <v>70</v>
      </c>
      <c r="E11" s="9">
        <v>38.582999999999998</v>
      </c>
      <c r="F11" s="9">
        <v>33.760125000000002</v>
      </c>
      <c r="G11" s="9">
        <v>21.643133849999998</v>
      </c>
      <c r="H11" s="46">
        <f t="shared" si="0"/>
        <v>23.632087500000001</v>
      </c>
      <c r="I11" s="46">
        <f t="shared" si="1"/>
        <v>10.821566924999999</v>
      </c>
      <c r="J11" s="46">
        <f t="shared" si="2"/>
        <v>9.6457499999999996</v>
      </c>
      <c r="K11" s="46">
        <f t="shared" si="3"/>
        <v>5.0640187499999998</v>
      </c>
      <c r="L11" s="46">
        <f t="shared" si="4"/>
        <v>9.6457499999999996</v>
      </c>
      <c r="M11" s="46">
        <f t="shared" si="5"/>
        <v>9.6457499999999996</v>
      </c>
      <c r="N11" s="46">
        <f t="shared" si="6"/>
        <v>10.821566924999999</v>
      </c>
      <c r="O11" s="46">
        <f t="shared" si="7"/>
        <v>9.6457499999999996</v>
      </c>
      <c r="P11" s="46">
        <f t="shared" si="8"/>
        <v>5.0640187499999998</v>
      </c>
      <c r="Q11" s="47">
        <f t="shared" si="9"/>
        <v>38.582999999999998</v>
      </c>
      <c r="R11" s="48">
        <f t="shared" si="10"/>
        <v>33.760125000000002</v>
      </c>
      <c r="S11" s="48">
        <f t="shared" si="11"/>
        <v>21.643133849999998</v>
      </c>
      <c r="T11" s="49">
        <f t="shared" si="12"/>
        <v>0</v>
      </c>
      <c r="U11" s="49">
        <f t="shared" si="12"/>
        <v>0</v>
      </c>
      <c r="V11" s="49">
        <f t="shared" si="12"/>
        <v>0</v>
      </c>
      <c r="W11" s="47">
        <f t="shared" si="13"/>
        <v>7.7165999999999997</v>
      </c>
      <c r="X11" s="47">
        <f t="shared" si="14"/>
        <v>6.7520250000000006</v>
      </c>
      <c r="Y11" s="47">
        <f t="shared" si="15"/>
        <v>4.3286267699999996</v>
      </c>
    </row>
    <row r="12" spans="1:25" ht="19.5" customHeight="1">
      <c r="A12" s="6">
        <v>4</v>
      </c>
      <c r="B12" s="25" t="s">
        <v>76</v>
      </c>
      <c r="C12" s="42">
        <v>4</v>
      </c>
      <c r="D12" s="7" t="s">
        <v>70</v>
      </c>
      <c r="E12" s="9">
        <v>30.866399999999999</v>
      </c>
      <c r="F12" s="9">
        <v>27.008099999999999</v>
      </c>
      <c r="G12" s="9">
        <v>17.266664160000001</v>
      </c>
      <c r="H12" s="46">
        <f t="shared" ref="H12" si="16">+F12*0.7</f>
        <v>18.905669999999997</v>
      </c>
      <c r="I12" s="46">
        <f t="shared" ref="I12" si="17">+G12*0.5</f>
        <v>8.6333320800000006</v>
      </c>
      <c r="J12" s="46">
        <f t="shared" ref="J12" si="18">+E12*0.25</f>
        <v>7.7165999999999997</v>
      </c>
      <c r="K12" s="46">
        <f t="shared" ref="K12" si="19">+F12*0.15</f>
        <v>4.051215</v>
      </c>
      <c r="L12" s="46">
        <f t="shared" ref="L12" si="20">+E12*0.25</f>
        <v>7.7165999999999997</v>
      </c>
      <c r="M12" s="46">
        <f t="shared" ref="M12" si="21">+E12*0.25</f>
        <v>7.7165999999999997</v>
      </c>
      <c r="N12" s="46">
        <f t="shared" ref="N12" si="22">+G12*0.5</f>
        <v>8.6333320800000006</v>
      </c>
      <c r="O12" s="46">
        <f t="shared" ref="O12" si="23">+E12*0.25</f>
        <v>7.7165999999999997</v>
      </c>
      <c r="P12" s="46">
        <f t="shared" ref="P12" si="24">+F12*0.15</f>
        <v>4.051215</v>
      </c>
      <c r="Q12" s="47">
        <f t="shared" ref="Q12" si="25">+O12+M12+L12+J12</f>
        <v>30.866399999999999</v>
      </c>
      <c r="R12" s="48">
        <f t="shared" ref="R12" si="26">+P12+K12+H12</f>
        <v>27.008099999999999</v>
      </c>
      <c r="S12" s="48">
        <f t="shared" ref="S12" si="27">+N12+I12</f>
        <v>17.266664160000001</v>
      </c>
      <c r="T12" s="49">
        <f t="shared" ref="T12" si="28">+Q12-E12</f>
        <v>0</v>
      </c>
      <c r="U12" s="49">
        <f t="shared" ref="U12" si="29">+R12-F12</f>
        <v>0</v>
      </c>
      <c r="V12" s="49">
        <f t="shared" ref="V12" si="30">+S12-G12</f>
        <v>0</v>
      </c>
      <c r="W12" s="47">
        <f t="shared" ref="W12" si="31">+E12/C12</f>
        <v>7.7165999999999997</v>
      </c>
      <c r="X12" s="47">
        <f t="shared" ref="X12" si="32">+F12/C12</f>
        <v>6.7520249999999997</v>
      </c>
      <c r="Y12" s="47">
        <f t="shared" ref="Y12" si="33">+G12/C12</f>
        <v>4.3166660400000003</v>
      </c>
    </row>
    <row r="13" spans="1:25" ht="19.5" customHeight="1">
      <c r="C13" s="34">
        <f>SUM(C9:C12)</f>
        <v>19</v>
      </c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G7:G8"/>
    <mergeCell ref="F7:F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2023-04-03T05:33:34Z</dcterms:modified>
</cp:coreProperties>
</file>