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Баркамолбек пахтазори\"/>
    </mc:Choice>
  </mc:AlternateContent>
  <bookViews>
    <workbookView xWindow="480" yWindow="105" windowWidth="27795" windowHeight="12600"/>
  </bookViews>
  <sheets>
    <sheet name="Жадвал" sheetId="1" r:id="rId1"/>
    <sheet name="3." sheetId="2" r:id="rId2"/>
    <sheet name="4" sheetId="4" r:id="rId3"/>
  </sheets>
  <definedNames>
    <definedName name="_xlnm._FilterDatabase" localSheetId="2" hidden="1">'4'!$A$6:$G$9</definedName>
    <definedName name="_xlnm._FilterDatabase" localSheetId="0" hidden="1">Жадвал!$A$6:$R$9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'4'!$A$1:$X$9</definedName>
    <definedName name="_xlnm.Print_Area" localSheetId="0">Жадвал!$A$1:$X$9</definedName>
  </definedNames>
  <calcPr calcId="162913"/>
</workbook>
</file>

<file path=xl/calcChain.xml><?xml version="1.0" encoding="utf-8"?>
<calcChain xmlns="http://schemas.openxmlformats.org/spreadsheetml/2006/main">
  <c r="K12" i="1" l="1"/>
  <c r="H12" i="1"/>
  <c r="E12" i="1"/>
  <c r="Y9" i="4" l="1"/>
  <c r="X9" i="4"/>
  <c r="W9" i="4"/>
  <c r="R9" i="4"/>
  <c r="U9" i="4" s="1"/>
  <c r="P9" i="4"/>
  <c r="O9" i="4"/>
  <c r="Q9" i="4" s="1"/>
  <c r="T9" i="4" s="1"/>
  <c r="N9" i="4"/>
  <c r="S9" i="4" s="1"/>
  <c r="V9" i="4" s="1"/>
  <c r="M9" i="4"/>
  <c r="L9" i="4"/>
  <c r="K9" i="4"/>
  <c r="J9" i="4"/>
  <c r="I9" i="4"/>
  <c r="H9" i="4"/>
  <c r="C10" i="4" l="1"/>
  <c r="S9" i="1" l="1"/>
  <c r="T9" i="1" s="1"/>
  <c r="W9" i="1" s="1"/>
  <c r="M9" i="1"/>
  <c r="P9" i="1" s="1"/>
  <c r="U9" i="1" l="1"/>
  <c r="X9" i="1" s="1"/>
  <c r="N9" i="1"/>
  <c r="Q9" i="1" s="1"/>
  <c r="V9" i="1"/>
  <c r="O9" i="1"/>
  <c r="R9" i="1" s="1"/>
  <c r="K11" i="1" l="1"/>
  <c r="M29" i="2" l="1"/>
  <c r="C10" i="1"/>
  <c r="B9" i="2" s="1"/>
  <c r="D9" i="2" l="1"/>
  <c r="F9" i="2"/>
  <c r="B29" i="2"/>
  <c r="B19" i="2"/>
  <c r="L19" i="2" s="1"/>
  <c r="H11" i="1"/>
  <c r="E11" i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<sst xmlns="http://schemas.openxmlformats.org/spreadsheetml/2006/main" count="165" uniqueCount="73">
  <si>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</si>
  <si>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</si>
  <si>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</si>
  <si>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</si>
  <si>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</si>
  <si>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</si>
  <si>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</si>
  <si>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</si>
  <si>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</si>
  <si>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</si>
  <si>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</si>
  <si>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</si>
  <si>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</si>
  <si>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</si>
  <si>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</si>
  <si>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</si>
  <si>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</si>
  <si>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</si>
  <si>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</si>
  <si>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</si>
  <si>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</si>
  <si>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</si>
  <si>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</si>
  <si>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</si>
  <si>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</si>
  <si>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</si>
  <si>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</si>
  <si>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</si>
  <si>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</si>
  <si>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</si>
  <si>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</si>
  <si>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</si>
  <si>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</si>
  <si>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</si>
  <si>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</si>
  <si>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</si>
  <si>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</si>
  <si>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</si>
  <si>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</si>
  <si>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</si>
  <si>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</si>
  <si>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</si>
  <si>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</si>
  <si>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</si>
  <si>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</si>
  <si>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</si>
  <si>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</si>
  <si>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</si>
  <si>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</si>
  <si>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</si>
  <si>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</si>
  <si>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</si>
  <si>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</si>
  <si>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</si>
  <si>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</si>
  <si>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</si>
  <si>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</si>
  <si>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</si>
  <si>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</si>
  <si>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</si>
  <si>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</si>
  <si>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</si>
  <si>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</si>
  <si>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</si>
  <si>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</si>
  <si>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</si>
  <si>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</si>
  <si>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</si>
  <si>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</si>
  <si>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</si>
  <si>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М.Келдиев худуди Баркамолбек пахтазори фермер хўжалиги томонидан суғорилиб экиладиган </t>
  </si>
  <si>
    <t>373-374</t>
  </si>
  <si>
    <t>пахта-ғалла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</si>
</sst>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87"/>
  <sheetViews>
    <sheetView tabSelected="1" zoomScale="85" zoomScaleNormal="85" zoomScaleSheetLayoutView="95" workbookViewId="0">
      <selection activeCell="K13" sqref="K13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16384" width="9.140625" style="1"/>
  </cols>
  <sheetData>
    <row r="1" spans="1:29" ht="20.25">
      <c r="A1" s="53" t="s">
        <v>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9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9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9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9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29" ht="50.25" customHeight="1">
      <c r="A6" s="51" t="s">
        <v>4</v>
      </c>
      <c r="B6" s="50" t="s">
        <v>5</v>
      </c>
      <c r="C6" s="50" t="s">
        <v>6</v>
      </c>
      <c r="D6" s="50" t="s">
        <v>7</v>
      </c>
      <c r="E6" s="50" t="s">
        <v>8</v>
      </c>
      <c r="F6" s="50" t="s">
        <v>9</v>
      </c>
      <c r="G6" s="59" t="s">
        <v>10</v>
      </c>
      <c r="H6" s="50" t="s">
        <v>11</v>
      </c>
      <c r="I6" s="50" t="s">
        <v>9</v>
      </c>
      <c r="J6" s="50" t="s">
        <v>12</v>
      </c>
      <c r="K6" s="50" t="s">
        <v>13</v>
      </c>
      <c r="L6" s="50" t="s">
        <v>14</v>
      </c>
      <c r="M6" s="51" t="s">
        <v>15</v>
      </c>
      <c r="N6" s="51"/>
      <c r="O6" s="51"/>
      <c r="P6" s="51" t="s">
        <v>16</v>
      </c>
      <c r="Q6" s="51"/>
      <c r="R6" s="51"/>
      <c r="S6" s="51" t="s">
        <v>15</v>
      </c>
      <c r="T6" s="51"/>
      <c r="U6" s="51"/>
      <c r="V6" s="51" t="s">
        <v>16</v>
      </c>
      <c r="W6" s="51"/>
      <c r="X6" s="51"/>
    </row>
    <row r="7" spans="1:29" ht="60" customHeight="1">
      <c r="A7" s="51"/>
      <c r="B7" s="50"/>
      <c r="C7" s="50"/>
      <c r="D7" s="50"/>
      <c r="E7" s="50"/>
      <c r="F7" s="50"/>
      <c r="G7" s="59"/>
      <c r="H7" s="50"/>
      <c r="I7" s="50"/>
      <c r="J7" s="50"/>
      <c r="K7" s="50"/>
      <c r="L7" s="50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29" ht="22.5" customHeight="1">
      <c r="A8" s="51"/>
      <c r="B8" s="50"/>
      <c r="C8" s="50"/>
      <c r="D8" s="50"/>
      <c r="E8" s="50"/>
      <c r="F8" s="50"/>
      <c r="G8" s="59"/>
      <c r="H8" s="50"/>
      <c r="I8" s="50"/>
      <c r="J8" s="50"/>
      <c r="K8" s="50"/>
      <c r="L8" s="50"/>
      <c r="M8" s="5">
        <v>6</v>
      </c>
      <c r="N8" s="5"/>
      <c r="O8" s="6"/>
      <c r="P8" s="52" t="s">
        <v>20</v>
      </c>
      <c r="Q8" s="52"/>
      <c r="R8" s="52"/>
      <c r="S8" s="5">
        <v>3.77</v>
      </c>
      <c r="T8" s="5"/>
      <c r="U8" s="6"/>
      <c r="V8" s="52" t="s">
        <v>58</v>
      </c>
      <c r="W8" s="52"/>
      <c r="X8" s="52"/>
    </row>
    <row r="9" spans="1:29" s="10" customFormat="1" ht="19.5" customHeight="1">
      <c r="A9" s="6">
        <v>1</v>
      </c>
      <c r="B9" s="25" t="s">
        <v>71</v>
      </c>
      <c r="C9" s="40">
        <v>21</v>
      </c>
      <c r="D9" s="7" t="s">
        <v>72</v>
      </c>
      <c r="E9" s="7">
        <v>84.61</v>
      </c>
      <c r="F9" s="39">
        <v>0.373</v>
      </c>
      <c r="G9" s="33" t="s">
        <v>60</v>
      </c>
      <c r="H9" s="7">
        <v>103</v>
      </c>
      <c r="I9" s="39">
        <v>1.1155999999999999</v>
      </c>
      <c r="J9" s="32" t="s">
        <v>21</v>
      </c>
      <c r="K9" s="7">
        <v>2.2000000000000002</v>
      </c>
      <c r="L9" s="33" t="s">
        <v>60</v>
      </c>
      <c r="M9" s="8">
        <f>+Y9*Z9</f>
        <v>7.7165999999999997</v>
      </c>
      <c r="N9" s="9">
        <f>M9*F9*0.7</f>
        <v>2.01480426</v>
      </c>
      <c r="O9" s="9">
        <f>M9*I9*0.5</f>
        <v>4.3043194799999993</v>
      </c>
      <c r="P9" s="9">
        <f>M9*C9</f>
        <v>162.04859999999999</v>
      </c>
      <c r="Q9" s="9">
        <f>N9*C9</f>
        <v>42.310889459999999</v>
      </c>
      <c r="R9" s="9">
        <f>O9*C9</f>
        <v>90.390709079999979</v>
      </c>
      <c r="S9" s="9">
        <f>+AA9*Z9</f>
        <v>4.8485969999999998</v>
      </c>
      <c r="T9" s="9">
        <f>S9*F9*0.7</f>
        <v>1.2659686767</v>
      </c>
      <c r="U9" s="9">
        <f>S9*I9*0.3</f>
        <v>1.6227284439599998</v>
      </c>
      <c r="V9" s="9">
        <f>S9*C9</f>
        <v>101.820537</v>
      </c>
      <c r="W9" s="9">
        <f>T9*C9</f>
        <v>26.585342210699999</v>
      </c>
      <c r="X9" s="9">
        <f>U9*C9</f>
        <v>34.077297323159996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29" s="10" customFormat="1" ht="19.5" customHeight="1">
      <c r="A10" s="1"/>
      <c r="B10" s="1"/>
      <c r="C10" s="34">
        <f>SUM(C9:C9)</f>
        <v>21</v>
      </c>
      <c r="D10" s="1"/>
      <c r="E10" s="1"/>
      <c r="F10" s="12"/>
      <c r="G10" s="1"/>
      <c r="H10" s="1"/>
      <c r="J10" s="12"/>
      <c r="K10" s="1"/>
      <c r="L10" s="12"/>
      <c r="M10" s="34"/>
      <c r="N10" s="34"/>
      <c r="O10" s="34"/>
      <c r="P10" s="1"/>
      <c r="Q10" s="1"/>
      <c r="R10" s="1"/>
      <c r="S10" s="34"/>
      <c r="T10" s="34"/>
      <c r="U10" s="34"/>
      <c r="V10" s="1"/>
      <c r="W10" s="1"/>
      <c r="X10" s="1"/>
      <c r="Y10" s="1"/>
      <c r="Z10" s="1"/>
      <c r="AA10" s="1"/>
      <c r="AC10" s="29" t="s">
        <v>57</v>
      </c>
    </row>
    <row r="11" spans="1:29" s="10" customFormat="1" ht="19.5" customHeight="1">
      <c r="A11" s="1"/>
      <c r="B11" s="1"/>
      <c r="C11" s="1"/>
      <c r="D11" s="1"/>
      <c r="E11" s="1">
        <f>SUM(E9:E10)</f>
        <v>84.61</v>
      </c>
      <c r="F11" s="12"/>
      <c r="G11" s="1"/>
      <c r="H11" s="1">
        <f>SUM(H9:H10)</f>
        <v>103</v>
      </c>
      <c r="J11" s="12"/>
      <c r="K11" s="1">
        <f>SUM(K9:K10)</f>
        <v>2.2000000000000002</v>
      </c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31" t="s">
        <v>55</v>
      </c>
    </row>
    <row r="12" spans="1:29" ht="19.5" customHeight="1">
      <c r="E12" s="1">
        <f>+E11/1</f>
        <v>84.61</v>
      </c>
      <c r="F12" s="12"/>
      <c r="G12" s="1"/>
      <c r="H12" s="1">
        <f>+H11/1</f>
        <v>103</v>
      </c>
      <c r="K12" s="1">
        <f>+K11/1</f>
        <v>2.2000000000000002</v>
      </c>
      <c r="AC12" s="32" t="s">
        <v>21</v>
      </c>
    </row>
    <row r="13" spans="1:29" ht="19.5" customHeight="1">
      <c r="F13" s="12"/>
      <c r="G13" s="1"/>
      <c r="H13" s="12"/>
      <c r="AC13" s="33" t="s">
        <v>60</v>
      </c>
    </row>
    <row r="14" spans="1:29" ht="19.5" customHeight="1">
      <c r="F14" s="12"/>
      <c r="G14" s="1"/>
      <c r="H14" s="12"/>
    </row>
    <row r="15" spans="1:29" ht="19.5" customHeight="1">
      <c r="F15" s="12"/>
      <c r="G15" s="1"/>
      <c r="H15" s="12"/>
    </row>
    <row r="16" spans="1:29" ht="19.5" customHeight="1">
      <c r="F16" s="12"/>
      <c r="G16" s="1"/>
      <c r="H16" s="12"/>
    </row>
    <row r="17" spans="1:33" ht="19.5" customHeight="1">
      <c r="F17" s="12"/>
      <c r="G17" s="1"/>
      <c r="H17" s="12"/>
    </row>
    <row r="18" spans="1:33" ht="19.5" customHeight="1">
      <c r="F18" s="12"/>
      <c r="G18" s="1"/>
      <c r="H18" s="12"/>
    </row>
    <row r="19" spans="1:33" ht="19.5" customHeight="1">
      <c r="F19" s="12"/>
      <c r="G19" s="1"/>
      <c r="H19" s="12"/>
    </row>
    <row r="20" spans="1:33" ht="19.5" customHeight="1">
      <c r="F20" s="12"/>
      <c r="G20" s="1"/>
      <c r="H20" s="12"/>
    </row>
    <row r="21" spans="1:33" ht="19.5" customHeight="1">
      <c r="F21" s="12"/>
      <c r="G21" s="1"/>
      <c r="H21" s="12"/>
    </row>
    <row r="22" spans="1:33">
      <c r="F22" s="12"/>
      <c r="G22" s="1"/>
      <c r="H22" s="12"/>
      <c r="AG22" s="1">
        <v>300</v>
      </c>
    </row>
    <row r="23" spans="1:33">
      <c r="F23" s="12"/>
      <c r="G23" s="1"/>
      <c r="H23" s="12"/>
    </row>
    <row r="24" spans="1:33">
      <c r="F24" s="12"/>
      <c r="G24" s="1"/>
      <c r="H24" s="12"/>
    </row>
    <row r="25" spans="1:33">
      <c r="F25" s="12"/>
      <c r="G25" s="1"/>
      <c r="H25" s="12"/>
    </row>
    <row r="26" spans="1:33">
      <c r="F26" s="12"/>
      <c r="G26" s="1"/>
      <c r="H26" s="12"/>
    </row>
    <row r="27" spans="1:33">
      <c r="F27" s="12"/>
      <c r="G27" s="1"/>
      <c r="H27" s="12"/>
    </row>
    <row r="28" spans="1:33">
      <c r="F28" s="12"/>
      <c r="G28" s="1"/>
      <c r="H28" s="12"/>
    </row>
    <row r="29" spans="1:33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3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3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3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s="10" customFormat="1">
      <c r="A79" s="1"/>
      <c r="B79" s="1"/>
      <c r="C79" s="1"/>
      <c r="D79" s="1"/>
      <c r="E79" s="1"/>
      <c r="G79" s="13"/>
      <c r="H79" s="1"/>
      <c r="J79" s="12"/>
      <c r="K79" s="1"/>
      <c r="L79" s="1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s="10" customFormat="1">
      <c r="A80" s="1"/>
      <c r="B80" s="1"/>
      <c r="C80" s="1"/>
      <c r="D80" s="1"/>
      <c r="E80" s="1"/>
      <c r="G80" s="13"/>
      <c r="H80" s="1"/>
      <c r="J80" s="12"/>
      <c r="K80" s="1"/>
      <c r="L80" s="1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s="10" customFormat="1">
      <c r="A81" s="1"/>
      <c r="B81" s="1"/>
      <c r="C81" s="1"/>
      <c r="D81" s="1"/>
      <c r="E81" s="1"/>
      <c r="G81" s="13"/>
      <c r="H81" s="1"/>
      <c r="J81" s="12"/>
      <c r="K81" s="1"/>
      <c r="L81" s="1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s="10" customFormat="1">
      <c r="A82" s="1"/>
      <c r="B82" s="1"/>
      <c r="C82" s="1"/>
      <c r="D82" s="1"/>
      <c r="E82" s="1"/>
      <c r="G82" s="13"/>
      <c r="H82" s="1"/>
      <c r="J82" s="12"/>
      <c r="K82" s="1"/>
      <c r="L82" s="1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s="10" customFormat="1">
      <c r="A83" s="1"/>
      <c r="B83" s="1"/>
      <c r="C83" s="1"/>
      <c r="D83" s="1"/>
      <c r="E83" s="1"/>
      <c r="G83" s="13"/>
      <c r="H83" s="1"/>
      <c r="J83" s="12"/>
      <c r="K83" s="1"/>
      <c r="L83" s="1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s="10" customFormat="1">
      <c r="A84" s="1"/>
      <c r="B84" s="1"/>
      <c r="C84" s="1"/>
      <c r="D84" s="1"/>
      <c r="E84" s="1"/>
      <c r="G84" s="13"/>
      <c r="H84" s="1"/>
      <c r="J84" s="12"/>
      <c r="K84" s="1"/>
      <c r="L84" s="1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s="10" customFormat="1">
      <c r="A85" s="1"/>
      <c r="B85" s="1"/>
      <c r="C85" s="1"/>
      <c r="D85" s="1"/>
      <c r="E85" s="1"/>
      <c r="G85" s="13"/>
      <c r="H85" s="1"/>
      <c r="J85" s="12"/>
      <c r="K85" s="1"/>
      <c r="L85" s="1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s="10" customFormat="1">
      <c r="A86" s="1"/>
      <c r="B86" s="1"/>
      <c r="C86" s="1"/>
      <c r="D86" s="1"/>
      <c r="E86" s="1"/>
      <c r="G86" s="13"/>
      <c r="H86" s="1"/>
      <c r="J86" s="12"/>
      <c r="K86" s="1"/>
      <c r="L86" s="1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s="10" customFormat="1">
      <c r="A87" s="1"/>
      <c r="B87" s="1"/>
      <c r="C87" s="1"/>
      <c r="D87" s="1"/>
      <c r="E87" s="1"/>
      <c r="G87" s="13"/>
      <c r="H87" s="1"/>
      <c r="J87" s="12"/>
      <c r="K87" s="1"/>
      <c r="L87" s="1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K30" sqref="K30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6" t="s">
        <v>70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14"/>
      <c r="O1" s="14"/>
      <c r="P1" s="14"/>
      <c r="Q1" s="14"/>
    </row>
    <row r="2" spans="1:17" ht="15.75" customHeight="1">
      <c r="A2" s="87" t="s">
        <v>22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15"/>
    </row>
    <row r="3" spans="1:17" ht="15.75" customHeight="1">
      <c r="A3" s="87" t="s">
        <v>23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15"/>
    </row>
    <row r="4" spans="1:17" ht="15.75" thickBot="1"/>
    <row r="5" spans="1:17" ht="19.5" thickBot="1">
      <c r="A5" s="60" t="s">
        <v>4</v>
      </c>
      <c r="B5" s="60" t="s">
        <v>24</v>
      </c>
      <c r="C5" s="63" t="s">
        <v>25</v>
      </c>
      <c r="D5" s="64"/>
      <c r="E5" s="64"/>
      <c r="F5" s="64"/>
      <c r="G5" s="64"/>
      <c r="H5" s="64"/>
      <c r="I5" s="64"/>
      <c r="J5" s="64"/>
      <c r="K5" s="64"/>
      <c r="L5" s="65"/>
      <c r="M5" s="60" t="s">
        <v>26</v>
      </c>
    </row>
    <row r="6" spans="1:17" ht="18.75" customHeight="1">
      <c r="A6" s="61"/>
      <c r="B6" s="61"/>
      <c r="C6" s="66" t="s">
        <v>27</v>
      </c>
      <c r="D6" s="67"/>
      <c r="E6" s="68" t="s">
        <v>28</v>
      </c>
      <c r="F6" s="69"/>
      <c r="G6" s="70" t="s">
        <v>29</v>
      </c>
      <c r="H6" s="71"/>
      <c r="I6" s="72" t="s">
        <v>30</v>
      </c>
      <c r="J6" s="73"/>
      <c r="K6" s="74" t="s">
        <v>31</v>
      </c>
      <c r="L6" s="75"/>
      <c r="M6" s="61"/>
    </row>
    <row r="7" spans="1:17" ht="28.5" customHeight="1" thickBot="1">
      <c r="A7" s="61"/>
      <c r="B7" s="61"/>
      <c r="C7" s="76" t="s">
        <v>32</v>
      </c>
      <c r="D7" s="77"/>
      <c r="E7" s="78" t="s">
        <v>33</v>
      </c>
      <c r="F7" s="79"/>
      <c r="G7" s="80" t="s">
        <v>34</v>
      </c>
      <c r="H7" s="81"/>
      <c r="I7" s="82" t="s">
        <v>35</v>
      </c>
      <c r="J7" s="83"/>
      <c r="K7" s="84" t="s">
        <v>36</v>
      </c>
      <c r="L7" s="85"/>
      <c r="M7" s="62"/>
    </row>
    <row r="8" spans="1:17" ht="19.5" thickBot="1">
      <c r="A8" s="62"/>
      <c r="B8" s="62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f>+Жадвал!C10</f>
        <v>21</v>
      </c>
      <c r="C9" s="20"/>
      <c r="D9" s="21">
        <f>+C9/B9%</f>
        <v>0</v>
      </c>
      <c r="E9" s="20"/>
      <c r="F9" s="21">
        <f>E9/B9*100</f>
        <v>0</v>
      </c>
      <c r="G9" s="22"/>
      <c r="H9" s="21">
        <f>+G9/B9%</f>
        <v>0</v>
      </c>
      <c r="I9" s="22">
        <v>21</v>
      </c>
      <c r="J9" s="21">
        <f>+I9/B9%</f>
        <v>100</v>
      </c>
      <c r="K9" s="22"/>
      <c r="L9" s="21">
        <f>+K9/B9%</f>
        <v>0</v>
      </c>
      <c r="M9" s="21">
        <f>+Жадвал!E12</f>
        <v>84.61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86" t="s">
        <v>70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36"/>
    </row>
    <row r="12" spans="1:17" ht="18.75">
      <c r="A12" s="87" t="s">
        <v>40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36"/>
    </row>
    <row r="13" spans="1:17" ht="18.75">
      <c r="A13" s="87" t="s">
        <v>23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0" t="s">
        <v>4</v>
      </c>
      <c r="B15" s="60" t="s">
        <v>24</v>
      </c>
      <c r="C15" s="63" t="s">
        <v>41</v>
      </c>
      <c r="D15" s="64"/>
      <c r="E15" s="64"/>
      <c r="F15" s="64"/>
      <c r="G15" s="64"/>
      <c r="H15" s="64"/>
      <c r="I15" s="64"/>
      <c r="J15" s="64"/>
      <c r="K15" s="64"/>
      <c r="L15" s="65"/>
      <c r="M15" s="60" t="s">
        <v>26</v>
      </c>
      <c r="N15" s="36"/>
    </row>
    <row r="16" spans="1:17" ht="18.75" customHeight="1">
      <c r="A16" s="61"/>
      <c r="B16" s="61"/>
      <c r="C16" s="66" t="s">
        <v>27</v>
      </c>
      <c r="D16" s="67"/>
      <c r="E16" s="68" t="s">
        <v>28</v>
      </c>
      <c r="F16" s="69"/>
      <c r="G16" s="70" t="s">
        <v>29</v>
      </c>
      <c r="H16" s="71"/>
      <c r="I16" s="72" t="s">
        <v>30</v>
      </c>
      <c r="J16" s="73"/>
      <c r="K16" s="74" t="s">
        <v>31</v>
      </c>
      <c r="L16" s="75"/>
      <c r="M16" s="61"/>
      <c r="N16" s="36"/>
    </row>
    <row r="17" spans="1:14" ht="30" customHeight="1" thickBot="1">
      <c r="A17" s="61"/>
      <c r="B17" s="61"/>
      <c r="C17" s="76" t="s">
        <v>42</v>
      </c>
      <c r="D17" s="77"/>
      <c r="E17" s="78" t="s">
        <v>43</v>
      </c>
      <c r="F17" s="79"/>
      <c r="G17" s="80" t="s">
        <v>44</v>
      </c>
      <c r="H17" s="81"/>
      <c r="I17" s="82" t="s">
        <v>45</v>
      </c>
      <c r="J17" s="83"/>
      <c r="K17" s="84" t="s">
        <v>46</v>
      </c>
      <c r="L17" s="85"/>
      <c r="M17" s="62"/>
      <c r="N17" s="36"/>
    </row>
    <row r="18" spans="1:14" ht="19.5" thickBot="1">
      <c r="A18" s="62"/>
      <c r="B18" s="62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21</v>
      </c>
      <c r="C19" s="20"/>
      <c r="D19" s="21">
        <f>+C19/B19%</f>
        <v>0</v>
      </c>
      <c r="E19" s="20">
        <v>21</v>
      </c>
      <c r="F19" s="21">
        <f>+E19/B19%</f>
        <v>100</v>
      </c>
      <c r="G19" s="22">
        <v>31.68</v>
      </c>
      <c r="H19" s="21">
        <f>G19/B19*100</f>
        <v>150.85714285714283</v>
      </c>
      <c r="I19" s="22"/>
      <c r="J19" s="21">
        <f>+I19/B19%</f>
        <v>0</v>
      </c>
      <c r="K19" s="22"/>
      <c r="L19" s="21">
        <f>+K19/B19%</f>
        <v>0</v>
      </c>
      <c r="M19" s="21">
        <f>+Жадвал!H12</f>
        <v>103</v>
      </c>
      <c r="N19" s="35">
        <f>+L19+J19+H19+F19+D19</f>
        <v>250.85714285714283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86" t="s">
        <v>70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36"/>
    </row>
    <row r="22" spans="1:14" ht="18.75">
      <c r="A22" s="87" t="s">
        <v>47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36"/>
    </row>
    <row r="23" spans="1:14" ht="18.75">
      <c r="A23" s="87" t="s">
        <v>23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0" t="s">
        <v>4</v>
      </c>
      <c r="B25" s="60" t="s">
        <v>24</v>
      </c>
      <c r="C25" s="63" t="s">
        <v>48</v>
      </c>
      <c r="D25" s="64"/>
      <c r="E25" s="64"/>
      <c r="F25" s="64"/>
      <c r="G25" s="64"/>
      <c r="H25" s="64"/>
      <c r="I25" s="64"/>
      <c r="J25" s="64"/>
      <c r="K25" s="64"/>
      <c r="L25" s="65"/>
      <c r="M25" s="60" t="s">
        <v>49</v>
      </c>
      <c r="N25" s="36"/>
    </row>
    <row r="26" spans="1:14" ht="18.75" customHeight="1">
      <c r="A26" s="61"/>
      <c r="B26" s="61"/>
      <c r="C26" s="66" t="s">
        <v>27</v>
      </c>
      <c r="D26" s="67"/>
      <c r="E26" s="68" t="s">
        <v>28</v>
      </c>
      <c r="F26" s="69"/>
      <c r="G26" s="70" t="s">
        <v>29</v>
      </c>
      <c r="H26" s="71"/>
      <c r="I26" s="72" t="s">
        <v>30</v>
      </c>
      <c r="J26" s="73"/>
      <c r="K26" s="74" t="s">
        <v>31</v>
      </c>
      <c r="L26" s="75"/>
      <c r="M26" s="61"/>
      <c r="N26" s="36"/>
    </row>
    <row r="27" spans="1:14" ht="27.75" customHeight="1" thickBot="1">
      <c r="A27" s="61"/>
      <c r="B27" s="61"/>
      <c r="C27" s="76" t="s">
        <v>50</v>
      </c>
      <c r="D27" s="77"/>
      <c r="E27" s="78" t="s">
        <v>51</v>
      </c>
      <c r="F27" s="79"/>
      <c r="G27" s="80" t="s">
        <v>52</v>
      </c>
      <c r="H27" s="81"/>
      <c r="I27" s="82" t="s">
        <v>53</v>
      </c>
      <c r="J27" s="83"/>
      <c r="K27" s="84" t="s">
        <v>54</v>
      </c>
      <c r="L27" s="85"/>
      <c r="M27" s="62"/>
      <c r="N27" s="36"/>
    </row>
    <row r="28" spans="1:14" ht="19.5" thickBot="1">
      <c r="A28" s="62"/>
      <c r="B28" s="62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21</v>
      </c>
      <c r="C29" s="20"/>
      <c r="D29" s="21">
        <f>+C29/B29%</f>
        <v>0</v>
      </c>
      <c r="E29" s="20"/>
      <c r="F29" s="21">
        <f>+E29/B29%</f>
        <v>0</v>
      </c>
      <c r="G29" s="22"/>
      <c r="H29" s="21">
        <f>+G29/B29%</f>
        <v>0</v>
      </c>
      <c r="I29" s="26"/>
      <c r="J29" s="21">
        <f>+I29/B29%</f>
        <v>0</v>
      </c>
      <c r="K29" s="22">
        <v>21</v>
      </c>
      <c r="L29" s="21">
        <f>+K29/B29%</f>
        <v>100</v>
      </c>
      <c r="M29" s="24">
        <f>+Жадвал!K12</f>
        <v>2.2000000000000002</v>
      </c>
      <c r="N29" s="35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87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57031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16384" width="9.140625" style="1"/>
  </cols>
  <sheetData>
    <row r="1" spans="1:25" ht="20.25">
      <c r="A1" s="53" t="s">
        <v>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1" t="s">
        <v>4</v>
      </c>
      <c r="B6" s="50" t="s">
        <v>5</v>
      </c>
      <c r="C6" s="50" t="s">
        <v>6</v>
      </c>
      <c r="D6" s="50" t="s">
        <v>7</v>
      </c>
      <c r="E6" s="51" t="s">
        <v>16</v>
      </c>
      <c r="F6" s="51"/>
      <c r="G6" s="51"/>
      <c r="H6" s="51" t="s">
        <v>61</v>
      </c>
      <c r="I6" s="51"/>
      <c r="J6" s="51"/>
      <c r="K6" s="51"/>
      <c r="L6" s="51"/>
      <c r="M6" s="51"/>
      <c r="N6" s="51"/>
      <c r="O6" s="51"/>
      <c r="P6" s="51"/>
    </row>
    <row r="7" spans="1:25" ht="60" customHeight="1">
      <c r="A7" s="51"/>
      <c r="B7" s="50"/>
      <c r="C7" s="50"/>
      <c r="D7" s="50"/>
      <c r="E7" s="88" t="s">
        <v>17</v>
      </c>
      <c r="F7" s="88" t="s">
        <v>18</v>
      </c>
      <c r="G7" s="88" t="s">
        <v>19</v>
      </c>
      <c r="H7" s="90" t="s">
        <v>62</v>
      </c>
      <c r="I7" s="90"/>
      <c r="J7" s="49" t="s">
        <v>63</v>
      </c>
      <c r="K7" s="41" t="s">
        <v>64</v>
      </c>
      <c r="L7" s="49" t="s">
        <v>65</v>
      </c>
      <c r="M7" s="90" t="s">
        <v>66</v>
      </c>
      <c r="N7" s="90"/>
      <c r="O7" s="90" t="s">
        <v>67</v>
      </c>
      <c r="P7" s="90"/>
    </row>
    <row r="8" spans="1:25" ht="22.5" customHeight="1">
      <c r="A8" s="51"/>
      <c r="B8" s="50"/>
      <c r="C8" s="50"/>
      <c r="D8" s="50"/>
      <c r="E8" s="89"/>
      <c r="F8" s="89"/>
      <c r="G8" s="89"/>
      <c r="H8" s="49" t="s">
        <v>68</v>
      </c>
      <c r="I8" s="49" t="s">
        <v>69</v>
      </c>
      <c r="J8" s="49" t="s">
        <v>17</v>
      </c>
      <c r="K8" s="49" t="s">
        <v>68</v>
      </c>
      <c r="L8" s="49" t="s">
        <v>17</v>
      </c>
      <c r="M8" s="49" t="s">
        <v>17</v>
      </c>
      <c r="N8" s="49" t="s">
        <v>69</v>
      </c>
      <c r="O8" s="49" t="s">
        <v>17</v>
      </c>
      <c r="P8" s="49" t="s">
        <v>68</v>
      </c>
      <c r="Q8" s="42" t="s">
        <v>17</v>
      </c>
      <c r="R8" s="42" t="s">
        <v>68</v>
      </c>
      <c r="S8" s="42" t="s">
        <v>69</v>
      </c>
      <c r="T8" s="43"/>
      <c r="U8" s="43"/>
      <c r="V8" s="43"/>
      <c r="W8" s="42" t="s">
        <v>17</v>
      </c>
      <c r="X8" s="42" t="s">
        <v>68</v>
      </c>
      <c r="Y8" s="42" t="s">
        <v>69</v>
      </c>
    </row>
    <row r="9" spans="1:25" s="10" customFormat="1" ht="19.5" customHeight="1">
      <c r="A9" s="6">
        <v>1</v>
      </c>
      <c r="B9" s="25" t="s">
        <v>71</v>
      </c>
      <c r="C9" s="40">
        <v>21</v>
      </c>
      <c r="D9" s="7" t="s">
        <v>72</v>
      </c>
      <c r="E9" s="9">
        <v>162.04859999999999</v>
      </c>
      <c r="F9" s="9">
        <v>42.310889459999999</v>
      </c>
      <c r="G9" s="9">
        <v>90.390709079999979</v>
      </c>
      <c r="H9" s="44">
        <f t="shared" ref="H9" si="0">+F9*0.7</f>
        <v>29.617622621999995</v>
      </c>
      <c r="I9" s="44">
        <f t="shared" ref="I9" si="1">+G9*0.5</f>
        <v>45.19535453999999</v>
      </c>
      <c r="J9" s="44">
        <f t="shared" ref="J9" si="2">+E9*0.25</f>
        <v>40.512149999999998</v>
      </c>
      <c r="K9" s="44">
        <f t="shared" ref="K9" si="3">+F9*0.15</f>
        <v>6.3466334189999998</v>
      </c>
      <c r="L9" s="44">
        <f t="shared" ref="L9" si="4">+E9*0.25</f>
        <v>40.512149999999998</v>
      </c>
      <c r="M9" s="44">
        <f t="shared" ref="M9" si="5">+E9*0.25</f>
        <v>40.512149999999998</v>
      </c>
      <c r="N9" s="44">
        <f t="shared" ref="N9" si="6">+G9*0.5</f>
        <v>45.19535453999999</v>
      </c>
      <c r="O9" s="44">
        <f t="shared" ref="O9" si="7">+E9*0.25</f>
        <v>40.512149999999998</v>
      </c>
      <c r="P9" s="44">
        <f t="shared" ref="P9" si="8">+F9*0.15</f>
        <v>6.3466334189999998</v>
      </c>
      <c r="Q9" s="45">
        <f t="shared" ref="Q9" si="9">+O9+M9+L9+J9</f>
        <v>162.04859999999999</v>
      </c>
      <c r="R9" s="46">
        <f t="shared" ref="R9" si="10">+P9+K9+H9</f>
        <v>42.310889459999999</v>
      </c>
      <c r="S9" s="46">
        <f t="shared" ref="S9" si="11">+N9+I9</f>
        <v>90.390709079999979</v>
      </c>
      <c r="T9" s="47">
        <f t="shared" ref="T9:V9" si="12">+Q9-E9</f>
        <v>0</v>
      </c>
      <c r="U9" s="47">
        <f t="shared" si="12"/>
        <v>0</v>
      </c>
      <c r="V9" s="47">
        <f t="shared" si="12"/>
        <v>0</v>
      </c>
      <c r="W9" s="45">
        <f t="shared" ref="W9" si="13">+E9/C9</f>
        <v>7.7165999999999997</v>
      </c>
      <c r="X9" s="45">
        <f t="shared" ref="X9" si="14">+F9/C9</f>
        <v>2.01480426</v>
      </c>
      <c r="Y9" s="45">
        <f t="shared" ref="Y9" si="15">+G9/C9</f>
        <v>4.3043194799999993</v>
      </c>
    </row>
    <row r="10" spans="1:25" s="10" customFormat="1" ht="19.5" customHeight="1">
      <c r="A10" s="1"/>
      <c r="B10" s="1"/>
      <c r="C10" s="34">
        <f>SUM(C9:C9)</f>
        <v>21</v>
      </c>
      <c r="D10" s="1"/>
      <c r="E10" s="34"/>
      <c r="F10" s="34"/>
      <c r="G10" s="34"/>
      <c r="H10" s="1"/>
      <c r="I10" s="1"/>
      <c r="J10" s="1"/>
      <c r="K10" s="34"/>
      <c r="L10" s="34"/>
      <c r="M10" s="34"/>
      <c r="N10" s="1"/>
      <c r="O10" s="1"/>
      <c r="P10" s="1"/>
    </row>
    <row r="11" spans="1:25" s="10" customFormat="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5" ht="19.5" customHeight="1"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 ht="19.5" customHeight="1">
      <c r="F14" s="1"/>
      <c r="G14" s="1"/>
      <c r="I14" s="1"/>
      <c r="J14" s="1"/>
      <c r="L14" s="1"/>
    </row>
    <row r="15" spans="1:25" ht="19.5" customHeight="1">
      <c r="F15" s="1"/>
      <c r="G15" s="1"/>
      <c r="I15" s="1"/>
      <c r="J15" s="1"/>
      <c r="L15" s="1"/>
    </row>
    <row r="16" spans="1:25" ht="19.5" customHeight="1">
      <c r="F16" s="12"/>
      <c r="G16" s="1"/>
      <c r="H16" s="12"/>
    </row>
    <row r="17" spans="1:33" ht="19.5" customHeight="1">
      <c r="F17" s="12"/>
      <c r="G17" s="1"/>
      <c r="H17" s="12"/>
    </row>
    <row r="18" spans="1:33" ht="19.5" customHeight="1">
      <c r="F18" s="12"/>
      <c r="G18" s="1"/>
      <c r="H18" s="12"/>
    </row>
    <row r="19" spans="1:33" ht="19.5" customHeight="1">
      <c r="F19" s="12"/>
      <c r="G19" s="1"/>
      <c r="H19" s="12"/>
    </row>
    <row r="20" spans="1:33" ht="19.5" customHeight="1">
      <c r="F20" s="12"/>
      <c r="G20" s="1"/>
      <c r="H20" s="12"/>
    </row>
    <row r="21" spans="1:33" ht="19.5" customHeight="1">
      <c r="F21" s="12"/>
      <c r="G21" s="1"/>
      <c r="H21" s="12"/>
    </row>
    <row r="22" spans="1:33">
      <c r="F22" s="12"/>
      <c r="G22" s="1"/>
      <c r="H22" s="12"/>
      <c r="AG22" s="1">
        <v>300</v>
      </c>
    </row>
    <row r="23" spans="1:33">
      <c r="F23" s="12"/>
      <c r="G23" s="1"/>
      <c r="H23" s="12"/>
    </row>
    <row r="24" spans="1:33">
      <c r="F24" s="12"/>
      <c r="G24" s="1"/>
      <c r="H24" s="12"/>
    </row>
    <row r="25" spans="1:33">
      <c r="F25" s="12"/>
      <c r="G25" s="1"/>
      <c r="H25" s="12"/>
    </row>
    <row r="26" spans="1:33">
      <c r="F26" s="12"/>
      <c r="G26" s="1"/>
      <c r="H26" s="12"/>
    </row>
    <row r="27" spans="1:33">
      <c r="F27" s="12"/>
      <c r="G27" s="1"/>
      <c r="H27" s="12"/>
    </row>
    <row r="28" spans="1:33">
      <c r="F28" s="12"/>
      <c r="G28" s="1"/>
      <c r="H28" s="12"/>
    </row>
    <row r="29" spans="1:33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3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3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3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s="10" customFormat="1">
      <c r="A79" s="1"/>
      <c r="B79" s="1"/>
      <c r="C79" s="1"/>
      <c r="D79" s="1"/>
      <c r="E79" s="1"/>
      <c r="G79" s="13"/>
      <c r="H79" s="1"/>
      <c r="J79" s="12"/>
      <c r="K79" s="1"/>
      <c r="L79" s="1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s="10" customFormat="1">
      <c r="A80" s="1"/>
      <c r="B80" s="1"/>
      <c r="C80" s="1"/>
      <c r="D80" s="1"/>
      <c r="E80" s="1"/>
      <c r="G80" s="13"/>
      <c r="H80" s="1"/>
      <c r="J80" s="12"/>
      <c r="K80" s="1"/>
      <c r="L80" s="1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s="10" customFormat="1">
      <c r="A81" s="1"/>
      <c r="B81" s="1"/>
      <c r="C81" s="1"/>
      <c r="D81" s="1"/>
      <c r="E81" s="1"/>
      <c r="G81" s="13"/>
      <c r="H81" s="1"/>
      <c r="J81" s="12"/>
      <c r="K81" s="1"/>
      <c r="L81" s="1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s="10" customFormat="1">
      <c r="A82" s="1"/>
      <c r="B82" s="1"/>
      <c r="C82" s="1"/>
      <c r="D82" s="1"/>
      <c r="E82" s="1"/>
      <c r="G82" s="13"/>
      <c r="H82" s="1"/>
      <c r="J82" s="12"/>
      <c r="K82" s="1"/>
      <c r="L82" s="1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s="10" customFormat="1">
      <c r="A83" s="1"/>
      <c r="B83" s="1"/>
      <c r="C83" s="1"/>
      <c r="D83" s="1"/>
      <c r="E83" s="1"/>
      <c r="G83" s="13"/>
      <c r="H83" s="1"/>
      <c r="J83" s="12"/>
      <c r="K83" s="1"/>
      <c r="L83" s="1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s="10" customFormat="1">
      <c r="A84" s="1"/>
      <c r="B84" s="1"/>
      <c r="C84" s="1"/>
      <c r="D84" s="1"/>
      <c r="E84" s="1"/>
      <c r="G84" s="13"/>
      <c r="H84" s="1"/>
      <c r="J84" s="12"/>
      <c r="K84" s="1"/>
      <c r="L84" s="1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s="10" customFormat="1">
      <c r="A85" s="1"/>
      <c r="B85" s="1"/>
      <c r="C85" s="1"/>
      <c r="D85" s="1"/>
      <c r="E85" s="1"/>
      <c r="G85" s="13"/>
      <c r="H85" s="1"/>
      <c r="J85" s="12"/>
      <c r="K85" s="1"/>
      <c r="L85" s="1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s="10" customFormat="1">
      <c r="A86" s="1"/>
      <c r="B86" s="1"/>
      <c r="C86" s="1"/>
      <c r="D86" s="1"/>
      <c r="E86" s="1"/>
      <c r="G86" s="13"/>
      <c r="H86" s="1"/>
      <c r="J86" s="12"/>
      <c r="K86" s="1"/>
      <c r="L86" s="1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s="10" customFormat="1">
      <c r="A87" s="1"/>
      <c r="B87" s="1"/>
      <c r="C87" s="1"/>
      <c r="D87" s="1"/>
      <c r="E87" s="1"/>
      <c r="G87" s="13"/>
      <c r="H87" s="1"/>
      <c r="J87" s="12"/>
      <c r="K87" s="1"/>
      <c r="L87" s="1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E6:G6"/>
    <mergeCell ref="G7:G8"/>
    <mergeCell ref="F7:F8"/>
    <mergeCell ref="E7:E8"/>
    <mergeCell ref="H6:P6"/>
    <mergeCell ref="H7:I7"/>
    <mergeCell ref="M7:N7"/>
    <mergeCell ref="O7:P7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2023-03-31T04:46:54Z</dcterms:modified>
</cp:coreProperties>
</file>