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Ихтиёр СМИК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5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1" i="5" l="1"/>
  <c r="X11" i="5"/>
  <c r="W11" i="5"/>
  <c r="R11" i="5"/>
  <c r="U11" i="5" s="1"/>
  <c r="O11" i="5"/>
  <c r="Q11" i="5" s="1"/>
  <c r="T11" i="5" s="1"/>
  <c r="M11" i="5"/>
  <c r="L11" i="5"/>
  <c r="J11" i="5"/>
  <c r="I11" i="5"/>
  <c r="S11" i="5" s="1"/>
  <c r="V11" i="5" s="1"/>
  <c r="H11" i="5"/>
  <c r="Y10" i="5"/>
  <c r="X10" i="5"/>
  <c r="W10" i="5"/>
  <c r="Q10" i="5"/>
  <c r="T10" i="5" s="1"/>
  <c r="O10" i="5"/>
  <c r="M10" i="5"/>
  <c r="L10" i="5"/>
  <c r="J10" i="5"/>
  <c r="I10" i="5"/>
  <c r="S10" i="5" s="1"/>
  <c r="V10" i="5" s="1"/>
  <c r="H10" i="5"/>
  <c r="R10" i="5" s="1"/>
  <c r="U10" i="5" s="1"/>
  <c r="Y9" i="5"/>
  <c r="X9" i="5"/>
  <c r="W9" i="5"/>
  <c r="R9" i="5"/>
  <c r="U9" i="5" s="1"/>
  <c r="P9" i="5"/>
  <c r="O9" i="5"/>
  <c r="Q9" i="5" s="1"/>
  <c r="T9" i="5" s="1"/>
  <c r="N9" i="5"/>
  <c r="S9" i="5" s="1"/>
  <c r="V9" i="5" s="1"/>
  <c r="M9" i="5"/>
  <c r="L9" i="5"/>
  <c r="K9" i="5"/>
  <c r="J9" i="5"/>
  <c r="I9" i="5"/>
  <c r="H9" i="5"/>
  <c r="C12" i="5"/>
  <c r="C12" i="1" l="1"/>
  <c r="M11" i="1"/>
  <c r="N11" i="1" s="1"/>
  <c r="Q11" i="1" s="1"/>
  <c r="O11" i="1"/>
  <c r="R11" i="1" s="1"/>
  <c r="S11" i="1"/>
  <c r="U11" i="1" s="1"/>
  <c r="X11" i="1" s="1"/>
  <c r="T11" i="1"/>
  <c r="W11" i="1" s="1"/>
  <c r="P11" i="1" l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3" i="1" l="1"/>
  <c r="K14" i="1" s="1"/>
  <c r="M29" i="2" l="1"/>
  <c r="F9" i="2" l="1"/>
  <c r="B29" i="2"/>
  <c r="B19" i="2"/>
  <c r="L19" i="2" s="1"/>
  <c r="H13" i="1"/>
  <c r="H14" i="1" s="1"/>
  <c r="E13" i="1"/>
  <c r="E14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<sst xmlns="http://schemas.openxmlformats.org/spreadsheetml/2006/main" count="173" uniqueCount="74">
  <si>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</si>
  <si>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</si>
  <si>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</si>
  <si>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</si>
  <si>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</si>
  <si>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</si>
  <si>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</si>
  <si>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</si>
  <si>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</si>
  <si>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</si>
  <si>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</si>
  <si>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</si>
  <si>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</si>
  <si>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</si>
  <si>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</si>
  <si>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</si>
  <si>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</si>
  <si>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</si>
  <si>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</si>
  <si>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</si>
  <si>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</si>
  <si>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</si>
  <si>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</si>
  <si>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</si>
  <si>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</si>
  <si>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</si>
  <si>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</si>
  <si>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</si>
  <si>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</si>
  <si>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</si>
  <si>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</si>
  <si>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</si>
  <si>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</si>
  <si>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</si>
  <si>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</si>
  <si>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</si>
  <si>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</si>
  <si>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</si>
  <si>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</si>
  <si>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</si>
  <si>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</si>
  <si>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</si>
  <si>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</si>
  <si>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</si>
  <si>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</si>
  <si>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</si>
  <si>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</si>
  <si>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</si>
  <si>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</si>
  <si>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</si>
  <si>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</si>
  <si>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</si>
  <si>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</si>
  <si>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</si>
  <si>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</si>
  <si>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</si>
  <si>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</si>
  <si>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</si>
  <si>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</si>
  <si>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</si>
  <si>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</si>
  <si>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ғалла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</si>
  <si>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</si>
  <si>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</si>
  <si>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</si>
  <si>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</si>
  <si>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</si>
  <si>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</si>
  <si>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</si>
  <si>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</si>
  <si>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</si>
  <si>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 xml:space="preserve">Фарғона вилояти Риштон тумани М.Келдиев худуди Ихтиёр СМИК фермер хўжалиги томонидан суғорилиб экиладиган </t>
  </si>
  <si>
    <t xml:space="preserve">Фарғона вилояти Риштон тумани М.Келдиев худуди Ихтиёр СМИК  фермер хўжалиги томонидан суғорилиб экиладиган </t>
  </si>
  <si>
    <t>пахта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</si>
</sst>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4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activeCell="U10" sqref="U10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33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33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4" t="s">
        <v>2</v>
      </c>
      <c r="N5" s="55"/>
      <c r="O5" s="55"/>
      <c r="P5" s="55"/>
      <c r="Q5" s="55"/>
      <c r="R5" s="56"/>
      <c r="S5" s="57" t="s">
        <v>3</v>
      </c>
      <c r="T5" s="57"/>
      <c r="U5" s="57"/>
      <c r="V5" s="57"/>
      <c r="W5" s="57"/>
      <c r="X5" s="58"/>
    </row>
    <row r="6" spans="1:33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0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9" t="s">
        <v>15</v>
      </c>
      <c r="N6" s="59"/>
      <c r="O6" s="59"/>
      <c r="P6" s="59" t="s">
        <v>16</v>
      </c>
      <c r="Q6" s="59"/>
      <c r="R6" s="59"/>
      <c r="S6" s="59" t="s">
        <v>15</v>
      </c>
      <c r="T6" s="59"/>
      <c r="U6" s="59"/>
      <c r="V6" s="59" t="s">
        <v>16</v>
      </c>
      <c r="W6" s="59"/>
      <c r="X6" s="59"/>
    </row>
    <row r="7" spans="1:33" ht="60" customHeight="1">
      <c r="A7" s="59"/>
      <c r="B7" s="52"/>
      <c r="C7" s="52"/>
      <c r="D7" s="52"/>
      <c r="E7" s="52"/>
      <c r="F7" s="52"/>
      <c r="G7" s="60"/>
      <c r="H7" s="52"/>
      <c r="I7" s="52"/>
      <c r="J7" s="52"/>
      <c r="K7" s="52"/>
      <c r="L7" s="52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59"/>
      <c r="B8" s="52"/>
      <c r="C8" s="52"/>
      <c r="D8" s="52"/>
      <c r="E8" s="52"/>
      <c r="F8" s="52"/>
      <c r="G8" s="60"/>
      <c r="H8" s="52"/>
      <c r="I8" s="52"/>
      <c r="J8" s="52"/>
      <c r="K8" s="52"/>
      <c r="L8" s="52"/>
      <c r="M8" s="5">
        <v>6</v>
      </c>
      <c r="N8" s="5"/>
      <c r="O8" s="6"/>
      <c r="P8" s="61" t="s">
        <v>20</v>
      </c>
      <c r="Q8" s="61"/>
      <c r="R8" s="61"/>
      <c r="S8" s="5">
        <v>3.77</v>
      </c>
      <c r="T8" s="5"/>
      <c r="U8" s="6"/>
      <c r="V8" s="61" t="s">
        <v>58</v>
      </c>
      <c r="W8" s="61"/>
      <c r="X8" s="61"/>
    </row>
    <row r="9" spans="1:33" s="10" customFormat="1" ht="19.5" customHeight="1">
      <c r="A9" s="6">
        <v>1</v>
      </c>
      <c r="B9" s="25">
        <v>343</v>
      </c>
      <c r="C9" s="42">
        <v>10</v>
      </c>
      <c r="D9" s="41" t="s">
        <v>73</v>
      </c>
      <c r="E9" s="41">
        <v>115.65</v>
      </c>
      <c r="F9" s="39">
        <v>0.373</v>
      </c>
      <c r="G9" s="33" t="s">
        <v>60</v>
      </c>
      <c r="H9" s="7">
        <v>169</v>
      </c>
      <c r="I9" s="39">
        <v>0.95</v>
      </c>
      <c r="J9" s="32" t="s">
        <v>21</v>
      </c>
      <c r="K9" s="7">
        <v>1</v>
      </c>
      <c r="L9" s="32" t="s">
        <v>21</v>
      </c>
      <c r="M9" s="8">
        <f>+Y9*Z9</f>
        <v>7.7165999999999997</v>
      </c>
      <c r="N9" s="9">
        <f>M9*F9*0.7</f>
        <v>2.01480426</v>
      </c>
      <c r="O9" s="9">
        <f>M9*I9*0.5</f>
        <v>3.6653849999999997</v>
      </c>
      <c r="P9" s="9">
        <f>M9*C9</f>
        <v>77.165999999999997</v>
      </c>
      <c r="Q9" s="9">
        <f>N9*C9</f>
        <v>20.1480426</v>
      </c>
      <c r="R9" s="9">
        <f>O9*C9</f>
        <v>36.653849999999998</v>
      </c>
      <c r="S9" s="9">
        <f>+AA9*Z9</f>
        <v>4.8485969999999998</v>
      </c>
      <c r="T9" s="9">
        <f>S9*F9*0.7</f>
        <v>1.2659686767</v>
      </c>
      <c r="U9" s="9">
        <f>S9*I9*0.3</f>
        <v>1.3818501449999998</v>
      </c>
      <c r="V9" s="9">
        <f>S9*C9</f>
        <v>48.485969999999995</v>
      </c>
      <c r="W9" s="9">
        <f>T9*C9</f>
        <v>12.659686767</v>
      </c>
      <c r="X9" s="9">
        <f>U9*C9</f>
        <v>13.818501449999998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>
        <v>6</v>
      </c>
      <c r="C10" s="42">
        <v>5</v>
      </c>
      <c r="D10" s="41" t="s">
        <v>61</v>
      </c>
      <c r="E10" s="41">
        <v>20.11</v>
      </c>
      <c r="F10" s="39">
        <v>1.0399</v>
      </c>
      <c r="G10" s="32" t="s">
        <v>21</v>
      </c>
      <c r="H10" s="7">
        <v>120</v>
      </c>
      <c r="I10" s="39">
        <v>1.075</v>
      </c>
      <c r="J10" s="32" t="s">
        <v>21</v>
      </c>
      <c r="K10" s="40">
        <v>1.5</v>
      </c>
      <c r="L10" s="29" t="s">
        <v>57</v>
      </c>
      <c r="M10" s="8">
        <f t="shared" ref="M10" si="0">+Y10*Z10</f>
        <v>7.7165999999999997</v>
      </c>
      <c r="N10" s="9">
        <f t="shared" ref="N10" si="1">M10*F10*0.7</f>
        <v>5.6171446380000001</v>
      </c>
      <c r="O10" s="9">
        <f t="shared" ref="O10" si="2">M10*I10*0.5</f>
        <v>4.1476724999999997</v>
      </c>
      <c r="P10" s="9">
        <f>M10*C10</f>
        <v>38.582999999999998</v>
      </c>
      <c r="Q10" s="9">
        <f>N10*C10</f>
        <v>28.08572319</v>
      </c>
      <c r="R10" s="9">
        <f>O10*C10</f>
        <v>20.738362499999997</v>
      </c>
      <c r="S10" s="9">
        <f t="shared" ref="S10" si="3">+AA10*Z10</f>
        <v>4.8485969999999998</v>
      </c>
      <c r="T10" s="9">
        <f t="shared" ref="T10" si="4">S10*F10*0.7</f>
        <v>3.52943921421</v>
      </c>
      <c r="U10" s="9">
        <f t="shared" ref="U10" si="5">S10*I10*0.3</f>
        <v>1.5636725324999998</v>
      </c>
      <c r="V10" s="9">
        <f>S10*C10</f>
        <v>24.242984999999997</v>
      </c>
      <c r="W10" s="9">
        <f>T10*C10</f>
        <v>17.647196071050001</v>
      </c>
      <c r="X10" s="9">
        <f>U10*C10</f>
        <v>7.8183626624999993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 ht="19.5" customHeight="1">
      <c r="A11" s="6">
        <v>3</v>
      </c>
      <c r="B11" s="25">
        <v>6</v>
      </c>
      <c r="C11" s="42">
        <v>5</v>
      </c>
      <c r="D11" s="41" t="s">
        <v>61</v>
      </c>
      <c r="E11" s="41">
        <v>13.08</v>
      </c>
      <c r="F11" s="39">
        <v>1.1583000000000001</v>
      </c>
      <c r="G11" s="32" t="s">
        <v>21</v>
      </c>
      <c r="H11" s="7">
        <v>124</v>
      </c>
      <c r="I11" s="39">
        <v>1.0625</v>
      </c>
      <c r="J11" s="32" t="s">
        <v>21</v>
      </c>
      <c r="K11" s="40">
        <v>1.5</v>
      </c>
      <c r="L11" s="29" t="s">
        <v>57</v>
      </c>
      <c r="M11" s="8">
        <f t="shared" ref="M11" si="6">+Y11*Z11</f>
        <v>7.7165999999999997</v>
      </c>
      <c r="N11" s="9">
        <f t="shared" ref="N11" si="7">M11*F11*0.7</f>
        <v>6.2566964459999994</v>
      </c>
      <c r="O11" s="9">
        <f t="shared" ref="O11" si="8">M11*I11*0.5</f>
        <v>4.0994437499999998</v>
      </c>
      <c r="P11" s="9">
        <f>M11*C11</f>
        <v>38.582999999999998</v>
      </c>
      <c r="Q11" s="9">
        <f>N11*C11</f>
        <v>31.283482229999997</v>
      </c>
      <c r="R11" s="9">
        <f>O11*C11</f>
        <v>20.497218749999998</v>
      </c>
      <c r="S11" s="9">
        <f t="shared" ref="S11" si="9">+AA11*Z11</f>
        <v>4.8485969999999998</v>
      </c>
      <c r="T11" s="9">
        <f t="shared" ref="T11" si="10">S11*F11*0.7</f>
        <v>3.9312909335699997</v>
      </c>
      <c r="U11" s="9">
        <f t="shared" ref="U11" si="11">S11*I11*0.3</f>
        <v>1.5454902937499999</v>
      </c>
      <c r="V11" s="9">
        <f>S11*C11</f>
        <v>24.242984999999997</v>
      </c>
      <c r="W11" s="9">
        <f>T11*C11</f>
        <v>19.656454667849999</v>
      </c>
      <c r="X11" s="9">
        <f>U11*C11</f>
        <v>7.7274514687499991</v>
      </c>
      <c r="Y11" s="27">
        <v>6</v>
      </c>
      <c r="Z11" s="10">
        <v>1.2861</v>
      </c>
      <c r="AA11" s="10">
        <v>3.77</v>
      </c>
      <c r="AC11" s="31" t="s">
        <v>55</v>
      </c>
    </row>
    <row r="12" spans="1:33" ht="19.5" customHeight="1">
      <c r="B12" s="1">
        <v>399</v>
      </c>
      <c r="C12" s="34">
        <f>SUM(C9:C11)</f>
        <v>20</v>
      </c>
      <c r="F12" s="12"/>
      <c r="G12" s="1"/>
      <c r="AC12" s="32" t="s">
        <v>21</v>
      </c>
    </row>
    <row r="13" spans="1:33" ht="19.5" customHeight="1">
      <c r="E13" s="1">
        <f>SUM(E9:E12)</f>
        <v>148.84</v>
      </c>
      <c r="F13" s="12"/>
      <c r="G13" s="1"/>
      <c r="H13" s="1">
        <f>SUM(H9:H12)</f>
        <v>413</v>
      </c>
      <c r="K13" s="1">
        <f>SUM(K9:K12)</f>
        <v>4</v>
      </c>
      <c r="AC13" s="33" t="s">
        <v>60</v>
      </c>
      <c r="AG13" s="1">
        <v>300</v>
      </c>
    </row>
    <row r="14" spans="1:33">
      <c r="E14" s="1">
        <f>+E13/3</f>
        <v>49.613333333333337</v>
      </c>
      <c r="F14" s="12"/>
      <c r="G14" s="1"/>
      <c r="H14" s="1">
        <f>+H13/3</f>
        <v>137.66666666666666</v>
      </c>
      <c r="K14" s="1">
        <f>+K13/3</f>
        <v>1.3333333333333333</v>
      </c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L6:L8"/>
    <mergeCell ref="M6:O6"/>
    <mergeCell ref="P6:R6"/>
    <mergeCell ref="S6:U6"/>
    <mergeCell ref="V6:X6"/>
    <mergeCell ref="P8:R8"/>
    <mergeCell ref="V8:X8"/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K29" sqref="K2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62" t="s">
        <v>71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14"/>
      <c r="O1" s="14"/>
      <c r="P1" s="14"/>
      <c r="Q1" s="14"/>
    </row>
    <row r="2" spans="1:17" ht="15.75" customHeight="1">
      <c r="A2" s="63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15"/>
    </row>
    <row r="3" spans="1:17" ht="15.75" customHeight="1">
      <c r="A3" s="63" t="s">
        <v>23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15"/>
    </row>
    <row r="4" spans="1:17" ht="15.75" thickBot="1"/>
    <row r="5" spans="1:17" ht="19.5" thickBot="1">
      <c r="A5" s="64" t="s">
        <v>4</v>
      </c>
      <c r="B5" s="64" t="s">
        <v>24</v>
      </c>
      <c r="C5" s="67" t="s">
        <v>25</v>
      </c>
      <c r="D5" s="68"/>
      <c r="E5" s="68"/>
      <c r="F5" s="68"/>
      <c r="G5" s="68"/>
      <c r="H5" s="68"/>
      <c r="I5" s="68"/>
      <c r="J5" s="68"/>
      <c r="K5" s="68"/>
      <c r="L5" s="69"/>
      <c r="M5" s="64" t="s">
        <v>26</v>
      </c>
    </row>
    <row r="6" spans="1:17" ht="18.75" customHeight="1">
      <c r="A6" s="65"/>
      <c r="B6" s="65"/>
      <c r="C6" s="70" t="s">
        <v>27</v>
      </c>
      <c r="D6" s="71"/>
      <c r="E6" s="72" t="s">
        <v>28</v>
      </c>
      <c r="F6" s="73"/>
      <c r="G6" s="74" t="s">
        <v>29</v>
      </c>
      <c r="H6" s="75"/>
      <c r="I6" s="76" t="s">
        <v>30</v>
      </c>
      <c r="J6" s="77"/>
      <c r="K6" s="78" t="s">
        <v>31</v>
      </c>
      <c r="L6" s="79"/>
      <c r="M6" s="65"/>
    </row>
    <row r="7" spans="1:17" ht="28.5" customHeight="1" thickBot="1">
      <c r="A7" s="65"/>
      <c r="B7" s="65"/>
      <c r="C7" s="80" t="s">
        <v>32</v>
      </c>
      <c r="D7" s="81"/>
      <c r="E7" s="82" t="s">
        <v>33</v>
      </c>
      <c r="F7" s="83"/>
      <c r="G7" s="84" t="s">
        <v>34</v>
      </c>
      <c r="H7" s="85"/>
      <c r="I7" s="86" t="s">
        <v>35</v>
      </c>
      <c r="J7" s="87"/>
      <c r="K7" s="88" t="s">
        <v>36</v>
      </c>
      <c r="L7" s="89"/>
      <c r="M7" s="66"/>
    </row>
    <row r="8" spans="1:17" ht="19.5" thickBot="1">
      <c r="A8" s="66"/>
      <c r="B8" s="66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20</v>
      </c>
      <c r="C9" s="20"/>
      <c r="D9" s="21">
        <f>+C9/B9%</f>
        <v>0</v>
      </c>
      <c r="E9" s="20">
        <v>10</v>
      </c>
      <c r="F9" s="21">
        <f>E9/B9*100</f>
        <v>50</v>
      </c>
      <c r="G9" s="22"/>
      <c r="H9" s="21">
        <f>+G9/B9%</f>
        <v>0</v>
      </c>
      <c r="I9" s="22"/>
      <c r="J9" s="21">
        <f>+I9/B9%</f>
        <v>0</v>
      </c>
      <c r="K9" s="22">
        <v>10</v>
      </c>
      <c r="L9" s="21">
        <f>+K9/B9%</f>
        <v>50</v>
      </c>
      <c r="M9" s="21">
        <f>+Жадвал!E14</f>
        <v>49.613333333333337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62" t="s">
        <v>72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36"/>
    </row>
    <row r="12" spans="1:17" ht="18.75">
      <c r="A12" s="63" t="s">
        <v>40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36"/>
    </row>
    <row r="13" spans="1:17" ht="18.75">
      <c r="A13" s="63" t="s">
        <v>23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64" t="s">
        <v>4</v>
      </c>
      <c r="B15" s="64" t="s">
        <v>24</v>
      </c>
      <c r="C15" s="67" t="s">
        <v>41</v>
      </c>
      <c r="D15" s="68"/>
      <c r="E15" s="68"/>
      <c r="F15" s="68"/>
      <c r="G15" s="68"/>
      <c r="H15" s="68"/>
      <c r="I15" s="68"/>
      <c r="J15" s="68"/>
      <c r="K15" s="68"/>
      <c r="L15" s="69"/>
      <c r="M15" s="64" t="s">
        <v>26</v>
      </c>
      <c r="N15" s="36"/>
    </row>
    <row r="16" spans="1:17" ht="18.75" customHeight="1">
      <c r="A16" s="65"/>
      <c r="B16" s="65"/>
      <c r="C16" s="70" t="s">
        <v>27</v>
      </c>
      <c r="D16" s="71"/>
      <c r="E16" s="72" t="s">
        <v>28</v>
      </c>
      <c r="F16" s="73"/>
      <c r="G16" s="74" t="s">
        <v>29</v>
      </c>
      <c r="H16" s="75"/>
      <c r="I16" s="76" t="s">
        <v>30</v>
      </c>
      <c r="J16" s="77"/>
      <c r="K16" s="78" t="s">
        <v>31</v>
      </c>
      <c r="L16" s="79"/>
      <c r="M16" s="65"/>
      <c r="N16" s="36"/>
    </row>
    <row r="17" spans="1:14" ht="30" customHeight="1" thickBot="1">
      <c r="A17" s="65"/>
      <c r="B17" s="65"/>
      <c r="C17" s="80" t="s">
        <v>42</v>
      </c>
      <c r="D17" s="81"/>
      <c r="E17" s="82" t="s">
        <v>43</v>
      </c>
      <c r="F17" s="83"/>
      <c r="G17" s="84" t="s">
        <v>44</v>
      </c>
      <c r="H17" s="85"/>
      <c r="I17" s="86" t="s">
        <v>45</v>
      </c>
      <c r="J17" s="87"/>
      <c r="K17" s="88" t="s">
        <v>46</v>
      </c>
      <c r="L17" s="89"/>
      <c r="M17" s="66"/>
      <c r="N17" s="36"/>
    </row>
    <row r="18" spans="1:14" ht="19.5" thickBot="1">
      <c r="A18" s="66"/>
      <c r="B18" s="66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20</v>
      </c>
      <c r="C19" s="20"/>
      <c r="D19" s="21">
        <f>+C19/B19%</f>
        <v>0</v>
      </c>
      <c r="E19" s="20">
        <v>20</v>
      </c>
      <c r="F19" s="21">
        <f>+E19/B19%</f>
        <v>100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+Жадвал!H14</f>
        <v>137.66666666666666</v>
      </c>
      <c r="N19" s="35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62" t="s">
        <v>71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36"/>
    </row>
    <row r="22" spans="1:14" ht="18.75">
      <c r="A22" s="63" t="s">
        <v>47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36"/>
    </row>
    <row r="23" spans="1:14" ht="18.75">
      <c r="A23" s="63" t="s">
        <v>23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64" t="s">
        <v>4</v>
      </c>
      <c r="B25" s="64" t="s">
        <v>24</v>
      </c>
      <c r="C25" s="67" t="s">
        <v>48</v>
      </c>
      <c r="D25" s="68"/>
      <c r="E25" s="68"/>
      <c r="F25" s="68"/>
      <c r="G25" s="68"/>
      <c r="H25" s="68"/>
      <c r="I25" s="68"/>
      <c r="J25" s="68"/>
      <c r="K25" s="68"/>
      <c r="L25" s="69"/>
      <c r="M25" s="64" t="s">
        <v>49</v>
      </c>
      <c r="N25" s="36"/>
    </row>
    <row r="26" spans="1:14" ht="18.75" customHeight="1">
      <c r="A26" s="65"/>
      <c r="B26" s="65"/>
      <c r="C26" s="70" t="s">
        <v>27</v>
      </c>
      <c r="D26" s="71"/>
      <c r="E26" s="72" t="s">
        <v>28</v>
      </c>
      <c r="F26" s="73"/>
      <c r="G26" s="74" t="s">
        <v>29</v>
      </c>
      <c r="H26" s="75"/>
      <c r="I26" s="76" t="s">
        <v>30</v>
      </c>
      <c r="J26" s="77"/>
      <c r="K26" s="78" t="s">
        <v>31</v>
      </c>
      <c r="L26" s="79"/>
      <c r="M26" s="65"/>
      <c r="N26" s="36"/>
    </row>
    <row r="27" spans="1:14" ht="27.75" customHeight="1" thickBot="1">
      <c r="A27" s="65"/>
      <c r="B27" s="65"/>
      <c r="C27" s="80" t="s">
        <v>50</v>
      </c>
      <c r="D27" s="81"/>
      <c r="E27" s="82" t="s">
        <v>51</v>
      </c>
      <c r="F27" s="83"/>
      <c r="G27" s="84" t="s">
        <v>52</v>
      </c>
      <c r="H27" s="85"/>
      <c r="I27" s="86" t="s">
        <v>53</v>
      </c>
      <c r="J27" s="87"/>
      <c r="K27" s="88" t="s">
        <v>54</v>
      </c>
      <c r="L27" s="89"/>
      <c r="M27" s="66"/>
      <c r="N27" s="36"/>
    </row>
    <row r="28" spans="1:14" ht="19.5" thickBot="1">
      <c r="A28" s="66"/>
      <c r="B28" s="66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20</v>
      </c>
      <c r="C29" s="20"/>
      <c r="D29" s="21">
        <f>+C29/B29%</f>
        <v>0</v>
      </c>
      <c r="E29" s="20">
        <v>10</v>
      </c>
      <c r="F29" s="21">
        <f>+E29/B29%</f>
        <v>50</v>
      </c>
      <c r="G29" s="22">
        <v>10</v>
      </c>
      <c r="H29" s="21">
        <f>+G29/B29%</f>
        <v>50</v>
      </c>
      <c r="I29" s="26"/>
      <c r="J29" s="21">
        <f>+I29/B29%</f>
        <v>0</v>
      </c>
      <c r="K29" s="22"/>
      <c r="L29" s="21">
        <f>+K29/B29%</f>
        <v>0</v>
      </c>
      <c r="M29" s="24">
        <f>+Жадвал!K14</f>
        <v>1.3333333333333333</v>
      </c>
      <c r="N29" s="35">
        <f>+L29+J29+H29+F29+D29</f>
        <v>100</v>
      </c>
    </row>
  </sheetData>
  <mergeCells count="51"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I17:J17"/>
    <mergeCell ref="K17:L17"/>
    <mergeCell ref="A21:M21"/>
    <mergeCell ref="A22:M22"/>
    <mergeCell ref="A23:M23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A6" sqref="A6:P1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8.1406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5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5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12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9" t="s">
        <v>16</v>
      </c>
      <c r="F6" s="59"/>
      <c r="G6" s="59"/>
      <c r="H6" s="59" t="s">
        <v>62</v>
      </c>
      <c r="I6" s="59"/>
      <c r="J6" s="59"/>
      <c r="K6" s="59"/>
      <c r="L6" s="59"/>
      <c r="M6" s="59"/>
      <c r="N6" s="59"/>
      <c r="O6" s="59"/>
      <c r="P6" s="59"/>
    </row>
    <row r="7" spans="1:25" ht="60" customHeight="1">
      <c r="A7" s="59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63</v>
      </c>
      <c r="I7" s="92"/>
      <c r="J7" s="44" t="s">
        <v>64</v>
      </c>
      <c r="K7" s="45" t="s">
        <v>65</v>
      </c>
      <c r="L7" s="44" t="s">
        <v>66</v>
      </c>
      <c r="M7" s="92" t="s">
        <v>67</v>
      </c>
      <c r="N7" s="92"/>
      <c r="O7" s="92" t="s">
        <v>68</v>
      </c>
      <c r="P7" s="92"/>
    </row>
    <row r="8" spans="1:25" ht="22.5" customHeight="1">
      <c r="A8" s="59"/>
      <c r="B8" s="52"/>
      <c r="C8" s="52"/>
      <c r="D8" s="52"/>
      <c r="E8" s="91"/>
      <c r="F8" s="91"/>
      <c r="G8" s="91"/>
      <c r="H8" s="44" t="s">
        <v>69</v>
      </c>
      <c r="I8" s="44" t="s">
        <v>70</v>
      </c>
      <c r="J8" s="44" t="s">
        <v>17</v>
      </c>
      <c r="K8" s="44" t="s">
        <v>69</v>
      </c>
      <c r="L8" s="44" t="s">
        <v>17</v>
      </c>
      <c r="M8" s="44" t="s">
        <v>17</v>
      </c>
      <c r="N8" s="44" t="s">
        <v>70</v>
      </c>
      <c r="O8" s="44" t="s">
        <v>17</v>
      </c>
      <c r="P8" s="44" t="s">
        <v>69</v>
      </c>
      <c r="Q8" s="46" t="s">
        <v>17</v>
      </c>
      <c r="R8" s="46" t="s">
        <v>69</v>
      </c>
      <c r="S8" s="46" t="s">
        <v>70</v>
      </c>
      <c r="T8" s="47"/>
      <c r="U8" s="47"/>
      <c r="V8" s="47"/>
      <c r="W8" s="46" t="s">
        <v>17</v>
      </c>
      <c r="X8" s="46" t="s">
        <v>69</v>
      </c>
      <c r="Y8" s="46" t="s">
        <v>70</v>
      </c>
    </row>
    <row r="9" spans="1:25" s="10" customFormat="1" ht="19.5" customHeight="1">
      <c r="A9" s="6">
        <v>1</v>
      </c>
      <c r="B9" s="25">
        <v>343</v>
      </c>
      <c r="C9" s="42">
        <v>10</v>
      </c>
      <c r="D9" s="41" t="s">
        <v>73</v>
      </c>
      <c r="E9" s="9">
        <v>77.165999999999997</v>
      </c>
      <c r="F9" s="9">
        <v>20.1480426</v>
      </c>
      <c r="G9" s="9">
        <v>36.653849999999998</v>
      </c>
      <c r="H9" s="48">
        <f t="shared" ref="H9" si="0">+F9*0.7</f>
        <v>14.103629819999998</v>
      </c>
      <c r="I9" s="48">
        <f t="shared" ref="I9" si="1">+G9*0.5</f>
        <v>18.326924999999999</v>
      </c>
      <c r="J9" s="48">
        <f t="shared" ref="J9" si="2">+E9*0.25</f>
        <v>19.291499999999999</v>
      </c>
      <c r="K9" s="48">
        <f t="shared" ref="K9" si="3">+F9*0.15</f>
        <v>3.02220639</v>
      </c>
      <c r="L9" s="48">
        <f t="shared" ref="L9" si="4">+E9*0.25</f>
        <v>19.291499999999999</v>
      </c>
      <c r="M9" s="48">
        <f t="shared" ref="M9" si="5">+E9*0.25</f>
        <v>19.291499999999999</v>
      </c>
      <c r="N9" s="48">
        <f t="shared" ref="N9" si="6">+G9*0.5</f>
        <v>18.326924999999999</v>
      </c>
      <c r="O9" s="48">
        <f t="shared" ref="O9" si="7">+E9*0.25</f>
        <v>19.291499999999999</v>
      </c>
      <c r="P9" s="48">
        <f t="shared" ref="P9" si="8">+F9*0.15</f>
        <v>3.02220639</v>
      </c>
      <c r="Q9" s="49">
        <f t="shared" ref="Q9:Q11" si="9">+O9+M9+L9+J9</f>
        <v>77.165999999999997</v>
      </c>
      <c r="R9" s="50">
        <f t="shared" ref="R9:R11" si="10">+P9+K9+H9</f>
        <v>20.148042599999997</v>
      </c>
      <c r="S9" s="50">
        <f t="shared" ref="S9:S11" si="11">+N9+I9</f>
        <v>36.653849999999998</v>
      </c>
      <c r="T9" s="51">
        <f t="shared" ref="T9:V11" si="12">+Q9-E9</f>
        <v>0</v>
      </c>
      <c r="U9" s="51">
        <f t="shared" si="12"/>
        <v>0</v>
      </c>
      <c r="V9" s="51">
        <f t="shared" si="12"/>
        <v>0</v>
      </c>
      <c r="W9" s="49">
        <f t="shared" ref="W9:W11" si="13">+E9/C9</f>
        <v>7.7165999999999997</v>
      </c>
      <c r="X9" s="49">
        <f t="shared" ref="X9:X11" si="14">+F9/C9</f>
        <v>2.01480426</v>
      </c>
      <c r="Y9" s="49">
        <f t="shared" ref="Y9:Y11" si="15">+G9/C9</f>
        <v>3.6653849999999997</v>
      </c>
    </row>
    <row r="10" spans="1:25" s="10" customFormat="1" ht="19.5" customHeight="1">
      <c r="A10" s="6">
        <v>2</v>
      </c>
      <c r="B10" s="25">
        <v>6</v>
      </c>
      <c r="C10" s="42">
        <v>5</v>
      </c>
      <c r="D10" s="41" t="s">
        <v>61</v>
      </c>
      <c r="E10" s="9">
        <v>24.242984999999997</v>
      </c>
      <c r="F10" s="9">
        <v>17.647196071050001</v>
      </c>
      <c r="G10" s="9">
        <v>7.8183626624999993</v>
      </c>
      <c r="H10" s="48">
        <f t="shared" ref="H10:I11" si="16">+F10</f>
        <v>17.647196071050001</v>
      </c>
      <c r="I10" s="48">
        <f t="shared" si="16"/>
        <v>7.8183626624999993</v>
      </c>
      <c r="J10" s="48">
        <f t="shared" ref="J10:J11" si="17">+E10*0.15</f>
        <v>3.6364477499999994</v>
      </c>
      <c r="K10" s="48"/>
      <c r="L10" s="48">
        <f t="shared" ref="L10:L11" si="18">+E10*0.35</f>
        <v>8.4850447499999984</v>
      </c>
      <c r="M10" s="48">
        <f t="shared" ref="M10:M11" si="19">+E10*0.35</f>
        <v>8.4850447499999984</v>
      </c>
      <c r="N10" s="48"/>
      <c r="O10" s="48">
        <f t="shared" ref="O10:O11" si="20">+E10*0.15</f>
        <v>3.6364477499999994</v>
      </c>
      <c r="P10" s="48"/>
      <c r="Q10" s="49">
        <f t="shared" si="9"/>
        <v>24.242984999999994</v>
      </c>
      <c r="R10" s="50">
        <f t="shared" si="10"/>
        <v>17.647196071050001</v>
      </c>
      <c r="S10" s="50">
        <f t="shared" si="11"/>
        <v>7.8183626624999993</v>
      </c>
      <c r="T10" s="51">
        <f t="shared" si="12"/>
        <v>0</v>
      </c>
      <c r="U10" s="51">
        <f t="shared" si="12"/>
        <v>0</v>
      </c>
      <c r="V10" s="51">
        <f t="shared" si="12"/>
        <v>0</v>
      </c>
      <c r="W10" s="49">
        <f t="shared" si="13"/>
        <v>4.8485969999999998</v>
      </c>
      <c r="X10" s="49">
        <f t="shared" si="14"/>
        <v>3.52943921421</v>
      </c>
      <c r="Y10" s="49">
        <f t="shared" si="15"/>
        <v>1.5636725324999998</v>
      </c>
    </row>
    <row r="11" spans="1:25" s="10" customFormat="1" ht="19.5" customHeight="1">
      <c r="A11" s="6">
        <v>3</v>
      </c>
      <c r="B11" s="25">
        <v>6</v>
      </c>
      <c r="C11" s="42">
        <v>5</v>
      </c>
      <c r="D11" s="41" t="s">
        <v>61</v>
      </c>
      <c r="E11" s="9">
        <v>24.242984999999997</v>
      </c>
      <c r="F11" s="9">
        <v>19.656454667849999</v>
      </c>
      <c r="G11" s="9">
        <v>7.7274514687499991</v>
      </c>
      <c r="H11" s="48">
        <f t="shared" si="16"/>
        <v>19.656454667849999</v>
      </c>
      <c r="I11" s="48">
        <f t="shared" si="16"/>
        <v>7.7274514687499991</v>
      </c>
      <c r="J11" s="48">
        <f t="shared" si="17"/>
        <v>3.6364477499999994</v>
      </c>
      <c r="K11" s="48"/>
      <c r="L11" s="48">
        <f t="shared" si="18"/>
        <v>8.4850447499999984</v>
      </c>
      <c r="M11" s="48">
        <f t="shared" si="19"/>
        <v>8.4850447499999984</v>
      </c>
      <c r="N11" s="48"/>
      <c r="O11" s="48">
        <f t="shared" si="20"/>
        <v>3.6364477499999994</v>
      </c>
      <c r="P11" s="48"/>
      <c r="Q11" s="49">
        <f t="shared" si="9"/>
        <v>24.242984999999994</v>
      </c>
      <c r="R11" s="50">
        <f t="shared" si="10"/>
        <v>19.656454667849999</v>
      </c>
      <c r="S11" s="50">
        <f t="shared" si="11"/>
        <v>7.7274514687499991</v>
      </c>
      <c r="T11" s="51">
        <f t="shared" si="12"/>
        <v>0</v>
      </c>
      <c r="U11" s="51">
        <f t="shared" si="12"/>
        <v>0</v>
      </c>
      <c r="V11" s="51">
        <f t="shared" si="12"/>
        <v>0</v>
      </c>
      <c r="W11" s="49">
        <f t="shared" si="13"/>
        <v>4.8485969999999998</v>
      </c>
      <c r="X11" s="49">
        <f t="shared" si="14"/>
        <v>3.9312909335699997</v>
      </c>
      <c r="Y11" s="49">
        <f t="shared" si="15"/>
        <v>1.5454902937499999</v>
      </c>
    </row>
    <row r="12" spans="1:25" ht="19.5" customHeight="1">
      <c r="C12" s="34">
        <f>SUM(C9:C11)</f>
        <v>20</v>
      </c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"/>
      <c r="G17" s="1"/>
      <c r="I17" s="1"/>
      <c r="J17" s="1"/>
      <c r="L17" s="1"/>
    </row>
    <row r="18" spans="1:32">
      <c r="F18" s="1"/>
      <c r="G18" s="1"/>
      <c r="I18" s="1"/>
      <c r="J18" s="1"/>
      <c r="L18" s="1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G7:G8"/>
    <mergeCell ref="F7:F8"/>
    <mergeCell ref="E7:E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2023-03-31T05:15:26Z</dcterms:modified>
</cp:coreProperties>
</file>