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Дадажон отажон ўғли\"/>
    </mc:Choice>
  </mc:AlternateContent>
  <bookViews>
    <workbookView xWindow="480" yWindow="105" windowWidth="27795" windowHeight="12600"/>
  </bookViews>
  <sheets>
    <sheet name="Жадвал" sheetId="1" r:id="rId1"/>
    <sheet name="3." sheetId="2" r:id="rId2"/>
    <sheet name="4" sheetId="11" r:id="rId3"/>
  </sheets>
  <definedNames>
    <definedName name="_xlnm._FilterDatabase" localSheetId="2" hidden="1">'4'!$A$6:$G$10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62913"/>
</workbook>
</file>

<file path=xl/calcChain.xml><?xml version="1.0" encoding="utf-8"?>
<calcChain xmlns="http://schemas.openxmlformats.org/spreadsheetml/2006/main">
  <c r="Y11" i="11" l="1"/>
  <c r="X11" i="11"/>
  <c r="W11" i="11"/>
  <c r="R11" i="11"/>
  <c r="U11" i="11" s="1"/>
  <c r="P11" i="11"/>
  <c r="O11" i="11"/>
  <c r="Q11" i="11" s="1"/>
  <c r="T11" i="11" s="1"/>
  <c r="N11" i="11"/>
  <c r="S11" i="11" s="1"/>
  <c r="V11" i="11" s="1"/>
  <c r="M11" i="11"/>
  <c r="L11" i="11"/>
  <c r="K11" i="11"/>
  <c r="J11" i="11"/>
  <c r="I11" i="11"/>
  <c r="H11" i="11"/>
  <c r="Y10" i="11"/>
  <c r="X10" i="11"/>
  <c r="W10" i="11"/>
  <c r="P10" i="11"/>
  <c r="R10" i="11" s="1"/>
  <c r="U10" i="11" s="1"/>
  <c r="O10" i="11"/>
  <c r="Q10" i="11" s="1"/>
  <c r="T10" i="11" s="1"/>
  <c r="N10" i="11"/>
  <c r="M10" i="11"/>
  <c r="L10" i="11"/>
  <c r="K10" i="11"/>
  <c r="J10" i="11"/>
  <c r="I10" i="11"/>
  <c r="S10" i="11" s="1"/>
  <c r="V10" i="11" s="1"/>
  <c r="H10" i="11"/>
  <c r="Y9" i="11"/>
  <c r="X9" i="11"/>
  <c r="W9" i="11"/>
  <c r="R9" i="11"/>
  <c r="U9" i="11" s="1"/>
  <c r="P9" i="11"/>
  <c r="O9" i="11"/>
  <c r="N9" i="11"/>
  <c r="S9" i="11" s="1"/>
  <c r="V9" i="11" s="1"/>
  <c r="M9" i="11"/>
  <c r="Q9" i="11" s="1"/>
  <c r="T9" i="11" s="1"/>
  <c r="L9" i="11"/>
  <c r="K9" i="11"/>
  <c r="J9" i="11"/>
  <c r="I9" i="11"/>
  <c r="H9" i="11"/>
  <c r="Y15" i="11"/>
  <c r="X15" i="11"/>
  <c r="W15" i="11"/>
  <c r="R15" i="11"/>
  <c r="U15" i="11" s="1"/>
  <c r="O15" i="11"/>
  <c r="Q15" i="11" s="1"/>
  <c r="T15" i="11" s="1"/>
  <c r="M15" i="11"/>
  <c r="L15" i="11"/>
  <c r="J15" i="11"/>
  <c r="I15" i="11"/>
  <c r="S15" i="11" s="1"/>
  <c r="V15" i="11" s="1"/>
  <c r="H15" i="11"/>
  <c r="Y14" i="11"/>
  <c r="X14" i="11"/>
  <c r="W14" i="11"/>
  <c r="S14" i="11"/>
  <c r="V14" i="11" s="1"/>
  <c r="Q14" i="11"/>
  <c r="T14" i="11" s="1"/>
  <c r="O14" i="11"/>
  <c r="M14" i="11"/>
  <c r="L14" i="11"/>
  <c r="J14" i="11"/>
  <c r="I14" i="11"/>
  <c r="H14" i="11"/>
  <c r="R14" i="11" s="1"/>
  <c r="U14" i="11" s="1"/>
  <c r="Y13" i="11"/>
  <c r="X13" i="11"/>
  <c r="W13" i="11"/>
  <c r="R13" i="11"/>
  <c r="U13" i="11" s="1"/>
  <c r="O13" i="11"/>
  <c r="Q13" i="11" s="1"/>
  <c r="T13" i="11" s="1"/>
  <c r="M13" i="11"/>
  <c r="L13" i="11"/>
  <c r="J13" i="11"/>
  <c r="I13" i="11"/>
  <c r="S13" i="11" s="1"/>
  <c r="V13" i="11" s="1"/>
  <c r="H13" i="11"/>
  <c r="Y12" i="11"/>
  <c r="X12" i="11"/>
  <c r="W12" i="11"/>
  <c r="S12" i="11"/>
  <c r="V12" i="11" s="1"/>
  <c r="O12" i="11"/>
  <c r="M12" i="11"/>
  <c r="Q12" i="11" s="1"/>
  <c r="T12" i="11" s="1"/>
  <c r="L12" i="11"/>
  <c r="J12" i="11"/>
  <c r="I12" i="11"/>
  <c r="H12" i="11"/>
  <c r="R12" i="11" s="1"/>
  <c r="U12" i="11" s="1"/>
  <c r="C16" i="11" l="1"/>
  <c r="U15" i="1"/>
  <c r="X15" i="1" s="1"/>
  <c r="S15" i="1"/>
  <c r="T15" i="1" s="1"/>
  <c r="W15" i="1" s="1"/>
  <c r="M15" i="1"/>
  <c r="P15" i="1" s="1"/>
  <c r="C16" i="1"/>
  <c r="N15" i="1" l="1"/>
  <c r="Q15" i="1" s="1"/>
  <c r="V15" i="1"/>
  <c r="O15" i="1"/>
  <c r="R15" i="1" s="1"/>
  <c r="M14" i="1" l="1"/>
  <c r="N14" i="1"/>
  <c r="Q14" i="1" s="1"/>
  <c r="O14" i="1"/>
  <c r="R14" i="1" s="1"/>
  <c r="P14" i="1"/>
  <c r="S14" i="1"/>
  <c r="U14" i="1" s="1"/>
  <c r="X14" i="1" s="1"/>
  <c r="T14" i="1"/>
  <c r="W14" i="1" s="1"/>
  <c r="V14" i="1"/>
  <c r="M12" i="1"/>
  <c r="N12" i="1" s="1"/>
  <c r="Q12" i="1" s="1"/>
  <c r="O12" i="1"/>
  <c r="R12" i="1" s="1"/>
  <c r="P12" i="1"/>
  <c r="S12" i="1"/>
  <c r="U12" i="1" s="1"/>
  <c r="X12" i="1" s="1"/>
  <c r="T12" i="1"/>
  <c r="W12" i="1" s="1"/>
  <c r="M13" i="1"/>
  <c r="N13" i="1" s="1"/>
  <c r="Q13" i="1" s="1"/>
  <c r="O13" i="1"/>
  <c r="R13" i="1" s="1"/>
  <c r="P13" i="1"/>
  <c r="S13" i="1"/>
  <c r="U13" i="1" s="1"/>
  <c r="X13" i="1" s="1"/>
  <c r="T13" i="1"/>
  <c r="W13" i="1" s="1"/>
  <c r="V13" i="1" l="1"/>
  <c r="V12" i="1"/>
  <c r="M11" i="1"/>
  <c r="N11" i="1" s="1"/>
  <c r="Q11" i="1" s="1"/>
  <c r="P11" i="1"/>
  <c r="S11" i="1"/>
  <c r="V11" i="1" s="1"/>
  <c r="T11" i="1"/>
  <c r="W11" i="1" s="1"/>
  <c r="U11" i="1"/>
  <c r="X11" i="1" s="1"/>
  <c r="A21" i="2"/>
  <c r="A11" i="2"/>
  <c r="O11" i="1" l="1"/>
  <c r="R11" i="1" s="1"/>
  <c r="D9" i="2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K17" i="1" l="1"/>
  <c r="K18" i="1" s="1"/>
  <c r="M29" i="2" l="1"/>
  <c r="F9" i="2" l="1"/>
  <c r="B29" i="2"/>
  <c r="B19" i="2"/>
  <c r="L19" i="2" s="1"/>
  <c r="H17" i="1"/>
  <c r="H18" i="1" s="1"/>
  <c r="E17" i="1"/>
  <c r="E18" i="1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<sst xmlns="http://schemas.openxmlformats.org/spreadsheetml/2006/main" count="191" uniqueCount="73">
  <si>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</si>
  <si>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</si>
  <si>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</si>
  <si>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</si>
  <si>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</si>
  <si>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</si>
  <si>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</si>
  <si>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</si>
  <si>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</si>
  <si>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</si>
  <si>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</si>
  <si>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</si>
  <si>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</si>
  <si>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</si>
  <si>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</si>
  <si>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</si>
  <si>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</si>
  <si>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</si>
  <si>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</si>
  <si>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</si>
  <si>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</si>
  <si>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</si>
  <si>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</si>
  <si>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</si>
  <si>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</si>
  <si>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</si>
  <si>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</si>
  <si>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</si>
  <si>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</si>
  <si>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</si>
  <si>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</si>
  <si>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</si>
  <si>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</si>
  <si>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</si>
  <si>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</si>
  <si>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</si>
  <si>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</si>
  <si>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</si>
  <si>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</si>
  <si>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</si>
  <si>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</si>
  <si>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</si>
  <si>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</si>
  <si>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</si>
  <si>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</si>
  <si>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</si>
  <si>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</si>
  <si>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</si>
  <si>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</si>
  <si>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</si>
  <si>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</si>
  <si>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</si>
  <si>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</si>
  <si>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</si>
  <si>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</si>
  <si>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</si>
  <si>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</si>
  <si>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</si>
  <si>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</si>
  <si>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</si>
  <si>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</si>
  <si>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</si>
  <si>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</si>
  <si>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</si>
  <si>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</si>
  <si>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</si>
  <si>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</si>
  <si>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</si>
  <si>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</si>
  <si>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</si>
  <si>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>пахта</t>
  </si>
  <si>
    <t>ғалла</t>
  </si>
  <si>
    <t xml:space="preserve">Фарғона вилояти Риштон тумани Топиболдиев худуди Дадажон отажон ўғли фермер хўжалиги томонидан суғорилиб экиладиган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</si>
</sst>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textRotation="90" wrapText="1"/>
    </xf>
    <xf numFmtId="0" fontId="9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tabSelected="1" zoomScale="85" zoomScaleNormal="85" zoomScaleSheetLayoutView="95" workbookViewId="0">
      <selection sqref="A1:X1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3" t="s">
        <v>72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33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33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33" ht="12" customHeight="1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4" t="s">
        <v>2</v>
      </c>
      <c r="N5" s="55"/>
      <c r="O5" s="55"/>
      <c r="P5" s="55"/>
      <c r="Q5" s="55"/>
      <c r="R5" s="56"/>
      <c r="S5" s="57" t="s">
        <v>3</v>
      </c>
      <c r="T5" s="57"/>
      <c r="U5" s="57"/>
      <c r="V5" s="57"/>
      <c r="W5" s="57"/>
      <c r="X5" s="58"/>
    </row>
    <row r="6" spans="1:33" ht="50.25" customHeight="1">
      <c r="A6" s="59" t="s">
        <v>4</v>
      </c>
      <c r="B6" s="52" t="s">
        <v>5</v>
      </c>
      <c r="C6" s="52" t="s">
        <v>6</v>
      </c>
      <c r="D6" s="52" t="s">
        <v>7</v>
      </c>
      <c r="E6" s="52" t="s">
        <v>8</v>
      </c>
      <c r="F6" s="52" t="s">
        <v>9</v>
      </c>
      <c r="G6" s="60" t="s">
        <v>10</v>
      </c>
      <c r="H6" s="52" t="s">
        <v>11</v>
      </c>
      <c r="I6" s="52" t="s">
        <v>9</v>
      </c>
      <c r="J6" s="52" t="s">
        <v>12</v>
      </c>
      <c r="K6" s="52" t="s">
        <v>13</v>
      </c>
      <c r="L6" s="52" t="s">
        <v>14</v>
      </c>
      <c r="M6" s="59" t="s">
        <v>15</v>
      </c>
      <c r="N6" s="59"/>
      <c r="O6" s="59"/>
      <c r="P6" s="59" t="s">
        <v>16</v>
      </c>
      <c r="Q6" s="59"/>
      <c r="R6" s="59"/>
      <c r="S6" s="59" t="s">
        <v>15</v>
      </c>
      <c r="T6" s="59"/>
      <c r="U6" s="59"/>
      <c r="V6" s="59" t="s">
        <v>16</v>
      </c>
      <c r="W6" s="59"/>
      <c r="X6" s="59"/>
    </row>
    <row r="7" spans="1:33" ht="60" customHeight="1">
      <c r="A7" s="59"/>
      <c r="B7" s="52"/>
      <c r="C7" s="52"/>
      <c r="D7" s="52"/>
      <c r="E7" s="52"/>
      <c r="F7" s="52"/>
      <c r="G7" s="60"/>
      <c r="H7" s="52"/>
      <c r="I7" s="52"/>
      <c r="J7" s="52"/>
      <c r="K7" s="52"/>
      <c r="L7" s="52"/>
      <c r="M7" s="37" t="s">
        <v>17</v>
      </c>
      <c r="N7" s="37" t="s">
        <v>18</v>
      </c>
      <c r="O7" s="37" t="s">
        <v>19</v>
      </c>
      <c r="P7" s="37" t="s">
        <v>17</v>
      </c>
      <c r="Q7" s="37" t="s">
        <v>18</v>
      </c>
      <c r="R7" s="37" t="s">
        <v>19</v>
      </c>
      <c r="S7" s="37" t="s">
        <v>17</v>
      </c>
      <c r="T7" s="37" t="s">
        <v>18</v>
      </c>
      <c r="U7" s="37" t="s">
        <v>19</v>
      </c>
      <c r="V7" s="37" t="s">
        <v>17</v>
      </c>
      <c r="W7" s="37" t="s">
        <v>18</v>
      </c>
      <c r="X7" s="37" t="s">
        <v>19</v>
      </c>
      <c r="Z7" s="28" t="s">
        <v>59</v>
      </c>
    </row>
    <row r="8" spans="1:33" ht="22.5" customHeight="1">
      <c r="A8" s="59"/>
      <c r="B8" s="52"/>
      <c r="C8" s="52"/>
      <c r="D8" s="52"/>
      <c r="E8" s="52"/>
      <c r="F8" s="52"/>
      <c r="G8" s="60"/>
      <c r="H8" s="52"/>
      <c r="I8" s="52"/>
      <c r="J8" s="52"/>
      <c r="K8" s="52"/>
      <c r="L8" s="52"/>
      <c r="M8" s="5">
        <v>6</v>
      </c>
      <c r="N8" s="5"/>
      <c r="O8" s="6"/>
      <c r="P8" s="61" t="s">
        <v>20</v>
      </c>
      <c r="Q8" s="61"/>
      <c r="R8" s="61"/>
      <c r="S8" s="5">
        <v>3.77</v>
      </c>
      <c r="T8" s="5"/>
      <c r="U8" s="6"/>
      <c r="V8" s="61" t="s">
        <v>58</v>
      </c>
      <c r="W8" s="61"/>
      <c r="X8" s="61"/>
    </row>
    <row r="9" spans="1:33" s="10" customFormat="1" ht="19.5" customHeight="1">
      <c r="A9" s="6">
        <v>1</v>
      </c>
      <c r="B9" s="25">
        <v>411</v>
      </c>
      <c r="C9" s="42">
        <v>2</v>
      </c>
      <c r="D9" s="7" t="s">
        <v>70</v>
      </c>
      <c r="E9" s="41">
        <v>14.36</v>
      </c>
      <c r="F9" s="39">
        <v>1.1361000000000001</v>
      </c>
      <c r="G9" s="31" t="s">
        <v>55</v>
      </c>
      <c r="H9" s="7">
        <v>115</v>
      </c>
      <c r="I9" s="39">
        <v>1.0874999999999999</v>
      </c>
      <c r="J9" s="32" t="s">
        <v>21</v>
      </c>
      <c r="K9" s="7">
        <v>0.7</v>
      </c>
      <c r="L9" s="31" t="s">
        <v>55</v>
      </c>
      <c r="M9" s="8">
        <f>+Y9*Z9</f>
        <v>7.7165999999999997</v>
      </c>
      <c r="N9" s="9">
        <f>M9*F9*0.7</f>
        <v>6.1367804819999998</v>
      </c>
      <c r="O9" s="9">
        <f>M9*I9*0.5</f>
        <v>4.1959012499999995</v>
      </c>
      <c r="P9" s="9">
        <f>M9*C9</f>
        <v>15.433199999999999</v>
      </c>
      <c r="Q9" s="9">
        <f>N9*C9</f>
        <v>12.273560964</v>
      </c>
      <c r="R9" s="9">
        <f>O9*C9</f>
        <v>8.3918024999999989</v>
      </c>
      <c r="S9" s="9">
        <f>+AA9*Z9</f>
        <v>4.8485969999999998</v>
      </c>
      <c r="T9" s="9">
        <f>S9*F9*0.7</f>
        <v>3.85594373619</v>
      </c>
      <c r="U9" s="9">
        <f>S9*I9*0.3</f>
        <v>1.5818547712499997</v>
      </c>
      <c r="V9" s="9">
        <f>S9*C9</f>
        <v>9.6971939999999996</v>
      </c>
      <c r="W9" s="9">
        <f>T9*C9</f>
        <v>7.7118874723799999</v>
      </c>
      <c r="X9" s="9">
        <f>U9*C9</f>
        <v>3.1637095424999995</v>
      </c>
      <c r="Y9" s="27">
        <v>6</v>
      </c>
      <c r="Z9" s="10">
        <v>1.2861</v>
      </c>
      <c r="AA9" s="10">
        <v>3.77</v>
      </c>
      <c r="AB9" s="11"/>
      <c r="AC9" s="30" t="s">
        <v>56</v>
      </c>
    </row>
    <row r="10" spans="1:33" s="10" customFormat="1" ht="19.5" customHeight="1">
      <c r="A10" s="6">
        <v>2</v>
      </c>
      <c r="B10" s="25">
        <v>411</v>
      </c>
      <c r="C10" s="42">
        <v>2</v>
      </c>
      <c r="D10" s="7" t="s">
        <v>70</v>
      </c>
      <c r="E10" s="41">
        <v>15.25</v>
      </c>
      <c r="F10" s="39">
        <v>1.1213</v>
      </c>
      <c r="G10" s="32" t="s">
        <v>21</v>
      </c>
      <c r="H10" s="7">
        <v>113</v>
      </c>
      <c r="I10" s="39">
        <v>1.0906</v>
      </c>
      <c r="J10" s="32" t="s">
        <v>21</v>
      </c>
      <c r="K10" s="40">
        <v>0.9</v>
      </c>
      <c r="L10" s="32" t="s">
        <v>21</v>
      </c>
      <c r="M10" s="8">
        <f t="shared" ref="M10" si="0">+Y10*Z10</f>
        <v>7.7165999999999997</v>
      </c>
      <c r="N10" s="9">
        <f t="shared" ref="N10" si="1">M10*F10*0.7</f>
        <v>6.0568365059999998</v>
      </c>
      <c r="O10" s="9">
        <f t="shared" ref="O10" si="2">M10*I10*0.5</f>
        <v>4.2078619799999997</v>
      </c>
      <c r="P10" s="9">
        <f t="shared" ref="P10" si="3">M10*C10</f>
        <v>15.433199999999999</v>
      </c>
      <c r="Q10" s="9">
        <f t="shared" ref="Q10" si="4">N10*C10</f>
        <v>12.113673012</v>
      </c>
      <c r="R10" s="9">
        <f t="shared" ref="R10" si="5">O10*C10</f>
        <v>8.4157239599999993</v>
      </c>
      <c r="S10" s="9">
        <f t="shared" ref="S10" si="6">+AA10*Z10</f>
        <v>4.8485969999999998</v>
      </c>
      <c r="T10" s="9">
        <f t="shared" ref="T10" si="7">S10*F10*0.7</f>
        <v>3.8057122712699996</v>
      </c>
      <c r="U10" s="9">
        <f t="shared" ref="U10" si="8">S10*I10*0.3</f>
        <v>1.58636396646</v>
      </c>
      <c r="V10" s="9">
        <f t="shared" ref="V10" si="9">S10*C10</f>
        <v>9.6971939999999996</v>
      </c>
      <c r="W10" s="9">
        <f t="shared" ref="W10" si="10">T10*C10</f>
        <v>7.6114245425399991</v>
      </c>
      <c r="X10" s="9">
        <f t="shared" ref="X10" si="11">U10*C10</f>
        <v>3.17272793292</v>
      </c>
      <c r="Y10" s="27">
        <v>6</v>
      </c>
      <c r="Z10" s="10">
        <v>1.2861</v>
      </c>
      <c r="AA10" s="10">
        <v>3.77</v>
      </c>
      <c r="AC10" s="29" t="s">
        <v>57</v>
      </c>
    </row>
    <row r="11" spans="1:33" s="10" customFormat="1" ht="19.5" customHeight="1">
      <c r="A11" s="6">
        <v>3</v>
      </c>
      <c r="B11" s="25">
        <v>411</v>
      </c>
      <c r="C11" s="42">
        <v>1</v>
      </c>
      <c r="D11" s="7" t="s">
        <v>70</v>
      </c>
      <c r="E11" s="41">
        <v>9.3650000000000002</v>
      </c>
      <c r="F11" s="39">
        <v>1.2194</v>
      </c>
      <c r="G11" s="31" t="s">
        <v>55</v>
      </c>
      <c r="H11" s="7">
        <v>128</v>
      </c>
      <c r="I11" s="39">
        <v>1.0530999999999999</v>
      </c>
      <c r="J11" s="32" t="s">
        <v>21</v>
      </c>
      <c r="K11" s="40">
        <v>0.3</v>
      </c>
      <c r="L11" s="31" t="s">
        <v>55</v>
      </c>
      <c r="M11" s="8">
        <f t="shared" ref="M11" si="12">+Y11*Z11</f>
        <v>7.7165999999999997</v>
      </c>
      <c r="N11" s="9">
        <f t="shared" ref="N11" si="13">M11*F11*0.7</f>
        <v>6.5867354279999999</v>
      </c>
      <c r="O11" s="9">
        <f t="shared" ref="O11" si="14">M11*I11*0.5</f>
        <v>4.0631757299999993</v>
      </c>
      <c r="P11" s="9">
        <f t="shared" ref="P11" si="15">M11*C11</f>
        <v>7.7165999999999997</v>
      </c>
      <c r="Q11" s="9">
        <f t="shared" ref="Q11" si="16">N11*C11</f>
        <v>6.5867354279999999</v>
      </c>
      <c r="R11" s="9">
        <f t="shared" ref="R11" si="17">O11*C11</f>
        <v>4.0631757299999993</v>
      </c>
      <c r="S11" s="9">
        <f t="shared" ref="S11" si="18">+AA11*Z11</f>
        <v>4.8485969999999998</v>
      </c>
      <c r="T11" s="9">
        <f t="shared" ref="T11" si="19">S11*F11*0.7</f>
        <v>4.1386654272599994</v>
      </c>
      <c r="U11" s="9">
        <f t="shared" ref="U11" si="20">S11*I11*0.3</f>
        <v>1.5318172502099998</v>
      </c>
      <c r="V11" s="9">
        <f t="shared" ref="V11" si="21">S11*C11</f>
        <v>4.8485969999999998</v>
      </c>
      <c r="W11" s="9">
        <f t="shared" ref="W11" si="22">T11*C11</f>
        <v>4.1386654272599994</v>
      </c>
      <c r="X11" s="9">
        <f t="shared" ref="X11" si="23">U11*C11</f>
        <v>1.5318172502099998</v>
      </c>
      <c r="Y11" s="27">
        <v>6</v>
      </c>
      <c r="Z11" s="10">
        <v>1.2861</v>
      </c>
      <c r="AA11" s="10">
        <v>3.77</v>
      </c>
      <c r="AC11" s="31" t="s">
        <v>55</v>
      </c>
    </row>
    <row r="12" spans="1:33" ht="19.5" customHeight="1">
      <c r="A12" s="6">
        <v>4</v>
      </c>
      <c r="B12" s="25">
        <v>15</v>
      </c>
      <c r="C12" s="42">
        <v>5</v>
      </c>
      <c r="D12" s="7" t="s">
        <v>71</v>
      </c>
      <c r="E12" s="41">
        <v>10.52</v>
      </c>
      <c r="F12" s="39">
        <v>1.1990000000000001</v>
      </c>
      <c r="G12" s="31" t="s">
        <v>55</v>
      </c>
      <c r="H12" s="7">
        <v>112</v>
      </c>
      <c r="I12" s="39">
        <v>1.0938000000000001</v>
      </c>
      <c r="J12" s="32" t="s">
        <v>21</v>
      </c>
      <c r="K12" s="40">
        <v>0.4</v>
      </c>
      <c r="L12" s="31" t="s">
        <v>55</v>
      </c>
      <c r="M12" s="8">
        <f t="shared" ref="M12:M14" si="24">+Y12*Z12</f>
        <v>7.7165999999999997</v>
      </c>
      <c r="N12" s="9">
        <f t="shared" ref="N12:N14" si="25">M12*F12*0.7</f>
        <v>6.4765423800000006</v>
      </c>
      <c r="O12" s="9">
        <f t="shared" ref="O12:O14" si="26">M12*I12*0.5</f>
        <v>4.2202085400000007</v>
      </c>
      <c r="P12" s="9">
        <f t="shared" ref="P12:P14" si="27">M12*C12</f>
        <v>38.582999999999998</v>
      </c>
      <c r="Q12" s="9">
        <f t="shared" ref="Q12:Q14" si="28">N12*C12</f>
        <v>32.382711900000004</v>
      </c>
      <c r="R12" s="9">
        <f t="shared" ref="R12:R14" si="29">O12*C12</f>
        <v>21.101042700000004</v>
      </c>
      <c r="S12" s="9">
        <f t="shared" ref="S12:S14" si="30">+AA12*Z12</f>
        <v>4.8485969999999998</v>
      </c>
      <c r="T12" s="9">
        <f t="shared" ref="T12:T14" si="31">S12*F12*0.7</f>
        <v>4.0694274621000002</v>
      </c>
      <c r="U12" s="9">
        <f t="shared" ref="U12:U14" si="32">S12*I12*0.3</f>
        <v>1.59101861958</v>
      </c>
      <c r="V12" s="9">
        <f t="shared" ref="V12:V14" si="33">S12*C12</f>
        <v>24.242984999999997</v>
      </c>
      <c r="W12" s="9">
        <f t="shared" ref="W12:W14" si="34">T12*C12</f>
        <v>20.347137310500003</v>
      </c>
      <c r="X12" s="9">
        <f t="shared" ref="X12:X14" si="35">U12*C12</f>
        <v>7.9550930978999999</v>
      </c>
      <c r="Y12" s="27">
        <v>6</v>
      </c>
      <c r="Z12" s="10">
        <v>1.2861</v>
      </c>
      <c r="AA12" s="10">
        <v>3.77</v>
      </c>
      <c r="AC12" s="32" t="s">
        <v>21</v>
      </c>
    </row>
    <row r="13" spans="1:33" ht="19.5" customHeight="1">
      <c r="A13" s="6">
        <v>5</v>
      </c>
      <c r="B13" s="25">
        <v>36</v>
      </c>
      <c r="C13" s="42">
        <v>2</v>
      </c>
      <c r="D13" s="7" t="s">
        <v>71</v>
      </c>
      <c r="E13" s="41">
        <v>8.85</v>
      </c>
      <c r="F13" s="39">
        <v>1.2270000000000001</v>
      </c>
      <c r="G13" s="31" t="s">
        <v>55</v>
      </c>
      <c r="H13" s="7">
        <v>109</v>
      </c>
      <c r="I13" s="39">
        <v>1.1000000000000001</v>
      </c>
      <c r="J13" s="32" t="s">
        <v>21</v>
      </c>
      <c r="K13" s="40">
        <v>1.2</v>
      </c>
      <c r="L13" s="32" t="s">
        <v>21</v>
      </c>
      <c r="M13" s="8">
        <f t="shared" si="24"/>
        <v>7.7165999999999997</v>
      </c>
      <c r="N13" s="9">
        <f t="shared" si="25"/>
        <v>6.6277877400000005</v>
      </c>
      <c r="O13" s="9">
        <f t="shared" si="26"/>
        <v>4.2441300000000002</v>
      </c>
      <c r="P13" s="9">
        <f t="shared" si="27"/>
        <v>15.433199999999999</v>
      </c>
      <c r="Q13" s="9">
        <f t="shared" si="28"/>
        <v>13.255575480000001</v>
      </c>
      <c r="R13" s="9">
        <f t="shared" si="29"/>
        <v>8.4882600000000004</v>
      </c>
      <c r="S13" s="9">
        <f t="shared" si="30"/>
        <v>4.8485969999999998</v>
      </c>
      <c r="T13" s="9">
        <f t="shared" si="31"/>
        <v>4.1644599632999997</v>
      </c>
      <c r="U13" s="9">
        <f t="shared" si="32"/>
        <v>1.6000370100000001</v>
      </c>
      <c r="V13" s="9">
        <f t="shared" si="33"/>
        <v>9.6971939999999996</v>
      </c>
      <c r="W13" s="9">
        <f t="shared" si="34"/>
        <v>8.3289199265999994</v>
      </c>
      <c r="X13" s="9">
        <f t="shared" si="35"/>
        <v>3.2000740200000002</v>
      </c>
      <c r="Y13" s="27">
        <v>6</v>
      </c>
      <c r="Z13" s="10">
        <v>1.2861</v>
      </c>
      <c r="AA13" s="10">
        <v>3.77</v>
      </c>
      <c r="AC13" s="33" t="s">
        <v>60</v>
      </c>
      <c r="AG13" s="1">
        <v>300</v>
      </c>
    </row>
    <row r="14" spans="1:33">
      <c r="A14" s="6">
        <v>6</v>
      </c>
      <c r="B14" s="25">
        <v>36</v>
      </c>
      <c r="C14" s="42">
        <v>2</v>
      </c>
      <c r="D14" s="7" t="s">
        <v>71</v>
      </c>
      <c r="E14" s="41">
        <v>15.65</v>
      </c>
      <c r="F14" s="39">
        <v>1.1138999999999999</v>
      </c>
      <c r="G14" s="32" t="s">
        <v>21</v>
      </c>
      <c r="H14" s="7">
        <v>123</v>
      </c>
      <c r="I14" s="39">
        <v>1.0656000000000001</v>
      </c>
      <c r="J14" s="32" t="s">
        <v>21</v>
      </c>
      <c r="K14" s="40">
        <v>0.7</v>
      </c>
      <c r="L14" s="31" t="s">
        <v>55</v>
      </c>
      <c r="M14" s="8">
        <f t="shared" si="24"/>
        <v>7.7165999999999997</v>
      </c>
      <c r="N14" s="9">
        <f t="shared" si="25"/>
        <v>6.0168645179999993</v>
      </c>
      <c r="O14" s="9">
        <f t="shared" si="26"/>
        <v>4.11140448</v>
      </c>
      <c r="P14" s="9">
        <f t="shared" si="27"/>
        <v>15.433199999999999</v>
      </c>
      <c r="Q14" s="9">
        <f t="shared" si="28"/>
        <v>12.033729035999999</v>
      </c>
      <c r="R14" s="9">
        <f t="shared" si="29"/>
        <v>8.2228089600000001</v>
      </c>
      <c r="S14" s="9">
        <f t="shared" si="30"/>
        <v>4.8485969999999998</v>
      </c>
      <c r="T14" s="9">
        <f t="shared" si="31"/>
        <v>3.7805965388099989</v>
      </c>
      <c r="U14" s="9">
        <f t="shared" si="32"/>
        <v>1.5499994889600002</v>
      </c>
      <c r="V14" s="9">
        <f t="shared" si="33"/>
        <v>9.6971939999999996</v>
      </c>
      <c r="W14" s="9">
        <f t="shared" si="34"/>
        <v>7.5611930776199978</v>
      </c>
      <c r="X14" s="9">
        <f t="shared" si="35"/>
        <v>3.0999989779200003</v>
      </c>
      <c r="Y14" s="27">
        <v>6</v>
      </c>
      <c r="Z14" s="10">
        <v>1.2861</v>
      </c>
      <c r="AA14" s="10">
        <v>3.77</v>
      </c>
    </row>
    <row r="15" spans="1:33">
      <c r="A15" s="6">
        <v>7</v>
      </c>
      <c r="B15" s="25">
        <v>36</v>
      </c>
      <c r="C15" s="42">
        <v>1</v>
      </c>
      <c r="D15" s="7" t="s">
        <v>71</v>
      </c>
      <c r="E15" s="41">
        <v>21.04</v>
      </c>
      <c r="F15" s="39">
        <v>1.0249999999999999</v>
      </c>
      <c r="G15" s="32" t="s">
        <v>21</v>
      </c>
      <c r="H15" s="7">
        <v>116</v>
      </c>
      <c r="I15" s="39">
        <v>1.0844</v>
      </c>
      <c r="J15" s="32" t="s">
        <v>21</v>
      </c>
      <c r="K15" s="40">
        <v>0.4</v>
      </c>
      <c r="L15" s="31" t="s">
        <v>55</v>
      </c>
      <c r="M15" s="8">
        <f t="shared" ref="M15" si="36">+Y15*Z15</f>
        <v>7.7165999999999997</v>
      </c>
      <c r="N15" s="9">
        <f t="shared" ref="N15" si="37">M15*F15*0.7</f>
        <v>5.5366604999999991</v>
      </c>
      <c r="O15" s="9">
        <f t="shared" ref="O15" si="38">M15*I15*0.5</f>
        <v>4.1839405200000002</v>
      </c>
      <c r="P15" s="9">
        <f t="shared" ref="P15" si="39">M15*C15</f>
        <v>7.7165999999999997</v>
      </c>
      <c r="Q15" s="9">
        <f t="shared" ref="Q15" si="40">N15*C15</f>
        <v>5.5366604999999991</v>
      </c>
      <c r="R15" s="9">
        <f t="shared" ref="R15" si="41">O15*C15</f>
        <v>4.1839405200000002</v>
      </c>
      <c r="S15" s="9">
        <f t="shared" ref="S15" si="42">+AA15*Z15</f>
        <v>4.8485969999999998</v>
      </c>
      <c r="T15" s="9">
        <f t="shared" ref="T15" si="43">S15*F15*0.7</f>
        <v>3.4788683474999993</v>
      </c>
      <c r="U15" s="9">
        <f t="shared" ref="U15" si="44">S15*I15*0.3</f>
        <v>1.5773455760399999</v>
      </c>
      <c r="V15" s="9">
        <f t="shared" ref="V15" si="45">S15*C15</f>
        <v>4.8485969999999998</v>
      </c>
      <c r="W15" s="9">
        <f t="shared" ref="W15" si="46">T15*C15</f>
        <v>3.4788683474999993</v>
      </c>
      <c r="X15" s="9">
        <f t="shared" ref="X15" si="47">U15*C15</f>
        <v>1.5773455760399999</v>
      </c>
      <c r="Y15" s="27">
        <v>6</v>
      </c>
      <c r="Z15" s="10">
        <v>1.2861</v>
      </c>
      <c r="AA15" s="10">
        <v>3.77</v>
      </c>
    </row>
    <row r="16" spans="1:33">
      <c r="C16" s="34">
        <f>SUM(C9:C15)</f>
        <v>15</v>
      </c>
      <c r="F16" s="12"/>
      <c r="G16" s="1"/>
    </row>
    <row r="17" spans="1:32">
      <c r="E17" s="1">
        <f>SUM(E9:E16)</f>
        <v>95.034999999999997</v>
      </c>
      <c r="F17" s="12"/>
      <c r="G17" s="1"/>
      <c r="H17" s="1">
        <f>SUM(H9:H16)</f>
        <v>816</v>
      </c>
      <c r="K17" s="1">
        <f>SUM(K9:K16)</f>
        <v>4.6000000000000005</v>
      </c>
    </row>
    <row r="18" spans="1:32">
      <c r="E18" s="1">
        <f>+E17/7</f>
        <v>13.57642857142857</v>
      </c>
      <c r="F18" s="12"/>
      <c r="G18" s="1"/>
      <c r="H18" s="1">
        <f>+H17/7</f>
        <v>116.57142857142857</v>
      </c>
      <c r="K18" s="1">
        <f>+K17/7</f>
        <v>0.65714285714285725</v>
      </c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F76" s="12"/>
      <c r="G76" s="1"/>
      <c r="H76" s="12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L6:L8"/>
    <mergeCell ref="M6:O6"/>
    <mergeCell ref="P6:R6"/>
    <mergeCell ref="S6:U6"/>
    <mergeCell ref="V6:X6"/>
    <mergeCell ref="P8:R8"/>
    <mergeCell ref="V8:X8"/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activeCell="J8" sqref="J8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62" t="s">
        <v>72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14"/>
      <c r="O1" s="14"/>
      <c r="P1" s="14"/>
      <c r="Q1" s="14"/>
    </row>
    <row r="2" spans="1:17" ht="15.75" customHeight="1">
      <c r="A2" s="63" t="s">
        <v>22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15"/>
    </row>
    <row r="3" spans="1:17" ht="15.75" customHeight="1">
      <c r="A3" s="63" t="s">
        <v>23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15"/>
    </row>
    <row r="4" spans="1:17" ht="15.75" thickBot="1"/>
    <row r="5" spans="1:17" ht="19.5" thickBot="1">
      <c r="A5" s="64" t="s">
        <v>4</v>
      </c>
      <c r="B5" s="64" t="s">
        <v>24</v>
      </c>
      <c r="C5" s="67" t="s">
        <v>25</v>
      </c>
      <c r="D5" s="68"/>
      <c r="E5" s="68"/>
      <c r="F5" s="68"/>
      <c r="G5" s="68"/>
      <c r="H5" s="68"/>
      <c r="I5" s="68"/>
      <c r="J5" s="68"/>
      <c r="K5" s="68"/>
      <c r="L5" s="69"/>
      <c r="M5" s="64" t="s">
        <v>26</v>
      </c>
    </row>
    <row r="6" spans="1:17" ht="18.75" customHeight="1">
      <c r="A6" s="65"/>
      <c r="B6" s="65"/>
      <c r="C6" s="70" t="s">
        <v>27</v>
      </c>
      <c r="D6" s="71"/>
      <c r="E6" s="72" t="s">
        <v>28</v>
      </c>
      <c r="F6" s="73"/>
      <c r="G6" s="74" t="s">
        <v>29</v>
      </c>
      <c r="H6" s="75"/>
      <c r="I6" s="76" t="s">
        <v>30</v>
      </c>
      <c r="J6" s="77"/>
      <c r="K6" s="78" t="s">
        <v>31</v>
      </c>
      <c r="L6" s="79"/>
      <c r="M6" s="65"/>
    </row>
    <row r="7" spans="1:17" ht="28.5" customHeight="1" thickBot="1">
      <c r="A7" s="65"/>
      <c r="B7" s="65"/>
      <c r="C7" s="80" t="s">
        <v>32</v>
      </c>
      <c r="D7" s="81"/>
      <c r="E7" s="82" t="s">
        <v>33</v>
      </c>
      <c r="F7" s="83"/>
      <c r="G7" s="84" t="s">
        <v>34</v>
      </c>
      <c r="H7" s="85"/>
      <c r="I7" s="86" t="s">
        <v>35</v>
      </c>
      <c r="J7" s="87"/>
      <c r="K7" s="88" t="s">
        <v>36</v>
      </c>
      <c r="L7" s="89"/>
      <c r="M7" s="66"/>
    </row>
    <row r="8" spans="1:17" ht="19.5" thickBot="1">
      <c r="A8" s="66"/>
      <c r="B8" s="66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15</v>
      </c>
      <c r="C9" s="20">
        <v>10</v>
      </c>
      <c r="D9" s="21">
        <f>+C9/B9%</f>
        <v>66.666666666666671</v>
      </c>
      <c r="E9" s="20">
        <v>5</v>
      </c>
      <c r="F9" s="21">
        <f>E9/B9*100</f>
        <v>33.333333333333329</v>
      </c>
      <c r="G9" s="22"/>
      <c r="H9" s="21">
        <f>+G9/B9%</f>
        <v>0</v>
      </c>
      <c r="I9" s="22"/>
      <c r="J9" s="21">
        <f>+I9/B9%</f>
        <v>0</v>
      </c>
      <c r="K9" s="22"/>
      <c r="L9" s="21">
        <f>+K9/B9%</f>
        <v>0</v>
      </c>
      <c r="M9" s="21">
        <f>+Жадвал!E18</f>
        <v>13.57642857142857</v>
      </c>
      <c r="N9" s="35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6"/>
    </row>
    <row r="11" spans="1:17" ht="18.75">
      <c r="A11" s="62" t="str">
        <f>A1</f>
        <v xml:space="preserve">Фарғона вилояти Риштон тумани Топиболдиев худуди Дадажон отажон ўғли фермер хўжалиги томонидан суғорилиб экиладиган 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36"/>
    </row>
    <row r="12" spans="1:17" ht="18.75">
      <c r="A12" s="63" t="s">
        <v>40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36"/>
    </row>
    <row r="13" spans="1:17" ht="18.75">
      <c r="A13" s="63" t="s">
        <v>23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36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6"/>
    </row>
    <row r="15" spans="1:17" ht="19.5" thickBot="1">
      <c r="A15" s="64" t="s">
        <v>4</v>
      </c>
      <c r="B15" s="64" t="s">
        <v>24</v>
      </c>
      <c r="C15" s="67" t="s">
        <v>41</v>
      </c>
      <c r="D15" s="68"/>
      <c r="E15" s="68"/>
      <c r="F15" s="68"/>
      <c r="G15" s="68"/>
      <c r="H15" s="68"/>
      <c r="I15" s="68"/>
      <c r="J15" s="68"/>
      <c r="K15" s="68"/>
      <c r="L15" s="69"/>
      <c r="M15" s="64" t="s">
        <v>26</v>
      </c>
      <c r="N15" s="36"/>
    </row>
    <row r="16" spans="1:17" ht="18.75" customHeight="1">
      <c r="A16" s="65"/>
      <c r="B16" s="65"/>
      <c r="C16" s="70" t="s">
        <v>27</v>
      </c>
      <c r="D16" s="71"/>
      <c r="E16" s="72" t="s">
        <v>28</v>
      </c>
      <c r="F16" s="73"/>
      <c r="G16" s="74" t="s">
        <v>29</v>
      </c>
      <c r="H16" s="75"/>
      <c r="I16" s="76" t="s">
        <v>30</v>
      </c>
      <c r="J16" s="77"/>
      <c r="K16" s="78" t="s">
        <v>31</v>
      </c>
      <c r="L16" s="79"/>
      <c r="M16" s="65"/>
      <c r="N16" s="36"/>
    </row>
    <row r="17" spans="1:14" ht="30" customHeight="1" thickBot="1">
      <c r="A17" s="65"/>
      <c r="B17" s="65"/>
      <c r="C17" s="80" t="s">
        <v>42</v>
      </c>
      <c r="D17" s="81"/>
      <c r="E17" s="82" t="s">
        <v>43</v>
      </c>
      <c r="F17" s="83"/>
      <c r="G17" s="84" t="s">
        <v>44</v>
      </c>
      <c r="H17" s="85"/>
      <c r="I17" s="86" t="s">
        <v>45</v>
      </c>
      <c r="J17" s="87"/>
      <c r="K17" s="88" t="s">
        <v>46</v>
      </c>
      <c r="L17" s="89"/>
      <c r="M17" s="66"/>
      <c r="N17" s="36"/>
    </row>
    <row r="18" spans="1:14" ht="19.5" thickBot="1">
      <c r="A18" s="66"/>
      <c r="B18" s="66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6"/>
    </row>
    <row r="19" spans="1:14" ht="42.75" customHeight="1" thickBot="1">
      <c r="A19" s="18" t="s">
        <v>39</v>
      </c>
      <c r="B19" s="19">
        <f>+B9</f>
        <v>15</v>
      </c>
      <c r="C19" s="20"/>
      <c r="D19" s="21">
        <f>+C19/B19%</f>
        <v>0</v>
      </c>
      <c r="E19" s="20">
        <v>15</v>
      </c>
      <c r="F19" s="21">
        <f>+E19/B19%</f>
        <v>100</v>
      </c>
      <c r="G19" s="22"/>
      <c r="H19" s="21">
        <f>G19/B19*100</f>
        <v>0</v>
      </c>
      <c r="I19" s="22"/>
      <c r="J19" s="21">
        <f>+I19/B19%</f>
        <v>0</v>
      </c>
      <c r="K19" s="22"/>
      <c r="L19" s="21">
        <f>+K19/B19%</f>
        <v>0</v>
      </c>
      <c r="M19" s="21">
        <f>+Жадвал!H18</f>
        <v>116.57142857142857</v>
      </c>
      <c r="N19" s="35">
        <f>+L19+J19+H19+F19+D19</f>
        <v>100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6"/>
    </row>
    <row r="21" spans="1:14" ht="18.75">
      <c r="A21" s="62" t="str">
        <f>A1</f>
        <v xml:space="preserve">Фарғона вилояти Риштон тумани Топиболдиев худуди Дадажон отажон ўғли фермер хўжалиги томонидан суғорилиб экиладиган 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36"/>
    </row>
    <row r="22" spans="1:14" ht="18.75">
      <c r="A22" s="63" t="s">
        <v>47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36"/>
    </row>
    <row r="23" spans="1:14" ht="18.75">
      <c r="A23" s="63" t="s">
        <v>23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36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6"/>
    </row>
    <row r="25" spans="1:14" ht="19.5" thickBot="1">
      <c r="A25" s="64" t="s">
        <v>4</v>
      </c>
      <c r="B25" s="64" t="s">
        <v>24</v>
      </c>
      <c r="C25" s="67" t="s">
        <v>48</v>
      </c>
      <c r="D25" s="68"/>
      <c r="E25" s="68"/>
      <c r="F25" s="68"/>
      <c r="G25" s="68"/>
      <c r="H25" s="68"/>
      <c r="I25" s="68"/>
      <c r="J25" s="68"/>
      <c r="K25" s="68"/>
      <c r="L25" s="69"/>
      <c r="M25" s="64" t="s">
        <v>49</v>
      </c>
      <c r="N25" s="36"/>
    </row>
    <row r="26" spans="1:14" ht="18.75" customHeight="1">
      <c r="A26" s="65"/>
      <c r="B26" s="65"/>
      <c r="C26" s="70" t="s">
        <v>27</v>
      </c>
      <c r="D26" s="71"/>
      <c r="E26" s="72" t="s">
        <v>28</v>
      </c>
      <c r="F26" s="73"/>
      <c r="G26" s="74" t="s">
        <v>29</v>
      </c>
      <c r="H26" s="75"/>
      <c r="I26" s="76" t="s">
        <v>30</v>
      </c>
      <c r="J26" s="77"/>
      <c r="K26" s="78" t="s">
        <v>31</v>
      </c>
      <c r="L26" s="79"/>
      <c r="M26" s="65"/>
      <c r="N26" s="36"/>
    </row>
    <row r="27" spans="1:14" ht="27.75" customHeight="1" thickBot="1">
      <c r="A27" s="65"/>
      <c r="B27" s="65"/>
      <c r="C27" s="80" t="s">
        <v>50</v>
      </c>
      <c r="D27" s="81"/>
      <c r="E27" s="82" t="s">
        <v>51</v>
      </c>
      <c r="F27" s="83"/>
      <c r="G27" s="84" t="s">
        <v>52</v>
      </c>
      <c r="H27" s="85"/>
      <c r="I27" s="86" t="s">
        <v>53</v>
      </c>
      <c r="J27" s="87"/>
      <c r="K27" s="88" t="s">
        <v>54</v>
      </c>
      <c r="L27" s="89"/>
      <c r="M27" s="66"/>
      <c r="N27" s="36"/>
    </row>
    <row r="28" spans="1:14" ht="19.5" thickBot="1">
      <c r="A28" s="66"/>
      <c r="B28" s="66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6"/>
    </row>
    <row r="29" spans="1:14" ht="42.75" customHeight="1" thickBot="1">
      <c r="A29" s="18" t="s">
        <v>39</v>
      </c>
      <c r="B29" s="19">
        <f>+B9</f>
        <v>15</v>
      </c>
      <c r="C29" s="20">
        <v>11</v>
      </c>
      <c r="D29" s="21">
        <f>+C29/B29%</f>
        <v>73.333333333333343</v>
      </c>
      <c r="E29" s="20">
        <v>4</v>
      </c>
      <c r="F29" s="21">
        <f>+E29/B29%</f>
        <v>26.666666666666668</v>
      </c>
      <c r="G29" s="22"/>
      <c r="H29" s="21">
        <f>+G29/B29%</f>
        <v>0</v>
      </c>
      <c r="I29" s="26"/>
      <c r="J29" s="21">
        <f>+I29/B29%</f>
        <v>0</v>
      </c>
      <c r="K29" s="22"/>
      <c r="L29" s="21">
        <f>+K29/B29%</f>
        <v>0</v>
      </c>
      <c r="M29" s="24">
        <f>+Жадвал!K18</f>
        <v>0.65714285714285725</v>
      </c>
      <c r="N29" s="35">
        <f>+L29+J29+H29+F29+D29</f>
        <v>100.00000000000001</v>
      </c>
    </row>
  </sheetData>
  <mergeCells count="51"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  <mergeCell ref="I17:J17"/>
    <mergeCell ref="K17:L17"/>
    <mergeCell ref="A21:M21"/>
    <mergeCell ref="A22:M22"/>
    <mergeCell ref="A23:M23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zoomScale="85" zoomScaleNormal="85" zoomScaleSheetLayoutView="95" workbookViewId="0">
      <selection activeCell="A6" sqref="A6:P15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8.2851562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3" t="s">
        <v>72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5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5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25" ht="12" customHeight="1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9" t="s">
        <v>4</v>
      </c>
      <c r="B6" s="52" t="s">
        <v>5</v>
      </c>
      <c r="C6" s="52" t="s">
        <v>6</v>
      </c>
      <c r="D6" s="52" t="s">
        <v>7</v>
      </c>
      <c r="E6" s="59" t="s">
        <v>16</v>
      </c>
      <c r="F6" s="59"/>
      <c r="G6" s="59"/>
      <c r="H6" s="59" t="s">
        <v>61</v>
      </c>
      <c r="I6" s="59"/>
      <c r="J6" s="59"/>
      <c r="K6" s="59"/>
      <c r="L6" s="59"/>
      <c r="M6" s="59"/>
      <c r="N6" s="59"/>
      <c r="O6" s="59"/>
      <c r="P6" s="59"/>
    </row>
    <row r="7" spans="1:25" ht="60" customHeight="1">
      <c r="A7" s="59"/>
      <c r="B7" s="52"/>
      <c r="C7" s="52"/>
      <c r="D7" s="52"/>
      <c r="E7" s="90" t="s">
        <v>17</v>
      </c>
      <c r="F7" s="90" t="s">
        <v>18</v>
      </c>
      <c r="G7" s="90" t="s">
        <v>19</v>
      </c>
      <c r="H7" s="92" t="s">
        <v>62</v>
      </c>
      <c r="I7" s="92"/>
      <c r="J7" s="51" t="s">
        <v>63</v>
      </c>
      <c r="K7" s="43" t="s">
        <v>64</v>
      </c>
      <c r="L7" s="51" t="s">
        <v>65</v>
      </c>
      <c r="M7" s="92" t="s">
        <v>66</v>
      </c>
      <c r="N7" s="92"/>
      <c r="O7" s="92" t="s">
        <v>67</v>
      </c>
      <c r="P7" s="92"/>
    </row>
    <row r="8" spans="1:25" ht="22.5" customHeight="1">
      <c r="A8" s="59"/>
      <c r="B8" s="52"/>
      <c r="C8" s="52"/>
      <c r="D8" s="52"/>
      <c r="E8" s="91"/>
      <c r="F8" s="91"/>
      <c r="G8" s="91"/>
      <c r="H8" s="51" t="s">
        <v>68</v>
      </c>
      <c r="I8" s="51" t="s">
        <v>69</v>
      </c>
      <c r="J8" s="51" t="s">
        <v>17</v>
      </c>
      <c r="K8" s="51" t="s">
        <v>68</v>
      </c>
      <c r="L8" s="51" t="s">
        <v>17</v>
      </c>
      <c r="M8" s="51" t="s">
        <v>17</v>
      </c>
      <c r="N8" s="51" t="s">
        <v>69</v>
      </c>
      <c r="O8" s="51" t="s">
        <v>17</v>
      </c>
      <c r="P8" s="51" t="s">
        <v>68</v>
      </c>
      <c r="Q8" s="44" t="s">
        <v>17</v>
      </c>
      <c r="R8" s="44" t="s">
        <v>68</v>
      </c>
      <c r="S8" s="44" t="s">
        <v>69</v>
      </c>
      <c r="T8" s="45"/>
      <c r="U8" s="45"/>
      <c r="V8" s="45"/>
      <c r="W8" s="44" t="s">
        <v>17</v>
      </c>
      <c r="X8" s="44" t="s">
        <v>68</v>
      </c>
      <c r="Y8" s="44" t="s">
        <v>69</v>
      </c>
    </row>
    <row r="9" spans="1:25" s="10" customFormat="1" ht="19.5" customHeight="1">
      <c r="A9" s="6">
        <v>1</v>
      </c>
      <c r="B9" s="25">
        <v>411</v>
      </c>
      <c r="C9" s="42">
        <v>2</v>
      </c>
      <c r="D9" s="7" t="s">
        <v>70</v>
      </c>
      <c r="E9" s="9">
        <v>15.433199999999999</v>
      </c>
      <c r="F9" s="9">
        <v>12.273560964</v>
      </c>
      <c r="G9" s="9">
        <v>8.3918024999999989</v>
      </c>
      <c r="H9" s="46">
        <f t="shared" ref="H9:H11" si="0">+F9*0.7</f>
        <v>8.5914926747999996</v>
      </c>
      <c r="I9" s="46">
        <f t="shared" ref="I9:I11" si="1">+G9*0.5</f>
        <v>4.1959012499999995</v>
      </c>
      <c r="J9" s="46">
        <f t="shared" ref="J9:J11" si="2">+E9*0.25</f>
        <v>3.8582999999999998</v>
      </c>
      <c r="K9" s="46">
        <f t="shared" ref="K9:K11" si="3">+F9*0.15</f>
        <v>1.8410341445999998</v>
      </c>
      <c r="L9" s="46">
        <f t="shared" ref="L9:L11" si="4">+E9*0.25</f>
        <v>3.8582999999999998</v>
      </c>
      <c r="M9" s="46">
        <f t="shared" ref="M9:M11" si="5">+E9*0.25</f>
        <v>3.8582999999999998</v>
      </c>
      <c r="N9" s="46">
        <f t="shared" ref="N9:N11" si="6">+G9*0.5</f>
        <v>4.1959012499999995</v>
      </c>
      <c r="O9" s="46">
        <f t="shared" ref="O9:O11" si="7">+E9*0.25</f>
        <v>3.8582999999999998</v>
      </c>
      <c r="P9" s="46">
        <f t="shared" ref="P9:P11" si="8">+F9*0.15</f>
        <v>1.8410341445999998</v>
      </c>
      <c r="Q9" s="47">
        <f t="shared" ref="Q9:Q11" si="9">+O9+M9+L9+J9</f>
        <v>15.433199999999999</v>
      </c>
      <c r="R9" s="48">
        <f t="shared" ref="R9:R11" si="10">+P9+K9+H9</f>
        <v>12.273560964</v>
      </c>
      <c r="S9" s="48">
        <f t="shared" ref="S9:S11" si="11">+N9+I9</f>
        <v>8.3918024999999989</v>
      </c>
      <c r="T9" s="49">
        <f t="shared" ref="T9:V11" si="12">+Q9-E9</f>
        <v>0</v>
      </c>
      <c r="U9" s="49">
        <f t="shared" si="12"/>
        <v>0</v>
      </c>
      <c r="V9" s="49">
        <f t="shared" si="12"/>
        <v>0</v>
      </c>
      <c r="W9" s="47">
        <f t="shared" ref="W9:W11" si="13">+E9/C9</f>
        <v>7.7165999999999997</v>
      </c>
      <c r="X9" s="47">
        <f t="shared" ref="X9:X11" si="14">+F9/C9</f>
        <v>6.1367804819999998</v>
      </c>
      <c r="Y9" s="47">
        <f t="shared" ref="Y9:Y11" si="15">+G9/C9</f>
        <v>4.1959012499999995</v>
      </c>
    </row>
    <row r="10" spans="1:25" s="10" customFormat="1" ht="19.5" customHeight="1">
      <c r="A10" s="6">
        <v>2</v>
      </c>
      <c r="B10" s="25">
        <v>411</v>
      </c>
      <c r="C10" s="42">
        <v>2</v>
      </c>
      <c r="D10" s="7" t="s">
        <v>70</v>
      </c>
      <c r="E10" s="9">
        <v>15.433199999999999</v>
      </c>
      <c r="F10" s="9">
        <v>12.113673012</v>
      </c>
      <c r="G10" s="9">
        <v>8.4157239599999993</v>
      </c>
      <c r="H10" s="46">
        <f t="shared" si="0"/>
        <v>8.4795711083999983</v>
      </c>
      <c r="I10" s="46">
        <f t="shared" si="1"/>
        <v>4.2078619799999997</v>
      </c>
      <c r="J10" s="46">
        <f t="shared" si="2"/>
        <v>3.8582999999999998</v>
      </c>
      <c r="K10" s="46">
        <f t="shared" si="3"/>
        <v>1.8170509517999998</v>
      </c>
      <c r="L10" s="46">
        <f t="shared" si="4"/>
        <v>3.8582999999999998</v>
      </c>
      <c r="M10" s="46">
        <f t="shared" si="5"/>
        <v>3.8582999999999998</v>
      </c>
      <c r="N10" s="46">
        <f t="shared" si="6"/>
        <v>4.2078619799999997</v>
      </c>
      <c r="O10" s="46">
        <f t="shared" si="7"/>
        <v>3.8582999999999998</v>
      </c>
      <c r="P10" s="46">
        <f t="shared" si="8"/>
        <v>1.8170509517999998</v>
      </c>
      <c r="Q10" s="47">
        <f t="shared" si="9"/>
        <v>15.433199999999999</v>
      </c>
      <c r="R10" s="48">
        <f t="shared" si="10"/>
        <v>12.113673011999998</v>
      </c>
      <c r="S10" s="48">
        <f t="shared" si="11"/>
        <v>8.4157239599999993</v>
      </c>
      <c r="T10" s="49">
        <f t="shared" si="12"/>
        <v>0</v>
      </c>
      <c r="U10" s="49">
        <f t="shared" si="12"/>
        <v>0</v>
      </c>
      <c r="V10" s="49">
        <f t="shared" si="12"/>
        <v>0</v>
      </c>
      <c r="W10" s="47">
        <f t="shared" si="13"/>
        <v>7.7165999999999997</v>
      </c>
      <c r="X10" s="47">
        <f t="shared" si="14"/>
        <v>6.0568365059999998</v>
      </c>
      <c r="Y10" s="47">
        <f t="shared" si="15"/>
        <v>4.2078619799999997</v>
      </c>
    </row>
    <row r="11" spans="1:25" s="10" customFormat="1" ht="19.5" customHeight="1">
      <c r="A11" s="6">
        <v>3</v>
      </c>
      <c r="B11" s="25">
        <v>411</v>
      </c>
      <c r="C11" s="42">
        <v>1</v>
      </c>
      <c r="D11" s="7" t="s">
        <v>70</v>
      </c>
      <c r="E11" s="9">
        <v>7.7165999999999997</v>
      </c>
      <c r="F11" s="9">
        <v>6.5867354279999999</v>
      </c>
      <c r="G11" s="9">
        <v>4.0631757299999993</v>
      </c>
      <c r="H11" s="46">
        <f t="shared" si="0"/>
        <v>4.6107147995999993</v>
      </c>
      <c r="I11" s="46">
        <f t="shared" si="1"/>
        <v>2.0315878649999997</v>
      </c>
      <c r="J11" s="46">
        <f t="shared" si="2"/>
        <v>1.9291499999999999</v>
      </c>
      <c r="K11" s="46">
        <f t="shared" si="3"/>
        <v>0.98801031419999996</v>
      </c>
      <c r="L11" s="46">
        <f t="shared" si="4"/>
        <v>1.9291499999999999</v>
      </c>
      <c r="M11" s="46">
        <f t="shared" si="5"/>
        <v>1.9291499999999999</v>
      </c>
      <c r="N11" s="46">
        <f t="shared" si="6"/>
        <v>2.0315878649999997</v>
      </c>
      <c r="O11" s="46">
        <f t="shared" si="7"/>
        <v>1.9291499999999999</v>
      </c>
      <c r="P11" s="46">
        <f t="shared" si="8"/>
        <v>0.98801031419999996</v>
      </c>
      <c r="Q11" s="47">
        <f t="shared" si="9"/>
        <v>7.7165999999999997</v>
      </c>
      <c r="R11" s="48">
        <f t="shared" si="10"/>
        <v>6.586735427999999</v>
      </c>
      <c r="S11" s="48">
        <f t="shared" si="11"/>
        <v>4.0631757299999993</v>
      </c>
      <c r="T11" s="49">
        <f t="shared" si="12"/>
        <v>0</v>
      </c>
      <c r="U11" s="49">
        <f t="shared" si="12"/>
        <v>0</v>
      </c>
      <c r="V11" s="49">
        <f t="shared" si="12"/>
        <v>0</v>
      </c>
      <c r="W11" s="47">
        <f t="shared" si="13"/>
        <v>7.7165999999999997</v>
      </c>
      <c r="X11" s="47">
        <f t="shared" si="14"/>
        <v>6.5867354279999999</v>
      </c>
      <c r="Y11" s="47">
        <f t="shared" si="15"/>
        <v>4.0631757299999993</v>
      </c>
    </row>
    <row r="12" spans="1:25" ht="19.5" customHeight="1">
      <c r="A12" s="6">
        <v>4</v>
      </c>
      <c r="B12" s="25">
        <v>15</v>
      </c>
      <c r="C12" s="42">
        <v>5</v>
      </c>
      <c r="D12" s="7" t="s">
        <v>71</v>
      </c>
      <c r="E12" s="9">
        <v>24.242984999999997</v>
      </c>
      <c r="F12" s="9">
        <v>20.347137310500003</v>
      </c>
      <c r="G12" s="9">
        <v>7.9550930978999999</v>
      </c>
      <c r="H12" s="46">
        <f t="shared" ref="H12:I15" si="16">+F12</f>
        <v>20.347137310500003</v>
      </c>
      <c r="I12" s="46">
        <f t="shared" si="16"/>
        <v>7.9550930978999999</v>
      </c>
      <c r="J12" s="46">
        <f t="shared" ref="J12:J15" si="17">+E12*0.15</f>
        <v>3.6364477499999994</v>
      </c>
      <c r="K12" s="46"/>
      <c r="L12" s="46">
        <f t="shared" ref="L12:L15" si="18">+E12*0.35</f>
        <v>8.4850447499999984</v>
      </c>
      <c r="M12" s="46">
        <f t="shared" ref="M12:M15" si="19">+E12*0.35</f>
        <v>8.4850447499999984</v>
      </c>
      <c r="N12" s="46"/>
      <c r="O12" s="46">
        <f t="shared" ref="O12:O15" si="20">+E12*0.15</f>
        <v>3.6364477499999994</v>
      </c>
      <c r="P12" s="46"/>
      <c r="Q12" s="47">
        <f t="shared" ref="Q12:Q15" si="21">+O12+M12+L12+J12</f>
        <v>24.242984999999994</v>
      </c>
      <c r="R12" s="48">
        <f t="shared" ref="R12:R15" si="22">+P12+K12+H12</f>
        <v>20.347137310500003</v>
      </c>
      <c r="S12" s="48">
        <f t="shared" ref="S12:S15" si="23">+N12+I12</f>
        <v>7.9550930978999999</v>
      </c>
      <c r="T12" s="49">
        <f t="shared" ref="T12:V15" si="24">+Q12-E12</f>
        <v>0</v>
      </c>
      <c r="U12" s="49">
        <f t="shared" si="24"/>
        <v>0</v>
      </c>
      <c r="V12" s="49">
        <f t="shared" si="24"/>
        <v>0</v>
      </c>
      <c r="W12" s="47">
        <f t="shared" ref="W12:W15" si="25">+E12/C12</f>
        <v>4.8485969999999998</v>
      </c>
      <c r="X12" s="47">
        <f t="shared" ref="X12:X15" si="26">+F12/C12</f>
        <v>4.0694274621000002</v>
      </c>
      <c r="Y12" s="47">
        <f t="shared" ref="Y12:Y15" si="27">+G12/C12</f>
        <v>1.59101861958</v>
      </c>
    </row>
    <row r="13" spans="1:25" ht="19.5" customHeight="1">
      <c r="A13" s="6">
        <v>5</v>
      </c>
      <c r="B13" s="25">
        <v>36</v>
      </c>
      <c r="C13" s="42">
        <v>2</v>
      </c>
      <c r="D13" s="7" t="s">
        <v>71</v>
      </c>
      <c r="E13" s="9">
        <v>9.6971939999999996</v>
      </c>
      <c r="F13" s="9">
        <v>8.3289199265999994</v>
      </c>
      <c r="G13" s="9">
        <v>3.2000740200000002</v>
      </c>
      <c r="H13" s="46">
        <f t="shared" si="16"/>
        <v>8.3289199265999994</v>
      </c>
      <c r="I13" s="46">
        <f t="shared" si="16"/>
        <v>3.2000740200000002</v>
      </c>
      <c r="J13" s="46">
        <f t="shared" si="17"/>
        <v>1.4545790999999999</v>
      </c>
      <c r="K13" s="46"/>
      <c r="L13" s="46">
        <f t="shared" si="18"/>
        <v>3.3940178999999997</v>
      </c>
      <c r="M13" s="46">
        <f t="shared" si="19"/>
        <v>3.3940178999999997</v>
      </c>
      <c r="N13" s="46"/>
      <c r="O13" s="46">
        <f t="shared" si="20"/>
        <v>1.4545790999999999</v>
      </c>
      <c r="P13" s="46"/>
      <c r="Q13" s="47">
        <f t="shared" si="21"/>
        <v>9.6971939999999996</v>
      </c>
      <c r="R13" s="48">
        <f t="shared" si="22"/>
        <v>8.3289199265999994</v>
      </c>
      <c r="S13" s="48">
        <f t="shared" si="23"/>
        <v>3.2000740200000002</v>
      </c>
      <c r="T13" s="49">
        <f t="shared" si="24"/>
        <v>0</v>
      </c>
      <c r="U13" s="49">
        <f t="shared" si="24"/>
        <v>0</v>
      </c>
      <c r="V13" s="49">
        <f t="shared" si="24"/>
        <v>0</v>
      </c>
      <c r="W13" s="47">
        <f t="shared" si="25"/>
        <v>4.8485969999999998</v>
      </c>
      <c r="X13" s="47">
        <f t="shared" si="26"/>
        <v>4.1644599632999997</v>
      </c>
      <c r="Y13" s="47">
        <f t="shared" si="27"/>
        <v>1.6000370100000001</v>
      </c>
    </row>
    <row r="14" spans="1:25">
      <c r="A14" s="6">
        <v>6</v>
      </c>
      <c r="B14" s="25">
        <v>36</v>
      </c>
      <c r="C14" s="42">
        <v>2</v>
      </c>
      <c r="D14" s="7" t="s">
        <v>71</v>
      </c>
      <c r="E14" s="9">
        <v>9.6971939999999996</v>
      </c>
      <c r="F14" s="9">
        <v>7.5611930776199978</v>
      </c>
      <c r="G14" s="9">
        <v>3.0999989779200003</v>
      </c>
      <c r="H14" s="46">
        <f t="shared" si="16"/>
        <v>7.5611930776199978</v>
      </c>
      <c r="I14" s="46">
        <f t="shared" si="16"/>
        <v>3.0999989779200003</v>
      </c>
      <c r="J14" s="46">
        <f t="shared" si="17"/>
        <v>1.4545790999999999</v>
      </c>
      <c r="K14" s="46"/>
      <c r="L14" s="46">
        <f t="shared" si="18"/>
        <v>3.3940178999999997</v>
      </c>
      <c r="M14" s="46">
        <f t="shared" si="19"/>
        <v>3.3940178999999997</v>
      </c>
      <c r="N14" s="46"/>
      <c r="O14" s="46">
        <f t="shared" si="20"/>
        <v>1.4545790999999999</v>
      </c>
      <c r="P14" s="46"/>
      <c r="Q14" s="47">
        <f t="shared" si="21"/>
        <v>9.6971939999999996</v>
      </c>
      <c r="R14" s="48">
        <f t="shared" si="22"/>
        <v>7.5611930776199978</v>
      </c>
      <c r="S14" s="48">
        <f t="shared" si="23"/>
        <v>3.0999989779200003</v>
      </c>
      <c r="T14" s="49">
        <f t="shared" si="24"/>
        <v>0</v>
      </c>
      <c r="U14" s="49">
        <f t="shared" si="24"/>
        <v>0</v>
      </c>
      <c r="V14" s="49">
        <f t="shared" si="24"/>
        <v>0</v>
      </c>
      <c r="W14" s="47">
        <f t="shared" si="25"/>
        <v>4.8485969999999998</v>
      </c>
      <c r="X14" s="47">
        <f t="shared" si="26"/>
        <v>3.7805965388099989</v>
      </c>
      <c r="Y14" s="47">
        <f t="shared" si="27"/>
        <v>1.5499994889600002</v>
      </c>
    </row>
    <row r="15" spans="1:25">
      <c r="A15" s="6">
        <v>7</v>
      </c>
      <c r="B15" s="25">
        <v>36</v>
      </c>
      <c r="C15" s="42">
        <v>1</v>
      </c>
      <c r="D15" s="7" t="s">
        <v>71</v>
      </c>
      <c r="E15" s="9">
        <v>4.8485969999999998</v>
      </c>
      <c r="F15" s="9">
        <v>3.4788683474999993</v>
      </c>
      <c r="G15" s="9">
        <v>1.5773455760399999</v>
      </c>
      <c r="H15" s="46">
        <f t="shared" si="16"/>
        <v>3.4788683474999993</v>
      </c>
      <c r="I15" s="46">
        <f t="shared" si="16"/>
        <v>1.5773455760399999</v>
      </c>
      <c r="J15" s="46">
        <f t="shared" si="17"/>
        <v>0.72728954999999995</v>
      </c>
      <c r="K15" s="46"/>
      <c r="L15" s="46">
        <f t="shared" si="18"/>
        <v>1.6970089499999998</v>
      </c>
      <c r="M15" s="46">
        <f t="shared" si="19"/>
        <v>1.6970089499999998</v>
      </c>
      <c r="N15" s="46"/>
      <c r="O15" s="46">
        <f t="shared" si="20"/>
        <v>0.72728954999999995</v>
      </c>
      <c r="P15" s="46"/>
      <c r="Q15" s="47">
        <f t="shared" si="21"/>
        <v>4.8485969999999998</v>
      </c>
      <c r="R15" s="48">
        <f t="shared" si="22"/>
        <v>3.4788683474999993</v>
      </c>
      <c r="S15" s="48">
        <f t="shared" si="23"/>
        <v>1.5773455760399999</v>
      </c>
      <c r="T15" s="49">
        <f t="shared" si="24"/>
        <v>0</v>
      </c>
      <c r="U15" s="49">
        <f t="shared" si="24"/>
        <v>0</v>
      </c>
      <c r="V15" s="49">
        <f t="shared" si="24"/>
        <v>0</v>
      </c>
      <c r="W15" s="47">
        <f t="shared" si="25"/>
        <v>4.8485969999999998</v>
      </c>
      <c r="X15" s="47">
        <f t="shared" si="26"/>
        <v>3.4788683474999993</v>
      </c>
      <c r="Y15" s="47">
        <f t="shared" si="27"/>
        <v>1.5773455760399999</v>
      </c>
    </row>
    <row r="16" spans="1:25">
      <c r="C16" s="34">
        <f>SUM(C9:C15)</f>
        <v>15</v>
      </c>
      <c r="F16" s="1"/>
      <c r="G16" s="1"/>
      <c r="I16" s="1"/>
      <c r="J16" s="1"/>
      <c r="L16" s="1"/>
    </row>
    <row r="17" spans="1:32">
      <c r="F17" s="1"/>
      <c r="G17" s="1"/>
      <c r="I17" s="1"/>
      <c r="J17" s="1"/>
      <c r="L17" s="1"/>
    </row>
    <row r="18" spans="1:32">
      <c r="F18" s="1"/>
      <c r="G18" s="1"/>
      <c r="I18" s="1"/>
      <c r="J18" s="1"/>
      <c r="L18" s="1"/>
    </row>
    <row r="19" spans="1:32">
      <c r="F19" s="1"/>
      <c r="G19" s="1"/>
      <c r="I19" s="1"/>
      <c r="J19" s="1"/>
      <c r="L19" s="1"/>
    </row>
    <row r="20" spans="1:32" s="10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F76" s="12"/>
      <c r="G76" s="1"/>
      <c r="H76" s="12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E6:G6"/>
    <mergeCell ref="G7:G8"/>
    <mergeCell ref="F7:F8"/>
    <mergeCell ref="E7:E8"/>
    <mergeCell ref="H6:P6"/>
    <mergeCell ref="H7:I7"/>
    <mergeCell ref="M7:N7"/>
    <mergeCell ref="O7:P7"/>
    <mergeCell ref="A1:X1"/>
    <mergeCell ref="A2:X2"/>
    <mergeCell ref="A3:X3"/>
    <mergeCell ref="A6:A8"/>
    <mergeCell ref="B6:B8"/>
    <mergeCell ref="C6:C8"/>
    <mergeCell ref="D6:D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2023-04-04T03:10:15Z</dcterms:modified>
</cp:coreProperties>
</file>