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Пандигон дуру гавхар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'4'!$A$6:$D$9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10" i="6" l="1"/>
  <c r="X10" i="6"/>
  <c r="W10" i="6"/>
  <c r="R10" i="6"/>
  <c r="U10" i="6" s="1"/>
  <c r="O10" i="6"/>
  <c r="Q10" i="6" s="1"/>
  <c r="T10" i="6" s="1"/>
  <c r="M10" i="6"/>
  <c r="L10" i="6"/>
  <c r="J10" i="6"/>
  <c r="I10" i="6"/>
  <c r="S10" i="6" s="1"/>
  <c r="V10" i="6" s="1"/>
  <c r="H10" i="6"/>
  <c r="Y9" i="6"/>
  <c r="X9" i="6"/>
  <c r="W9" i="6"/>
  <c r="S9" i="6"/>
  <c r="V9" i="6" s="1"/>
  <c r="O9" i="6"/>
  <c r="M9" i="6"/>
  <c r="L9" i="6"/>
  <c r="J9" i="6"/>
  <c r="Q9" i="6" s="1"/>
  <c r="T9" i="6" s="1"/>
  <c r="I9" i="6"/>
  <c r="H9" i="6"/>
  <c r="R9" i="6" s="1"/>
  <c r="U9" i="6" s="1"/>
  <c r="C11" i="6"/>
  <c r="C11" i="1"/>
  <c r="S10" i="1"/>
  <c r="T10" i="1" s="1"/>
  <c r="W10" i="1" s="1"/>
  <c r="M10" i="1"/>
  <c r="P10" i="1" s="1"/>
  <c r="V10" i="1" l="1"/>
  <c r="U10" i="1"/>
  <c r="X10" i="1" s="1"/>
  <c r="N10" i="1"/>
  <c r="Q10" i="1" s="1"/>
  <c r="O10" i="1"/>
  <c r="R10" i="1" s="1"/>
  <c r="D9" i="2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2" i="1" l="1"/>
  <c r="K13" i="1" s="1"/>
  <c r="M29" i="2" l="1"/>
  <c r="F9" i="2" l="1"/>
  <c r="B29" i="2"/>
  <c r="B19" i="2"/>
  <c r="L19" i="2" s="1"/>
  <c r="H12" i="1"/>
  <c r="H13" i="1" s="1"/>
  <c r="E12" i="1"/>
  <c r="E13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<sst xmlns="http://schemas.openxmlformats.org/spreadsheetml/2006/main" count="170" uniqueCount="73">
  <si>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</si>
  <si>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</si>
  <si>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</si>
  <si>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</si>
  <si>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</si>
  <si>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</si>
  <si>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</si>
  <si>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</si>
  <si>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</si>
  <si>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</si>
  <si>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</si>
  <si>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</si>
  <si>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</si>
  <si>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</si>
  <si>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</si>
  <si>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</si>
  <si>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</si>
  <si>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</si>
  <si>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</si>
  <si>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</si>
  <si>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</si>
  <si>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</si>
  <si>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</si>
  <si>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</si>
  <si>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</si>
  <si>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</si>
  <si>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</si>
  <si>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</si>
  <si>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</si>
  <si>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</si>
  <si>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</si>
  <si>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</si>
  <si>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</si>
  <si>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</si>
  <si>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</si>
  <si>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</si>
  <si>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</si>
  <si>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</si>
  <si>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</si>
  <si>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</si>
  <si>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</si>
  <si>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</si>
  <si>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</si>
  <si>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</si>
  <si>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</si>
  <si>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</si>
  <si>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</si>
  <si>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</si>
  <si>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</si>
  <si>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</si>
  <si>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</si>
  <si>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</si>
  <si>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</si>
  <si>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</si>
  <si>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</si>
  <si>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</si>
  <si>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</si>
  <si>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</si>
  <si>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</si>
  <si>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</si>
  <si>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</si>
  <si>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</si>
  <si>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</si>
  <si>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</si>
  <si>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</si>
  <si>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</si>
  <si>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</si>
  <si>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</si>
  <si>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</si>
  <si>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</si>
  <si>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</si>
  <si>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Ўйрат худуди Пандигон дуру гавхари фермер хўжалиги томонидан суғорилиб экиладиган </t>
  </si>
  <si>
    <t>116-117-118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</si>
</sst>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L10" sqref="L1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58</v>
      </c>
      <c r="W8" s="53"/>
      <c r="X8" s="53"/>
    </row>
    <row r="9" spans="1:33" s="10" customFormat="1" ht="19.5" customHeight="1">
      <c r="A9" s="6">
        <v>1</v>
      </c>
      <c r="B9" s="25" t="s">
        <v>72</v>
      </c>
      <c r="C9" s="41">
        <v>5</v>
      </c>
      <c r="D9" s="7" t="s">
        <v>61</v>
      </c>
      <c r="E9" s="40">
        <v>42.56</v>
      </c>
      <c r="F9" s="39">
        <v>0.66559999999999997</v>
      </c>
      <c r="G9" s="29" t="s">
        <v>57</v>
      </c>
      <c r="H9" s="7">
        <v>123</v>
      </c>
      <c r="I9" s="39">
        <v>1.0656000000000001</v>
      </c>
      <c r="J9" s="32" t="s">
        <v>21</v>
      </c>
      <c r="K9" s="7">
        <v>1.5</v>
      </c>
      <c r="L9" s="29" t="s">
        <v>57</v>
      </c>
      <c r="M9" s="8">
        <f>+Y9*Z9</f>
        <v>7.7165999999999997</v>
      </c>
      <c r="N9" s="9">
        <f>M9*F9*0.7</f>
        <v>3.5953182719999992</v>
      </c>
      <c r="O9" s="9">
        <f>M9*I9*0.5</f>
        <v>4.11140448</v>
      </c>
      <c r="P9" s="9">
        <f>M9*C9</f>
        <v>38.582999999999998</v>
      </c>
      <c r="Q9" s="9">
        <f>N9*C9</f>
        <v>17.976591359999997</v>
      </c>
      <c r="R9" s="9">
        <f>O9*C9</f>
        <v>20.557022400000001</v>
      </c>
      <c r="S9" s="9">
        <f>+AA9*Z9</f>
        <v>4.8485969999999998</v>
      </c>
      <c r="T9" s="9">
        <f>S9*F9*0.7</f>
        <v>2.2590583142399998</v>
      </c>
      <c r="U9" s="9">
        <f>S9*I9*0.3</f>
        <v>1.5499994889600002</v>
      </c>
      <c r="V9" s="9">
        <f>S9*C9</f>
        <v>24.242984999999997</v>
      </c>
      <c r="W9" s="9">
        <f>T9*C9</f>
        <v>11.2952915712</v>
      </c>
      <c r="X9" s="9">
        <f>U9*C9</f>
        <v>7.7499974448000009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359</v>
      </c>
      <c r="C10" s="41">
        <v>9</v>
      </c>
      <c r="D10" s="7" t="s">
        <v>61</v>
      </c>
      <c r="E10" s="40">
        <v>26.39</v>
      </c>
      <c r="F10" s="39">
        <v>0.93610000000000004</v>
      </c>
      <c r="G10" s="32" t="s">
        <v>21</v>
      </c>
      <c r="H10" s="7">
        <v>120</v>
      </c>
      <c r="I10" s="39">
        <v>1.075</v>
      </c>
      <c r="J10" s="32" t="s">
        <v>21</v>
      </c>
      <c r="K10" s="7">
        <v>2</v>
      </c>
      <c r="L10" s="30" t="s">
        <v>56</v>
      </c>
      <c r="M10" s="8">
        <f>+Y10*Z10</f>
        <v>7.7165999999999997</v>
      </c>
      <c r="N10" s="9">
        <f>M10*F10*0.7</f>
        <v>5.0564564819999998</v>
      </c>
      <c r="O10" s="9">
        <f>M10*I10*0.5</f>
        <v>4.1476724999999997</v>
      </c>
      <c r="P10" s="9">
        <f>M10*C10</f>
        <v>69.449399999999997</v>
      </c>
      <c r="Q10" s="9">
        <f>N10*C10</f>
        <v>45.508108338</v>
      </c>
      <c r="R10" s="9">
        <f>O10*C10</f>
        <v>37.329052499999996</v>
      </c>
      <c r="S10" s="9">
        <f>+AA10*Z10</f>
        <v>4.8485969999999998</v>
      </c>
      <c r="T10" s="9">
        <f>S10*F10*0.7</f>
        <v>3.1771401561900001</v>
      </c>
      <c r="U10" s="9">
        <f>S10*I10*0.3</f>
        <v>1.5636725324999998</v>
      </c>
      <c r="V10" s="9">
        <f>S10*C10</f>
        <v>43.637372999999997</v>
      </c>
      <c r="W10" s="9">
        <f>T10*C10</f>
        <v>28.59426140571</v>
      </c>
      <c r="X10" s="9">
        <f>U10*C10</f>
        <v>14.073052792499999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1"/>
      <c r="B11" s="1"/>
      <c r="C11" s="34">
        <f>SUM(C9:C10)</f>
        <v>14</v>
      </c>
      <c r="D11" s="1"/>
      <c r="E11" s="1"/>
      <c r="F11" s="12"/>
      <c r="G11" s="1"/>
      <c r="H11" s="1"/>
      <c r="J11" s="12"/>
      <c r="K11" s="1"/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SUM(E9:E11)</f>
        <v>68.95</v>
      </c>
      <c r="F12" s="12"/>
      <c r="G12" s="1"/>
      <c r="H12" s="1">
        <f>SUM(H9:H11)</f>
        <v>243</v>
      </c>
      <c r="K12" s="1">
        <f>SUM(K9:K11)</f>
        <v>3.5</v>
      </c>
      <c r="AC12" s="32" t="s">
        <v>21</v>
      </c>
    </row>
    <row r="13" spans="1:33" ht="19.5" customHeight="1">
      <c r="E13" s="1">
        <f>+E12/2</f>
        <v>34.475000000000001</v>
      </c>
      <c r="F13" s="12"/>
      <c r="G13" s="1"/>
      <c r="H13" s="1">
        <f>+H12/2</f>
        <v>121.5</v>
      </c>
      <c r="K13" s="1">
        <f>+K12/2</f>
        <v>1.75</v>
      </c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G29" sqref="G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14</v>
      </c>
      <c r="C9" s="20"/>
      <c r="D9" s="21">
        <f>+C9/B9%</f>
        <v>0</v>
      </c>
      <c r="E9" s="20">
        <v>9</v>
      </c>
      <c r="F9" s="21">
        <f>E9/B9*100</f>
        <v>64.285714285714292</v>
      </c>
      <c r="G9" s="22">
        <v>5</v>
      </c>
      <c r="H9" s="21">
        <f>+G9/B9%</f>
        <v>35.714285714285708</v>
      </c>
      <c r="I9" s="22"/>
      <c r="J9" s="21">
        <f>+I9/B9%</f>
        <v>0</v>
      </c>
      <c r="K9" s="22"/>
      <c r="L9" s="21">
        <f>+K9/B9%</f>
        <v>0</v>
      </c>
      <c r="M9" s="21">
        <f>+Жадвал!E13</f>
        <v>34.475000000000001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7" t="s">
        <v>71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6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6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6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6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6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14</v>
      </c>
      <c r="C19" s="20"/>
      <c r="D19" s="21">
        <f>+C19/B19%</f>
        <v>0</v>
      </c>
      <c r="E19" s="20">
        <v>14</v>
      </c>
      <c r="F19" s="21">
        <f>+E19/B19%</f>
        <v>99.999999999999986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+Жадвал!H13</f>
        <v>121.5</v>
      </c>
      <c r="N19" s="35">
        <f>+L19+J19+H19+F19+D19</f>
        <v>99.999999999999986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7" t="s">
        <v>71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6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6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6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6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6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14</v>
      </c>
      <c r="C29" s="20"/>
      <c r="D29" s="21">
        <f>+C29/B29%</f>
        <v>0</v>
      </c>
      <c r="E29" s="20"/>
      <c r="F29" s="21">
        <f>+E29/B29%</f>
        <v>0</v>
      </c>
      <c r="G29" s="22">
        <v>5</v>
      </c>
      <c r="H29" s="21">
        <f>+G29/B29%</f>
        <v>35.714285714285708</v>
      </c>
      <c r="I29" s="26">
        <v>9</v>
      </c>
      <c r="J29" s="21">
        <f>+I29/B29%</f>
        <v>64.285714285714278</v>
      </c>
      <c r="K29" s="22"/>
      <c r="L29" s="21">
        <f>+K29/B29%</f>
        <v>0</v>
      </c>
      <c r="M29" s="24">
        <f>+Жадвал!K13</f>
        <v>1.75</v>
      </c>
      <c r="N29" s="35">
        <f>+L29+J29+H29+F29+D29</f>
        <v>99.999999999999986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L13" sqref="L13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425781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62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63</v>
      </c>
      <c r="I7" s="91"/>
      <c r="J7" s="50" t="s">
        <v>64</v>
      </c>
      <c r="K7" s="42" t="s">
        <v>65</v>
      </c>
      <c r="L7" s="50" t="s">
        <v>66</v>
      </c>
      <c r="M7" s="91" t="s">
        <v>67</v>
      </c>
      <c r="N7" s="91"/>
      <c r="O7" s="91" t="s">
        <v>68</v>
      </c>
      <c r="P7" s="91"/>
    </row>
    <row r="8" spans="1:25" ht="22.5" customHeight="1">
      <c r="A8" s="52"/>
      <c r="B8" s="51"/>
      <c r="C8" s="51"/>
      <c r="D8" s="51"/>
      <c r="E8" s="90"/>
      <c r="F8" s="90"/>
      <c r="G8" s="90"/>
      <c r="H8" s="50" t="s">
        <v>69</v>
      </c>
      <c r="I8" s="50" t="s">
        <v>70</v>
      </c>
      <c r="J8" s="50" t="s">
        <v>17</v>
      </c>
      <c r="K8" s="50" t="s">
        <v>69</v>
      </c>
      <c r="L8" s="50" t="s">
        <v>17</v>
      </c>
      <c r="M8" s="50" t="s">
        <v>17</v>
      </c>
      <c r="N8" s="50" t="s">
        <v>70</v>
      </c>
      <c r="O8" s="50" t="s">
        <v>17</v>
      </c>
      <c r="P8" s="50" t="s">
        <v>69</v>
      </c>
      <c r="Q8" s="43" t="s">
        <v>17</v>
      </c>
      <c r="R8" s="43" t="s">
        <v>69</v>
      </c>
      <c r="S8" s="43" t="s">
        <v>70</v>
      </c>
      <c r="T8" s="44"/>
      <c r="U8" s="44"/>
      <c r="V8" s="44"/>
      <c r="W8" s="43" t="s">
        <v>17</v>
      </c>
      <c r="X8" s="43" t="s">
        <v>69</v>
      </c>
      <c r="Y8" s="43" t="s">
        <v>70</v>
      </c>
    </row>
    <row r="9" spans="1:25" s="10" customFormat="1" ht="19.5" customHeight="1">
      <c r="A9" s="6">
        <v>1</v>
      </c>
      <c r="B9" s="25" t="s">
        <v>72</v>
      </c>
      <c r="C9" s="41">
        <v>5</v>
      </c>
      <c r="D9" s="7" t="s">
        <v>61</v>
      </c>
      <c r="E9" s="9">
        <v>24.242984999999997</v>
      </c>
      <c r="F9" s="9">
        <v>11.2952915712</v>
      </c>
      <c r="G9" s="9">
        <v>7.7499974448000009</v>
      </c>
      <c r="H9" s="45">
        <f t="shared" ref="H9:I10" si="0">+F9</f>
        <v>11.2952915712</v>
      </c>
      <c r="I9" s="45">
        <f t="shared" si="0"/>
        <v>7.7499974448000009</v>
      </c>
      <c r="J9" s="45">
        <f t="shared" ref="J9:J10" si="1">+E9*0.15</f>
        <v>3.6364477499999994</v>
      </c>
      <c r="K9" s="45"/>
      <c r="L9" s="45">
        <f t="shared" ref="L9:L10" si="2">+E9*0.35</f>
        <v>8.4850447499999984</v>
      </c>
      <c r="M9" s="45">
        <f t="shared" ref="M9:M10" si="3">+E9*0.35</f>
        <v>8.4850447499999984</v>
      </c>
      <c r="N9" s="45"/>
      <c r="O9" s="45">
        <f t="shared" ref="O9:O10" si="4">+E9*0.15</f>
        <v>3.6364477499999994</v>
      </c>
      <c r="P9" s="45"/>
      <c r="Q9" s="46">
        <f t="shared" ref="Q9:Q10" si="5">+O9+M9+L9+J9</f>
        <v>24.242984999999994</v>
      </c>
      <c r="R9" s="47">
        <f t="shared" ref="R9:R10" si="6">+P9+K9+H9</f>
        <v>11.2952915712</v>
      </c>
      <c r="S9" s="47">
        <f t="shared" ref="S9:S10" si="7">+N9+I9</f>
        <v>7.7499974448000009</v>
      </c>
      <c r="T9" s="48">
        <f t="shared" ref="T9:V10" si="8">+Q9-E9</f>
        <v>0</v>
      </c>
      <c r="U9" s="48">
        <f t="shared" si="8"/>
        <v>0</v>
      </c>
      <c r="V9" s="48">
        <f t="shared" si="8"/>
        <v>0</v>
      </c>
      <c r="W9" s="46">
        <f t="shared" ref="W9:W10" si="9">+E9/C9</f>
        <v>4.8485969999999998</v>
      </c>
      <c r="X9" s="46">
        <f t="shared" ref="X9:X10" si="10">+F9/C9</f>
        <v>2.2590583142399998</v>
      </c>
      <c r="Y9" s="46">
        <f t="shared" ref="Y9:Y10" si="11">+G9/C9</f>
        <v>1.5499994889600002</v>
      </c>
    </row>
    <row r="10" spans="1:25" s="10" customFormat="1" ht="19.5" customHeight="1">
      <c r="A10" s="6">
        <v>2</v>
      </c>
      <c r="B10" s="25">
        <v>359</v>
      </c>
      <c r="C10" s="41">
        <v>9</v>
      </c>
      <c r="D10" s="7" t="s">
        <v>61</v>
      </c>
      <c r="E10" s="9">
        <v>43.637372999999997</v>
      </c>
      <c r="F10" s="9">
        <v>28.59426140571</v>
      </c>
      <c r="G10" s="9">
        <v>14.073052792499999</v>
      </c>
      <c r="H10" s="45">
        <f t="shared" si="0"/>
        <v>28.59426140571</v>
      </c>
      <c r="I10" s="45">
        <f t="shared" si="0"/>
        <v>14.073052792499999</v>
      </c>
      <c r="J10" s="45">
        <f t="shared" si="1"/>
        <v>6.5456059499999997</v>
      </c>
      <c r="K10" s="45"/>
      <c r="L10" s="45">
        <f t="shared" si="2"/>
        <v>15.273080549999998</v>
      </c>
      <c r="M10" s="45">
        <f t="shared" si="3"/>
        <v>15.273080549999998</v>
      </c>
      <c r="N10" s="45"/>
      <c r="O10" s="45">
        <f t="shared" si="4"/>
        <v>6.5456059499999997</v>
      </c>
      <c r="P10" s="45"/>
      <c r="Q10" s="46">
        <f t="shared" si="5"/>
        <v>43.637372999999997</v>
      </c>
      <c r="R10" s="47">
        <f t="shared" si="6"/>
        <v>28.59426140571</v>
      </c>
      <c r="S10" s="47">
        <f t="shared" si="7"/>
        <v>14.073052792499999</v>
      </c>
      <c r="T10" s="48">
        <f t="shared" si="8"/>
        <v>0</v>
      </c>
      <c r="U10" s="48">
        <f t="shared" si="8"/>
        <v>0</v>
      </c>
      <c r="V10" s="48">
        <f t="shared" si="8"/>
        <v>0</v>
      </c>
      <c r="W10" s="46">
        <f t="shared" si="9"/>
        <v>4.8485969999999998</v>
      </c>
      <c r="X10" s="46">
        <f t="shared" si="10"/>
        <v>3.1771401561900001</v>
      </c>
      <c r="Y10" s="46">
        <f t="shared" si="11"/>
        <v>1.5636725324999998</v>
      </c>
    </row>
    <row r="11" spans="1:25" s="10" customFormat="1" ht="19.5" customHeight="1">
      <c r="A11" s="1"/>
      <c r="B11" s="1"/>
      <c r="C11" s="34">
        <f>SUM(C9:C10)</f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2023-03-31T05:54:01Z</dcterms:modified>
</cp:coreProperties>
</file>