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Хумоюнмирзо Хондамиршох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8" r:id="rId3"/>
  </sheets>
  <definedNames>
    <definedName name="_xlnm._FilterDatabase" localSheetId="2" hidden="1">'4'!$A$6:$G$9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10" i="8" l="1"/>
  <c r="X10" i="8"/>
  <c r="W10" i="8"/>
  <c r="R10" i="8"/>
  <c r="U10" i="8" s="1"/>
  <c r="P10" i="8"/>
  <c r="O10" i="8"/>
  <c r="Q10" i="8" s="1"/>
  <c r="T10" i="8" s="1"/>
  <c r="N10" i="8"/>
  <c r="S10" i="8" s="1"/>
  <c r="V10" i="8" s="1"/>
  <c r="M10" i="8"/>
  <c r="L10" i="8"/>
  <c r="K10" i="8"/>
  <c r="J10" i="8"/>
  <c r="I10" i="8"/>
  <c r="H10" i="8"/>
  <c r="Y9" i="8"/>
  <c r="X9" i="8"/>
  <c r="W9" i="8"/>
  <c r="P9" i="8"/>
  <c r="R9" i="8" s="1"/>
  <c r="U9" i="8" s="1"/>
  <c r="O9" i="8"/>
  <c r="Q9" i="8" s="1"/>
  <c r="T9" i="8" s="1"/>
  <c r="N9" i="8"/>
  <c r="S9" i="8" s="1"/>
  <c r="V9" i="8" s="1"/>
  <c r="M9" i="8"/>
  <c r="L9" i="8"/>
  <c r="K9" i="8"/>
  <c r="J9" i="8"/>
  <c r="I9" i="8"/>
  <c r="H9" i="8"/>
  <c r="Y11" i="8"/>
  <c r="X11" i="8"/>
  <c r="W11" i="8"/>
  <c r="R11" i="8"/>
  <c r="U11" i="8" s="1"/>
  <c r="O11" i="8"/>
  <c r="Q11" i="8" s="1"/>
  <c r="T11" i="8" s="1"/>
  <c r="M11" i="8"/>
  <c r="L11" i="8"/>
  <c r="J11" i="8"/>
  <c r="I11" i="8"/>
  <c r="S11" i="8" s="1"/>
  <c r="V11" i="8" s="1"/>
  <c r="H11" i="8"/>
  <c r="S11" i="1"/>
  <c r="T11" i="1" s="1"/>
  <c r="W11" i="1" s="1"/>
  <c r="M11" i="1"/>
  <c r="P11" i="1" s="1"/>
  <c r="C12" i="8"/>
  <c r="N11" i="1" l="1"/>
  <c r="Q11" i="1" s="1"/>
  <c r="U11" i="1"/>
  <c r="X11" i="1" s="1"/>
  <c r="V11" i="1"/>
  <c r="O11" i="1"/>
  <c r="R11" i="1" s="1"/>
  <c r="C12" i="1"/>
  <c r="S10" i="1"/>
  <c r="T10" i="1" s="1"/>
  <c r="W10" i="1" s="1"/>
  <c r="M10" i="1"/>
  <c r="P10" i="1" s="1"/>
  <c r="V10" i="1" l="1"/>
  <c r="U10" i="1"/>
  <c r="X10" i="1" s="1"/>
  <c r="N10" i="1"/>
  <c r="Q10" i="1" s="1"/>
  <c r="O10" i="1"/>
  <c r="R10" i="1" s="1"/>
  <c r="D9" i="2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H13" i="1"/>
  <c r="H14" i="1" s="1"/>
  <c r="E13" i="1"/>
  <c r="E14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<sst xmlns="http://schemas.openxmlformats.org/spreadsheetml/2006/main" count="177" uniqueCount="76">
  <si>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</si>
  <si>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</si>
  <si>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</si>
  <si>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</si>
  <si>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</si>
  <si>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</si>
  <si>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</si>
  <si>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</si>
  <si>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</si>
  <si>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</si>
  <si>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</si>
  <si>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</si>
  <si>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</si>
  <si>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</si>
  <si>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</si>
  <si>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</si>
  <si>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</si>
  <si>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</si>
  <si>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</si>
  <si>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</si>
  <si>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</si>
  <si>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</si>
  <si>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</si>
  <si>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</si>
  <si>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</si>
  <si>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</si>
  <si>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</si>
  <si>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</si>
  <si>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</si>
  <si>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</si>
  <si>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</si>
  <si>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</si>
  <si>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</si>
  <si>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</si>
  <si>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</si>
  <si>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</si>
  <si>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</si>
  <si>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</si>
  <si>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</si>
  <si>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</si>
  <si>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</si>
  <si>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</si>
  <si>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</si>
  <si>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</si>
  <si>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</si>
  <si>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</si>
  <si>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</si>
  <si>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</si>
  <si>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</si>
  <si>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</si>
  <si>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</si>
  <si>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</si>
  <si>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</si>
  <si>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</si>
  <si>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</si>
  <si>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</si>
  <si>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</si>
  <si>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</si>
  <si>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</si>
  <si>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</si>
  <si>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</si>
  <si>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</si>
  <si>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</si>
  <si>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</si>
  <si>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</si>
  <si>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</si>
  <si>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</si>
  <si>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</si>
  <si>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</si>
  <si>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</si>
  <si>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</si>
  <si>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Ўйрат худуди Хумоюнмирзо Хондамиршох фермер хўжалиги томонидан суғорилиб экиладиган </t>
  </si>
  <si>
    <t>54-57</t>
  </si>
  <si>
    <t>92-149</t>
  </si>
  <si>
    <t>пахта-ғалла</t>
  </si>
  <si>
    <t>пахта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</si>
</sst>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 t="s">
        <v>72</v>
      </c>
      <c r="C9" s="41">
        <v>5</v>
      </c>
      <c r="D9" s="7" t="s">
        <v>74</v>
      </c>
      <c r="E9" s="40">
        <v>15.48</v>
      </c>
      <c r="F9" s="39">
        <v>1.1175999999999999</v>
      </c>
      <c r="G9" s="32" t="s">
        <v>21</v>
      </c>
      <c r="H9" s="7">
        <v>129</v>
      </c>
      <c r="I9" s="39">
        <v>1.05</v>
      </c>
      <c r="J9" s="32" t="s">
        <v>21</v>
      </c>
      <c r="K9" s="7">
        <v>1.6</v>
      </c>
      <c r="L9" s="29" t="s">
        <v>57</v>
      </c>
      <c r="M9" s="8">
        <f>+Y9*Z9</f>
        <v>7.7165999999999997</v>
      </c>
      <c r="N9" s="9">
        <f>M9*F9*0.7</f>
        <v>6.0368505119999991</v>
      </c>
      <c r="O9" s="9">
        <f>M9*I9*0.5</f>
        <v>4.051215</v>
      </c>
      <c r="P9" s="9">
        <f>M9*C9</f>
        <v>38.582999999999998</v>
      </c>
      <c r="Q9" s="9">
        <f>N9*C9</f>
        <v>30.184252559999997</v>
      </c>
      <c r="R9" s="9">
        <f>O9*C9</f>
        <v>20.256074999999999</v>
      </c>
      <c r="S9" s="9">
        <f>+AA9*Z9</f>
        <v>4.8485969999999998</v>
      </c>
      <c r="T9" s="9">
        <f>S9*F9*0.7</f>
        <v>3.7931544050399992</v>
      </c>
      <c r="U9" s="9">
        <f>S9*I9*0.3</f>
        <v>1.527308055</v>
      </c>
      <c r="V9" s="9">
        <f>S9*C9</f>
        <v>24.242984999999997</v>
      </c>
      <c r="W9" s="9">
        <f>T9*C9</f>
        <v>18.965772025199996</v>
      </c>
      <c r="X9" s="9">
        <f>U9*C9</f>
        <v>7.6365402749999998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59</v>
      </c>
      <c r="C10" s="41">
        <v>5</v>
      </c>
      <c r="D10" s="7" t="s">
        <v>75</v>
      </c>
      <c r="E10" s="40">
        <v>13.77</v>
      </c>
      <c r="F10" s="39">
        <v>1.1454</v>
      </c>
      <c r="G10" s="31" t="s">
        <v>55</v>
      </c>
      <c r="H10" s="7">
        <v>147</v>
      </c>
      <c r="I10" s="39">
        <v>1.0063</v>
      </c>
      <c r="J10" s="32" t="s">
        <v>21</v>
      </c>
      <c r="K10" s="7">
        <v>1.7</v>
      </c>
      <c r="L10" s="30" t="s">
        <v>56</v>
      </c>
      <c r="M10" s="8">
        <f>+Y10*Z10</f>
        <v>7.7165999999999997</v>
      </c>
      <c r="N10" s="9">
        <f>M10*F10*0.7</f>
        <v>6.1870155479999989</v>
      </c>
      <c r="O10" s="9">
        <f>M10*I10*0.5</f>
        <v>3.8826072899999997</v>
      </c>
      <c r="P10" s="9">
        <f>M10*C10</f>
        <v>38.582999999999998</v>
      </c>
      <c r="Q10" s="9">
        <f>N10*C10</f>
        <v>30.935077739999993</v>
      </c>
      <c r="R10" s="9">
        <f>O10*C10</f>
        <v>19.41303645</v>
      </c>
      <c r="S10" s="9">
        <f>+AA10*Z10</f>
        <v>4.8485969999999998</v>
      </c>
      <c r="T10" s="9">
        <f>S10*F10*0.7</f>
        <v>3.8875081026599996</v>
      </c>
      <c r="U10" s="9">
        <f>S10*I10*0.3</f>
        <v>1.46374294833</v>
      </c>
      <c r="V10" s="9">
        <f>S10*C10</f>
        <v>24.242984999999997</v>
      </c>
      <c r="W10" s="9">
        <f>T10*C10</f>
        <v>19.437540513299997</v>
      </c>
      <c r="X10" s="9">
        <f>U10*C10</f>
        <v>7.31871474165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2</v>
      </c>
      <c r="B11" s="25" t="s">
        <v>73</v>
      </c>
      <c r="C11" s="41">
        <v>2</v>
      </c>
      <c r="D11" s="7" t="s">
        <v>61</v>
      </c>
      <c r="E11" s="40">
        <v>16.03</v>
      </c>
      <c r="F11" s="39">
        <v>1.1037999999999999</v>
      </c>
      <c r="G11" s="32" t="s">
        <v>21</v>
      </c>
      <c r="H11" s="7">
        <v>138</v>
      </c>
      <c r="I11" s="39">
        <v>1.0281</v>
      </c>
      <c r="J11" s="32" t="s">
        <v>21</v>
      </c>
      <c r="K11" s="51">
        <v>2</v>
      </c>
      <c r="L11" s="30" t="s">
        <v>56</v>
      </c>
      <c r="M11" s="8">
        <f>+Y11*Z11</f>
        <v>7.7165999999999997</v>
      </c>
      <c r="N11" s="9">
        <f>M11*F11*0.7</f>
        <v>5.9623081559999997</v>
      </c>
      <c r="O11" s="9">
        <f>M11*I11*0.5</f>
        <v>3.9667182299999997</v>
      </c>
      <c r="P11" s="9">
        <f>M11*C11</f>
        <v>15.433199999999999</v>
      </c>
      <c r="Q11" s="9">
        <f>N11*C11</f>
        <v>11.924616311999999</v>
      </c>
      <c r="R11" s="9">
        <f>O11*C11</f>
        <v>7.9334364599999994</v>
      </c>
      <c r="S11" s="9">
        <f>+AA11*Z11</f>
        <v>4.8485969999999998</v>
      </c>
      <c r="T11" s="9">
        <f>S11*F11*0.7</f>
        <v>3.7463169580199991</v>
      </c>
      <c r="U11" s="9">
        <f>S11*I11*0.3</f>
        <v>1.49545277271</v>
      </c>
      <c r="V11" s="9">
        <f>S11*C11</f>
        <v>9.6971939999999996</v>
      </c>
      <c r="W11" s="9">
        <f>T11*C11</f>
        <v>7.4926339160399982</v>
      </c>
      <c r="X11" s="9">
        <f>U11*C11</f>
        <v>2.99090554542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C12" s="34">
        <f>SUM(C9:C11)</f>
        <v>12</v>
      </c>
      <c r="F12" s="12"/>
      <c r="G12" s="1"/>
      <c r="AC12" s="32" t="s">
        <v>21</v>
      </c>
    </row>
    <row r="13" spans="1:33" ht="19.5" customHeight="1">
      <c r="E13" s="1">
        <f>SUM(E9:E12)</f>
        <v>45.28</v>
      </c>
      <c r="F13" s="12"/>
      <c r="G13" s="1"/>
      <c r="H13" s="1">
        <f>SUM(H9:H12)</f>
        <v>414</v>
      </c>
      <c r="K13" s="1">
        <f>SUM(K9:K12)</f>
        <v>5.3</v>
      </c>
      <c r="AC13" s="33" t="s">
        <v>60</v>
      </c>
      <c r="AG13" s="1">
        <v>300</v>
      </c>
    </row>
    <row r="14" spans="1:33">
      <c r="E14" s="1">
        <f>+E13/3</f>
        <v>15.093333333333334</v>
      </c>
      <c r="F14" s="12"/>
      <c r="G14" s="1"/>
      <c r="H14" s="1">
        <f>+H13/3</f>
        <v>138</v>
      </c>
      <c r="K14" s="1">
        <f>+K13/3</f>
        <v>1.7666666666666666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29" sqref="K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12</v>
      </c>
      <c r="C9" s="20">
        <v>5</v>
      </c>
      <c r="D9" s="21">
        <f>+C9/B9%</f>
        <v>41.666666666666671</v>
      </c>
      <c r="E9" s="20">
        <v>7</v>
      </c>
      <c r="F9" s="21">
        <f>E9/B9*100</f>
        <v>58.333333333333336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15.093333333333334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">
        <v>71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12</v>
      </c>
      <c r="C19" s="20"/>
      <c r="D19" s="21">
        <f>+C19/B19%</f>
        <v>0</v>
      </c>
      <c r="E19" s="20">
        <v>12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138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">
        <v>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12</v>
      </c>
      <c r="C29" s="20"/>
      <c r="D29" s="21">
        <f>+C29/B29%</f>
        <v>0</v>
      </c>
      <c r="E29" s="20"/>
      <c r="F29" s="21">
        <f>+E29/B29%</f>
        <v>0</v>
      </c>
      <c r="G29" s="22">
        <v>5</v>
      </c>
      <c r="H29" s="21">
        <f>+G29/B29%</f>
        <v>41.666666666666671</v>
      </c>
      <c r="I29" s="26">
        <v>7</v>
      </c>
      <c r="J29" s="21">
        <f>+I29/B29%</f>
        <v>58.333333333333336</v>
      </c>
      <c r="K29" s="22"/>
      <c r="L29" s="21">
        <f>+K29/B29%</f>
        <v>0</v>
      </c>
      <c r="M29" s="24">
        <f>+Жадвал!K14</f>
        <v>1.7666666666666666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C15" sqref="C1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0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62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63</v>
      </c>
      <c r="I7" s="92"/>
      <c r="J7" s="50" t="s">
        <v>64</v>
      </c>
      <c r="K7" s="42" t="s">
        <v>65</v>
      </c>
      <c r="L7" s="50" t="s">
        <v>66</v>
      </c>
      <c r="M7" s="92" t="s">
        <v>67</v>
      </c>
      <c r="N7" s="92"/>
      <c r="O7" s="92" t="s">
        <v>68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0" t="s">
        <v>69</v>
      </c>
      <c r="I8" s="50" t="s">
        <v>70</v>
      </c>
      <c r="J8" s="50" t="s">
        <v>17</v>
      </c>
      <c r="K8" s="50" t="s">
        <v>69</v>
      </c>
      <c r="L8" s="50" t="s">
        <v>17</v>
      </c>
      <c r="M8" s="50" t="s">
        <v>17</v>
      </c>
      <c r="N8" s="50" t="s">
        <v>70</v>
      </c>
      <c r="O8" s="50" t="s">
        <v>17</v>
      </c>
      <c r="P8" s="50" t="s">
        <v>69</v>
      </c>
      <c r="Q8" s="43" t="s">
        <v>17</v>
      </c>
      <c r="R8" s="43" t="s">
        <v>69</v>
      </c>
      <c r="S8" s="43" t="s">
        <v>70</v>
      </c>
      <c r="T8" s="44"/>
      <c r="U8" s="44"/>
      <c r="V8" s="44"/>
      <c r="W8" s="43" t="s">
        <v>17</v>
      </c>
      <c r="X8" s="43" t="s">
        <v>69</v>
      </c>
      <c r="Y8" s="43" t="s">
        <v>70</v>
      </c>
    </row>
    <row r="9" spans="1:25" s="10" customFormat="1" ht="19.5" customHeight="1">
      <c r="A9" s="6">
        <v>1</v>
      </c>
      <c r="B9" s="25" t="s">
        <v>72</v>
      </c>
      <c r="C9" s="41">
        <v>5</v>
      </c>
      <c r="D9" s="7" t="s">
        <v>74</v>
      </c>
      <c r="E9" s="9">
        <v>38.582999999999998</v>
      </c>
      <c r="F9" s="9">
        <v>30.184252559999997</v>
      </c>
      <c r="G9" s="9">
        <v>20.256074999999999</v>
      </c>
      <c r="H9" s="45">
        <f t="shared" ref="H9:H10" si="0">+F9*0.7</f>
        <v>21.128976791999996</v>
      </c>
      <c r="I9" s="45">
        <f t="shared" ref="I9:I10" si="1">+G9*0.5</f>
        <v>10.1280375</v>
      </c>
      <c r="J9" s="45">
        <f t="shared" ref="J9:J10" si="2">+E9*0.25</f>
        <v>9.6457499999999996</v>
      </c>
      <c r="K9" s="45">
        <f t="shared" ref="K9:K10" si="3">+F9*0.15</f>
        <v>4.5276378839999998</v>
      </c>
      <c r="L9" s="45">
        <f t="shared" ref="L9:L10" si="4">+E9*0.25</f>
        <v>9.6457499999999996</v>
      </c>
      <c r="M9" s="45">
        <f t="shared" ref="M9:M10" si="5">+E9*0.25</f>
        <v>9.6457499999999996</v>
      </c>
      <c r="N9" s="45">
        <f t="shared" ref="N9:N10" si="6">+G9*0.5</f>
        <v>10.1280375</v>
      </c>
      <c r="O9" s="45">
        <f t="shared" ref="O9:O10" si="7">+E9*0.25</f>
        <v>9.6457499999999996</v>
      </c>
      <c r="P9" s="45">
        <f t="shared" ref="P9:P10" si="8">+F9*0.15</f>
        <v>4.5276378839999998</v>
      </c>
      <c r="Q9" s="46">
        <f t="shared" ref="Q9:Q10" si="9">+O9+M9+L9+J9</f>
        <v>38.582999999999998</v>
      </c>
      <c r="R9" s="47">
        <f t="shared" ref="R9:R10" si="10">+P9+K9+H9</f>
        <v>30.184252559999997</v>
      </c>
      <c r="S9" s="47">
        <f t="shared" ref="S9:S10" si="11">+N9+I9</f>
        <v>20.256074999999999</v>
      </c>
      <c r="T9" s="48">
        <f t="shared" ref="T9:V10" si="12">+Q9-E9</f>
        <v>0</v>
      </c>
      <c r="U9" s="48">
        <f t="shared" si="12"/>
        <v>0</v>
      </c>
      <c r="V9" s="48">
        <f t="shared" si="12"/>
        <v>0</v>
      </c>
      <c r="W9" s="46">
        <f t="shared" ref="W9:W10" si="13">+E9/C9</f>
        <v>7.7165999999999997</v>
      </c>
      <c r="X9" s="46">
        <f t="shared" ref="X9:X10" si="14">+F9/C9</f>
        <v>6.0368505119999991</v>
      </c>
      <c r="Y9" s="46">
        <f t="shared" ref="Y9:Y10" si="15">+G9/C9</f>
        <v>4.051215</v>
      </c>
    </row>
    <row r="10" spans="1:25" s="10" customFormat="1" ht="19.5" customHeight="1">
      <c r="A10" s="6">
        <v>2</v>
      </c>
      <c r="B10" s="25">
        <v>59</v>
      </c>
      <c r="C10" s="41">
        <v>5</v>
      </c>
      <c r="D10" s="7" t="s">
        <v>75</v>
      </c>
      <c r="E10" s="9">
        <v>38.582999999999998</v>
      </c>
      <c r="F10" s="9">
        <v>30.935077739999993</v>
      </c>
      <c r="G10" s="9">
        <v>19.41303645</v>
      </c>
      <c r="H10" s="45">
        <f t="shared" si="0"/>
        <v>21.654554417999993</v>
      </c>
      <c r="I10" s="45">
        <f t="shared" si="1"/>
        <v>9.7065182249999999</v>
      </c>
      <c r="J10" s="45">
        <f t="shared" si="2"/>
        <v>9.6457499999999996</v>
      </c>
      <c r="K10" s="45">
        <f t="shared" si="3"/>
        <v>4.6402616609999985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9.7065182249999999</v>
      </c>
      <c r="O10" s="45">
        <f t="shared" si="7"/>
        <v>9.6457499999999996</v>
      </c>
      <c r="P10" s="45">
        <f t="shared" si="8"/>
        <v>4.6402616609999985</v>
      </c>
      <c r="Q10" s="46">
        <f t="shared" si="9"/>
        <v>38.582999999999998</v>
      </c>
      <c r="R10" s="47">
        <f t="shared" si="10"/>
        <v>30.93507773999999</v>
      </c>
      <c r="S10" s="47">
        <f t="shared" si="11"/>
        <v>19.41303645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6.1870155479999989</v>
      </c>
      <c r="Y10" s="46">
        <f t="shared" si="15"/>
        <v>3.8826072900000002</v>
      </c>
    </row>
    <row r="11" spans="1:25" s="10" customFormat="1" ht="19.5" customHeight="1">
      <c r="A11" s="6">
        <v>3</v>
      </c>
      <c r="B11" s="25" t="s">
        <v>73</v>
      </c>
      <c r="C11" s="41">
        <v>2</v>
      </c>
      <c r="D11" s="7" t="s">
        <v>61</v>
      </c>
      <c r="E11" s="9">
        <v>9.6971939999999996</v>
      </c>
      <c r="F11" s="9">
        <v>7.4926339160399982</v>
      </c>
      <c r="G11" s="9">
        <v>2.99090554542</v>
      </c>
      <c r="H11" s="45">
        <f t="shared" ref="H11:I11" si="16">+F11</f>
        <v>7.4926339160399982</v>
      </c>
      <c r="I11" s="45">
        <f t="shared" si="16"/>
        <v>2.99090554542</v>
      </c>
      <c r="J11" s="45">
        <f t="shared" ref="J11" si="17">+E11*0.15</f>
        <v>1.4545790999999999</v>
      </c>
      <c r="K11" s="45"/>
      <c r="L11" s="45">
        <f t="shared" ref="L11" si="18">+E11*0.35</f>
        <v>3.3940178999999997</v>
      </c>
      <c r="M11" s="45">
        <f t="shared" ref="M11" si="19">+E11*0.35</f>
        <v>3.3940178999999997</v>
      </c>
      <c r="N11" s="45"/>
      <c r="O11" s="45">
        <f t="shared" ref="O11" si="20">+E11*0.15</f>
        <v>1.4545790999999999</v>
      </c>
      <c r="P11" s="45"/>
      <c r="Q11" s="46">
        <f t="shared" ref="Q11" si="21">+O11+M11+L11+J11</f>
        <v>9.6971939999999996</v>
      </c>
      <c r="R11" s="47">
        <f t="shared" ref="R11" si="22">+P11+K11+H11</f>
        <v>7.4926339160399982</v>
      </c>
      <c r="S11" s="47">
        <f t="shared" ref="S11" si="23">+N11+I11</f>
        <v>2.99090554542</v>
      </c>
      <c r="T11" s="48">
        <f t="shared" ref="T11:V11" si="24">+Q11-E11</f>
        <v>0</v>
      </c>
      <c r="U11" s="48">
        <f t="shared" si="24"/>
        <v>0</v>
      </c>
      <c r="V11" s="48">
        <f t="shared" si="24"/>
        <v>0</v>
      </c>
      <c r="W11" s="46">
        <f t="shared" ref="W11" si="25">+E11/C11</f>
        <v>4.8485969999999998</v>
      </c>
      <c r="X11" s="46">
        <f t="shared" ref="X11" si="26">+F11/C11</f>
        <v>3.7463169580199991</v>
      </c>
      <c r="Y11" s="46">
        <f t="shared" ref="Y11" si="27">+G11/C11</f>
        <v>1.49545277271</v>
      </c>
    </row>
    <row r="12" spans="1:25" ht="19.5" customHeight="1">
      <c r="C12" s="34">
        <f>SUM(C9:C11)</f>
        <v>12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E7:E8"/>
    <mergeCell ref="F7:F8"/>
    <mergeCell ref="G7:G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2023-04-03T05:34:14Z</dcterms:modified>
</cp:coreProperties>
</file>