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Тошлоқ\Араббой Тухтабой\Акмал ғурури\"/>
    </mc:Choice>
  </mc:AlternateContent>
  <bookViews>
    <workbookView xWindow="480" yWindow="105" windowWidth="27795" windowHeight="12600"/>
  </bookViews>
  <sheets>
    <sheet name="Жадвал" sheetId="1" r:id="rId1"/>
    <sheet name="3." sheetId="2" r:id="rId2"/>
    <sheet name="4" sheetId="5" r:id="rId3"/>
  </sheets>
  <definedNames>
    <definedName name="_xlnm._FilterDatabase" localSheetId="2" hidden="1">'4'!$A$6:$G$10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62913"/>
</workbook>
</file>

<file path=xl/calcChain.xml><?xml version="1.0" encoding="utf-8"?>
<calcChain xmlns="http://schemas.openxmlformats.org/spreadsheetml/2006/main">
  <c r="Y28" i="5" l="1"/>
  <c r="X28" i="5"/>
  <c r="W28" i="5"/>
  <c r="R28" i="5"/>
  <c r="U28" i="5" s="1"/>
  <c r="P28" i="5"/>
  <c r="O28" i="5"/>
  <c r="Q28" i="5" s="1"/>
  <c r="T28" i="5" s="1"/>
  <c r="N28" i="5"/>
  <c r="S28" i="5" s="1"/>
  <c r="V28" i="5" s="1"/>
  <c r="M28" i="5"/>
  <c r="L28" i="5"/>
  <c r="K28" i="5"/>
  <c r="J28" i="5"/>
  <c r="I28" i="5"/>
  <c r="H28" i="5"/>
  <c r="Y27" i="5"/>
  <c r="X27" i="5"/>
  <c r="W27" i="5"/>
  <c r="P27" i="5"/>
  <c r="R27" i="5" s="1"/>
  <c r="U27" i="5" s="1"/>
  <c r="O27" i="5"/>
  <c r="Q27" i="5" s="1"/>
  <c r="T27" i="5" s="1"/>
  <c r="N27" i="5"/>
  <c r="S27" i="5" s="1"/>
  <c r="V27" i="5" s="1"/>
  <c r="M27" i="5"/>
  <c r="L27" i="5"/>
  <c r="K27" i="5"/>
  <c r="J27" i="5"/>
  <c r="I27" i="5"/>
  <c r="H27" i="5"/>
  <c r="Y26" i="5"/>
  <c r="X26" i="5"/>
  <c r="W26" i="5"/>
  <c r="R26" i="5"/>
  <c r="U26" i="5" s="1"/>
  <c r="P26" i="5"/>
  <c r="O26" i="5"/>
  <c r="N26" i="5"/>
  <c r="S26" i="5" s="1"/>
  <c r="V26" i="5" s="1"/>
  <c r="M26" i="5"/>
  <c r="Q26" i="5" s="1"/>
  <c r="T26" i="5" s="1"/>
  <c r="L26" i="5"/>
  <c r="K26" i="5"/>
  <c r="J26" i="5"/>
  <c r="I26" i="5"/>
  <c r="H26" i="5"/>
  <c r="Y23" i="5"/>
  <c r="X23" i="5"/>
  <c r="W23" i="5"/>
  <c r="R23" i="5"/>
  <c r="U23" i="5" s="1"/>
  <c r="P23" i="5"/>
  <c r="O23" i="5"/>
  <c r="Q23" i="5" s="1"/>
  <c r="T23" i="5" s="1"/>
  <c r="N23" i="5"/>
  <c r="S23" i="5" s="1"/>
  <c r="V23" i="5" s="1"/>
  <c r="M23" i="5"/>
  <c r="L23" i="5"/>
  <c r="K23" i="5"/>
  <c r="J23" i="5"/>
  <c r="I23" i="5"/>
  <c r="H23" i="5"/>
  <c r="Y22" i="5"/>
  <c r="X22" i="5"/>
  <c r="W22" i="5"/>
  <c r="P22" i="5"/>
  <c r="R22" i="5" s="1"/>
  <c r="U22" i="5" s="1"/>
  <c r="O22" i="5"/>
  <c r="Q22" i="5" s="1"/>
  <c r="T22" i="5" s="1"/>
  <c r="N22" i="5"/>
  <c r="S22" i="5" s="1"/>
  <c r="V22" i="5" s="1"/>
  <c r="M22" i="5"/>
  <c r="L22" i="5"/>
  <c r="K22" i="5"/>
  <c r="J22" i="5"/>
  <c r="I22" i="5"/>
  <c r="H22" i="5"/>
  <c r="Y21" i="5"/>
  <c r="X21" i="5"/>
  <c r="W21" i="5"/>
  <c r="R21" i="5"/>
  <c r="U21" i="5" s="1"/>
  <c r="P21" i="5"/>
  <c r="O21" i="5"/>
  <c r="Q21" i="5" s="1"/>
  <c r="T21" i="5" s="1"/>
  <c r="N21" i="5"/>
  <c r="S21" i="5" s="1"/>
  <c r="V21" i="5" s="1"/>
  <c r="M21" i="5"/>
  <c r="L21" i="5"/>
  <c r="K21" i="5"/>
  <c r="J21" i="5"/>
  <c r="I21" i="5"/>
  <c r="H21" i="5"/>
  <c r="Y18" i="5"/>
  <c r="X18" i="5"/>
  <c r="W18" i="5"/>
  <c r="R18" i="5"/>
  <c r="U18" i="5" s="1"/>
  <c r="P18" i="5"/>
  <c r="O18" i="5"/>
  <c r="Q18" i="5" s="1"/>
  <c r="T18" i="5" s="1"/>
  <c r="N18" i="5"/>
  <c r="S18" i="5" s="1"/>
  <c r="V18" i="5" s="1"/>
  <c r="M18" i="5"/>
  <c r="L18" i="5"/>
  <c r="K18" i="5"/>
  <c r="J18" i="5"/>
  <c r="I18" i="5"/>
  <c r="H18" i="5"/>
  <c r="Y17" i="5"/>
  <c r="X17" i="5"/>
  <c r="W17" i="5"/>
  <c r="P17" i="5"/>
  <c r="R17" i="5" s="1"/>
  <c r="U17" i="5" s="1"/>
  <c r="O17" i="5"/>
  <c r="N17" i="5"/>
  <c r="M17" i="5"/>
  <c r="Q17" i="5" s="1"/>
  <c r="T17" i="5" s="1"/>
  <c r="L17" i="5"/>
  <c r="K17" i="5"/>
  <c r="J17" i="5"/>
  <c r="I17" i="5"/>
  <c r="S17" i="5" s="1"/>
  <c r="V17" i="5" s="1"/>
  <c r="H17" i="5"/>
  <c r="Y13" i="5"/>
  <c r="X13" i="5"/>
  <c r="W13" i="5"/>
  <c r="R13" i="5"/>
  <c r="U13" i="5" s="1"/>
  <c r="P13" i="5"/>
  <c r="O13" i="5"/>
  <c r="Q13" i="5" s="1"/>
  <c r="T13" i="5" s="1"/>
  <c r="N13" i="5"/>
  <c r="S13" i="5" s="1"/>
  <c r="V13" i="5" s="1"/>
  <c r="M13" i="5"/>
  <c r="L13" i="5"/>
  <c r="K13" i="5"/>
  <c r="J13" i="5"/>
  <c r="I13" i="5"/>
  <c r="H13" i="5"/>
  <c r="Y12" i="5"/>
  <c r="X12" i="5"/>
  <c r="W12" i="5"/>
  <c r="P12" i="5"/>
  <c r="R12" i="5" s="1"/>
  <c r="U12" i="5" s="1"/>
  <c r="O12" i="5"/>
  <c r="Q12" i="5" s="1"/>
  <c r="T12" i="5" s="1"/>
  <c r="N12" i="5"/>
  <c r="S12" i="5" s="1"/>
  <c r="V12" i="5" s="1"/>
  <c r="M12" i="5"/>
  <c r="L12" i="5"/>
  <c r="K12" i="5"/>
  <c r="J12" i="5"/>
  <c r="I12" i="5"/>
  <c r="H12" i="5"/>
  <c r="Y11" i="5"/>
  <c r="X11" i="5"/>
  <c r="W11" i="5"/>
  <c r="R11" i="5"/>
  <c r="U11" i="5" s="1"/>
  <c r="P11" i="5"/>
  <c r="O11" i="5"/>
  <c r="Q11" i="5" s="1"/>
  <c r="T11" i="5" s="1"/>
  <c r="N11" i="5"/>
  <c r="S11" i="5" s="1"/>
  <c r="V11" i="5" s="1"/>
  <c r="M11" i="5"/>
  <c r="L11" i="5"/>
  <c r="K11" i="5"/>
  <c r="J11" i="5"/>
  <c r="I11" i="5"/>
  <c r="H11" i="5"/>
  <c r="Y10" i="5"/>
  <c r="X10" i="5"/>
  <c r="W10" i="5"/>
  <c r="P10" i="5"/>
  <c r="R10" i="5" s="1"/>
  <c r="U10" i="5" s="1"/>
  <c r="O10" i="5"/>
  <c r="Q10" i="5" s="1"/>
  <c r="T10" i="5" s="1"/>
  <c r="N10" i="5"/>
  <c r="S10" i="5" s="1"/>
  <c r="V10" i="5" s="1"/>
  <c r="M10" i="5"/>
  <c r="L10" i="5"/>
  <c r="K10" i="5"/>
  <c r="J10" i="5"/>
  <c r="I10" i="5"/>
  <c r="H10" i="5"/>
  <c r="Y29" i="5"/>
  <c r="X29" i="5"/>
  <c r="W29" i="5"/>
  <c r="R29" i="5"/>
  <c r="U29" i="5" s="1"/>
  <c r="O29" i="5"/>
  <c r="M29" i="5"/>
  <c r="L29" i="5"/>
  <c r="J29" i="5"/>
  <c r="Q29" i="5" s="1"/>
  <c r="T29" i="5" s="1"/>
  <c r="I29" i="5"/>
  <c r="S29" i="5" s="1"/>
  <c r="V29" i="5" s="1"/>
  <c r="H29" i="5"/>
  <c r="Y25" i="5"/>
  <c r="X25" i="5"/>
  <c r="W25" i="5"/>
  <c r="R25" i="5"/>
  <c r="U25" i="5" s="1"/>
  <c r="O25" i="5"/>
  <c r="Q25" i="5" s="1"/>
  <c r="T25" i="5" s="1"/>
  <c r="M25" i="5"/>
  <c r="L25" i="5"/>
  <c r="J25" i="5"/>
  <c r="I25" i="5"/>
  <c r="S25" i="5" s="1"/>
  <c r="V25" i="5" s="1"/>
  <c r="H25" i="5"/>
  <c r="Y24" i="5"/>
  <c r="X24" i="5"/>
  <c r="W24" i="5"/>
  <c r="V24" i="5"/>
  <c r="S24" i="5"/>
  <c r="R24" i="5"/>
  <c r="U24" i="5" s="1"/>
  <c r="O24" i="5"/>
  <c r="Q24" i="5" s="1"/>
  <c r="T24" i="5" s="1"/>
  <c r="M24" i="5"/>
  <c r="L24" i="5"/>
  <c r="J24" i="5"/>
  <c r="I24" i="5"/>
  <c r="H24" i="5"/>
  <c r="Y20" i="5"/>
  <c r="X20" i="5"/>
  <c r="W20" i="5"/>
  <c r="V20" i="5"/>
  <c r="S20" i="5"/>
  <c r="R20" i="5"/>
  <c r="U20" i="5" s="1"/>
  <c r="O20" i="5"/>
  <c r="Q20" i="5" s="1"/>
  <c r="T20" i="5" s="1"/>
  <c r="M20" i="5"/>
  <c r="L20" i="5"/>
  <c r="J20" i="5"/>
  <c r="I20" i="5"/>
  <c r="H20" i="5"/>
  <c r="Y19" i="5"/>
  <c r="X19" i="5"/>
  <c r="W19" i="5"/>
  <c r="U19" i="5"/>
  <c r="R19" i="5"/>
  <c r="O19" i="5"/>
  <c r="M19" i="5"/>
  <c r="L19" i="5"/>
  <c r="J19" i="5"/>
  <c r="Q19" i="5" s="1"/>
  <c r="T19" i="5" s="1"/>
  <c r="I19" i="5"/>
  <c r="S19" i="5" s="1"/>
  <c r="V19" i="5" s="1"/>
  <c r="H19" i="5"/>
  <c r="Y16" i="5"/>
  <c r="X16" i="5"/>
  <c r="W16" i="5"/>
  <c r="R16" i="5"/>
  <c r="U16" i="5" s="1"/>
  <c r="O16" i="5"/>
  <c r="Q16" i="5" s="1"/>
  <c r="T16" i="5" s="1"/>
  <c r="M16" i="5"/>
  <c r="L16" i="5"/>
  <c r="J16" i="5"/>
  <c r="I16" i="5"/>
  <c r="S16" i="5" s="1"/>
  <c r="V16" i="5" s="1"/>
  <c r="H16" i="5"/>
  <c r="Y15" i="5"/>
  <c r="X15" i="5"/>
  <c r="W15" i="5"/>
  <c r="S15" i="5"/>
  <c r="V15" i="5" s="1"/>
  <c r="O15" i="5"/>
  <c r="M15" i="5"/>
  <c r="L15" i="5"/>
  <c r="J15" i="5"/>
  <c r="Q15" i="5" s="1"/>
  <c r="T15" i="5" s="1"/>
  <c r="I15" i="5"/>
  <c r="H15" i="5"/>
  <c r="R15" i="5" s="1"/>
  <c r="U15" i="5" s="1"/>
  <c r="Y14" i="5"/>
  <c r="X14" i="5"/>
  <c r="W14" i="5"/>
  <c r="R14" i="5"/>
  <c r="U14" i="5" s="1"/>
  <c r="O14" i="5"/>
  <c r="Q14" i="5" s="1"/>
  <c r="T14" i="5" s="1"/>
  <c r="M14" i="5"/>
  <c r="L14" i="5"/>
  <c r="J14" i="5"/>
  <c r="I14" i="5"/>
  <c r="S14" i="5" s="1"/>
  <c r="V14" i="5" s="1"/>
  <c r="H14" i="5"/>
  <c r="Y9" i="5"/>
  <c r="X9" i="5"/>
  <c r="W9" i="5"/>
  <c r="R9" i="5"/>
  <c r="U9" i="5" s="1"/>
  <c r="O9" i="5"/>
  <c r="Q9" i="5" s="1"/>
  <c r="T9" i="5" s="1"/>
  <c r="M9" i="5"/>
  <c r="L9" i="5"/>
  <c r="J9" i="5"/>
  <c r="I9" i="5"/>
  <c r="S9" i="5" s="1"/>
  <c r="V9" i="5" s="1"/>
  <c r="H9" i="5"/>
  <c r="C31" i="5"/>
  <c r="K33" i="1"/>
  <c r="H33" i="1"/>
  <c r="E33" i="1"/>
  <c r="C31" i="1"/>
  <c r="E32" i="1"/>
  <c r="M29" i="1"/>
  <c r="N29" i="1" s="1"/>
  <c r="Q29" i="1" s="1"/>
  <c r="O29" i="1"/>
  <c r="R29" i="1" s="1"/>
  <c r="P29" i="1"/>
  <c r="S29" i="1"/>
  <c r="U29" i="1" s="1"/>
  <c r="X29" i="1" s="1"/>
  <c r="T29" i="1"/>
  <c r="W29" i="1" s="1"/>
  <c r="V29" i="1" l="1"/>
  <c r="A21" i="2" l="1"/>
  <c r="A11" i="2"/>
  <c r="M11" i="1" l="1"/>
  <c r="O11" i="1" s="1"/>
  <c r="R11" i="1" s="1"/>
  <c r="N11" i="1"/>
  <c r="Q11" i="1" s="1"/>
  <c r="S11" i="1"/>
  <c r="U11" i="1" s="1"/>
  <c r="X11" i="1" s="1"/>
  <c r="T11" i="1"/>
  <c r="W11" i="1" s="1"/>
  <c r="M12" i="1"/>
  <c r="N12" i="1"/>
  <c r="Q12" i="1" s="1"/>
  <c r="O12" i="1"/>
  <c r="R12" i="1" s="1"/>
  <c r="P12" i="1"/>
  <c r="S12" i="1"/>
  <c r="U12" i="1" s="1"/>
  <c r="X12" i="1" s="1"/>
  <c r="T12" i="1"/>
  <c r="W12" i="1" s="1"/>
  <c r="M13" i="1"/>
  <c r="O13" i="1" s="1"/>
  <c r="R13" i="1" s="1"/>
  <c r="N13" i="1"/>
  <c r="Q13" i="1" s="1"/>
  <c r="S13" i="1"/>
  <c r="U13" i="1" s="1"/>
  <c r="X13" i="1" s="1"/>
  <c r="T13" i="1"/>
  <c r="W13" i="1" s="1"/>
  <c r="M14" i="1"/>
  <c r="N14" i="1"/>
  <c r="Q14" i="1" s="1"/>
  <c r="O14" i="1"/>
  <c r="R14" i="1" s="1"/>
  <c r="P14" i="1"/>
  <c r="S14" i="1"/>
  <c r="U14" i="1" s="1"/>
  <c r="X14" i="1" s="1"/>
  <c r="T14" i="1"/>
  <c r="W14" i="1" s="1"/>
  <c r="M15" i="1"/>
  <c r="O15" i="1" s="1"/>
  <c r="R15" i="1" s="1"/>
  <c r="N15" i="1"/>
  <c r="Q15" i="1" s="1"/>
  <c r="S15" i="1"/>
  <c r="U15" i="1" s="1"/>
  <c r="X15" i="1" s="1"/>
  <c r="T15" i="1"/>
  <c r="W15" i="1" s="1"/>
  <c r="M16" i="1"/>
  <c r="N16" i="1"/>
  <c r="Q16" i="1" s="1"/>
  <c r="O16" i="1"/>
  <c r="R16" i="1" s="1"/>
  <c r="P16" i="1"/>
  <c r="S16" i="1"/>
  <c r="U16" i="1" s="1"/>
  <c r="X16" i="1" s="1"/>
  <c r="T16" i="1"/>
  <c r="W16" i="1" s="1"/>
  <c r="M17" i="1"/>
  <c r="O17" i="1" s="1"/>
  <c r="R17" i="1" s="1"/>
  <c r="N17" i="1"/>
  <c r="Q17" i="1" s="1"/>
  <c r="S17" i="1"/>
  <c r="U17" i="1" s="1"/>
  <c r="X17" i="1" s="1"/>
  <c r="M18" i="1"/>
  <c r="N18" i="1"/>
  <c r="Q18" i="1" s="1"/>
  <c r="O18" i="1"/>
  <c r="R18" i="1" s="1"/>
  <c r="P18" i="1"/>
  <c r="S18" i="1"/>
  <c r="U18" i="1" s="1"/>
  <c r="X18" i="1" s="1"/>
  <c r="T18" i="1"/>
  <c r="W18" i="1" s="1"/>
  <c r="M19" i="1"/>
  <c r="P19" i="1" s="1"/>
  <c r="N19" i="1"/>
  <c r="Q19" i="1" s="1"/>
  <c r="S19" i="1"/>
  <c r="U19" i="1" s="1"/>
  <c r="X19" i="1" s="1"/>
  <c r="T19" i="1"/>
  <c r="W19" i="1" s="1"/>
  <c r="M20" i="1"/>
  <c r="N20" i="1"/>
  <c r="Q20" i="1" s="1"/>
  <c r="O20" i="1"/>
  <c r="R20" i="1" s="1"/>
  <c r="P20" i="1"/>
  <c r="S20" i="1"/>
  <c r="U20" i="1" s="1"/>
  <c r="X20" i="1" s="1"/>
  <c r="T20" i="1"/>
  <c r="W20" i="1" s="1"/>
  <c r="M21" i="1"/>
  <c r="O21" i="1" s="1"/>
  <c r="R21" i="1" s="1"/>
  <c r="N21" i="1"/>
  <c r="Q21" i="1" s="1"/>
  <c r="S21" i="1"/>
  <c r="U21" i="1" s="1"/>
  <c r="X21" i="1" s="1"/>
  <c r="T21" i="1"/>
  <c r="W21" i="1" s="1"/>
  <c r="M22" i="1"/>
  <c r="N22" i="1"/>
  <c r="Q22" i="1" s="1"/>
  <c r="O22" i="1"/>
  <c r="R22" i="1" s="1"/>
  <c r="P22" i="1"/>
  <c r="S22" i="1"/>
  <c r="U22" i="1" s="1"/>
  <c r="X22" i="1" s="1"/>
  <c r="T22" i="1"/>
  <c r="W22" i="1" s="1"/>
  <c r="M23" i="1"/>
  <c r="O23" i="1" s="1"/>
  <c r="R23" i="1" s="1"/>
  <c r="N23" i="1"/>
  <c r="Q23" i="1" s="1"/>
  <c r="S23" i="1"/>
  <c r="U23" i="1" s="1"/>
  <c r="X23" i="1" s="1"/>
  <c r="T23" i="1"/>
  <c r="W23" i="1" s="1"/>
  <c r="M24" i="1"/>
  <c r="N24" i="1"/>
  <c r="Q24" i="1" s="1"/>
  <c r="O24" i="1"/>
  <c r="R24" i="1" s="1"/>
  <c r="P24" i="1"/>
  <c r="S24" i="1"/>
  <c r="U24" i="1" s="1"/>
  <c r="X24" i="1" s="1"/>
  <c r="T24" i="1"/>
  <c r="W24" i="1" s="1"/>
  <c r="M25" i="1"/>
  <c r="P25" i="1" s="1"/>
  <c r="N25" i="1"/>
  <c r="Q25" i="1" s="1"/>
  <c r="S25" i="1"/>
  <c r="U25" i="1" s="1"/>
  <c r="X25" i="1" s="1"/>
  <c r="T25" i="1"/>
  <c r="W25" i="1" s="1"/>
  <c r="M26" i="1"/>
  <c r="N26" i="1"/>
  <c r="Q26" i="1" s="1"/>
  <c r="O26" i="1"/>
  <c r="R26" i="1" s="1"/>
  <c r="P26" i="1"/>
  <c r="S26" i="1"/>
  <c r="U26" i="1" s="1"/>
  <c r="X26" i="1" s="1"/>
  <c r="T26" i="1"/>
  <c r="W26" i="1" s="1"/>
  <c r="M27" i="1"/>
  <c r="O27" i="1" s="1"/>
  <c r="R27" i="1" s="1"/>
  <c r="N27" i="1"/>
  <c r="Q27" i="1" s="1"/>
  <c r="S27" i="1"/>
  <c r="U27" i="1" s="1"/>
  <c r="X27" i="1" s="1"/>
  <c r="T27" i="1"/>
  <c r="W27" i="1" s="1"/>
  <c r="M28" i="1"/>
  <c r="N28" i="1"/>
  <c r="Q28" i="1" s="1"/>
  <c r="O28" i="1"/>
  <c r="R28" i="1" s="1"/>
  <c r="P28" i="1"/>
  <c r="S28" i="1"/>
  <c r="U28" i="1" s="1"/>
  <c r="X28" i="1" s="1"/>
  <c r="T28" i="1"/>
  <c r="W28" i="1" s="1"/>
  <c r="P27" i="1" l="1"/>
  <c r="P23" i="1"/>
  <c r="P21" i="1"/>
  <c r="P17" i="1"/>
  <c r="P15" i="1"/>
  <c r="P13" i="1"/>
  <c r="P11" i="1"/>
  <c r="O25" i="1"/>
  <c r="R25" i="1" s="1"/>
  <c r="O19" i="1"/>
  <c r="R19" i="1" s="1"/>
  <c r="T17" i="1"/>
  <c r="W17" i="1" s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32" i="1" l="1"/>
  <c r="M29" i="2" l="1"/>
  <c r="F9" i="2" l="1"/>
  <c r="B29" i="2"/>
  <c r="B19" i="2"/>
  <c r="L19" i="2" s="1"/>
  <c r="H32" i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<sst xmlns="http://schemas.openxmlformats.org/spreadsheetml/2006/main" count="265" uniqueCount="75">
  <si>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</si>
  <si>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</si>
  <si>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</si>
  <si>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</si>
  <si>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</si>
  <si>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</si>
  <si>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</si>
  <si>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</si>
  <si>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</si>
  <si>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</si>
  <si>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</si>
  <si>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</si>
  <si>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</si>
  <si>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</si>
  <si>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</si>
  <si>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</si>
  <si>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</si>
  <si>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</si>
  <si>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</si>
  <si>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</si>
  <si>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</si>
  <si>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</si>
  <si>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</si>
  <si>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</si>
  <si>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</si>
  <si>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</si>
  <si>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</si>
  <si>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</si>
  <si>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</si>
  <si>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</si>
  <si>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</si>
  <si>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</si>
  <si>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</si>
  <si>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</si>
  <si>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</si>
  <si>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</si>
  <si>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</si>
  <si>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</si>
  <si>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</si>
  <si>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</si>
  <si>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</si>
  <si>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</si>
  <si>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</si>
  <si>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</si>
  <si>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</si>
  <si>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</si>
  <si>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</si>
  <si>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</si>
  <si>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</si>
  <si>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</si>
  <si>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</si>
  <si>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</si>
  <si>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</si>
  <si>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</si>
  <si>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</si>
  <si>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</si>
  <si>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</si>
  <si>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ўртача</t>
  </si>
  <si>
    <t>ғалла 1:07:03</t>
  </si>
  <si>
    <t>вилоят коэфф.</t>
  </si>
  <si>
    <t>жуда юқори</t>
  </si>
  <si>
    <t>ғалла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</si>
  <si>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</si>
  <si>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</si>
  <si>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</si>
  <si>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</si>
  <si>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</si>
  <si>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</si>
  <si>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</si>
  <si>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</si>
  <si>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</si>
  <si>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>пахта</t>
  </si>
  <si>
    <t xml:space="preserve">Фарғона вилояти Тошлоқ тумани Араббой Тухтабой худуди Акмал ғурури фермер хўжалиги томонидан суғорилиб экиладиган </t>
  </si>
  <si>
    <t>1555-1556</t>
  </si>
  <si>
    <t>1569-1563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</si>
</sst>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11" fillId="4" borderId="4" xfId="1" applyNumberFormat="1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2" fillId="0" borderId="0" xfId="0" applyFont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166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78"/>
  <sheetViews>
    <sheetView tabSelected="1" zoomScale="85" zoomScaleNormal="85" zoomScaleSheetLayoutView="95" workbookViewId="0">
      <selection activeCell="N35" sqref="N35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2" t="s">
        <v>72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33" ht="20.25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33" ht="20.25">
      <c r="A3" s="52" t="s">
        <v>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33" ht="12" customHeight="1" thickBo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3" t="s">
        <v>2</v>
      </c>
      <c r="N5" s="54"/>
      <c r="O5" s="54"/>
      <c r="P5" s="54"/>
      <c r="Q5" s="54"/>
      <c r="R5" s="55"/>
      <c r="S5" s="56" t="s">
        <v>3</v>
      </c>
      <c r="T5" s="56"/>
      <c r="U5" s="56"/>
      <c r="V5" s="56"/>
      <c r="W5" s="56"/>
      <c r="X5" s="57"/>
    </row>
    <row r="6" spans="1:33" ht="50.25" customHeight="1">
      <c r="A6" s="50" t="s">
        <v>4</v>
      </c>
      <c r="B6" s="49" t="s">
        <v>5</v>
      </c>
      <c r="C6" s="49" t="s">
        <v>6</v>
      </c>
      <c r="D6" s="49" t="s">
        <v>7</v>
      </c>
      <c r="E6" s="49" t="s">
        <v>8</v>
      </c>
      <c r="F6" s="49" t="s">
        <v>9</v>
      </c>
      <c r="G6" s="58" t="s">
        <v>10</v>
      </c>
      <c r="H6" s="49" t="s">
        <v>11</v>
      </c>
      <c r="I6" s="49" t="s">
        <v>9</v>
      </c>
      <c r="J6" s="49" t="s">
        <v>12</v>
      </c>
      <c r="K6" s="49" t="s">
        <v>13</v>
      </c>
      <c r="L6" s="49" t="s">
        <v>14</v>
      </c>
      <c r="M6" s="50" t="s">
        <v>15</v>
      </c>
      <c r="N6" s="50"/>
      <c r="O6" s="50"/>
      <c r="P6" s="50" t="s">
        <v>16</v>
      </c>
      <c r="Q6" s="50"/>
      <c r="R6" s="50"/>
      <c r="S6" s="50" t="s">
        <v>15</v>
      </c>
      <c r="T6" s="50"/>
      <c r="U6" s="50"/>
      <c r="V6" s="50" t="s">
        <v>16</v>
      </c>
      <c r="W6" s="50"/>
      <c r="X6" s="50"/>
    </row>
    <row r="7" spans="1:33" ht="60" customHeight="1">
      <c r="A7" s="50"/>
      <c r="B7" s="49"/>
      <c r="C7" s="49"/>
      <c r="D7" s="49"/>
      <c r="E7" s="49"/>
      <c r="F7" s="49"/>
      <c r="G7" s="58"/>
      <c r="H7" s="49"/>
      <c r="I7" s="49"/>
      <c r="J7" s="49"/>
      <c r="K7" s="49"/>
      <c r="L7" s="49"/>
      <c r="M7" s="37" t="s">
        <v>17</v>
      </c>
      <c r="N7" s="37" t="s">
        <v>18</v>
      </c>
      <c r="O7" s="37" t="s">
        <v>19</v>
      </c>
      <c r="P7" s="37" t="s">
        <v>17</v>
      </c>
      <c r="Q7" s="37" t="s">
        <v>18</v>
      </c>
      <c r="R7" s="37" t="s">
        <v>19</v>
      </c>
      <c r="S7" s="37" t="s">
        <v>17</v>
      </c>
      <c r="T7" s="37" t="s">
        <v>18</v>
      </c>
      <c r="U7" s="37" t="s">
        <v>19</v>
      </c>
      <c r="V7" s="37" t="s">
        <v>17</v>
      </c>
      <c r="W7" s="37" t="s">
        <v>18</v>
      </c>
      <c r="X7" s="37" t="s">
        <v>19</v>
      </c>
      <c r="Z7" s="28" t="s">
        <v>59</v>
      </c>
    </row>
    <row r="8" spans="1:33" ht="22.5" customHeight="1">
      <c r="A8" s="50"/>
      <c r="B8" s="49"/>
      <c r="C8" s="49"/>
      <c r="D8" s="49"/>
      <c r="E8" s="49"/>
      <c r="F8" s="49"/>
      <c r="G8" s="58"/>
      <c r="H8" s="49"/>
      <c r="I8" s="49"/>
      <c r="J8" s="49"/>
      <c r="K8" s="49"/>
      <c r="L8" s="49"/>
      <c r="M8" s="5">
        <v>6</v>
      </c>
      <c r="N8" s="5"/>
      <c r="O8" s="6"/>
      <c r="P8" s="51" t="s">
        <v>20</v>
      </c>
      <c r="Q8" s="51"/>
      <c r="R8" s="51"/>
      <c r="S8" s="5">
        <v>3.77</v>
      </c>
      <c r="T8" s="5"/>
      <c r="U8" s="6"/>
      <c r="V8" s="51" t="s">
        <v>58</v>
      </c>
      <c r="W8" s="51"/>
      <c r="X8" s="51"/>
    </row>
    <row r="9" spans="1:33" s="10" customFormat="1" ht="19.5" customHeight="1">
      <c r="A9" s="6">
        <v>1</v>
      </c>
      <c r="B9" s="25">
        <v>1616</v>
      </c>
      <c r="C9" s="39">
        <v>6</v>
      </c>
      <c r="D9" s="7" t="s">
        <v>61</v>
      </c>
      <c r="E9" s="90">
        <v>28.45</v>
      </c>
      <c r="F9" s="91">
        <v>0.90090000000000003</v>
      </c>
      <c r="G9" s="32" t="s">
        <v>21</v>
      </c>
      <c r="H9" s="92">
        <v>167</v>
      </c>
      <c r="I9" s="91">
        <v>0.95630000000000004</v>
      </c>
      <c r="J9" s="32" t="s">
        <v>21</v>
      </c>
      <c r="K9" s="92">
        <v>2.5</v>
      </c>
      <c r="L9" s="33" t="s">
        <v>60</v>
      </c>
      <c r="M9" s="8">
        <f>+Y9*Z9</f>
        <v>7.7165999999999997</v>
      </c>
      <c r="N9" s="9">
        <f>M9*F9*0.7</f>
        <v>4.8663194579999995</v>
      </c>
      <c r="O9" s="9">
        <f>M9*I9*0.5</f>
        <v>3.68969229</v>
      </c>
      <c r="P9" s="9">
        <f>M9*C9</f>
        <v>46.299599999999998</v>
      </c>
      <c r="Q9" s="9">
        <f>N9*C9</f>
        <v>29.197916747999997</v>
      </c>
      <c r="R9" s="9">
        <f>O9*C9</f>
        <v>22.13815374</v>
      </c>
      <c r="S9" s="9">
        <f>+AA9*Z9</f>
        <v>4.8485969999999998</v>
      </c>
      <c r="T9" s="9">
        <f>S9*F9*0.7</f>
        <v>3.0576707261099996</v>
      </c>
      <c r="U9" s="9">
        <f>S9*I9*0.3</f>
        <v>1.3910139933300001</v>
      </c>
      <c r="V9" s="9">
        <f>S9*C9</f>
        <v>29.091581999999999</v>
      </c>
      <c r="W9" s="9">
        <f>T9*C9</f>
        <v>18.346024356659996</v>
      </c>
      <c r="X9" s="9">
        <f>U9*C9</f>
        <v>8.3460839599799996</v>
      </c>
      <c r="Y9" s="27">
        <v>6</v>
      </c>
      <c r="Z9" s="10">
        <v>1.2861</v>
      </c>
      <c r="AA9" s="10">
        <v>3.77</v>
      </c>
      <c r="AB9" s="11"/>
      <c r="AC9" s="30" t="s">
        <v>56</v>
      </c>
    </row>
    <row r="10" spans="1:33" s="10" customFormat="1" ht="19.5" customHeight="1">
      <c r="A10" s="6">
        <v>2</v>
      </c>
      <c r="B10" s="25">
        <v>1619</v>
      </c>
      <c r="C10" s="39">
        <v>4.3</v>
      </c>
      <c r="D10" s="7" t="s">
        <v>71</v>
      </c>
      <c r="E10" s="90">
        <v>16.36</v>
      </c>
      <c r="F10" s="91">
        <v>1.1028</v>
      </c>
      <c r="G10" s="32" t="s">
        <v>21</v>
      </c>
      <c r="H10" s="92">
        <v>195</v>
      </c>
      <c r="I10" s="91">
        <v>0.88749999999999996</v>
      </c>
      <c r="J10" s="32" t="s">
        <v>21</v>
      </c>
      <c r="K10" s="93">
        <v>2.5</v>
      </c>
      <c r="L10" s="33" t="s">
        <v>60</v>
      </c>
      <c r="M10" s="8">
        <f t="shared" ref="M10:M11" si="0">+Y10*Z10</f>
        <v>7.7165999999999997</v>
      </c>
      <c r="N10" s="9">
        <f t="shared" ref="N10:N11" si="1">M10*F10*0.7</f>
        <v>5.9569065359999991</v>
      </c>
      <c r="O10" s="9">
        <f t="shared" ref="O10:O11" si="2">M10*I10*0.5</f>
        <v>3.4242412499999997</v>
      </c>
      <c r="P10" s="9">
        <f t="shared" ref="P10:P11" si="3">M10*C10</f>
        <v>33.181379999999997</v>
      </c>
      <c r="Q10" s="9">
        <f t="shared" ref="Q10:Q11" si="4">N10*C10</f>
        <v>25.614698104799995</v>
      </c>
      <c r="R10" s="9">
        <f t="shared" ref="R10:R11" si="5">O10*C10</f>
        <v>14.724237374999998</v>
      </c>
      <c r="S10" s="9">
        <f t="shared" ref="S10:S11" si="6">+AA10*Z10</f>
        <v>4.8485969999999998</v>
      </c>
      <c r="T10" s="9">
        <f t="shared" ref="T10:T11" si="7">S10*F10*0.7</f>
        <v>3.7429229401199993</v>
      </c>
      <c r="U10" s="9">
        <f t="shared" ref="U10:U11" si="8">S10*I10*0.3</f>
        <v>1.2909389512499998</v>
      </c>
      <c r="V10" s="9">
        <f t="shared" ref="V10:V11" si="9">S10*C10</f>
        <v>20.848967099999999</v>
      </c>
      <c r="W10" s="9">
        <f t="shared" ref="W10:W11" si="10">T10*C10</f>
        <v>16.094568642515995</v>
      </c>
      <c r="X10" s="9">
        <f t="shared" ref="X10:X11" si="11">U10*C10</f>
        <v>5.5510374903749993</v>
      </c>
      <c r="Y10" s="27">
        <v>6</v>
      </c>
      <c r="Z10" s="10">
        <v>1.2861</v>
      </c>
      <c r="AA10" s="10">
        <v>3.77</v>
      </c>
      <c r="AC10" s="29" t="s">
        <v>57</v>
      </c>
    </row>
    <row r="11" spans="1:33" s="10" customFormat="1" ht="19.5" customHeight="1">
      <c r="A11" s="6">
        <v>3</v>
      </c>
      <c r="B11" s="25">
        <v>1620</v>
      </c>
      <c r="C11" s="39">
        <v>3.1</v>
      </c>
      <c r="D11" s="7" t="s">
        <v>71</v>
      </c>
      <c r="E11" s="90">
        <v>18.63</v>
      </c>
      <c r="F11" s="91">
        <v>1.0639000000000001</v>
      </c>
      <c r="G11" s="32" t="s">
        <v>21</v>
      </c>
      <c r="H11" s="92">
        <v>214</v>
      </c>
      <c r="I11" s="91">
        <v>0.83750000000000002</v>
      </c>
      <c r="J11" s="29" t="s">
        <v>57</v>
      </c>
      <c r="K11" s="92">
        <v>2.5</v>
      </c>
      <c r="L11" s="33" t="s">
        <v>60</v>
      </c>
      <c r="M11" s="8">
        <f t="shared" si="0"/>
        <v>7.7165999999999997</v>
      </c>
      <c r="N11" s="9">
        <f t="shared" si="1"/>
        <v>5.746783518</v>
      </c>
      <c r="O11" s="9">
        <f t="shared" si="2"/>
        <v>3.23132625</v>
      </c>
      <c r="P11" s="9">
        <f t="shared" si="3"/>
        <v>23.92146</v>
      </c>
      <c r="Q11" s="9">
        <f t="shared" si="4"/>
        <v>17.815028905800002</v>
      </c>
      <c r="R11" s="9">
        <f t="shared" si="5"/>
        <v>10.017111375000001</v>
      </c>
      <c r="S11" s="9">
        <f t="shared" si="6"/>
        <v>4.8485969999999998</v>
      </c>
      <c r="T11" s="9">
        <f t="shared" si="7"/>
        <v>3.6108956438099997</v>
      </c>
      <c r="U11" s="9">
        <f t="shared" si="8"/>
        <v>1.2182099962499999</v>
      </c>
      <c r="V11" s="9">
        <f t="shared" si="9"/>
        <v>15.030650700000001</v>
      </c>
      <c r="W11" s="9">
        <f t="shared" si="10"/>
        <v>11.193776495810999</v>
      </c>
      <c r="X11" s="9">
        <f t="shared" si="11"/>
        <v>3.7764509883749997</v>
      </c>
      <c r="Y11" s="27">
        <v>6</v>
      </c>
      <c r="Z11" s="10">
        <v>1.2861</v>
      </c>
      <c r="AA11" s="10">
        <v>3.77</v>
      </c>
      <c r="AC11" s="31" t="s">
        <v>55</v>
      </c>
    </row>
    <row r="12" spans="1:33" ht="19.5" customHeight="1">
      <c r="A12" s="6">
        <v>4</v>
      </c>
      <c r="B12" s="25">
        <v>1613</v>
      </c>
      <c r="C12" s="39">
        <v>6.2</v>
      </c>
      <c r="D12" s="7" t="s">
        <v>71</v>
      </c>
      <c r="E12" s="90">
        <v>10.72</v>
      </c>
      <c r="F12" s="91">
        <v>1.1953</v>
      </c>
      <c r="G12" s="31" t="s">
        <v>55</v>
      </c>
      <c r="H12" s="92">
        <v>300</v>
      </c>
      <c r="I12" s="91">
        <v>0.625</v>
      </c>
      <c r="J12" s="29" t="s">
        <v>57</v>
      </c>
      <c r="K12" s="93">
        <v>2.1</v>
      </c>
      <c r="L12" s="33" t="s">
        <v>60</v>
      </c>
      <c r="M12" s="8">
        <f t="shared" ref="M12:M28" si="12">+Y12*Z12</f>
        <v>7.7165999999999997</v>
      </c>
      <c r="N12" s="9">
        <f t="shared" ref="N12:N28" si="13">M12*F12*0.7</f>
        <v>6.456556385999999</v>
      </c>
      <c r="O12" s="9">
        <f t="shared" ref="O12:O28" si="14">M12*I12*0.5</f>
        <v>2.4114374999999999</v>
      </c>
      <c r="P12" s="9">
        <f t="shared" ref="P12:P28" si="15">M12*C12</f>
        <v>47.842919999999999</v>
      </c>
      <c r="Q12" s="9">
        <f t="shared" ref="Q12:Q28" si="16">N12*C12</f>
        <v>40.030649593199996</v>
      </c>
      <c r="R12" s="9">
        <f t="shared" ref="R12:R28" si="17">O12*C12</f>
        <v>14.950912499999999</v>
      </c>
      <c r="S12" s="9">
        <f t="shared" ref="S12:S28" si="18">+AA12*Z12</f>
        <v>4.8485969999999998</v>
      </c>
      <c r="T12" s="9">
        <f t="shared" ref="T12:T28" si="19">S12*F12*0.7</f>
        <v>4.0568695958699994</v>
      </c>
      <c r="U12" s="9">
        <f t="shared" ref="U12:U28" si="20">S12*I12*0.3</f>
        <v>0.90911193749999986</v>
      </c>
      <c r="V12" s="9">
        <f t="shared" ref="V12:V28" si="21">S12*C12</f>
        <v>30.061301400000001</v>
      </c>
      <c r="W12" s="9">
        <f t="shared" ref="W12:W28" si="22">T12*C12</f>
        <v>25.152591494393999</v>
      </c>
      <c r="X12" s="9">
        <f t="shared" ref="X12:X28" si="23">U12*C12</f>
        <v>5.6364940124999992</v>
      </c>
      <c r="Y12" s="27">
        <v>6</v>
      </c>
      <c r="Z12" s="10">
        <v>1.2861</v>
      </c>
      <c r="AA12" s="10">
        <v>3.77</v>
      </c>
      <c r="AC12" s="32" t="s">
        <v>21</v>
      </c>
    </row>
    <row r="13" spans="1:33" ht="19.5" customHeight="1">
      <c r="A13" s="6">
        <v>5</v>
      </c>
      <c r="B13" s="25">
        <v>1554</v>
      </c>
      <c r="C13" s="39">
        <v>5.7</v>
      </c>
      <c r="D13" s="7" t="s">
        <v>71</v>
      </c>
      <c r="E13" s="90">
        <v>7.28</v>
      </c>
      <c r="F13" s="91">
        <v>1.25</v>
      </c>
      <c r="G13" s="31" t="s">
        <v>55</v>
      </c>
      <c r="H13" s="92">
        <v>243</v>
      </c>
      <c r="I13" s="91">
        <v>0.76559999999999995</v>
      </c>
      <c r="J13" s="29" t="s">
        <v>57</v>
      </c>
      <c r="K13" s="92">
        <v>2.1</v>
      </c>
      <c r="L13" s="33" t="s">
        <v>60</v>
      </c>
      <c r="M13" s="8">
        <f t="shared" si="12"/>
        <v>7.7165999999999997</v>
      </c>
      <c r="N13" s="9">
        <f t="shared" si="13"/>
        <v>6.7520249999999997</v>
      </c>
      <c r="O13" s="9">
        <f t="shared" si="14"/>
        <v>2.9539144799999995</v>
      </c>
      <c r="P13" s="9">
        <f t="shared" si="15"/>
        <v>43.98462</v>
      </c>
      <c r="Q13" s="9">
        <f t="shared" si="16"/>
        <v>38.486542499999999</v>
      </c>
      <c r="R13" s="9">
        <f t="shared" si="17"/>
        <v>16.837312535999999</v>
      </c>
      <c r="S13" s="9">
        <f t="shared" si="18"/>
        <v>4.8485969999999998</v>
      </c>
      <c r="T13" s="9">
        <f t="shared" si="19"/>
        <v>4.2425223749999992</v>
      </c>
      <c r="U13" s="9">
        <f t="shared" si="20"/>
        <v>1.1136257589599998</v>
      </c>
      <c r="V13" s="9">
        <f t="shared" si="21"/>
        <v>27.637002899999999</v>
      </c>
      <c r="W13" s="9">
        <f t="shared" si="22"/>
        <v>24.182377537499995</v>
      </c>
      <c r="X13" s="9">
        <f t="shared" si="23"/>
        <v>6.3476668260719995</v>
      </c>
      <c r="Y13" s="27">
        <v>6</v>
      </c>
      <c r="Z13" s="10">
        <v>1.2861</v>
      </c>
      <c r="AA13" s="10">
        <v>3.77</v>
      </c>
      <c r="AC13" s="33" t="s">
        <v>60</v>
      </c>
      <c r="AG13" s="1">
        <v>300</v>
      </c>
    </row>
    <row r="14" spans="1:33">
      <c r="A14" s="6">
        <v>6</v>
      </c>
      <c r="B14" s="25">
        <v>1553</v>
      </c>
      <c r="C14" s="39">
        <v>5</v>
      </c>
      <c r="D14" s="7" t="s">
        <v>61</v>
      </c>
      <c r="E14" s="90">
        <v>73.28</v>
      </c>
      <c r="F14" s="91">
        <v>0.373</v>
      </c>
      <c r="G14" s="30" t="s">
        <v>56</v>
      </c>
      <c r="H14" s="92">
        <v>222</v>
      </c>
      <c r="I14" s="91">
        <v>0.81879999999999997</v>
      </c>
      <c r="J14" s="29" t="s">
        <v>57</v>
      </c>
      <c r="K14" s="93">
        <v>2.5</v>
      </c>
      <c r="L14" s="33" t="s">
        <v>60</v>
      </c>
      <c r="M14" s="8">
        <f t="shared" si="12"/>
        <v>7.7165999999999997</v>
      </c>
      <c r="N14" s="9">
        <f t="shared" si="13"/>
        <v>2.01480426</v>
      </c>
      <c r="O14" s="9">
        <f t="shared" si="14"/>
        <v>3.1591760399999997</v>
      </c>
      <c r="P14" s="9">
        <f t="shared" si="15"/>
        <v>38.582999999999998</v>
      </c>
      <c r="Q14" s="9">
        <f t="shared" si="16"/>
        <v>10.0740213</v>
      </c>
      <c r="R14" s="9">
        <f t="shared" si="17"/>
        <v>15.795880199999999</v>
      </c>
      <c r="S14" s="9">
        <f t="shared" si="18"/>
        <v>4.8485969999999998</v>
      </c>
      <c r="T14" s="9">
        <f t="shared" si="19"/>
        <v>1.2659686767</v>
      </c>
      <c r="U14" s="9">
        <f t="shared" si="20"/>
        <v>1.1910093670799999</v>
      </c>
      <c r="V14" s="9">
        <f t="shared" si="21"/>
        <v>24.242984999999997</v>
      </c>
      <c r="W14" s="9">
        <f t="shared" si="22"/>
        <v>6.3298433835000001</v>
      </c>
      <c r="X14" s="9">
        <f t="shared" si="23"/>
        <v>5.9550468353999992</v>
      </c>
      <c r="Y14" s="27">
        <v>6</v>
      </c>
      <c r="Z14" s="10">
        <v>1.2861</v>
      </c>
      <c r="AA14" s="10">
        <v>3.77</v>
      </c>
    </row>
    <row r="15" spans="1:33">
      <c r="A15" s="6">
        <v>7</v>
      </c>
      <c r="B15" s="25">
        <v>1553</v>
      </c>
      <c r="C15" s="39">
        <v>7.1</v>
      </c>
      <c r="D15" s="7" t="s">
        <v>61</v>
      </c>
      <c r="E15" s="90">
        <v>91</v>
      </c>
      <c r="F15" s="91">
        <v>0.373</v>
      </c>
      <c r="G15" s="30" t="s">
        <v>56</v>
      </c>
      <c r="H15" s="92">
        <v>210</v>
      </c>
      <c r="I15" s="91">
        <v>0.85</v>
      </c>
      <c r="J15" s="29" t="s">
        <v>57</v>
      </c>
      <c r="K15" s="92">
        <v>1.5</v>
      </c>
      <c r="L15" s="29" t="s">
        <v>57</v>
      </c>
      <c r="M15" s="8">
        <f t="shared" si="12"/>
        <v>7.7165999999999997</v>
      </c>
      <c r="N15" s="9">
        <f t="shared" si="13"/>
        <v>2.01480426</v>
      </c>
      <c r="O15" s="9">
        <f t="shared" si="14"/>
        <v>3.2795549999999998</v>
      </c>
      <c r="P15" s="9">
        <f t="shared" si="15"/>
        <v>54.787859999999995</v>
      </c>
      <c r="Q15" s="9">
        <f t="shared" si="16"/>
        <v>14.305110246</v>
      </c>
      <c r="R15" s="9">
        <f t="shared" si="17"/>
        <v>23.284840499999998</v>
      </c>
      <c r="S15" s="9">
        <f t="shared" si="18"/>
        <v>4.8485969999999998</v>
      </c>
      <c r="T15" s="9">
        <f t="shared" si="19"/>
        <v>1.2659686767</v>
      </c>
      <c r="U15" s="9">
        <f t="shared" si="20"/>
        <v>1.2363922349999998</v>
      </c>
      <c r="V15" s="9">
        <f t="shared" si="21"/>
        <v>34.425038699999995</v>
      </c>
      <c r="W15" s="9">
        <f t="shared" si="22"/>
        <v>8.9883776045699992</v>
      </c>
      <c r="X15" s="9">
        <f t="shared" si="23"/>
        <v>8.7783848684999981</v>
      </c>
      <c r="Y15" s="27">
        <v>6</v>
      </c>
      <c r="Z15" s="10">
        <v>1.2861</v>
      </c>
      <c r="AA15" s="10">
        <v>3.77</v>
      </c>
    </row>
    <row r="16" spans="1:33">
      <c r="A16" s="6">
        <v>8</v>
      </c>
      <c r="B16" s="25" t="s">
        <v>73</v>
      </c>
      <c r="C16" s="39">
        <v>3.7</v>
      </c>
      <c r="D16" s="7" t="s">
        <v>61</v>
      </c>
      <c r="E16" s="90">
        <v>29.87</v>
      </c>
      <c r="F16" s="91">
        <v>0.87680000000000002</v>
      </c>
      <c r="G16" s="32" t="s">
        <v>21</v>
      </c>
      <c r="H16" s="92">
        <v>218</v>
      </c>
      <c r="I16" s="91">
        <v>0.82809999999999995</v>
      </c>
      <c r="J16" s="29" t="s">
        <v>57</v>
      </c>
      <c r="K16" s="93">
        <v>1</v>
      </c>
      <c r="L16" s="32" t="s">
        <v>21</v>
      </c>
      <c r="M16" s="8">
        <f t="shared" si="12"/>
        <v>7.7165999999999997</v>
      </c>
      <c r="N16" s="9">
        <f t="shared" si="13"/>
        <v>4.7361404159999996</v>
      </c>
      <c r="O16" s="9">
        <f t="shared" si="14"/>
        <v>3.1950582299999994</v>
      </c>
      <c r="P16" s="9">
        <f t="shared" si="15"/>
        <v>28.55142</v>
      </c>
      <c r="Q16" s="9">
        <f t="shared" si="16"/>
        <v>17.523719539199998</v>
      </c>
      <c r="R16" s="9">
        <f t="shared" si="17"/>
        <v>11.821715450999999</v>
      </c>
      <c r="S16" s="9">
        <f t="shared" si="18"/>
        <v>4.8485969999999998</v>
      </c>
      <c r="T16" s="9">
        <f t="shared" si="19"/>
        <v>2.9758748947199996</v>
      </c>
      <c r="U16" s="9">
        <f t="shared" si="20"/>
        <v>1.2045369527099998</v>
      </c>
      <c r="V16" s="9">
        <f t="shared" si="21"/>
        <v>17.939808899999999</v>
      </c>
      <c r="W16" s="9">
        <f t="shared" si="22"/>
        <v>11.010737110463999</v>
      </c>
      <c r="X16" s="9">
        <f t="shared" si="23"/>
        <v>4.4567867250269995</v>
      </c>
      <c r="Y16" s="27">
        <v>6</v>
      </c>
      <c r="Z16" s="10">
        <v>1.2861</v>
      </c>
      <c r="AA16" s="10">
        <v>3.77</v>
      </c>
    </row>
    <row r="17" spans="1:32">
      <c r="A17" s="6">
        <v>9</v>
      </c>
      <c r="B17" s="25">
        <v>1606</v>
      </c>
      <c r="C17" s="39">
        <v>4.5999999999999996</v>
      </c>
      <c r="D17" s="7" t="s">
        <v>71</v>
      </c>
      <c r="E17" s="90">
        <v>32.81</v>
      </c>
      <c r="F17" s="91">
        <v>0.82679999999999998</v>
      </c>
      <c r="G17" s="29" t="s">
        <v>57</v>
      </c>
      <c r="H17" s="92">
        <v>195</v>
      </c>
      <c r="I17" s="91">
        <v>0.88749999999999996</v>
      </c>
      <c r="J17" s="32" t="s">
        <v>21</v>
      </c>
      <c r="K17" s="92">
        <v>1.7</v>
      </c>
      <c r="L17" s="30" t="s">
        <v>56</v>
      </c>
      <c r="M17" s="8">
        <f t="shared" si="12"/>
        <v>7.7165999999999997</v>
      </c>
      <c r="N17" s="9">
        <f t="shared" si="13"/>
        <v>4.4660594159999993</v>
      </c>
      <c r="O17" s="9">
        <f t="shared" si="14"/>
        <v>3.4242412499999997</v>
      </c>
      <c r="P17" s="9">
        <f t="shared" si="15"/>
        <v>35.496359999999996</v>
      </c>
      <c r="Q17" s="9">
        <f t="shared" si="16"/>
        <v>20.543873313599995</v>
      </c>
      <c r="R17" s="9">
        <f t="shared" si="17"/>
        <v>15.751509749999997</v>
      </c>
      <c r="S17" s="9">
        <f t="shared" si="18"/>
        <v>4.8485969999999998</v>
      </c>
      <c r="T17" s="9">
        <f t="shared" si="19"/>
        <v>2.8061739997199999</v>
      </c>
      <c r="U17" s="9">
        <f t="shared" si="20"/>
        <v>1.2909389512499998</v>
      </c>
      <c r="V17" s="9">
        <f t="shared" si="21"/>
        <v>22.303546199999996</v>
      </c>
      <c r="W17" s="9">
        <f t="shared" si="22"/>
        <v>12.908400398711999</v>
      </c>
      <c r="X17" s="9">
        <f t="shared" si="23"/>
        <v>5.9383191757499985</v>
      </c>
      <c r="Y17" s="27">
        <v>6</v>
      </c>
      <c r="Z17" s="10">
        <v>1.2861</v>
      </c>
      <c r="AA17" s="10">
        <v>3.77</v>
      </c>
    </row>
    <row r="18" spans="1:32">
      <c r="A18" s="6">
        <v>10</v>
      </c>
      <c r="B18" s="25">
        <v>1559</v>
      </c>
      <c r="C18" s="39">
        <v>5.6</v>
      </c>
      <c r="D18" s="7" t="s">
        <v>71</v>
      </c>
      <c r="E18" s="90">
        <v>13.21</v>
      </c>
      <c r="F18" s="91">
        <v>1.1546000000000001</v>
      </c>
      <c r="G18" s="31" t="s">
        <v>55</v>
      </c>
      <c r="H18" s="92">
        <v>173</v>
      </c>
      <c r="I18" s="91">
        <v>0.94059999999999999</v>
      </c>
      <c r="J18" s="32" t="s">
        <v>21</v>
      </c>
      <c r="K18" s="93">
        <v>0.7</v>
      </c>
      <c r="L18" s="31" t="s">
        <v>55</v>
      </c>
      <c r="M18" s="8">
        <f t="shared" si="12"/>
        <v>7.7165999999999997</v>
      </c>
      <c r="N18" s="9">
        <f t="shared" si="13"/>
        <v>6.2367104519999996</v>
      </c>
      <c r="O18" s="9">
        <f t="shared" si="14"/>
        <v>3.6291169799999996</v>
      </c>
      <c r="P18" s="9">
        <f t="shared" si="15"/>
        <v>43.212959999999995</v>
      </c>
      <c r="Q18" s="9">
        <f t="shared" si="16"/>
        <v>34.925578531199996</v>
      </c>
      <c r="R18" s="9">
        <f t="shared" si="17"/>
        <v>20.323055087999997</v>
      </c>
      <c r="S18" s="9">
        <f t="shared" si="18"/>
        <v>4.8485969999999998</v>
      </c>
      <c r="T18" s="9">
        <f t="shared" si="19"/>
        <v>3.9187330673399994</v>
      </c>
      <c r="U18" s="9">
        <f t="shared" si="20"/>
        <v>1.3681771014599999</v>
      </c>
      <c r="V18" s="9">
        <f t="shared" si="21"/>
        <v>27.152143199999998</v>
      </c>
      <c r="W18" s="9">
        <f t="shared" si="22"/>
        <v>21.944905177103994</v>
      </c>
      <c r="X18" s="9">
        <f t="shared" si="23"/>
        <v>7.6617917681759993</v>
      </c>
      <c r="Y18" s="27">
        <v>6</v>
      </c>
      <c r="Z18" s="10">
        <v>1.2861</v>
      </c>
      <c r="AA18" s="10">
        <v>3.77</v>
      </c>
    </row>
    <row r="19" spans="1:32">
      <c r="A19" s="6">
        <v>11</v>
      </c>
      <c r="B19" s="25">
        <v>1551</v>
      </c>
      <c r="C19" s="39">
        <v>7.6</v>
      </c>
      <c r="D19" s="7" t="s">
        <v>61</v>
      </c>
      <c r="E19" s="90">
        <v>12.51</v>
      </c>
      <c r="F19" s="91">
        <v>1.1657</v>
      </c>
      <c r="G19" s="31" t="s">
        <v>55</v>
      </c>
      <c r="H19" s="92">
        <v>124</v>
      </c>
      <c r="I19" s="91">
        <v>1.0625</v>
      </c>
      <c r="J19" s="32" t="s">
        <v>21</v>
      </c>
      <c r="K19" s="92">
        <v>1.4</v>
      </c>
      <c r="L19" s="29" t="s">
        <v>57</v>
      </c>
      <c r="M19" s="8">
        <f t="shared" si="12"/>
        <v>7.7165999999999997</v>
      </c>
      <c r="N19" s="9">
        <f t="shared" si="13"/>
        <v>6.296668433999999</v>
      </c>
      <c r="O19" s="9">
        <f t="shared" si="14"/>
        <v>4.0994437499999998</v>
      </c>
      <c r="P19" s="9">
        <f t="shared" si="15"/>
        <v>58.646159999999995</v>
      </c>
      <c r="Q19" s="9">
        <f t="shared" si="16"/>
        <v>47.854680098399989</v>
      </c>
      <c r="R19" s="9">
        <f t="shared" si="17"/>
        <v>31.155772499999998</v>
      </c>
      <c r="S19" s="9">
        <f t="shared" si="18"/>
        <v>4.8485969999999998</v>
      </c>
      <c r="T19" s="9">
        <f t="shared" si="19"/>
        <v>3.9564066660299995</v>
      </c>
      <c r="U19" s="9">
        <f t="shared" si="20"/>
        <v>1.5454902937499999</v>
      </c>
      <c r="V19" s="9">
        <f t="shared" si="21"/>
        <v>36.849337199999994</v>
      </c>
      <c r="W19" s="9">
        <f t="shared" si="22"/>
        <v>30.068690661827993</v>
      </c>
      <c r="X19" s="9">
        <f t="shared" si="23"/>
        <v>11.745726232499999</v>
      </c>
      <c r="Y19" s="27">
        <v>6</v>
      </c>
      <c r="Z19" s="10">
        <v>1.2861</v>
      </c>
      <c r="AA19" s="10">
        <v>3.77</v>
      </c>
    </row>
    <row r="20" spans="1:32" s="10" customFormat="1">
      <c r="A20" s="6">
        <v>12</v>
      </c>
      <c r="B20" s="25">
        <v>1562</v>
      </c>
      <c r="C20" s="39">
        <v>1.5</v>
      </c>
      <c r="D20" s="7" t="s">
        <v>61</v>
      </c>
      <c r="E20" s="90">
        <v>16.559999999999999</v>
      </c>
      <c r="F20" s="91">
        <v>1.0991</v>
      </c>
      <c r="G20" s="32" t="s">
        <v>21</v>
      </c>
      <c r="H20" s="92">
        <v>194</v>
      </c>
      <c r="I20" s="91">
        <v>0.88749999999999996</v>
      </c>
      <c r="J20" s="32" t="s">
        <v>21</v>
      </c>
      <c r="K20" s="93">
        <v>1.4</v>
      </c>
      <c r="L20" s="29" t="s">
        <v>57</v>
      </c>
      <c r="M20" s="8">
        <f t="shared" si="12"/>
        <v>7.7165999999999997</v>
      </c>
      <c r="N20" s="9">
        <f t="shared" si="13"/>
        <v>5.9369205419999993</v>
      </c>
      <c r="O20" s="9">
        <f t="shared" si="14"/>
        <v>3.4242412499999997</v>
      </c>
      <c r="P20" s="9">
        <f t="shared" si="15"/>
        <v>11.5749</v>
      </c>
      <c r="Q20" s="9">
        <f t="shared" si="16"/>
        <v>8.905380812999999</v>
      </c>
      <c r="R20" s="9">
        <f t="shared" si="17"/>
        <v>5.1363618749999995</v>
      </c>
      <c r="S20" s="9">
        <f t="shared" si="18"/>
        <v>4.8485969999999998</v>
      </c>
      <c r="T20" s="9">
        <f t="shared" si="19"/>
        <v>3.7303650738899998</v>
      </c>
      <c r="U20" s="9">
        <f t="shared" si="20"/>
        <v>1.2909389512499998</v>
      </c>
      <c r="V20" s="9">
        <f t="shared" si="21"/>
        <v>7.2728954999999997</v>
      </c>
      <c r="W20" s="9">
        <f t="shared" si="22"/>
        <v>5.5955476108350002</v>
      </c>
      <c r="X20" s="9">
        <f t="shared" si="23"/>
        <v>1.9364084268749997</v>
      </c>
      <c r="Y20" s="27">
        <v>6</v>
      </c>
      <c r="Z20" s="10">
        <v>1.2861</v>
      </c>
      <c r="AA20" s="10">
        <v>3.77</v>
      </c>
      <c r="AB20" s="1"/>
      <c r="AC20" s="1"/>
      <c r="AD20" s="1"/>
      <c r="AE20" s="1"/>
      <c r="AF20" s="1"/>
    </row>
    <row r="21" spans="1:32" s="10" customFormat="1">
      <c r="A21" s="6">
        <v>13</v>
      </c>
      <c r="B21" s="25">
        <v>1520</v>
      </c>
      <c r="C21" s="39">
        <v>5.2</v>
      </c>
      <c r="D21" s="7" t="s">
        <v>71</v>
      </c>
      <c r="E21" s="90">
        <v>12.87</v>
      </c>
      <c r="F21" s="91">
        <v>1.1601999999999999</v>
      </c>
      <c r="G21" s="31" t="s">
        <v>55</v>
      </c>
      <c r="H21" s="92">
        <v>176</v>
      </c>
      <c r="I21" s="91">
        <v>0.93440000000000001</v>
      </c>
      <c r="J21" s="32" t="s">
        <v>21</v>
      </c>
      <c r="K21" s="92">
        <v>0.9</v>
      </c>
      <c r="L21" s="32" t="s">
        <v>21</v>
      </c>
      <c r="M21" s="8">
        <f t="shared" si="12"/>
        <v>7.7165999999999997</v>
      </c>
      <c r="N21" s="9">
        <f t="shared" si="13"/>
        <v>6.2669595239999989</v>
      </c>
      <c r="O21" s="9">
        <f t="shared" si="14"/>
        <v>3.6051955200000001</v>
      </c>
      <c r="P21" s="9">
        <f t="shared" si="15"/>
        <v>40.12632</v>
      </c>
      <c r="Q21" s="9">
        <f t="shared" si="16"/>
        <v>32.588189524799994</v>
      </c>
      <c r="R21" s="9">
        <f t="shared" si="17"/>
        <v>18.747016704</v>
      </c>
      <c r="S21" s="9">
        <f t="shared" si="18"/>
        <v>4.8485969999999998</v>
      </c>
      <c r="T21" s="9">
        <f t="shared" si="19"/>
        <v>3.9377395675799991</v>
      </c>
      <c r="U21" s="9">
        <f t="shared" si="20"/>
        <v>1.3591587110399999</v>
      </c>
      <c r="V21" s="9">
        <f t="shared" si="21"/>
        <v>25.2127044</v>
      </c>
      <c r="W21" s="9">
        <f t="shared" si="22"/>
        <v>20.476245751415995</v>
      </c>
      <c r="X21" s="9">
        <f t="shared" si="23"/>
        <v>7.0676252974079992</v>
      </c>
      <c r="Y21" s="27">
        <v>6</v>
      </c>
      <c r="Z21" s="10">
        <v>1.2861</v>
      </c>
      <c r="AA21" s="10">
        <v>3.77</v>
      </c>
      <c r="AB21" s="1"/>
      <c r="AC21" s="1"/>
      <c r="AD21" s="1"/>
      <c r="AE21" s="1"/>
      <c r="AF21" s="1"/>
    </row>
    <row r="22" spans="1:32" s="10" customFormat="1">
      <c r="A22" s="6">
        <v>14</v>
      </c>
      <c r="B22" s="25">
        <v>1518</v>
      </c>
      <c r="C22" s="39">
        <v>3.2</v>
      </c>
      <c r="D22" s="7" t="s">
        <v>71</v>
      </c>
      <c r="E22" s="90">
        <v>10.77</v>
      </c>
      <c r="F22" s="91">
        <v>1.1953</v>
      </c>
      <c r="G22" s="31" t="s">
        <v>55</v>
      </c>
      <c r="H22" s="92">
        <v>215</v>
      </c>
      <c r="I22" s="91">
        <v>0.83750000000000002</v>
      </c>
      <c r="J22" s="29" t="s">
        <v>57</v>
      </c>
      <c r="K22" s="93">
        <v>1.9</v>
      </c>
      <c r="L22" s="30" t="s">
        <v>56</v>
      </c>
      <c r="M22" s="8">
        <f t="shared" si="12"/>
        <v>7.7165999999999997</v>
      </c>
      <c r="N22" s="9">
        <f t="shared" si="13"/>
        <v>6.456556385999999</v>
      </c>
      <c r="O22" s="9">
        <f t="shared" si="14"/>
        <v>3.23132625</v>
      </c>
      <c r="P22" s="9">
        <f t="shared" si="15"/>
        <v>24.69312</v>
      </c>
      <c r="Q22" s="9">
        <f t="shared" si="16"/>
        <v>20.660980435199999</v>
      </c>
      <c r="R22" s="9">
        <f t="shared" si="17"/>
        <v>10.340244</v>
      </c>
      <c r="S22" s="9">
        <f t="shared" si="18"/>
        <v>4.8485969999999998</v>
      </c>
      <c r="T22" s="9">
        <f t="shared" si="19"/>
        <v>4.0568695958699994</v>
      </c>
      <c r="U22" s="9">
        <f t="shared" si="20"/>
        <v>1.2182099962499999</v>
      </c>
      <c r="V22" s="9">
        <f t="shared" si="21"/>
        <v>15.5155104</v>
      </c>
      <c r="W22" s="9">
        <f t="shared" si="22"/>
        <v>12.981982706783999</v>
      </c>
      <c r="X22" s="9">
        <f t="shared" si="23"/>
        <v>3.8982719879999999</v>
      </c>
      <c r="Y22" s="27">
        <v>6</v>
      </c>
      <c r="Z22" s="10">
        <v>1.2861</v>
      </c>
      <c r="AA22" s="10">
        <v>3.77</v>
      </c>
      <c r="AB22" s="1"/>
      <c r="AC22" s="1"/>
      <c r="AD22" s="1"/>
      <c r="AE22" s="1"/>
      <c r="AF22" s="1"/>
    </row>
    <row r="23" spans="1:32" s="10" customFormat="1">
      <c r="A23" s="6">
        <v>15</v>
      </c>
      <c r="B23" s="25">
        <v>1542</v>
      </c>
      <c r="C23" s="39">
        <v>3.1</v>
      </c>
      <c r="D23" s="7" t="s">
        <v>71</v>
      </c>
      <c r="E23" s="90">
        <v>18.14</v>
      </c>
      <c r="F23" s="91">
        <v>1.0730999999999999</v>
      </c>
      <c r="G23" s="32" t="s">
        <v>21</v>
      </c>
      <c r="H23" s="92">
        <v>196</v>
      </c>
      <c r="I23" s="91">
        <v>0.88439999999999996</v>
      </c>
      <c r="J23" s="32" t="s">
        <v>21</v>
      </c>
      <c r="K23" s="92">
        <v>1.4</v>
      </c>
      <c r="L23" s="29" t="s">
        <v>57</v>
      </c>
      <c r="M23" s="8">
        <f t="shared" si="12"/>
        <v>7.7165999999999997</v>
      </c>
      <c r="N23" s="9">
        <f t="shared" si="13"/>
        <v>5.796478421999999</v>
      </c>
      <c r="O23" s="9">
        <f t="shared" si="14"/>
        <v>3.4122805199999999</v>
      </c>
      <c r="P23" s="9">
        <f t="shared" si="15"/>
        <v>23.92146</v>
      </c>
      <c r="Q23" s="9">
        <f t="shared" si="16"/>
        <v>17.969083108199996</v>
      </c>
      <c r="R23" s="9">
        <f t="shared" si="17"/>
        <v>10.578069612</v>
      </c>
      <c r="S23" s="9">
        <f t="shared" si="18"/>
        <v>4.8485969999999998</v>
      </c>
      <c r="T23" s="9">
        <f t="shared" si="19"/>
        <v>3.6421206084899995</v>
      </c>
      <c r="U23" s="9">
        <f t="shared" si="20"/>
        <v>1.2864297560399998</v>
      </c>
      <c r="V23" s="9">
        <f t="shared" si="21"/>
        <v>15.030650700000001</v>
      </c>
      <c r="W23" s="9">
        <f t="shared" si="22"/>
        <v>11.290573886318999</v>
      </c>
      <c r="X23" s="9">
        <f t="shared" si="23"/>
        <v>3.9879322437239995</v>
      </c>
      <c r="Y23" s="27">
        <v>6</v>
      </c>
      <c r="Z23" s="10">
        <v>1.2861</v>
      </c>
      <c r="AA23" s="10">
        <v>3.77</v>
      </c>
      <c r="AB23" s="1"/>
      <c r="AC23" s="1"/>
      <c r="AD23" s="1"/>
      <c r="AE23" s="1"/>
      <c r="AF23" s="1"/>
    </row>
    <row r="24" spans="1:32" s="10" customFormat="1">
      <c r="A24" s="6">
        <v>16</v>
      </c>
      <c r="B24" s="25">
        <v>1546</v>
      </c>
      <c r="C24" s="39">
        <v>2.2000000000000002</v>
      </c>
      <c r="D24" s="7" t="s">
        <v>61</v>
      </c>
      <c r="E24" s="90">
        <v>23.46</v>
      </c>
      <c r="F24" s="91">
        <v>0.98419999999999996</v>
      </c>
      <c r="G24" s="32" t="s">
        <v>21</v>
      </c>
      <c r="H24" s="92">
        <v>140</v>
      </c>
      <c r="I24" s="91">
        <v>1.0249999999999999</v>
      </c>
      <c r="J24" s="32" t="s">
        <v>21</v>
      </c>
      <c r="K24" s="93">
        <v>0.6</v>
      </c>
      <c r="L24" s="31" t="s">
        <v>55</v>
      </c>
      <c r="M24" s="8">
        <f t="shared" si="12"/>
        <v>7.7165999999999997</v>
      </c>
      <c r="N24" s="9">
        <f t="shared" si="13"/>
        <v>5.3162744039999987</v>
      </c>
      <c r="O24" s="9">
        <f t="shared" si="14"/>
        <v>3.9547574999999995</v>
      </c>
      <c r="P24" s="9">
        <f t="shared" si="15"/>
        <v>16.976520000000001</v>
      </c>
      <c r="Q24" s="9">
        <f t="shared" si="16"/>
        <v>11.695803688799998</v>
      </c>
      <c r="R24" s="9">
        <f t="shared" si="17"/>
        <v>8.7004664999999992</v>
      </c>
      <c r="S24" s="9">
        <f t="shared" si="18"/>
        <v>4.8485969999999998</v>
      </c>
      <c r="T24" s="9">
        <f t="shared" si="19"/>
        <v>3.3403924171799995</v>
      </c>
      <c r="U24" s="9">
        <f t="shared" si="20"/>
        <v>1.4909435774999997</v>
      </c>
      <c r="V24" s="9">
        <f t="shared" si="21"/>
        <v>10.6669134</v>
      </c>
      <c r="W24" s="9">
        <f t="shared" si="22"/>
        <v>7.348863317795999</v>
      </c>
      <c r="X24" s="9">
        <f t="shared" si="23"/>
        <v>3.2800758704999997</v>
      </c>
      <c r="Y24" s="27">
        <v>6</v>
      </c>
      <c r="Z24" s="10">
        <v>1.2861</v>
      </c>
      <c r="AA24" s="10">
        <v>3.77</v>
      </c>
      <c r="AB24" s="1"/>
      <c r="AC24" s="1"/>
      <c r="AD24" s="1"/>
      <c r="AE24" s="1"/>
      <c r="AF24" s="1"/>
    </row>
    <row r="25" spans="1:32" s="10" customFormat="1">
      <c r="A25" s="6">
        <v>17</v>
      </c>
      <c r="B25" s="25">
        <v>1549</v>
      </c>
      <c r="C25" s="39">
        <v>5</v>
      </c>
      <c r="D25" s="7" t="s">
        <v>61</v>
      </c>
      <c r="E25" s="90">
        <v>21.64</v>
      </c>
      <c r="F25" s="91">
        <v>1.0139</v>
      </c>
      <c r="G25" s="32" t="s">
        <v>21</v>
      </c>
      <c r="H25" s="92">
        <v>136</v>
      </c>
      <c r="I25" s="91">
        <v>1.0344</v>
      </c>
      <c r="J25" s="32" t="s">
        <v>21</v>
      </c>
      <c r="K25" s="92">
        <v>1</v>
      </c>
      <c r="L25" s="32" t="s">
        <v>21</v>
      </c>
      <c r="M25" s="8">
        <f t="shared" si="12"/>
        <v>7.7165999999999997</v>
      </c>
      <c r="N25" s="9">
        <f t="shared" si="13"/>
        <v>5.4767025179999997</v>
      </c>
      <c r="O25" s="9">
        <f t="shared" si="14"/>
        <v>3.99102552</v>
      </c>
      <c r="P25" s="9">
        <f t="shared" si="15"/>
        <v>38.582999999999998</v>
      </c>
      <c r="Q25" s="9">
        <f t="shared" si="16"/>
        <v>27.383512589999999</v>
      </c>
      <c r="R25" s="9">
        <f t="shared" si="17"/>
        <v>19.955127600000001</v>
      </c>
      <c r="S25" s="9">
        <f t="shared" si="18"/>
        <v>4.8485969999999998</v>
      </c>
      <c r="T25" s="9">
        <f t="shared" si="19"/>
        <v>3.4411947488099996</v>
      </c>
      <c r="U25" s="9">
        <f t="shared" si="20"/>
        <v>1.5046166210399998</v>
      </c>
      <c r="V25" s="9">
        <f t="shared" si="21"/>
        <v>24.242984999999997</v>
      </c>
      <c r="W25" s="9">
        <f t="shared" si="22"/>
        <v>17.205973744049999</v>
      </c>
      <c r="X25" s="9">
        <f t="shared" si="23"/>
        <v>7.5230831051999996</v>
      </c>
      <c r="Y25" s="27">
        <v>6</v>
      </c>
      <c r="Z25" s="10">
        <v>1.2861</v>
      </c>
      <c r="AA25" s="10">
        <v>3.77</v>
      </c>
      <c r="AB25" s="1"/>
      <c r="AC25" s="1"/>
      <c r="AD25" s="1"/>
      <c r="AE25" s="1"/>
      <c r="AF25" s="1"/>
    </row>
    <row r="26" spans="1:32" s="10" customFormat="1">
      <c r="A26" s="6">
        <v>18</v>
      </c>
      <c r="B26" s="25">
        <v>1549</v>
      </c>
      <c r="C26" s="39">
        <v>5.7</v>
      </c>
      <c r="D26" s="7" t="s">
        <v>71</v>
      </c>
      <c r="E26" s="90">
        <v>16.989999999999998</v>
      </c>
      <c r="F26" s="91">
        <v>1.0934999999999999</v>
      </c>
      <c r="G26" s="32" t="s">
        <v>21</v>
      </c>
      <c r="H26" s="92">
        <v>177</v>
      </c>
      <c r="I26" s="91">
        <v>0.93130000000000002</v>
      </c>
      <c r="J26" s="32" t="s">
        <v>21</v>
      </c>
      <c r="K26" s="93">
        <v>1.6</v>
      </c>
      <c r="L26" s="29" t="s">
        <v>57</v>
      </c>
      <c r="M26" s="8">
        <f t="shared" si="12"/>
        <v>7.7165999999999997</v>
      </c>
      <c r="N26" s="9">
        <f t="shared" si="13"/>
        <v>5.9066714699999983</v>
      </c>
      <c r="O26" s="9">
        <f t="shared" si="14"/>
        <v>3.5932347899999999</v>
      </c>
      <c r="P26" s="9">
        <f t="shared" si="15"/>
        <v>43.98462</v>
      </c>
      <c r="Q26" s="9">
        <f t="shared" si="16"/>
        <v>33.668027378999994</v>
      </c>
      <c r="R26" s="9">
        <f t="shared" si="17"/>
        <v>20.481438303000001</v>
      </c>
      <c r="S26" s="9">
        <f t="shared" si="18"/>
        <v>4.8485969999999998</v>
      </c>
      <c r="T26" s="9">
        <f t="shared" si="19"/>
        <v>3.7113585736499992</v>
      </c>
      <c r="U26" s="9">
        <f t="shared" si="20"/>
        <v>1.35464951583</v>
      </c>
      <c r="V26" s="9">
        <f t="shared" si="21"/>
        <v>27.637002899999999</v>
      </c>
      <c r="W26" s="9">
        <f t="shared" si="22"/>
        <v>21.154743869804996</v>
      </c>
      <c r="X26" s="9">
        <f t="shared" si="23"/>
        <v>7.7215022402310005</v>
      </c>
      <c r="Y26" s="27">
        <v>6</v>
      </c>
      <c r="Z26" s="10">
        <v>1.2861</v>
      </c>
      <c r="AA26" s="10">
        <v>3.77</v>
      </c>
      <c r="AB26" s="1"/>
      <c r="AC26" s="1"/>
      <c r="AD26" s="1"/>
      <c r="AE26" s="1"/>
      <c r="AF26" s="1"/>
    </row>
    <row r="27" spans="1:32" s="10" customFormat="1">
      <c r="A27" s="6">
        <v>19</v>
      </c>
      <c r="B27" s="25" t="s">
        <v>74</v>
      </c>
      <c r="C27" s="39">
        <v>4.2</v>
      </c>
      <c r="D27" s="7" t="s">
        <v>71</v>
      </c>
      <c r="E27" s="90">
        <v>19.72</v>
      </c>
      <c r="F27" s="91">
        <v>1.0452999999999999</v>
      </c>
      <c r="G27" s="32" t="s">
        <v>21</v>
      </c>
      <c r="H27" s="92">
        <v>189</v>
      </c>
      <c r="I27" s="91">
        <v>0.9</v>
      </c>
      <c r="J27" s="32" t="s">
        <v>21</v>
      </c>
      <c r="K27" s="92">
        <v>1.5</v>
      </c>
      <c r="L27" s="29" t="s">
        <v>57</v>
      </c>
      <c r="M27" s="8">
        <f t="shared" si="12"/>
        <v>7.7165999999999997</v>
      </c>
      <c r="N27" s="9">
        <f t="shared" si="13"/>
        <v>5.6463133859999983</v>
      </c>
      <c r="O27" s="9">
        <f t="shared" si="14"/>
        <v>3.4724699999999999</v>
      </c>
      <c r="P27" s="9">
        <f t="shared" si="15"/>
        <v>32.40972</v>
      </c>
      <c r="Q27" s="9">
        <f t="shared" si="16"/>
        <v>23.714516221199993</v>
      </c>
      <c r="R27" s="9">
        <f t="shared" si="17"/>
        <v>14.584374</v>
      </c>
      <c r="S27" s="9">
        <f t="shared" si="18"/>
        <v>4.8485969999999998</v>
      </c>
      <c r="T27" s="9">
        <f t="shared" si="19"/>
        <v>3.5477669108699992</v>
      </c>
      <c r="U27" s="9">
        <f t="shared" si="20"/>
        <v>1.3091211900000002</v>
      </c>
      <c r="V27" s="9">
        <f t="shared" si="21"/>
        <v>20.364107400000002</v>
      </c>
      <c r="W27" s="9">
        <f t="shared" si="22"/>
        <v>14.900621025653997</v>
      </c>
      <c r="X27" s="9">
        <f t="shared" si="23"/>
        <v>5.4983089980000006</v>
      </c>
      <c r="Y27" s="27">
        <v>6</v>
      </c>
      <c r="Z27" s="10">
        <v>1.2861</v>
      </c>
      <c r="AA27" s="10">
        <v>3.77</v>
      </c>
      <c r="AB27" s="1"/>
      <c r="AC27" s="1"/>
      <c r="AD27" s="1"/>
      <c r="AE27" s="1"/>
      <c r="AF27" s="1"/>
    </row>
    <row r="28" spans="1:32" s="10" customFormat="1">
      <c r="A28" s="6">
        <v>20</v>
      </c>
      <c r="B28" s="25">
        <v>1567</v>
      </c>
      <c r="C28" s="39">
        <v>3</v>
      </c>
      <c r="D28" s="7" t="s">
        <v>71</v>
      </c>
      <c r="E28" s="90">
        <v>27.82</v>
      </c>
      <c r="F28" s="91">
        <v>0.91020000000000001</v>
      </c>
      <c r="G28" s="32" t="s">
        <v>21</v>
      </c>
      <c r="H28" s="92">
        <v>201</v>
      </c>
      <c r="I28" s="91">
        <v>0.87190000000000001</v>
      </c>
      <c r="J28" s="29" t="s">
        <v>57</v>
      </c>
      <c r="K28" s="93">
        <v>2.5</v>
      </c>
      <c r="L28" s="33" t="s">
        <v>60</v>
      </c>
      <c r="M28" s="8">
        <f t="shared" si="12"/>
        <v>7.7165999999999997</v>
      </c>
      <c r="N28" s="9">
        <f t="shared" si="13"/>
        <v>4.9165545239999995</v>
      </c>
      <c r="O28" s="9">
        <f t="shared" si="14"/>
        <v>3.3640517700000001</v>
      </c>
      <c r="P28" s="9">
        <f t="shared" si="15"/>
        <v>23.149799999999999</v>
      </c>
      <c r="Q28" s="9">
        <f t="shared" si="16"/>
        <v>14.749663571999999</v>
      </c>
      <c r="R28" s="9">
        <f t="shared" si="17"/>
        <v>10.092155310000001</v>
      </c>
      <c r="S28" s="9">
        <f t="shared" si="18"/>
        <v>4.8485969999999998</v>
      </c>
      <c r="T28" s="9">
        <f t="shared" si="19"/>
        <v>3.0892350925799996</v>
      </c>
      <c r="U28" s="9">
        <f t="shared" si="20"/>
        <v>1.2682475172900001</v>
      </c>
      <c r="V28" s="9">
        <f t="shared" si="21"/>
        <v>14.545790999999999</v>
      </c>
      <c r="W28" s="9">
        <f t="shared" si="22"/>
        <v>9.2677052777399993</v>
      </c>
      <c r="X28" s="9">
        <f t="shared" si="23"/>
        <v>3.8047425518700004</v>
      </c>
      <c r="Y28" s="27">
        <v>6</v>
      </c>
      <c r="Z28" s="10">
        <v>1.2861</v>
      </c>
      <c r="AA28" s="10">
        <v>3.77</v>
      </c>
      <c r="AB28" s="1"/>
      <c r="AC28" s="1"/>
      <c r="AD28" s="1"/>
      <c r="AE28" s="1"/>
      <c r="AF28" s="1"/>
    </row>
    <row r="29" spans="1:32" s="10" customFormat="1">
      <c r="A29" s="6">
        <v>21</v>
      </c>
      <c r="B29" s="25">
        <v>1603</v>
      </c>
      <c r="C29" s="39">
        <v>2.5</v>
      </c>
      <c r="D29" s="7" t="s">
        <v>61</v>
      </c>
      <c r="E29" s="90">
        <v>21.8</v>
      </c>
      <c r="F29" s="91">
        <v>1.0102</v>
      </c>
      <c r="G29" s="32" t="s">
        <v>21</v>
      </c>
      <c r="H29" s="92">
        <v>203</v>
      </c>
      <c r="I29" s="91">
        <v>0.86560000000000004</v>
      </c>
      <c r="J29" s="29" t="s">
        <v>57</v>
      </c>
      <c r="K29" s="93">
        <v>2.2999999999999998</v>
      </c>
      <c r="L29" s="33" t="s">
        <v>60</v>
      </c>
      <c r="M29" s="8">
        <f t="shared" ref="M29" si="24">+Y29*Z29</f>
        <v>7.7165999999999997</v>
      </c>
      <c r="N29" s="9">
        <f t="shared" ref="N29" si="25">M29*F29*0.7</f>
        <v>5.4567165239999991</v>
      </c>
      <c r="O29" s="9">
        <f t="shared" ref="O29" si="26">M29*I29*0.5</f>
        <v>3.3397444799999998</v>
      </c>
      <c r="P29" s="9">
        <f t="shared" ref="P29" si="27">M29*C29</f>
        <v>19.291499999999999</v>
      </c>
      <c r="Q29" s="9">
        <f t="shared" ref="Q29" si="28">N29*C29</f>
        <v>13.641791309999999</v>
      </c>
      <c r="R29" s="9">
        <f t="shared" ref="R29" si="29">O29*C29</f>
        <v>8.3493611999999988</v>
      </c>
      <c r="S29" s="9">
        <f t="shared" ref="S29" si="30">+AA29*Z29</f>
        <v>4.8485969999999998</v>
      </c>
      <c r="T29" s="9">
        <f t="shared" ref="T29" si="31">S29*F29*0.7</f>
        <v>3.4286368825799998</v>
      </c>
      <c r="U29" s="9">
        <f t="shared" ref="U29" si="32">S29*I29*0.3</f>
        <v>1.25908366896</v>
      </c>
      <c r="V29" s="9">
        <f t="shared" ref="V29" si="33">S29*C29</f>
        <v>12.121492499999999</v>
      </c>
      <c r="W29" s="9">
        <f t="shared" ref="W29" si="34">T29*C29</f>
        <v>8.5715922064499992</v>
      </c>
      <c r="X29" s="9">
        <f t="shared" ref="X29" si="35">U29*C29</f>
        <v>3.1477091723999999</v>
      </c>
      <c r="Y29" s="27">
        <v>6</v>
      </c>
      <c r="Z29" s="10">
        <v>1.2861</v>
      </c>
      <c r="AA29" s="10">
        <v>3.77</v>
      </c>
      <c r="AB29" s="1"/>
      <c r="AC29" s="1"/>
      <c r="AD29" s="1"/>
      <c r="AE29" s="1"/>
      <c r="AF29" s="1"/>
    </row>
    <row r="30" spans="1:32" s="10" customFormat="1">
      <c r="A30" s="1"/>
      <c r="B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34">
        <f>SUM(C9:C29)</f>
        <v>94.500000000000014</v>
      </c>
      <c r="D31" s="1"/>
      <c r="E31" s="1"/>
      <c r="F31" s="12"/>
      <c r="G31" s="1"/>
      <c r="H31" s="1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34">
        <f>SUM(E9:E31)</f>
        <v>523.88999999999987</v>
      </c>
      <c r="F32" s="12"/>
      <c r="G32" s="1"/>
      <c r="H32" s="1">
        <f>SUM(H9:H31)</f>
        <v>4088</v>
      </c>
      <c r="J32" s="12"/>
      <c r="K32" s="1">
        <f>SUM(K9:K31)</f>
        <v>35.599999999999994</v>
      </c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>
        <f>+E32/21</f>
        <v>24.94714285714285</v>
      </c>
      <c r="F33" s="12"/>
      <c r="G33" s="1"/>
      <c r="H33" s="1">
        <f>+H32/21</f>
        <v>194.66666666666666</v>
      </c>
      <c r="J33" s="12"/>
      <c r="K33" s="1">
        <f>+K32/21</f>
        <v>1.695238095238095</v>
      </c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G73" s="13"/>
      <c r="H73" s="1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G74" s="13"/>
      <c r="H74" s="1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L6:L8"/>
    <mergeCell ref="M6:O6"/>
    <mergeCell ref="P6:R6"/>
    <mergeCell ref="S6:U6"/>
    <mergeCell ref="V6:X6"/>
    <mergeCell ref="P8:R8"/>
    <mergeCell ref="V8:X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K30" sqref="K30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85" t="s">
        <v>72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14"/>
      <c r="O1" s="14"/>
      <c r="P1" s="14"/>
      <c r="Q1" s="14"/>
    </row>
    <row r="2" spans="1:17" ht="15.75" customHeight="1">
      <c r="A2" s="86" t="s">
        <v>22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15"/>
    </row>
    <row r="3" spans="1:17" ht="15.75" customHeight="1">
      <c r="A3" s="86" t="s">
        <v>23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15"/>
    </row>
    <row r="4" spans="1:17" ht="15.75" thickBot="1"/>
    <row r="5" spans="1:17" ht="19.5" thickBot="1">
      <c r="A5" s="59" t="s">
        <v>4</v>
      </c>
      <c r="B5" s="59" t="s">
        <v>24</v>
      </c>
      <c r="C5" s="62" t="s">
        <v>25</v>
      </c>
      <c r="D5" s="63"/>
      <c r="E5" s="63"/>
      <c r="F5" s="63"/>
      <c r="G5" s="63"/>
      <c r="H5" s="63"/>
      <c r="I5" s="63"/>
      <c r="J5" s="63"/>
      <c r="K5" s="63"/>
      <c r="L5" s="64"/>
      <c r="M5" s="59" t="s">
        <v>26</v>
      </c>
    </row>
    <row r="6" spans="1:17" ht="18.75" customHeight="1">
      <c r="A6" s="60"/>
      <c r="B6" s="60"/>
      <c r="C6" s="65" t="s">
        <v>27</v>
      </c>
      <c r="D6" s="66"/>
      <c r="E6" s="67" t="s">
        <v>28</v>
      </c>
      <c r="F6" s="68"/>
      <c r="G6" s="69" t="s">
        <v>29</v>
      </c>
      <c r="H6" s="70"/>
      <c r="I6" s="71" t="s">
        <v>30</v>
      </c>
      <c r="J6" s="72"/>
      <c r="K6" s="73" t="s">
        <v>31</v>
      </c>
      <c r="L6" s="74"/>
      <c r="M6" s="60"/>
    </row>
    <row r="7" spans="1:17" ht="28.5" customHeight="1" thickBot="1">
      <c r="A7" s="60"/>
      <c r="B7" s="60"/>
      <c r="C7" s="75" t="s">
        <v>32</v>
      </c>
      <c r="D7" s="76"/>
      <c r="E7" s="77" t="s">
        <v>33</v>
      </c>
      <c r="F7" s="78"/>
      <c r="G7" s="79" t="s">
        <v>34</v>
      </c>
      <c r="H7" s="80"/>
      <c r="I7" s="81" t="s">
        <v>35</v>
      </c>
      <c r="J7" s="82"/>
      <c r="K7" s="83" t="s">
        <v>36</v>
      </c>
      <c r="L7" s="84"/>
      <c r="M7" s="61"/>
    </row>
    <row r="8" spans="1:17" ht="19.5" thickBot="1">
      <c r="A8" s="61"/>
      <c r="B8" s="61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94.5</v>
      </c>
      <c r="C9" s="20">
        <v>33.5</v>
      </c>
      <c r="D9" s="21">
        <f>+C9/B9%</f>
        <v>35.449735449735449</v>
      </c>
      <c r="E9" s="20">
        <v>44.3</v>
      </c>
      <c r="F9" s="21">
        <f>E9/B9*100</f>
        <v>46.878306878306873</v>
      </c>
      <c r="G9" s="22">
        <v>4.5999999999999996</v>
      </c>
      <c r="H9" s="21">
        <f>+G9/B9%</f>
        <v>4.8677248677248679</v>
      </c>
      <c r="I9" s="22">
        <v>12.1</v>
      </c>
      <c r="J9" s="21">
        <f>+I9/B9%</f>
        <v>12.804232804232804</v>
      </c>
      <c r="K9" s="22"/>
      <c r="L9" s="21">
        <f>+K9/B9%</f>
        <v>0</v>
      </c>
      <c r="M9" s="21">
        <f>+Жадвал!E33</f>
        <v>24.94714285714285</v>
      </c>
      <c r="N9" s="35">
        <f>+L9+J9+H9+F9+D9</f>
        <v>100</v>
      </c>
    </row>
    <row r="10" spans="1:17" ht="18.7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>
        <v>86.28</v>
      </c>
      <c r="N10" s="36"/>
    </row>
    <row r="11" spans="1:17" ht="18.75">
      <c r="A11" s="85" t="str">
        <f>A1</f>
        <v xml:space="preserve">Фарғона вилояти Тошлоқ тумани Араббой Тухтабой худуди Акмал ғурури фермер хўжалиги томонидан суғорилиб экиладиган 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36"/>
    </row>
    <row r="12" spans="1:17" ht="18.75">
      <c r="A12" s="86" t="s">
        <v>40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36"/>
    </row>
    <row r="13" spans="1:17" ht="18.75">
      <c r="A13" s="86" t="s">
        <v>23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36"/>
    </row>
    <row r="14" spans="1:17" ht="19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6"/>
    </row>
    <row r="15" spans="1:17" ht="19.5" thickBot="1">
      <c r="A15" s="59" t="s">
        <v>4</v>
      </c>
      <c r="B15" s="59" t="s">
        <v>24</v>
      </c>
      <c r="C15" s="62" t="s">
        <v>41</v>
      </c>
      <c r="D15" s="63"/>
      <c r="E15" s="63"/>
      <c r="F15" s="63"/>
      <c r="G15" s="63"/>
      <c r="H15" s="63"/>
      <c r="I15" s="63"/>
      <c r="J15" s="63"/>
      <c r="K15" s="63"/>
      <c r="L15" s="64"/>
      <c r="M15" s="59" t="s">
        <v>26</v>
      </c>
      <c r="N15" s="36"/>
    </row>
    <row r="16" spans="1:17" ht="18.75" customHeight="1">
      <c r="A16" s="60"/>
      <c r="B16" s="60"/>
      <c r="C16" s="65" t="s">
        <v>27</v>
      </c>
      <c r="D16" s="66"/>
      <c r="E16" s="67" t="s">
        <v>28</v>
      </c>
      <c r="F16" s="68"/>
      <c r="G16" s="69" t="s">
        <v>29</v>
      </c>
      <c r="H16" s="70"/>
      <c r="I16" s="71" t="s">
        <v>30</v>
      </c>
      <c r="J16" s="72"/>
      <c r="K16" s="73" t="s">
        <v>31</v>
      </c>
      <c r="L16" s="74"/>
      <c r="M16" s="60"/>
      <c r="N16" s="36"/>
    </row>
    <row r="17" spans="1:14" ht="30" customHeight="1" thickBot="1">
      <c r="A17" s="60"/>
      <c r="B17" s="60"/>
      <c r="C17" s="75" t="s">
        <v>42</v>
      </c>
      <c r="D17" s="76"/>
      <c r="E17" s="77" t="s">
        <v>43</v>
      </c>
      <c r="F17" s="78"/>
      <c r="G17" s="79" t="s">
        <v>44</v>
      </c>
      <c r="H17" s="80"/>
      <c r="I17" s="81" t="s">
        <v>45</v>
      </c>
      <c r="J17" s="82"/>
      <c r="K17" s="83" t="s">
        <v>46</v>
      </c>
      <c r="L17" s="84"/>
      <c r="M17" s="61"/>
      <c r="N17" s="36"/>
    </row>
    <row r="18" spans="1:14" ht="19.5" thickBot="1">
      <c r="A18" s="61"/>
      <c r="B18" s="61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6"/>
    </row>
    <row r="19" spans="1:14" ht="42.75" customHeight="1" thickBot="1">
      <c r="A19" s="18" t="s">
        <v>39</v>
      </c>
      <c r="B19" s="19">
        <f>+B9</f>
        <v>94.5</v>
      </c>
      <c r="C19" s="20"/>
      <c r="D19" s="21">
        <f>+C19/B19%</f>
        <v>0</v>
      </c>
      <c r="E19" s="20">
        <v>55</v>
      </c>
      <c r="F19" s="21">
        <f>+E19/B19%</f>
        <v>58.201058201058203</v>
      </c>
      <c r="G19" s="22">
        <v>39.5</v>
      </c>
      <c r="H19" s="21">
        <f>G19/B19*100</f>
        <v>41.798941798941797</v>
      </c>
      <c r="I19" s="22"/>
      <c r="J19" s="21">
        <f>+I19/B19%</f>
        <v>0</v>
      </c>
      <c r="K19" s="22"/>
      <c r="L19" s="21">
        <f>+K19/B19%</f>
        <v>0</v>
      </c>
      <c r="M19" s="21">
        <f>+Жадвал!H33</f>
        <v>194.66666666666666</v>
      </c>
      <c r="N19" s="35">
        <f>+L19+J19+H19+F19+D19</f>
        <v>100</v>
      </c>
    </row>
    <row r="20" spans="1:14" ht="18.7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6"/>
    </row>
    <row r="21" spans="1:14" ht="18.75">
      <c r="A21" s="85" t="str">
        <f>A1</f>
        <v xml:space="preserve">Фарғона вилояти Тошлоқ тумани Араббой Тухтабой худуди Акмал ғурури фермер хўжалиги томонидан суғорилиб экиладиган 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36"/>
    </row>
    <row r="22" spans="1:14" ht="18.75">
      <c r="A22" s="86" t="s">
        <v>47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36"/>
    </row>
    <row r="23" spans="1:14" ht="18.75">
      <c r="A23" s="86" t="s">
        <v>23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36"/>
    </row>
    <row r="24" spans="1:14" ht="19.5" thickBo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6"/>
    </row>
    <row r="25" spans="1:14" ht="19.5" thickBot="1">
      <c r="A25" s="59" t="s">
        <v>4</v>
      </c>
      <c r="B25" s="59" t="s">
        <v>24</v>
      </c>
      <c r="C25" s="62" t="s">
        <v>48</v>
      </c>
      <c r="D25" s="63"/>
      <c r="E25" s="63"/>
      <c r="F25" s="63"/>
      <c r="G25" s="63"/>
      <c r="H25" s="63"/>
      <c r="I25" s="63"/>
      <c r="J25" s="63"/>
      <c r="K25" s="63"/>
      <c r="L25" s="64"/>
      <c r="M25" s="59" t="s">
        <v>49</v>
      </c>
      <c r="N25" s="36"/>
    </row>
    <row r="26" spans="1:14" ht="18.75" customHeight="1">
      <c r="A26" s="60"/>
      <c r="B26" s="60"/>
      <c r="C26" s="65" t="s">
        <v>27</v>
      </c>
      <c r="D26" s="66"/>
      <c r="E26" s="67" t="s">
        <v>28</v>
      </c>
      <c r="F26" s="68"/>
      <c r="G26" s="69" t="s">
        <v>29</v>
      </c>
      <c r="H26" s="70"/>
      <c r="I26" s="71" t="s">
        <v>30</v>
      </c>
      <c r="J26" s="72"/>
      <c r="K26" s="73" t="s">
        <v>31</v>
      </c>
      <c r="L26" s="74"/>
      <c r="M26" s="60"/>
      <c r="N26" s="36"/>
    </row>
    <row r="27" spans="1:14" ht="27.75" customHeight="1" thickBot="1">
      <c r="A27" s="60"/>
      <c r="B27" s="60"/>
      <c r="C27" s="75" t="s">
        <v>50</v>
      </c>
      <c r="D27" s="76"/>
      <c r="E27" s="77" t="s">
        <v>51</v>
      </c>
      <c r="F27" s="78"/>
      <c r="G27" s="79" t="s">
        <v>52</v>
      </c>
      <c r="H27" s="80"/>
      <c r="I27" s="81" t="s">
        <v>53</v>
      </c>
      <c r="J27" s="82"/>
      <c r="K27" s="83" t="s">
        <v>54</v>
      </c>
      <c r="L27" s="84"/>
      <c r="M27" s="61"/>
      <c r="N27" s="36"/>
    </row>
    <row r="28" spans="1:14" ht="19.5" thickBot="1">
      <c r="A28" s="61"/>
      <c r="B28" s="61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6"/>
    </row>
    <row r="29" spans="1:14" ht="42.75" customHeight="1" thickBot="1">
      <c r="A29" s="18" t="s">
        <v>39</v>
      </c>
      <c r="B29" s="19">
        <f>+B9</f>
        <v>94.5</v>
      </c>
      <c r="C29" s="20">
        <v>7.8</v>
      </c>
      <c r="D29" s="21">
        <f>+C29/B29%</f>
        <v>8.2539682539682548</v>
      </c>
      <c r="E29" s="20">
        <v>13.9</v>
      </c>
      <c r="F29" s="21">
        <f>+E29/B29%</f>
        <v>14.708994708994711</v>
      </c>
      <c r="G29" s="22">
        <v>29.2</v>
      </c>
      <c r="H29" s="21">
        <f>+G29/B29%</f>
        <v>30.899470899470899</v>
      </c>
      <c r="I29" s="26">
        <v>7.8</v>
      </c>
      <c r="J29" s="21">
        <f>+I29/B29%</f>
        <v>8.2539682539682548</v>
      </c>
      <c r="K29" s="22">
        <v>35.799999999999997</v>
      </c>
      <c r="L29" s="21">
        <f>+K29/B29%</f>
        <v>37.883597883597879</v>
      </c>
      <c r="M29" s="24">
        <f>+Жадвал!K33</f>
        <v>1.695238095238095</v>
      </c>
      <c r="N29" s="35">
        <f>+L29+J29+H29+F29+D29</f>
        <v>100</v>
      </c>
    </row>
  </sheetData>
  <mergeCells count="51"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A21:M21"/>
    <mergeCell ref="A22:M22"/>
    <mergeCell ref="A23:M23"/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8"/>
  <sheetViews>
    <sheetView zoomScale="85" zoomScaleNormal="85" zoomScaleSheetLayoutView="95" workbookViewId="0">
      <selection activeCell="F37" sqref="F37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0.570312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2" t="s">
        <v>72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5" ht="20.25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5" ht="20.25">
      <c r="A3" s="52" t="s">
        <v>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5" ht="12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0" t="s">
        <v>4</v>
      </c>
      <c r="B6" s="49" t="s">
        <v>5</v>
      </c>
      <c r="C6" s="49" t="s">
        <v>6</v>
      </c>
      <c r="D6" s="49" t="s">
        <v>7</v>
      </c>
      <c r="E6" s="50" t="s">
        <v>16</v>
      </c>
      <c r="F6" s="50"/>
      <c r="G6" s="50"/>
      <c r="H6" s="50" t="s">
        <v>62</v>
      </c>
      <c r="I6" s="50"/>
      <c r="J6" s="50"/>
      <c r="K6" s="50"/>
      <c r="L6" s="50"/>
      <c r="M6" s="50"/>
      <c r="N6" s="50"/>
      <c r="O6" s="50"/>
      <c r="P6" s="50"/>
    </row>
    <row r="7" spans="1:25" ht="60" customHeight="1">
      <c r="A7" s="50"/>
      <c r="B7" s="49"/>
      <c r="C7" s="49"/>
      <c r="D7" s="49"/>
      <c r="E7" s="87" t="s">
        <v>17</v>
      </c>
      <c r="F7" s="87" t="s">
        <v>18</v>
      </c>
      <c r="G7" s="87" t="s">
        <v>19</v>
      </c>
      <c r="H7" s="89" t="s">
        <v>63</v>
      </c>
      <c r="I7" s="89"/>
      <c r="J7" s="48" t="s">
        <v>64</v>
      </c>
      <c r="K7" s="40" t="s">
        <v>65</v>
      </c>
      <c r="L7" s="48" t="s">
        <v>66</v>
      </c>
      <c r="M7" s="89" t="s">
        <v>67</v>
      </c>
      <c r="N7" s="89"/>
      <c r="O7" s="89" t="s">
        <v>68</v>
      </c>
      <c r="P7" s="89"/>
    </row>
    <row r="8" spans="1:25" ht="22.5" customHeight="1">
      <c r="A8" s="50"/>
      <c r="B8" s="49"/>
      <c r="C8" s="49"/>
      <c r="D8" s="49"/>
      <c r="E8" s="88"/>
      <c r="F8" s="88"/>
      <c r="G8" s="88"/>
      <c r="H8" s="48" t="s">
        <v>69</v>
      </c>
      <c r="I8" s="48" t="s">
        <v>70</v>
      </c>
      <c r="J8" s="48" t="s">
        <v>17</v>
      </c>
      <c r="K8" s="48" t="s">
        <v>69</v>
      </c>
      <c r="L8" s="48" t="s">
        <v>17</v>
      </c>
      <c r="M8" s="48" t="s">
        <v>17</v>
      </c>
      <c r="N8" s="48" t="s">
        <v>70</v>
      </c>
      <c r="O8" s="48" t="s">
        <v>17</v>
      </c>
      <c r="P8" s="48" t="s">
        <v>69</v>
      </c>
      <c r="Q8" s="41" t="s">
        <v>17</v>
      </c>
      <c r="R8" s="41" t="s">
        <v>69</v>
      </c>
      <c r="S8" s="41" t="s">
        <v>70</v>
      </c>
      <c r="T8" s="42"/>
      <c r="U8" s="42"/>
      <c r="V8" s="42"/>
      <c r="W8" s="41" t="s">
        <v>17</v>
      </c>
      <c r="X8" s="41" t="s">
        <v>69</v>
      </c>
      <c r="Y8" s="41" t="s">
        <v>70</v>
      </c>
    </row>
    <row r="9" spans="1:25" s="10" customFormat="1">
      <c r="A9" s="6">
        <v>1</v>
      </c>
      <c r="B9" s="25">
        <v>1616</v>
      </c>
      <c r="C9" s="39">
        <v>6</v>
      </c>
      <c r="D9" s="7" t="s">
        <v>61</v>
      </c>
      <c r="E9" s="9">
        <v>29.091581999999999</v>
      </c>
      <c r="F9" s="9">
        <v>18.346024356659996</v>
      </c>
      <c r="G9" s="9">
        <v>8.3460839599799996</v>
      </c>
      <c r="H9" s="43">
        <f t="shared" ref="H9:I9" si="0">+F9</f>
        <v>18.346024356659996</v>
      </c>
      <c r="I9" s="43">
        <f t="shared" si="0"/>
        <v>8.3460839599799996</v>
      </c>
      <c r="J9" s="43">
        <f>+E9*0.15</f>
        <v>4.3637372999999995</v>
      </c>
      <c r="K9" s="43"/>
      <c r="L9" s="43">
        <f>+E9*0.35</f>
        <v>10.182053699999999</v>
      </c>
      <c r="M9" s="43">
        <f>+E9*0.35</f>
        <v>10.182053699999999</v>
      </c>
      <c r="N9" s="43"/>
      <c r="O9" s="43">
        <f>+E9*0.15</f>
        <v>4.3637372999999995</v>
      </c>
      <c r="P9" s="43"/>
      <c r="Q9" s="44">
        <f t="shared" ref="Q9:Q13" si="1">+O9+M9+L9+J9</f>
        <v>29.091581999999999</v>
      </c>
      <c r="R9" s="45">
        <f t="shared" ref="R9:R13" si="2">+P9+K9+H9</f>
        <v>18.346024356659996</v>
      </c>
      <c r="S9" s="45">
        <f t="shared" ref="S9:S13" si="3">+N9+I9</f>
        <v>8.3460839599799996</v>
      </c>
      <c r="T9" s="46">
        <f t="shared" ref="T9:V13" si="4">+Q9-E9</f>
        <v>0</v>
      </c>
      <c r="U9" s="46">
        <f t="shared" si="4"/>
        <v>0</v>
      </c>
      <c r="V9" s="46">
        <f t="shared" si="4"/>
        <v>0</v>
      </c>
      <c r="W9" s="44">
        <f t="shared" ref="W9:W13" si="5">+E9/C9</f>
        <v>4.8485969999999998</v>
      </c>
      <c r="X9" s="44">
        <f t="shared" ref="X9:X13" si="6">+F9/C9</f>
        <v>3.0576707261099991</v>
      </c>
      <c r="Y9" s="44">
        <f t="shared" ref="Y9:Y13" si="7">+G9/C9</f>
        <v>1.3910139933299999</v>
      </c>
    </row>
    <row r="10" spans="1:25" s="10" customFormat="1">
      <c r="A10" s="6">
        <v>2</v>
      </c>
      <c r="B10" s="25">
        <v>1619</v>
      </c>
      <c r="C10" s="39">
        <v>4.3</v>
      </c>
      <c r="D10" s="7" t="s">
        <v>71</v>
      </c>
      <c r="E10" s="9">
        <v>33.181379999999997</v>
      </c>
      <c r="F10" s="9">
        <v>25.614698104799995</v>
      </c>
      <c r="G10" s="9">
        <v>14.724237374999998</v>
      </c>
      <c r="H10" s="43">
        <f>+F10*0.7</f>
        <v>17.930288673359996</v>
      </c>
      <c r="I10" s="43">
        <f>+G10*0.5</f>
        <v>7.3621186874999989</v>
      </c>
      <c r="J10" s="43">
        <f>+E10*0.25</f>
        <v>8.2953449999999993</v>
      </c>
      <c r="K10" s="43">
        <f>+F10*0.15</f>
        <v>3.842204715719999</v>
      </c>
      <c r="L10" s="43">
        <f>+E10*0.25</f>
        <v>8.2953449999999993</v>
      </c>
      <c r="M10" s="43">
        <f>+E10*0.25</f>
        <v>8.2953449999999993</v>
      </c>
      <c r="N10" s="43">
        <f>+G10*0.5</f>
        <v>7.3621186874999989</v>
      </c>
      <c r="O10" s="43">
        <f>+E10*0.25</f>
        <v>8.2953449999999993</v>
      </c>
      <c r="P10" s="43">
        <f>+F10*0.15</f>
        <v>3.842204715719999</v>
      </c>
      <c r="Q10" s="44">
        <f t="shared" si="1"/>
        <v>33.181379999999997</v>
      </c>
      <c r="R10" s="45">
        <f t="shared" si="2"/>
        <v>25.614698104799995</v>
      </c>
      <c r="S10" s="45">
        <f t="shared" si="3"/>
        <v>14.724237374999998</v>
      </c>
      <c r="T10" s="46">
        <f t="shared" si="4"/>
        <v>0</v>
      </c>
      <c r="U10" s="46">
        <f t="shared" si="4"/>
        <v>0</v>
      </c>
      <c r="V10" s="46">
        <f t="shared" si="4"/>
        <v>0</v>
      </c>
      <c r="W10" s="44">
        <f t="shared" si="5"/>
        <v>7.7165999999999997</v>
      </c>
      <c r="X10" s="44">
        <f t="shared" si="6"/>
        <v>5.9569065359999991</v>
      </c>
      <c r="Y10" s="44">
        <f t="shared" si="7"/>
        <v>3.4242412499999997</v>
      </c>
    </row>
    <row r="11" spans="1:25" s="10" customFormat="1">
      <c r="A11" s="6">
        <v>3</v>
      </c>
      <c r="B11" s="25">
        <v>1620</v>
      </c>
      <c r="C11" s="39">
        <v>3.1</v>
      </c>
      <c r="D11" s="7" t="s">
        <v>71</v>
      </c>
      <c r="E11" s="9">
        <v>23.92146</v>
      </c>
      <c r="F11" s="9">
        <v>17.815028905800002</v>
      </c>
      <c r="G11" s="9">
        <v>10.017111375000001</v>
      </c>
      <c r="H11" s="43">
        <f>+F11*0.7</f>
        <v>12.47052023406</v>
      </c>
      <c r="I11" s="43">
        <f>+G11*0.5</f>
        <v>5.0085556875000004</v>
      </c>
      <c r="J11" s="43">
        <f>+E11*0.25</f>
        <v>5.9803649999999999</v>
      </c>
      <c r="K11" s="43">
        <f>+F11*0.15</f>
        <v>2.6722543358700004</v>
      </c>
      <c r="L11" s="43">
        <f>+E11*0.25</f>
        <v>5.9803649999999999</v>
      </c>
      <c r="M11" s="43">
        <f>+E11*0.25</f>
        <v>5.9803649999999999</v>
      </c>
      <c r="N11" s="43">
        <f>+G11*0.5</f>
        <v>5.0085556875000004</v>
      </c>
      <c r="O11" s="43">
        <f>+E11*0.25</f>
        <v>5.9803649999999999</v>
      </c>
      <c r="P11" s="43">
        <f>+F11*0.15</f>
        <v>2.6722543358700004</v>
      </c>
      <c r="Q11" s="44">
        <f t="shared" si="1"/>
        <v>23.92146</v>
      </c>
      <c r="R11" s="45">
        <f t="shared" si="2"/>
        <v>17.815028905800002</v>
      </c>
      <c r="S11" s="45">
        <f t="shared" si="3"/>
        <v>10.017111375000001</v>
      </c>
      <c r="T11" s="46">
        <f t="shared" si="4"/>
        <v>0</v>
      </c>
      <c r="U11" s="46">
        <f t="shared" si="4"/>
        <v>0</v>
      </c>
      <c r="V11" s="46">
        <f t="shared" si="4"/>
        <v>0</v>
      </c>
      <c r="W11" s="44">
        <f t="shared" si="5"/>
        <v>7.7165999999999997</v>
      </c>
      <c r="X11" s="44">
        <f t="shared" si="6"/>
        <v>5.7467835180000009</v>
      </c>
      <c r="Y11" s="44">
        <f t="shared" si="7"/>
        <v>3.23132625</v>
      </c>
    </row>
    <row r="12" spans="1:25">
      <c r="A12" s="6">
        <v>4</v>
      </c>
      <c r="B12" s="25">
        <v>1613</v>
      </c>
      <c r="C12" s="39">
        <v>6.2</v>
      </c>
      <c r="D12" s="7" t="s">
        <v>71</v>
      </c>
      <c r="E12" s="9">
        <v>47.842919999999999</v>
      </c>
      <c r="F12" s="9">
        <v>40.030649593199996</v>
      </c>
      <c r="G12" s="9">
        <v>14.950912499999999</v>
      </c>
      <c r="H12" s="43">
        <f>+F12*0.7</f>
        <v>28.021454715239994</v>
      </c>
      <c r="I12" s="43">
        <f>+G12*0.5</f>
        <v>7.4754562499999997</v>
      </c>
      <c r="J12" s="43">
        <f>+E12*0.25</f>
        <v>11.96073</v>
      </c>
      <c r="K12" s="43">
        <f>+F12*0.15</f>
        <v>6.0045974389799994</v>
      </c>
      <c r="L12" s="43">
        <f>+E12*0.25</f>
        <v>11.96073</v>
      </c>
      <c r="M12" s="43">
        <f>+E12*0.25</f>
        <v>11.96073</v>
      </c>
      <c r="N12" s="43">
        <f>+G12*0.5</f>
        <v>7.4754562499999997</v>
      </c>
      <c r="O12" s="43">
        <f>+E12*0.25</f>
        <v>11.96073</v>
      </c>
      <c r="P12" s="43">
        <f>+F12*0.15</f>
        <v>6.0045974389799994</v>
      </c>
      <c r="Q12" s="44">
        <f t="shared" si="1"/>
        <v>47.842919999999999</v>
      </c>
      <c r="R12" s="45">
        <f t="shared" si="2"/>
        <v>40.030649593199996</v>
      </c>
      <c r="S12" s="45">
        <f t="shared" si="3"/>
        <v>14.950912499999999</v>
      </c>
      <c r="T12" s="46">
        <f t="shared" si="4"/>
        <v>0</v>
      </c>
      <c r="U12" s="46">
        <f t="shared" si="4"/>
        <v>0</v>
      </c>
      <c r="V12" s="46">
        <f t="shared" si="4"/>
        <v>0</v>
      </c>
      <c r="W12" s="44">
        <f t="shared" si="5"/>
        <v>7.7165999999999997</v>
      </c>
      <c r="X12" s="44">
        <f t="shared" si="6"/>
        <v>6.456556385999999</v>
      </c>
      <c r="Y12" s="44">
        <f t="shared" si="7"/>
        <v>2.4114374999999999</v>
      </c>
    </row>
    <row r="13" spans="1:25">
      <c r="A13" s="6">
        <v>5</v>
      </c>
      <c r="B13" s="25">
        <v>1554</v>
      </c>
      <c r="C13" s="39">
        <v>5.7</v>
      </c>
      <c r="D13" s="7" t="s">
        <v>71</v>
      </c>
      <c r="E13" s="9">
        <v>43.98462</v>
      </c>
      <c r="F13" s="9">
        <v>38.486542499999999</v>
      </c>
      <c r="G13" s="9">
        <v>16.837312535999999</v>
      </c>
      <c r="H13" s="43">
        <f>+F13*0.7</f>
        <v>26.940579749999998</v>
      </c>
      <c r="I13" s="43">
        <f>+G13*0.5</f>
        <v>8.4186562679999994</v>
      </c>
      <c r="J13" s="43">
        <f>+E13*0.25</f>
        <v>10.996155</v>
      </c>
      <c r="K13" s="43">
        <f>+F13*0.15</f>
        <v>5.7729813749999996</v>
      </c>
      <c r="L13" s="43">
        <f>+E13*0.25</f>
        <v>10.996155</v>
      </c>
      <c r="M13" s="43">
        <f>+E13*0.25</f>
        <v>10.996155</v>
      </c>
      <c r="N13" s="43">
        <f>+G13*0.5</f>
        <v>8.4186562679999994</v>
      </c>
      <c r="O13" s="43">
        <f>+E13*0.25</f>
        <v>10.996155</v>
      </c>
      <c r="P13" s="43">
        <f>+F13*0.15</f>
        <v>5.7729813749999996</v>
      </c>
      <c r="Q13" s="44">
        <f t="shared" si="1"/>
        <v>43.98462</v>
      </c>
      <c r="R13" s="45">
        <f t="shared" si="2"/>
        <v>38.486542499999999</v>
      </c>
      <c r="S13" s="45">
        <f t="shared" si="3"/>
        <v>16.837312535999999</v>
      </c>
      <c r="T13" s="46">
        <f t="shared" si="4"/>
        <v>0</v>
      </c>
      <c r="U13" s="46">
        <f t="shared" si="4"/>
        <v>0</v>
      </c>
      <c r="V13" s="46">
        <f t="shared" si="4"/>
        <v>0</v>
      </c>
      <c r="W13" s="44">
        <f t="shared" si="5"/>
        <v>7.7165999999999997</v>
      </c>
      <c r="X13" s="44">
        <f t="shared" si="6"/>
        <v>6.7520249999999997</v>
      </c>
      <c r="Y13" s="44">
        <f t="shared" si="7"/>
        <v>2.9539144799999999</v>
      </c>
    </row>
    <row r="14" spans="1:25">
      <c r="A14" s="6">
        <v>6</v>
      </c>
      <c r="B14" s="25">
        <v>1553</v>
      </c>
      <c r="C14" s="39">
        <v>5</v>
      </c>
      <c r="D14" s="7" t="s">
        <v>61</v>
      </c>
      <c r="E14" s="9">
        <v>24.242984999999997</v>
      </c>
      <c r="F14" s="9">
        <v>6.3298433835000001</v>
      </c>
      <c r="G14" s="9">
        <v>5.9550468353999992</v>
      </c>
      <c r="H14" s="43">
        <f t="shared" ref="H14:I16" si="8">+F14</f>
        <v>6.3298433835000001</v>
      </c>
      <c r="I14" s="43">
        <f t="shared" si="8"/>
        <v>5.9550468353999992</v>
      </c>
      <c r="J14" s="43">
        <f>+E14*0.15</f>
        <v>3.6364477499999994</v>
      </c>
      <c r="K14" s="43"/>
      <c r="L14" s="43">
        <f>+E14*0.35</f>
        <v>8.4850447499999984</v>
      </c>
      <c r="M14" s="43">
        <f>+E14*0.35</f>
        <v>8.4850447499999984</v>
      </c>
      <c r="N14" s="43"/>
      <c r="O14" s="43">
        <f>+E14*0.15</f>
        <v>3.6364477499999994</v>
      </c>
      <c r="P14" s="43"/>
      <c r="Q14" s="44">
        <f t="shared" ref="Q14:Q18" si="9">+O14+M14+L14+J14</f>
        <v>24.242984999999994</v>
      </c>
      <c r="R14" s="45">
        <f t="shared" ref="R14:R18" si="10">+P14+K14+H14</f>
        <v>6.3298433835000001</v>
      </c>
      <c r="S14" s="45">
        <f t="shared" ref="S14:S18" si="11">+N14+I14</f>
        <v>5.9550468353999992</v>
      </c>
      <c r="T14" s="46">
        <f t="shared" ref="T14:V18" si="12">+Q14-E14</f>
        <v>0</v>
      </c>
      <c r="U14" s="46">
        <f t="shared" si="12"/>
        <v>0</v>
      </c>
      <c r="V14" s="46">
        <f t="shared" si="12"/>
        <v>0</v>
      </c>
      <c r="W14" s="44">
        <f t="shared" ref="W14:W18" si="13">+E14/C14</f>
        <v>4.8485969999999998</v>
      </c>
      <c r="X14" s="44">
        <f t="shared" ref="X14:X18" si="14">+F14/C14</f>
        <v>1.2659686767</v>
      </c>
      <c r="Y14" s="44">
        <f t="shared" ref="Y14:Y18" si="15">+G14/C14</f>
        <v>1.1910093670799999</v>
      </c>
    </row>
    <row r="15" spans="1:25">
      <c r="A15" s="6">
        <v>7</v>
      </c>
      <c r="B15" s="25">
        <v>1553</v>
      </c>
      <c r="C15" s="39">
        <v>7.1</v>
      </c>
      <c r="D15" s="7" t="s">
        <v>61</v>
      </c>
      <c r="E15" s="9">
        <v>34.425038699999995</v>
      </c>
      <c r="F15" s="9">
        <v>8.9883776045699992</v>
      </c>
      <c r="G15" s="9">
        <v>8.7783848684999981</v>
      </c>
      <c r="H15" s="43">
        <f t="shared" si="8"/>
        <v>8.9883776045699992</v>
      </c>
      <c r="I15" s="43">
        <f t="shared" si="8"/>
        <v>8.7783848684999981</v>
      </c>
      <c r="J15" s="43">
        <f>+E15*0.15</f>
        <v>5.1637558049999992</v>
      </c>
      <c r="K15" s="43"/>
      <c r="L15" s="43">
        <f>+E15*0.35</f>
        <v>12.048763544999998</v>
      </c>
      <c r="M15" s="43">
        <f>+E15*0.35</f>
        <v>12.048763544999998</v>
      </c>
      <c r="N15" s="43"/>
      <c r="O15" s="43">
        <f>+E15*0.15</f>
        <v>5.1637558049999992</v>
      </c>
      <c r="P15" s="43"/>
      <c r="Q15" s="44">
        <f t="shared" si="9"/>
        <v>34.425038699999995</v>
      </c>
      <c r="R15" s="45">
        <f t="shared" si="10"/>
        <v>8.9883776045699992</v>
      </c>
      <c r="S15" s="45">
        <f t="shared" si="11"/>
        <v>8.7783848684999981</v>
      </c>
      <c r="T15" s="46">
        <f t="shared" si="12"/>
        <v>0</v>
      </c>
      <c r="U15" s="46">
        <f t="shared" si="12"/>
        <v>0</v>
      </c>
      <c r="V15" s="46">
        <f t="shared" si="12"/>
        <v>0</v>
      </c>
      <c r="W15" s="44">
        <f t="shared" si="13"/>
        <v>4.8485969999999998</v>
      </c>
      <c r="X15" s="44">
        <f t="shared" si="14"/>
        <v>1.2659686767</v>
      </c>
      <c r="Y15" s="44">
        <f t="shared" si="15"/>
        <v>1.2363922349999998</v>
      </c>
    </row>
    <row r="16" spans="1:25">
      <c r="A16" s="6">
        <v>8</v>
      </c>
      <c r="B16" s="25" t="s">
        <v>73</v>
      </c>
      <c r="C16" s="39">
        <v>3.7</v>
      </c>
      <c r="D16" s="7" t="s">
        <v>61</v>
      </c>
      <c r="E16" s="9">
        <v>17.939808899999999</v>
      </c>
      <c r="F16" s="9">
        <v>11.010737110463999</v>
      </c>
      <c r="G16" s="9">
        <v>4.4567867250269995</v>
      </c>
      <c r="H16" s="43">
        <f t="shared" si="8"/>
        <v>11.010737110463999</v>
      </c>
      <c r="I16" s="43">
        <f t="shared" si="8"/>
        <v>4.4567867250269995</v>
      </c>
      <c r="J16" s="43">
        <f>+E16*0.15</f>
        <v>2.690971335</v>
      </c>
      <c r="K16" s="43"/>
      <c r="L16" s="43">
        <f>+E16*0.35</f>
        <v>6.2789331149999992</v>
      </c>
      <c r="M16" s="43">
        <f>+E16*0.35</f>
        <v>6.2789331149999992</v>
      </c>
      <c r="N16" s="43"/>
      <c r="O16" s="43">
        <f>+E16*0.15</f>
        <v>2.690971335</v>
      </c>
      <c r="P16" s="43"/>
      <c r="Q16" s="44">
        <f t="shared" si="9"/>
        <v>17.939808899999999</v>
      </c>
      <c r="R16" s="45">
        <f t="shared" si="10"/>
        <v>11.010737110463999</v>
      </c>
      <c r="S16" s="45">
        <f t="shared" si="11"/>
        <v>4.4567867250269995</v>
      </c>
      <c r="T16" s="46">
        <f t="shared" si="12"/>
        <v>0</v>
      </c>
      <c r="U16" s="46">
        <f t="shared" si="12"/>
        <v>0</v>
      </c>
      <c r="V16" s="46">
        <f t="shared" si="12"/>
        <v>0</v>
      </c>
      <c r="W16" s="44">
        <f t="shared" si="13"/>
        <v>4.8485969999999998</v>
      </c>
      <c r="X16" s="44">
        <f t="shared" si="14"/>
        <v>2.9758748947199996</v>
      </c>
      <c r="Y16" s="44">
        <f t="shared" si="15"/>
        <v>1.2045369527099998</v>
      </c>
    </row>
    <row r="17" spans="1:25">
      <c r="A17" s="6">
        <v>9</v>
      </c>
      <c r="B17" s="25">
        <v>1606</v>
      </c>
      <c r="C17" s="39">
        <v>4.5999999999999996</v>
      </c>
      <c r="D17" s="7" t="s">
        <v>71</v>
      </c>
      <c r="E17" s="9">
        <v>35.496359999999996</v>
      </c>
      <c r="F17" s="9">
        <v>20.543873313599995</v>
      </c>
      <c r="G17" s="9">
        <v>15.751509749999997</v>
      </c>
      <c r="H17" s="43">
        <f>+F17*0.7</f>
        <v>14.380711319519996</v>
      </c>
      <c r="I17" s="43">
        <f>+G17*0.5</f>
        <v>7.8757548749999984</v>
      </c>
      <c r="J17" s="43">
        <f>+E17*0.25</f>
        <v>8.8740899999999989</v>
      </c>
      <c r="K17" s="43">
        <f>+F17*0.15</f>
        <v>3.0815809970399992</v>
      </c>
      <c r="L17" s="43">
        <f>+E17*0.25</f>
        <v>8.8740899999999989</v>
      </c>
      <c r="M17" s="43">
        <f>+E17*0.25</f>
        <v>8.8740899999999989</v>
      </c>
      <c r="N17" s="43">
        <f>+G17*0.5</f>
        <v>7.8757548749999984</v>
      </c>
      <c r="O17" s="43">
        <f>+E17*0.25</f>
        <v>8.8740899999999989</v>
      </c>
      <c r="P17" s="43">
        <f>+F17*0.15</f>
        <v>3.0815809970399992</v>
      </c>
      <c r="Q17" s="44">
        <f t="shared" si="9"/>
        <v>35.496359999999996</v>
      </c>
      <c r="R17" s="45">
        <f t="shared" si="10"/>
        <v>20.543873313599995</v>
      </c>
      <c r="S17" s="45">
        <f t="shared" si="11"/>
        <v>15.751509749999997</v>
      </c>
      <c r="T17" s="46">
        <f t="shared" si="12"/>
        <v>0</v>
      </c>
      <c r="U17" s="46">
        <f t="shared" si="12"/>
        <v>0</v>
      </c>
      <c r="V17" s="46">
        <f t="shared" si="12"/>
        <v>0</v>
      </c>
      <c r="W17" s="44">
        <f t="shared" si="13"/>
        <v>7.7165999999999997</v>
      </c>
      <c r="X17" s="44">
        <f t="shared" si="14"/>
        <v>4.4660594159999993</v>
      </c>
      <c r="Y17" s="44">
        <f t="shared" si="15"/>
        <v>3.4242412499999997</v>
      </c>
    </row>
    <row r="18" spans="1:25">
      <c r="A18" s="6">
        <v>10</v>
      </c>
      <c r="B18" s="25">
        <v>1559</v>
      </c>
      <c r="C18" s="39">
        <v>5.6</v>
      </c>
      <c r="D18" s="7" t="s">
        <v>71</v>
      </c>
      <c r="E18" s="9">
        <v>43.212959999999995</v>
      </c>
      <c r="F18" s="9">
        <v>34.925578531199996</v>
      </c>
      <c r="G18" s="9">
        <v>20.323055087999997</v>
      </c>
      <c r="H18" s="43">
        <f>+F18*0.7</f>
        <v>24.447904971839996</v>
      </c>
      <c r="I18" s="43">
        <f>+G18*0.5</f>
        <v>10.161527543999998</v>
      </c>
      <c r="J18" s="43">
        <f>+E18*0.25</f>
        <v>10.803239999999999</v>
      </c>
      <c r="K18" s="43">
        <f>+F18*0.15</f>
        <v>5.2388367796799988</v>
      </c>
      <c r="L18" s="43">
        <f>+E18*0.25</f>
        <v>10.803239999999999</v>
      </c>
      <c r="M18" s="43">
        <f>+E18*0.25</f>
        <v>10.803239999999999</v>
      </c>
      <c r="N18" s="43">
        <f>+G18*0.5</f>
        <v>10.161527543999998</v>
      </c>
      <c r="O18" s="43">
        <f>+E18*0.25</f>
        <v>10.803239999999999</v>
      </c>
      <c r="P18" s="43">
        <f>+F18*0.15</f>
        <v>5.2388367796799988</v>
      </c>
      <c r="Q18" s="44">
        <f t="shared" si="9"/>
        <v>43.212959999999995</v>
      </c>
      <c r="R18" s="45">
        <f t="shared" si="10"/>
        <v>34.925578531199996</v>
      </c>
      <c r="S18" s="45">
        <f t="shared" si="11"/>
        <v>20.323055087999997</v>
      </c>
      <c r="T18" s="46">
        <f t="shared" si="12"/>
        <v>0</v>
      </c>
      <c r="U18" s="46">
        <f t="shared" si="12"/>
        <v>0</v>
      </c>
      <c r="V18" s="46">
        <f t="shared" si="12"/>
        <v>0</v>
      </c>
      <c r="W18" s="44">
        <f t="shared" si="13"/>
        <v>7.7165999999999997</v>
      </c>
      <c r="X18" s="44">
        <f t="shared" si="14"/>
        <v>6.2367104519999996</v>
      </c>
      <c r="Y18" s="44">
        <f t="shared" si="15"/>
        <v>3.6291169799999996</v>
      </c>
    </row>
    <row r="19" spans="1:25">
      <c r="A19" s="6">
        <v>11</v>
      </c>
      <c r="B19" s="25">
        <v>1551</v>
      </c>
      <c r="C19" s="39">
        <v>7.6</v>
      </c>
      <c r="D19" s="7" t="s">
        <v>61</v>
      </c>
      <c r="E19" s="9">
        <v>36.849337199999994</v>
      </c>
      <c r="F19" s="9">
        <v>30.068690661827993</v>
      </c>
      <c r="G19" s="9">
        <v>11.745726232499999</v>
      </c>
      <c r="H19" s="43">
        <f t="shared" ref="H19:I20" si="16">+F19</f>
        <v>30.068690661827993</v>
      </c>
      <c r="I19" s="43">
        <f t="shared" si="16"/>
        <v>11.745726232499999</v>
      </c>
      <c r="J19" s="43">
        <f>+E19*0.15</f>
        <v>5.5274005799999992</v>
      </c>
      <c r="K19" s="43"/>
      <c r="L19" s="43">
        <f>+E19*0.35</f>
        <v>12.897268019999997</v>
      </c>
      <c r="M19" s="43">
        <f>+E19*0.35</f>
        <v>12.897268019999997</v>
      </c>
      <c r="N19" s="43"/>
      <c r="O19" s="43">
        <f>+E19*0.15</f>
        <v>5.5274005799999992</v>
      </c>
      <c r="P19" s="43"/>
      <c r="Q19" s="44">
        <f t="shared" ref="Q19:Q23" si="17">+O19+M19+L19+J19</f>
        <v>36.849337199999994</v>
      </c>
      <c r="R19" s="45">
        <f t="shared" ref="R19:R23" si="18">+P19+K19+H19</f>
        <v>30.068690661827993</v>
      </c>
      <c r="S19" s="45">
        <f t="shared" ref="S19:S23" si="19">+N19+I19</f>
        <v>11.745726232499999</v>
      </c>
      <c r="T19" s="46">
        <f t="shared" ref="T19:V23" si="20">+Q19-E19</f>
        <v>0</v>
      </c>
      <c r="U19" s="46">
        <f t="shared" si="20"/>
        <v>0</v>
      </c>
      <c r="V19" s="46">
        <f t="shared" si="20"/>
        <v>0</v>
      </c>
      <c r="W19" s="44">
        <f t="shared" ref="W19:W23" si="21">+E19/C19</f>
        <v>4.8485969999999998</v>
      </c>
      <c r="X19" s="44">
        <f t="shared" ref="X19:X23" si="22">+F19/C19</f>
        <v>3.9564066660299995</v>
      </c>
      <c r="Y19" s="44">
        <f t="shared" ref="Y19:Y23" si="23">+G19/C19</f>
        <v>1.5454902937499999</v>
      </c>
    </row>
    <row r="20" spans="1:25" s="10" customFormat="1">
      <c r="A20" s="6">
        <v>12</v>
      </c>
      <c r="B20" s="25">
        <v>1562</v>
      </c>
      <c r="C20" s="39">
        <v>1.5</v>
      </c>
      <c r="D20" s="7" t="s">
        <v>61</v>
      </c>
      <c r="E20" s="9">
        <v>7.2728954999999997</v>
      </c>
      <c r="F20" s="9">
        <v>5.5955476108350002</v>
      </c>
      <c r="G20" s="9">
        <v>1.9364084268749997</v>
      </c>
      <c r="H20" s="43">
        <f t="shared" si="16"/>
        <v>5.5955476108350002</v>
      </c>
      <c r="I20" s="43">
        <f t="shared" si="16"/>
        <v>1.9364084268749997</v>
      </c>
      <c r="J20" s="43">
        <f>+E20*0.15</f>
        <v>1.0909343249999999</v>
      </c>
      <c r="K20" s="43"/>
      <c r="L20" s="43">
        <f>+E20*0.35</f>
        <v>2.5455134249999998</v>
      </c>
      <c r="M20" s="43">
        <f>+E20*0.35</f>
        <v>2.5455134249999998</v>
      </c>
      <c r="N20" s="43"/>
      <c r="O20" s="43">
        <f>+E20*0.15</f>
        <v>1.0909343249999999</v>
      </c>
      <c r="P20" s="43"/>
      <c r="Q20" s="44">
        <f t="shared" si="17"/>
        <v>7.2728954999999997</v>
      </c>
      <c r="R20" s="45">
        <f t="shared" si="18"/>
        <v>5.5955476108350002</v>
      </c>
      <c r="S20" s="45">
        <f t="shared" si="19"/>
        <v>1.9364084268749997</v>
      </c>
      <c r="T20" s="46">
        <f t="shared" si="20"/>
        <v>0</v>
      </c>
      <c r="U20" s="46">
        <f t="shared" si="20"/>
        <v>0</v>
      </c>
      <c r="V20" s="46">
        <f t="shared" si="20"/>
        <v>0</v>
      </c>
      <c r="W20" s="44">
        <f t="shared" si="21"/>
        <v>4.8485969999999998</v>
      </c>
      <c r="X20" s="44">
        <f t="shared" si="22"/>
        <v>3.7303650738900003</v>
      </c>
      <c r="Y20" s="44">
        <f t="shared" si="23"/>
        <v>1.2909389512499998</v>
      </c>
    </row>
    <row r="21" spans="1:25" s="10" customFormat="1">
      <c r="A21" s="6">
        <v>13</v>
      </c>
      <c r="B21" s="25">
        <v>1520</v>
      </c>
      <c r="C21" s="39">
        <v>5.2</v>
      </c>
      <c r="D21" s="7" t="s">
        <v>71</v>
      </c>
      <c r="E21" s="9">
        <v>40.12632</v>
      </c>
      <c r="F21" s="9">
        <v>32.588189524799994</v>
      </c>
      <c r="G21" s="9">
        <v>18.747016704</v>
      </c>
      <c r="H21" s="43">
        <f>+F21*0.7</f>
        <v>22.811732667359994</v>
      </c>
      <c r="I21" s="43">
        <f>+G21*0.5</f>
        <v>9.373508352</v>
      </c>
      <c r="J21" s="43">
        <f>+E21*0.25</f>
        <v>10.03158</v>
      </c>
      <c r="K21" s="43">
        <f>+F21*0.15</f>
        <v>4.8882284287199989</v>
      </c>
      <c r="L21" s="43">
        <f>+E21*0.25</f>
        <v>10.03158</v>
      </c>
      <c r="M21" s="43">
        <f>+E21*0.25</f>
        <v>10.03158</v>
      </c>
      <c r="N21" s="43">
        <f>+G21*0.5</f>
        <v>9.373508352</v>
      </c>
      <c r="O21" s="43">
        <f>+E21*0.25</f>
        <v>10.03158</v>
      </c>
      <c r="P21" s="43">
        <f>+F21*0.15</f>
        <v>4.8882284287199989</v>
      </c>
      <c r="Q21" s="44">
        <f t="shared" si="17"/>
        <v>40.12632</v>
      </c>
      <c r="R21" s="45">
        <f t="shared" si="18"/>
        <v>32.588189524799994</v>
      </c>
      <c r="S21" s="45">
        <f t="shared" si="19"/>
        <v>18.747016704</v>
      </c>
      <c r="T21" s="46">
        <f t="shared" si="20"/>
        <v>0</v>
      </c>
      <c r="U21" s="46">
        <f t="shared" si="20"/>
        <v>0</v>
      </c>
      <c r="V21" s="46">
        <f t="shared" si="20"/>
        <v>0</v>
      </c>
      <c r="W21" s="44">
        <f t="shared" si="21"/>
        <v>7.7165999999999997</v>
      </c>
      <c r="X21" s="44">
        <f t="shared" si="22"/>
        <v>6.2669595239999989</v>
      </c>
      <c r="Y21" s="44">
        <f t="shared" si="23"/>
        <v>3.6051955199999997</v>
      </c>
    </row>
    <row r="22" spans="1:25" s="10" customFormat="1">
      <c r="A22" s="6">
        <v>14</v>
      </c>
      <c r="B22" s="25">
        <v>1518</v>
      </c>
      <c r="C22" s="39">
        <v>3.2</v>
      </c>
      <c r="D22" s="7" t="s">
        <v>71</v>
      </c>
      <c r="E22" s="9">
        <v>24.69312</v>
      </c>
      <c r="F22" s="9">
        <v>20.660980435199999</v>
      </c>
      <c r="G22" s="9">
        <v>10.340244</v>
      </c>
      <c r="H22" s="43">
        <f>+F22*0.7</f>
        <v>14.462686304639998</v>
      </c>
      <c r="I22" s="43">
        <f>+G22*0.5</f>
        <v>5.1701220000000001</v>
      </c>
      <c r="J22" s="43">
        <f>+E22*0.25</f>
        <v>6.1732800000000001</v>
      </c>
      <c r="K22" s="43">
        <f>+F22*0.15</f>
        <v>3.0991470652799999</v>
      </c>
      <c r="L22" s="43">
        <f>+E22*0.25</f>
        <v>6.1732800000000001</v>
      </c>
      <c r="M22" s="43">
        <f>+E22*0.25</f>
        <v>6.1732800000000001</v>
      </c>
      <c r="N22" s="43">
        <f>+G22*0.5</f>
        <v>5.1701220000000001</v>
      </c>
      <c r="O22" s="43">
        <f>+E22*0.25</f>
        <v>6.1732800000000001</v>
      </c>
      <c r="P22" s="43">
        <f>+F22*0.15</f>
        <v>3.0991470652799999</v>
      </c>
      <c r="Q22" s="44">
        <f t="shared" si="17"/>
        <v>24.69312</v>
      </c>
      <c r="R22" s="45">
        <f t="shared" si="18"/>
        <v>20.660980435199999</v>
      </c>
      <c r="S22" s="45">
        <f t="shared" si="19"/>
        <v>10.340244</v>
      </c>
      <c r="T22" s="46">
        <f t="shared" si="20"/>
        <v>0</v>
      </c>
      <c r="U22" s="46">
        <f t="shared" si="20"/>
        <v>0</v>
      </c>
      <c r="V22" s="46">
        <f t="shared" si="20"/>
        <v>0</v>
      </c>
      <c r="W22" s="44">
        <f t="shared" si="21"/>
        <v>7.7165999999999997</v>
      </c>
      <c r="X22" s="44">
        <f t="shared" si="22"/>
        <v>6.456556385999999</v>
      </c>
      <c r="Y22" s="44">
        <f t="shared" si="23"/>
        <v>3.23132625</v>
      </c>
    </row>
    <row r="23" spans="1:25" s="10" customFormat="1">
      <c r="A23" s="6">
        <v>15</v>
      </c>
      <c r="B23" s="25">
        <v>1542</v>
      </c>
      <c r="C23" s="39">
        <v>3.1</v>
      </c>
      <c r="D23" s="7" t="s">
        <v>71</v>
      </c>
      <c r="E23" s="9">
        <v>23.92146</v>
      </c>
      <c r="F23" s="9">
        <v>17.969083108199996</v>
      </c>
      <c r="G23" s="9">
        <v>10.578069612</v>
      </c>
      <c r="H23" s="43">
        <f>+F23*0.7</f>
        <v>12.578358175739996</v>
      </c>
      <c r="I23" s="43">
        <f>+G23*0.5</f>
        <v>5.2890348060000001</v>
      </c>
      <c r="J23" s="43">
        <f>+E23*0.25</f>
        <v>5.9803649999999999</v>
      </c>
      <c r="K23" s="43">
        <f>+F23*0.15</f>
        <v>2.6953624662299993</v>
      </c>
      <c r="L23" s="43">
        <f>+E23*0.25</f>
        <v>5.9803649999999999</v>
      </c>
      <c r="M23" s="43">
        <f>+E23*0.25</f>
        <v>5.9803649999999999</v>
      </c>
      <c r="N23" s="43">
        <f>+G23*0.5</f>
        <v>5.2890348060000001</v>
      </c>
      <c r="O23" s="43">
        <f>+E23*0.25</f>
        <v>5.9803649999999999</v>
      </c>
      <c r="P23" s="43">
        <f>+F23*0.15</f>
        <v>2.6953624662299993</v>
      </c>
      <c r="Q23" s="44">
        <f t="shared" si="17"/>
        <v>23.92146</v>
      </c>
      <c r="R23" s="45">
        <f t="shared" si="18"/>
        <v>17.969083108199996</v>
      </c>
      <c r="S23" s="45">
        <f t="shared" si="19"/>
        <v>10.578069612</v>
      </c>
      <c r="T23" s="46">
        <f t="shared" si="20"/>
        <v>0</v>
      </c>
      <c r="U23" s="46">
        <f t="shared" si="20"/>
        <v>0</v>
      </c>
      <c r="V23" s="46">
        <f t="shared" si="20"/>
        <v>0</v>
      </c>
      <c r="W23" s="44">
        <f t="shared" si="21"/>
        <v>7.7165999999999997</v>
      </c>
      <c r="X23" s="44">
        <f t="shared" si="22"/>
        <v>5.796478421999999</v>
      </c>
      <c r="Y23" s="44">
        <f t="shared" si="23"/>
        <v>3.4122805199999999</v>
      </c>
    </row>
    <row r="24" spans="1:25" s="10" customFormat="1">
      <c r="A24" s="6">
        <v>16</v>
      </c>
      <c r="B24" s="25">
        <v>1546</v>
      </c>
      <c r="C24" s="39">
        <v>2.2000000000000002</v>
      </c>
      <c r="D24" s="7" t="s">
        <v>61</v>
      </c>
      <c r="E24" s="9">
        <v>10.6669134</v>
      </c>
      <c r="F24" s="9">
        <v>7.348863317795999</v>
      </c>
      <c r="G24" s="9">
        <v>3.2800758704999997</v>
      </c>
      <c r="H24" s="43">
        <f t="shared" ref="H24:I25" si="24">+F24</f>
        <v>7.348863317795999</v>
      </c>
      <c r="I24" s="43">
        <f t="shared" si="24"/>
        <v>3.2800758704999997</v>
      </c>
      <c r="J24" s="43">
        <f>+E24*0.15</f>
        <v>1.6000370100000001</v>
      </c>
      <c r="K24" s="43"/>
      <c r="L24" s="43">
        <f>+E24*0.35</f>
        <v>3.7334196899999998</v>
      </c>
      <c r="M24" s="43">
        <f>+E24*0.35</f>
        <v>3.7334196899999998</v>
      </c>
      <c r="N24" s="43"/>
      <c r="O24" s="43">
        <f>+E24*0.15</f>
        <v>1.6000370100000001</v>
      </c>
      <c r="P24" s="43"/>
      <c r="Q24" s="44">
        <f t="shared" ref="Q24:Q28" si="25">+O24+M24+L24+J24</f>
        <v>10.6669134</v>
      </c>
      <c r="R24" s="45">
        <f t="shared" ref="R24:R28" si="26">+P24+K24+H24</f>
        <v>7.348863317795999</v>
      </c>
      <c r="S24" s="45">
        <f t="shared" ref="S24:S28" si="27">+N24+I24</f>
        <v>3.2800758704999997</v>
      </c>
      <c r="T24" s="46">
        <f t="shared" ref="T24:V28" si="28">+Q24-E24</f>
        <v>0</v>
      </c>
      <c r="U24" s="46">
        <f t="shared" si="28"/>
        <v>0</v>
      </c>
      <c r="V24" s="46">
        <f t="shared" si="28"/>
        <v>0</v>
      </c>
      <c r="W24" s="44">
        <f t="shared" ref="W24:W28" si="29">+E24/C24</f>
        <v>4.8485969999999998</v>
      </c>
      <c r="X24" s="44">
        <f t="shared" ref="X24:X28" si="30">+F24/C24</f>
        <v>3.3403924171799995</v>
      </c>
      <c r="Y24" s="44">
        <f t="shared" ref="Y24:Y28" si="31">+G24/C24</f>
        <v>1.4909435774999997</v>
      </c>
    </row>
    <row r="25" spans="1:25" s="10" customFormat="1">
      <c r="A25" s="6">
        <v>17</v>
      </c>
      <c r="B25" s="25">
        <v>1549</v>
      </c>
      <c r="C25" s="39">
        <v>5</v>
      </c>
      <c r="D25" s="7" t="s">
        <v>61</v>
      </c>
      <c r="E25" s="9">
        <v>24.242984999999997</v>
      </c>
      <c r="F25" s="9">
        <v>17.205973744049999</v>
      </c>
      <c r="G25" s="9">
        <v>7.5230831051999996</v>
      </c>
      <c r="H25" s="43">
        <f t="shared" si="24"/>
        <v>17.205973744049999</v>
      </c>
      <c r="I25" s="43">
        <f t="shared" si="24"/>
        <v>7.5230831051999996</v>
      </c>
      <c r="J25" s="43">
        <f>+E25*0.15</f>
        <v>3.6364477499999994</v>
      </c>
      <c r="K25" s="43"/>
      <c r="L25" s="43">
        <f>+E25*0.35</f>
        <v>8.4850447499999984</v>
      </c>
      <c r="M25" s="43">
        <f>+E25*0.35</f>
        <v>8.4850447499999984</v>
      </c>
      <c r="N25" s="43"/>
      <c r="O25" s="43">
        <f>+E25*0.15</f>
        <v>3.6364477499999994</v>
      </c>
      <c r="P25" s="43"/>
      <c r="Q25" s="44">
        <f t="shared" si="25"/>
        <v>24.242984999999994</v>
      </c>
      <c r="R25" s="45">
        <f t="shared" si="26"/>
        <v>17.205973744049999</v>
      </c>
      <c r="S25" s="45">
        <f t="shared" si="27"/>
        <v>7.5230831051999996</v>
      </c>
      <c r="T25" s="46">
        <f t="shared" si="28"/>
        <v>0</v>
      </c>
      <c r="U25" s="46">
        <f t="shared" si="28"/>
        <v>0</v>
      </c>
      <c r="V25" s="46">
        <f t="shared" si="28"/>
        <v>0</v>
      </c>
      <c r="W25" s="44">
        <f t="shared" si="29"/>
        <v>4.8485969999999998</v>
      </c>
      <c r="X25" s="44">
        <f t="shared" si="30"/>
        <v>3.4411947488099996</v>
      </c>
      <c r="Y25" s="44">
        <f t="shared" si="31"/>
        <v>1.5046166210399998</v>
      </c>
    </row>
    <row r="26" spans="1:25" s="10" customFormat="1">
      <c r="A26" s="6">
        <v>18</v>
      </c>
      <c r="B26" s="25">
        <v>1549</v>
      </c>
      <c r="C26" s="39">
        <v>5.7</v>
      </c>
      <c r="D26" s="7" t="s">
        <v>71</v>
      </c>
      <c r="E26" s="9">
        <v>43.98462</v>
      </c>
      <c r="F26" s="9">
        <v>33.668027378999994</v>
      </c>
      <c r="G26" s="9">
        <v>20.481438303000001</v>
      </c>
      <c r="H26" s="43">
        <f>+F26*0.7</f>
        <v>23.567619165299995</v>
      </c>
      <c r="I26" s="43">
        <f>+G26*0.5</f>
        <v>10.2407191515</v>
      </c>
      <c r="J26" s="43">
        <f>+E26*0.25</f>
        <v>10.996155</v>
      </c>
      <c r="K26" s="43">
        <f>+F26*0.15</f>
        <v>5.050204106849999</v>
      </c>
      <c r="L26" s="43">
        <f>+E26*0.25</f>
        <v>10.996155</v>
      </c>
      <c r="M26" s="43">
        <f>+E26*0.25</f>
        <v>10.996155</v>
      </c>
      <c r="N26" s="43">
        <f>+G26*0.5</f>
        <v>10.2407191515</v>
      </c>
      <c r="O26" s="43">
        <f>+E26*0.25</f>
        <v>10.996155</v>
      </c>
      <c r="P26" s="43">
        <f>+F26*0.15</f>
        <v>5.050204106849999</v>
      </c>
      <c r="Q26" s="44">
        <f t="shared" si="25"/>
        <v>43.98462</v>
      </c>
      <c r="R26" s="45">
        <f t="shared" si="26"/>
        <v>33.668027378999994</v>
      </c>
      <c r="S26" s="45">
        <f t="shared" si="27"/>
        <v>20.481438303000001</v>
      </c>
      <c r="T26" s="46">
        <f t="shared" si="28"/>
        <v>0</v>
      </c>
      <c r="U26" s="46">
        <f t="shared" si="28"/>
        <v>0</v>
      </c>
      <c r="V26" s="46">
        <f t="shared" si="28"/>
        <v>0</v>
      </c>
      <c r="W26" s="44">
        <f t="shared" si="29"/>
        <v>7.7165999999999997</v>
      </c>
      <c r="X26" s="44">
        <f t="shared" si="30"/>
        <v>5.9066714699999991</v>
      </c>
      <c r="Y26" s="44">
        <f t="shared" si="31"/>
        <v>3.5932347899999999</v>
      </c>
    </row>
    <row r="27" spans="1:25" s="10" customFormat="1">
      <c r="A27" s="6">
        <v>19</v>
      </c>
      <c r="B27" s="25" t="s">
        <v>74</v>
      </c>
      <c r="C27" s="39">
        <v>4.2</v>
      </c>
      <c r="D27" s="7" t="s">
        <v>71</v>
      </c>
      <c r="E27" s="9">
        <v>32.40972</v>
      </c>
      <c r="F27" s="9">
        <v>23.714516221199993</v>
      </c>
      <c r="G27" s="9">
        <v>14.584374</v>
      </c>
      <c r="H27" s="43">
        <f>+F27*0.7</f>
        <v>16.600161354839994</v>
      </c>
      <c r="I27" s="43">
        <f>+G27*0.5</f>
        <v>7.2921870000000002</v>
      </c>
      <c r="J27" s="43">
        <f>+E27*0.25</f>
        <v>8.10243</v>
      </c>
      <c r="K27" s="43">
        <f>+F27*0.15</f>
        <v>3.5571774331799988</v>
      </c>
      <c r="L27" s="43">
        <f>+E27*0.25</f>
        <v>8.10243</v>
      </c>
      <c r="M27" s="43">
        <f>+E27*0.25</f>
        <v>8.10243</v>
      </c>
      <c r="N27" s="43">
        <f>+G27*0.5</f>
        <v>7.2921870000000002</v>
      </c>
      <c r="O27" s="43">
        <f>+E27*0.25</f>
        <v>8.10243</v>
      </c>
      <c r="P27" s="43">
        <f>+F27*0.15</f>
        <v>3.5571774331799988</v>
      </c>
      <c r="Q27" s="44">
        <f t="shared" si="25"/>
        <v>32.40972</v>
      </c>
      <c r="R27" s="45">
        <f t="shared" si="26"/>
        <v>23.714516221199993</v>
      </c>
      <c r="S27" s="45">
        <f t="shared" si="27"/>
        <v>14.584374</v>
      </c>
      <c r="T27" s="46">
        <f t="shared" si="28"/>
        <v>0</v>
      </c>
      <c r="U27" s="46">
        <f t="shared" si="28"/>
        <v>0</v>
      </c>
      <c r="V27" s="46">
        <f t="shared" si="28"/>
        <v>0</v>
      </c>
      <c r="W27" s="44">
        <f t="shared" si="29"/>
        <v>7.7165999999999997</v>
      </c>
      <c r="X27" s="44">
        <f t="shared" si="30"/>
        <v>5.6463133859999983</v>
      </c>
      <c r="Y27" s="44">
        <f t="shared" si="31"/>
        <v>3.4724699999999999</v>
      </c>
    </row>
    <row r="28" spans="1:25" s="10" customFormat="1">
      <c r="A28" s="6">
        <v>20</v>
      </c>
      <c r="B28" s="25">
        <v>1567</v>
      </c>
      <c r="C28" s="39">
        <v>3</v>
      </c>
      <c r="D28" s="7" t="s">
        <v>71</v>
      </c>
      <c r="E28" s="9">
        <v>23.149799999999999</v>
      </c>
      <c r="F28" s="9">
        <v>14.749663571999999</v>
      </c>
      <c r="G28" s="9">
        <v>10.092155310000001</v>
      </c>
      <c r="H28" s="43">
        <f>+F28*0.7</f>
        <v>10.324764500399999</v>
      </c>
      <c r="I28" s="43">
        <f>+G28*0.5</f>
        <v>5.0460776550000004</v>
      </c>
      <c r="J28" s="43">
        <f>+E28*0.25</f>
        <v>5.7874499999999998</v>
      </c>
      <c r="K28" s="43">
        <f>+F28*0.15</f>
        <v>2.2124495357999998</v>
      </c>
      <c r="L28" s="43">
        <f>+E28*0.25</f>
        <v>5.7874499999999998</v>
      </c>
      <c r="M28" s="43">
        <f>+E28*0.25</f>
        <v>5.7874499999999998</v>
      </c>
      <c r="N28" s="43">
        <f>+G28*0.5</f>
        <v>5.0460776550000004</v>
      </c>
      <c r="O28" s="43">
        <f>+E28*0.25</f>
        <v>5.7874499999999998</v>
      </c>
      <c r="P28" s="43">
        <f>+F28*0.15</f>
        <v>2.2124495357999998</v>
      </c>
      <c r="Q28" s="44">
        <f t="shared" si="25"/>
        <v>23.149799999999999</v>
      </c>
      <c r="R28" s="45">
        <f t="shared" si="26"/>
        <v>14.749663571999999</v>
      </c>
      <c r="S28" s="45">
        <f t="shared" si="27"/>
        <v>10.092155310000001</v>
      </c>
      <c r="T28" s="46">
        <f t="shared" si="28"/>
        <v>0</v>
      </c>
      <c r="U28" s="46">
        <f t="shared" si="28"/>
        <v>0</v>
      </c>
      <c r="V28" s="46">
        <f t="shared" si="28"/>
        <v>0</v>
      </c>
      <c r="W28" s="44">
        <f t="shared" si="29"/>
        <v>7.7165999999999997</v>
      </c>
      <c r="X28" s="44">
        <f t="shared" si="30"/>
        <v>4.9165545239999995</v>
      </c>
      <c r="Y28" s="44">
        <f t="shared" si="31"/>
        <v>3.3640517700000001</v>
      </c>
    </row>
    <row r="29" spans="1:25" s="10" customFormat="1">
      <c r="A29" s="6">
        <v>21</v>
      </c>
      <c r="B29" s="25">
        <v>1603</v>
      </c>
      <c r="C29" s="39">
        <v>2.5</v>
      </c>
      <c r="D29" s="7" t="s">
        <v>61</v>
      </c>
      <c r="E29" s="9">
        <v>12.121492499999999</v>
      </c>
      <c r="F29" s="9">
        <v>8.5715922064499992</v>
      </c>
      <c r="G29" s="9">
        <v>3.1477091723999999</v>
      </c>
      <c r="H29" s="43">
        <f t="shared" ref="H29:I29" si="32">+F29</f>
        <v>8.5715922064499992</v>
      </c>
      <c r="I29" s="43">
        <f t="shared" si="32"/>
        <v>3.1477091723999999</v>
      </c>
      <c r="J29" s="43">
        <f>+E29*0.15</f>
        <v>1.8182238749999997</v>
      </c>
      <c r="K29" s="43"/>
      <c r="L29" s="43">
        <f>+E29*0.35</f>
        <v>4.2425223749999992</v>
      </c>
      <c r="M29" s="43">
        <f>+E29*0.35</f>
        <v>4.2425223749999992</v>
      </c>
      <c r="N29" s="43"/>
      <c r="O29" s="43">
        <f>+E29*0.15</f>
        <v>1.8182238749999997</v>
      </c>
      <c r="P29" s="43"/>
      <c r="Q29" s="44">
        <f t="shared" ref="Q29" si="33">+O29+M29+L29+J29</f>
        <v>12.121492499999997</v>
      </c>
      <c r="R29" s="45">
        <f t="shared" ref="R29" si="34">+P29+K29+H29</f>
        <v>8.5715922064499992</v>
      </c>
      <c r="S29" s="45">
        <f t="shared" ref="S29" si="35">+N29+I29</f>
        <v>3.1477091723999999</v>
      </c>
      <c r="T29" s="46">
        <f t="shared" ref="T29:V29" si="36">+Q29-E29</f>
        <v>0</v>
      </c>
      <c r="U29" s="46">
        <f t="shared" si="36"/>
        <v>0</v>
      </c>
      <c r="V29" s="46">
        <f t="shared" si="36"/>
        <v>0</v>
      </c>
      <c r="W29" s="44">
        <f t="shared" ref="W29" si="37">+E29/C29</f>
        <v>4.8485969999999998</v>
      </c>
      <c r="X29" s="44">
        <f t="shared" ref="X29" si="38">+F29/C29</f>
        <v>3.4286368825799998</v>
      </c>
      <c r="Y29" s="44">
        <f t="shared" ref="Y29" si="39">+G29/C29</f>
        <v>1.25908366896</v>
      </c>
    </row>
    <row r="30" spans="1:25" s="10" customFormat="1">
      <c r="A30" s="1"/>
      <c r="B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 s="10" customFormat="1">
      <c r="A31" s="1"/>
      <c r="B31" s="1"/>
      <c r="C31" s="34">
        <f>SUM(C9:C29)</f>
        <v>94.500000000000014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 s="10" customForma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32" s="10" customForma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32" s="10" customFormat="1">
      <c r="A34" s="1"/>
      <c r="B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32" s="10" customFormat="1">
      <c r="A35" s="1"/>
      <c r="B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G73" s="13"/>
      <c r="H73" s="1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G74" s="13"/>
      <c r="H74" s="1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E6:G6"/>
    <mergeCell ref="E7:E8"/>
    <mergeCell ref="F7:F8"/>
    <mergeCell ref="G7:G8"/>
    <mergeCell ref="H6:P6"/>
    <mergeCell ref="H7:I7"/>
    <mergeCell ref="M7:N7"/>
    <mergeCell ref="O7:P7"/>
    <mergeCell ref="A1:X1"/>
    <mergeCell ref="A2:X2"/>
    <mergeCell ref="A3:X3"/>
    <mergeCell ref="A6:A8"/>
    <mergeCell ref="B6:B8"/>
    <mergeCell ref="C6:C8"/>
    <mergeCell ref="D6:D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2022-12-19T06:44:24Z</cp:lastPrinted>
  <dcterms:created xsi:type="dcterms:W3CDTF">2021-12-28T07:29:34Z</dcterms:created>
  <dcterms:modified xsi:type="dcterms:W3CDTF">2023-04-11T06:50:18Z</dcterms:modified>
</cp:coreProperties>
</file>