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Tumanlar\Тошлоқ\Араббой Тухтабой\Бурнай С\"/>
    </mc:Choice>
  </mc:AlternateContent>
  <xr:revisionPtr revIDLastSave="0" documentId="13_ncr:1_{C4CA4D91-B8A8-4FC3-8928-58B862787B61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Жадвал" sheetId="1" r:id="rId1"/>
    <sheet name="3." sheetId="2" r:id="rId2"/>
    <sheet name="4" sheetId="6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K22" i="1"/>
  <c r="H22" i="1"/>
  <c r="C20" i="6"/>
  <c r="Y16" i="6"/>
  <c r="X16" i="6"/>
  <c r="W16" i="6"/>
  <c r="P16" i="6"/>
  <c r="R16" i="6" s="1"/>
  <c r="U16" i="6" s="1"/>
  <c r="O16" i="6"/>
  <c r="Q16" i="6" s="1"/>
  <c r="T16" i="6" s="1"/>
  <c r="N16" i="6"/>
  <c r="M16" i="6"/>
  <c r="L16" i="6"/>
  <c r="K16" i="6"/>
  <c r="J16" i="6"/>
  <c r="I16" i="6"/>
  <c r="H16" i="6"/>
  <c r="Y15" i="6"/>
  <c r="X15" i="6"/>
  <c r="W15" i="6"/>
  <c r="P15" i="6"/>
  <c r="O15" i="6"/>
  <c r="N15" i="6"/>
  <c r="M15" i="6"/>
  <c r="L15" i="6"/>
  <c r="K15" i="6"/>
  <c r="J15" i="6"/>
  <c r="I15" i="6"/>
  <c r="H15" i="6"/>
  <c r="Y13" i="6"/>
  <c r="X13" i="6"/>
  <c r="W13" i="6"/>
  <c r="P13" i="6"/>
  <c r="R13" i="6" s="1"/>
  <c r="U13" i="6" s="1"/>
  <c r="O13" i="6"/>
  <c r="N13" i="6"/>
  <c r="S13" i="6" s="1"/>
  <c r="V13" i="6" s="1"/>
  <c r="M13" i="6"/>
  <c r="L13" i="6"/>
  <c r="K13" i="6"/>
  <c r="J13" i="6"/>
  <c r="I13" i="6"/>
  <c r="H13" i="6"/>
  <c r="Y12" i="6"/>
  <c r="X12" i="6"/>
  <c r="W12" i="6"/>
  <c r="P12" i="6"/>
  <c r="O12" i="6"/>
  <c r="N12" i="6"/>
  <c r="S12" i="6" s="1"/>
  <c r="V12" i="6" s="1"/>
  <c r="M12" i="6"/>
  <c r="L12" i="6"/>
  <c r="K12" i="6"/>
  <c r="J12" i="6"/>
  <c r="I12" i="6"/>
  <c r="H12" i="6"/>
  <c r="Y18" i="6"/>
  <c r="X18" i="6"/>
  <c r="W18" i="6"/>
  <c r="S18" i="6"/>
  <c r="V18" i="6" s="1"/>
  <c r="R18" i="6"/>
  <c r="U18" i="6" s="1"/>
  <c r="O18" i="6"/>
  <c r="M18" i="6"/>
  <c r="L18" i="6"/>
  <c r="J18" i="6"/>
  <c r="I18" i="6"/>
  <c r="H18" i="6"/>
  <c r="Y17" i="6"/>
  <c r="X17" i="6"/>
  <c r="W17" i="6"/>
  <c r="S17" i="6"/>
  <c r="V17" i="6" s="1"/>
  <c r="R17" i="6"/>
  <c r="U17" i="6" s="1"/>
  <c r="O17" i="6"/>
  <c r="M17" i="6"/>
  <c r="L17" i="6"/>
  <c r="J17" i="6"/>
  <c r="I17" i="6"/>
  <c r="H17" i="6"/>
  <c r="Y14" i="6"/>
  <c r="X14" i="6"/>
  <c r="W14" i="6"/>
  <c r="R14" i="6"/>
  <c r="U14" i="6" s="1"/>
  <c r="O14" i="6"/>
  <c r="M14" i="6"/>
  <c r="L14" i="6"/>
  <c r="J14" i="6"/>
  <c r="I14" i="6"/>
  <c r="S14" i="6" s="1"/>
  <c r="V14" i="6" s="1"/>
  <c r="H14" i="6"/>
  <c r="Y11" i="6"/>
  <c r="X11" i="6"/>
  <c r="W11" i="6"/>
  <c r="O11" i="6"/>
  <c r="M11" i="6"/>
  <c r="L11" i="6"/>
  <c r="J11" i="6"/>
  <c r="I11" i="6"/>
  <c r="S11" i="6" s="1"/>
  <c r="V11" i="6" s="1"/>
  <c r="H11" i="6"/>
  <c r="R11" i="6" s="1"/>
  <c r="U11" i="6" s="1"/>
  <c r="Y10" i="6"/>
  <c r="X10" i="6"/>
  <c r="W10" i="6"/>
  <c r="O10" i="6"/>
  <c r="M10" i="6"/>
  <c r="L10" i="6"/>
  <c r="J10" i="6"/>
  <c r="I10" i="6"/>
  <c r="S10" i="6" s="1"/>
  <c r="V10" i="6" s="1"/>
  <c r="H10" i="6"/>
  <c r="R10" i="6" s="1"/>
  <c r="U10" i="6" s="1"/>
  <c r="Y9" i="6"/>
  <c r="X9" i="6"/>
  <c r="W9" i="6"/>
  <c r="O9" i="6"/>
  <c r="M9" i="6"/>
  <c r="L9" i="6"/>
  <c r="J9" i="6"/>
  <c r="I9" i="6"/>
  <c r="S9" i="6" s="1"/>
  <c r="V9" i="6" s="1"/>
  <c r="H9" i="6"/>
  <c r="R9" i="6" s="1"/>
  <c r="U9" i="6" s="1"/>
  <c r="S16" i="6" l="1"/>
  <c r="V16" i="6" s="1"/>
  <c r="Q18" i="6"/>
  <c r="T18" i="6" s="1"/>
  <c r="Q10" i="6"/>
  <c r="T10" i="6" s="1"/>
  <c r="Q9" i="6"/>
  <c r="T9" i="6" s="1"/>
  <c r="Q14" i="6"/>
  <c r="T14" i="6" s="1"/>
  <c r="Q13" i="6"/>
  <c r="T13" i="6" s="1"/>
  <c r="Q11" i="6"/>
  <c r="T11" i="6" s="1"/>
  <c r="Q12" i="6"/>
  <c r="T12" i="6" s="1"/>
  <c r="S15" i="6"/>
  <c r="V15" i="6" s="1"/>
  <c r="Q15" i="6"/>
  <c r="T15" i="6" s="1"/>
  <c r="R15" i="6"/>
  <c r="U15" i="6" s="1"/>
  <c r="R12" i="6"/>
  <c r="U12" i="6" s="1"/>
  <c r="Q17" i="6"/>
  <c r="T17" i="6" s="1"/>
  <c r="C20" i="1"/>
  <c r="E21" i="1"/>
  <c r="A21" i="2" l="1"/>
  <c r="A11" i="2"/>
  <c r="M11" i="1" l="1"/>
  <c r="O11" i="1" s="1"/>
  <c r="R11" i="1" s="1"/>
  <c r="N11" i="1"/>
  <c r="Q11" i="1" s="1"/>
  <c r="S11" i="1"/>
  <c r="U11" i="1" s="1"/>
  <c r="X11" i="1" s="1"/>
  <c r="T11" i="1"/>
  <c r="W11" i="1" s="1"/>
  <c r="M12" i="1"/>
  <c r="N12" i="1"/>
  <c r="Q12" i="1" s="1"/>
  <c r="O12" i="1"/>
  <c r="R12" i="1" s="1"/>
  <c r="P12" i="1"/>
  <c r="S12" i="1"/>
  <c r="U12" i="1" s="1"/>
  <c r="X12" i="1" s="1"/>
  <c r="T12" i="1"/>
  <c r="W12" i="1" s="1"/>
  <c r="M13" i="1"/>
  <c r="O13" i="1" s="1"/>
  <c r="R13" i="1" s="1"/>
  <c r="S13" i="1"/>
  <c r="U13" i="1" s="1"/>
  <c r="X13" i="1" s="1"/>
  <c r="T13" i="1"/>
  <c r="W13" i="1" s="1"/>
  <c r="M14" i="1"/>
  <c r="O14" i="1" s="1"/>
  <c r="R14" i="1" s="1"/>
  <c r="N14" i="1"/>
  <c r="Q14" i="1" s="1"/>
  <c r="S14" i="1"/>
  <c r="U14" i="1" s="1"/>
  <c r="X14" i="1" s="1"/>
  <c r="T14" i="1"/>
  <c r="W14" i="1" s="1"/>
  <c r="M15" i="1"/>
  <c r="O15" i="1" s="1"/>
  <c r="R15" i="1" s="1"/>
  <c r="N15" i="1"/>
  <c r="Q15" i="1" s="1"/>
  <c r="S15" i="1"/>
  <c r="U15" i="1" s="1"/>
  <c r="X15" i="1" s="1"/>
  <c r="M16" i="1"/>
  <c r="N16" i="1" s="1"/>
  <c r="Q16" i="1" s="1"/>
  <c r="S16" i="1"/>
  <c r="U16" i="1" s="1"/>
  <c r="X16" i="1" s="1"/>
  <c r="M17" i="1"/>
  <c r="O17" i="1" s="1"/>
  <c r="R17" i="1" s="1"/>
  <c r="N17" i="1"/>
  <c r="Q17" i="1" s="1"/>
  <c r="S17" i="1"/>
  <c r="U17" i="1" s="1"/>
  <c r="X17" i="1" s="1"/>
  <c r="M18" i="1"/>
  <c r="P18" i="1" s="1"/>
  <c r="N18" i="1"/>
  <c r="Q18" i="1" s="1"/>
  <c r="O18" i="1"/>
  <c r="R18" i="1" s="1"/>
  <c r="S18" i="1"/>
  <c r="U18" i="1" s="1"/>
  <c r="X18" i="1" s="1"/>
  <c r="N13" i="1" l="1"/>
  <c r="Q13" i="1" s="1"/>
  <c r="T16" i="1"/>
  <c r="W16" i="1" s="1"/>
  <c r="P14" i="1"/>
  <c r="O16" i="1"/>
  <c r="R16" i="1" s="1"/>
  <c r="T15" i="1"/>
  <c r="W15" i="1" s="1"/>
  <c r="P16" i="1"/>
  <c r="T18" i="1"/>
  <c r="W18" i="1" s="1"/>
  <c r="P17" i="1"/>
  <c r="P15" i="1"/>
  <c r="P13" i="1"/>
  <c r="P11" i="1"/>
  <c r="T17" i="1"/>
  <c r="W17" i="1" s="1"/>
  <c r="V18" i="1"/>
  <c r="V17" i="1"/>
  <c r="V16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21" i="1" l="1"/>
  <c r="M29" i="2" l="1"/>
  <c r="F9" i="2" l="1"/>
  <c r="B29" i="2"/>
  <c r="B19" i="2"/>
  <c r="L19" i="2" s="1"/>
  <c r="H21" i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<sst xmlns="http://schemas.openxmlformats.org/spreadsheetml/2006/main" count="210" uniqueCount="76">
  <si>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</si>
  <si>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</si>
  <si>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</si>
  <si>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</si>
  <si>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</si>
  <si>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</si>
  <si>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</si>
  <si>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</si>
  <si>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</si>
  <si>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</si>
  <si>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</si>
  <si>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</si>
  <si>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</si>
  <si>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</si>
  <si>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</si>
  <si>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</si>
  <si>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</si>
  <si>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</si>
  <si>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</si>
  <si>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</si>
  <si>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</si>
  <si>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</si>
  <si>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</si>
  <si>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</si>
  <si>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</si>
  <si>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</si>
  <si>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</si>
  <si>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</si>
  <si>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</si>
  <si>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</si>
  <si>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</si>
  <si>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</si>
  <si>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</si>
  <si>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</si>
  <si>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</si>
  <si>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</si>
  <si>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</si>
  <si>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</si>
  <si>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</si>
  <si>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</si>
  <si>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</si>
  <si>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</si>
  <si>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</si>
  <si>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</si>
  <si>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</si>
  <si>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</si>
  <si>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</si>
  <si>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</si>
  <si>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</si>
  <si>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</si>
  <si>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</si>
  <si>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</si>
  <si>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</si>
  <si>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</si>
  <si>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</si>
  <si>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</si>
  <si>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</si>
  <si>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</si>
  <si>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</si>
  <si>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</si>
  <si>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</si>
  <si>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</si>
  <si>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</si>
  <si>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</si>
  <si>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</si>
  <si>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</si>
  <si>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</si>
  <si>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</si>
  <si>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</si>
  <si>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</si>
  <si>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</si>
  <si>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</si>
  <si>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Тошлоқ тумани Араббой Тухтабой худуди Бурнай С фермер хўжалиги томонидан суғорилиб экиладиган </t>
  </si>
  <si>
    <t>1951-1968</t>
  </si>
  <si>
    <t>ғалла-пахта</t>
  </si>
  <si>
    <t>пахта-ғалла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</si>
</sst>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/>
    <xf numFmtId="0" fontId="18" fillId="0" borderId="0" xfId="0" applyFo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5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 xr:uid="{00000000-0005-0000-0000-000001000000}"/>
    <cellStyle name="Обычный 10 2" xfId="3" xr:uid="{00000000-0005-0000-0000-000002000000}"/>
    <cellStyle name="Обычный 10 4" xfId="4" xr:uid="{00000000-0005-0000-0000-000003000000}"/>
    <cellStyle name="Обычный 2" xfId="5" xr:uid="{00000000-0005-0000-0000-000004000000}"/>
    <cellStyle name="Обычный 2 2" xfId="6" xr:uid="{00000000-0005-0000-0000-000005000000}"/>
    <cellStyle name="Обычный 2 2 2" xfId="7" xr:uid="{00000000-0005-0000-0000-000006000000}"/>
    <cellStyle name="Обычный 2 2 3" xfId="8" xr:uid="{00000000-0005-0000-0000-000007000000}"/>
    <cellStyle name="Обычный 2 4 2" xfId="9" xr:uid="{00000000-0005-0000-0000-000008000000}"/>
    <cellStyle name="Обычный 3" xfId="10" xr:uid="{00000000-0005-0000-0000-000009000000}"/>
    <cellStyle name="Обычный 4" xfId="11" xr:uid="{00000000-0005-0000-0000-00000A000000}"/>
    <cellStyle name="Обычный 6" xfId="12" xr:uid="{00000000-0005-0000-0000-00000B000000}"/>
    <cellStyle name="Обычный 61" xfId="13" xr:uid="{00000000-0005-0000-0000-00000C000000}"/>
    <cellStyle name="Обычный 66" xfId="14" xr:uid="{00000000-0005-0000-0000-00000D000000}"/>
    <cellStyle name="Обычный 7" xfId="15" xr:uid="{00000000-0005-0000-0000-00000E000000}"/>
    <cellStyle name="Обычный_Бахытлы" xfId="1" xr:uid="{00000000-0005-0000-0000-00000F000000}"/>
    <cellStyle name="Финансовый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78"/>
  <sheetViews>
    <sheetView tabSelected="1" zoomScale="85" zoomScaleNormal="85" zoomScaleSheetLayoutView="95" workbookViewId="0">
      <selection activeCell="P32" sqref="P32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1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59" t="s">
        <v>10</v>
      </c>
      <c r="H6" s="50" t="s">
        <v>11</v>
      </c>
      <c r="I6" s="50" t="s">
        <v>9</v>
      </c>
      <c r="J6" s="50" t="s">
        <v>12</v>
      </c>
      <c r="K6" s="50" t="s">
        <v>13</v>
      </c>
      <c r="L6" s="50" t="s">
        <v>14</v>
      </c>
      <c r="M6" s="51" t="s">
        <v>15</v>
      </c>
      <c r="N6" s="51"/>
      <c r="O6" s="51"/>
      <c r="P6" s="51" t="s">
        <v>16</v>
      </c>
      <c r="Q6" s="51"/>
      <c r="R6" s="51"/>
      <c r="S6" s="51" t="s">
        <v>15</v>
      </c>
      <c r="T6" s="51"/>
      <c r="U6" s="51"/>
      <c r="V6" s="51" t="s">
        <v>16</v>
      </c>
      <c r="W6" s="51"/>
      <c r="X6" s="51"/>
    </row>
    <row r="7" spans="1:33" ht="60" customHeight="1">
      <c r="A7" s="51"/>
      <c r="B7" s="50"/>
      <c r="C7" s="50"/>
      <c r="D7" s="50"/>
      <c r="E7" s="50"/>
      <c r="F7" s="50"/>
      <c r="G7" s="59"/>
      <c r="H7" s="50"/>
      <c r="I7" s="50"/>
      <c r="J7" s="50"/>
      <c r="K7" s="50"/>
      <c r="L7" s="50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3" ht="22.5" customHeight="1">
      <c r="A8" s="51"/>
      <c r="B8" s="50"/>
      <c r="C8" s="50"/>
      <c r="D8" s="50"/>
      <c r="E8" s="50"/>
      <c r="F8" s="50"/>
      <c r="G8" s="59"/>
      <c r="H8" s="50"/>
      <c r="I8" s="50"/>
      <c r="J8" s="50"/>
      <c r="K8" s="50"/>
      <c r="L8" s="50"/>
      <c r="M8" s="5">
        <v>6</v>
      </c>
      <c r="N8" s="5"/>
      <c r="O8" s="6"/>
      <c r="P8" s="52" t="s">
        <v>20</v>
      </c>
      <c r="Q8" s="52"/>
      <c r="R8" s="52"/>
      <c r="S8" s="5">
        <v>3.77</v>
      </c>
      <c r="T8" s="5"/>
      <c r="U8" s="6"/>
      <c r="V8" s="52" t="s">
        <v>58</v>
      </c>
      <c r="W8" s="52"/>
      <c r="X8" s="52"/>
    </row>
    <row r="9" spans="1:33" s="10" customFormat="1">
      <c r="A9" s="6">
        <v>1</v>
      </c>
      <c r="B9" s="24">
        <v>1863</v>
      </c>
      <c r="C9" s="38">
        <v>6.1</v>
      </c>
      <c r="D9" s="7" t="s">
        <v>61</v>
      </c>
      <c r="E9" s="47">
        <v>81.540000000000006</v>
      </c>
      <c r="F9" s="48">
        <v>0.373</v>
      </c>
      <c r="G9" s="32" t="s">
        <v>60</v>
      </c>
      <c r="H9" s="6">
        <v>147</v>
      </c>
      <c r="I9" s="48">
        <v>1.0063</v>
      </c>
      <c r="J9" s="31" t="s">
        <v>21</v>
      </c>
      <c r="K9" s="6">
        <v>2.5</v>
      </c>
      <c r="L9" s="32" t="s">
        <v>60</v>
      </c>
      <c r="M9" s="8">
        <f>+Y9*Z9</f>
        <v>7.7165999999999997</v>
      </c>
      <c r="N9" s="9">
        <f>M9*F9*0.7</f>
        <v>2.01480426</v>
      </c>
      <c r="O9" s="9">
        <f>M9*I9*0.5</f>
        <v>3.8826072899999997</v>
      </c>
      <c r="P9" s="9">
        <f>M9*C9</f>
        <v>47.071259999999995</v>
      </c>
      <c r="Q9" s="9">
        <f>N9*C9</f>
        <v>12.290305986</v>
      </c>
      <c r="R9" s="9">
        <f>O9*C9</f>
        <v>23.683904468999998</v>
      </c>
      <c r="S9" s="9">
        <f>+AA9*Z9</f>
        <v>4.8485969999999998</v>
      </c>
      <c r="T9" s="9">
        <f>S9*F9*0.7</f>
        <v>1.2659686767</v>
      </c>
      <c r="U9" s="9">
        <f>S9*I9*0.3</f>
        <v>1.46374294833</v>
      </c>
      <c r="V9" s="9">
        <f>S9*C9</f>
        <v>29.576441699999997</v>
      </c>
      <c r="W9" s="9">
        <f>T9*C9</f>
        <v>7.7224089278699992</v>
      </c>
      <c r="X9" s="9">
        <f>U9*C9</f>
        <v>8.9288319848129998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>
      <c r="A10" s="6">
        <v>2</v>
      </c>
      <c r="B10" s="24">
        <v>1948</v>
      </c>
      <c r="C10" s="38">
        <v>5</v>
      </c>
      <c r="D10" s="7" t="s">
        <v>74</v>
      </c>
      <c r="E10" s="47">
        <v>112</v>
      </c>
      <c r="F10" s="48">
        <v>0.373</v>
      </c>
      <c r="G10" s="32" t="s">
        <v>60</v>
      </c>
      <c r="H10" s="6">
        <v>214</v>
      </c>
      <c r="I10" s="48">
        <v>0.83750000000000002</v>
      </c>
      <c r="J10" s="28" t="s">
        <v>57</v>
      </c>
      <c r="K10" s="49">
        <v>1.5</v>
      </c>
      <c r="L10" s="28" t="s">
        <v>57</v>
      </c>
      <c r="M10" s="8">
        <f t="shared" ref="M10:M11" si="0">+Y10*Z10</f>
        <v>7.7165999999999997</v>
      </c>
      <c r="N10" s="9">
        <f t="shared" ref="N10:N11" si="1">M10*F10*0.7</f>
        <v>2.01480426</v>
      </c>
      <c r="O10" s="9">
        <f t="shared" ref="O10:O11" si="2">M10*I10*0.5</f>
        <v>3.23132625</v>
      </c>
      <c r="P10" s="9">
        <f t="shared" ref="P10:P11" si="3">M10*C10</f>
        <v>38.582999999999998</v>
      </c>
      <c r="Q10" s="9">
        <f t="shared" ref="Q10:Q11" si="4">N10*C10</f>
        <v>10.0740213</v>
      </c>
      <c r="R10" s="9">
        <f t="shared" ref="R10:R11" si="5">O10*C10</f>
        <v>16.15663125</v>
      </c>
      <c r="S10" s="9">
        <f t="shared" ref="S10:S11" si="6">+AA10*Z10</f>
        <v>4.8485969999999998</v>
      </c>
      <c r="T10" s="9">
        <f t="shared" ref="T10:T11" si="7">S10*F10*0.7</f>
        <v>1.2659686767</v>
      </c>
      <c r="U10" s="9">
        <f t="shared" ref="U10:U11" si="8">S10*I10*0.3</f>
        <v>1.2182099962499999</v>
      </c>
      <c r="V10" s="9">
        <f t="shared" ref="V10:V11" si="9">S10*C10</f>
        <v>24.242984999999997</v>
      </c>
      <c r="W10" s="9">
        <f t="shared" ref="W10:W11" si="10">T10*C10</f>
        <v>6.3298433835000001</v>
      </c>
      <c r="X10" s="9">
        <f t="shared" ref="X10:X11" si="11">U10*C10</f>
        <v>6.0910499812499994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33" s="10" customFormat="1">
      <c r="A11" s="6">
        <v>3</v>
      </c>
      <c r="B11" s="24">
        <v>1948</v>
      </c>
      <c r="C11" s="38">
        <v>7.4</v>
      </c>
      <c r="D11" s="7" t="s">
        <v>74</v>
      </c>
      <c r="E11" s="47">
        <v>37.64</v>
      </c>
      <c r="F11" s="48">
        <v>0.74719999999999998</v>
      </c>
      <c r="G11" s="28" t="s">
        <v>57</v>
      </c>
      <c r="H11" s="6">
        <v>168</v>
      </c>
      <c r="I11" s="48">
        <v>0.95309999999999995</v>
      </c>
      <c r="J11" s="31" t="s">
        <v>21</v>
      </c>
      <c r="K11" s="6">
        <v>1.8</v>
      </c>
      <c r="L11" s="29" t="s">
        <v>56</v>
      </c>
      <c r="M11" s="8">
        <f t="shared" si="0"/>
        <v>7.7165999999999997</v>
      </c>
      <c r="N11" s="9">
        <f t="shared" si="1"/>
        <v>4.0360904639999999</v>
      </c>
      <c r="O11" s="9">
        <f t="shared" si="2"/>
        <v>3.6773457299999994</v>
      </c>
      <c r="P11" s="9">
        <f t="shared" si="3"/>
        <v>57.10284</v>
      </c>
      <c r="Q11" s="9">
        <f t="shared" si="4"/>
        <v>29.867069433600001</v>
      </c>
      <c r="R11" s="9">
        <f t="shared" si="5"/>
        <v>27.212358401999996</v>
      </c>
      <c r="S11" s="9">
        <f t="shared" si="6"/>
        <v>4.8485969999999998</v>
      </c>
      <c r="T11" s="9">
        <f t="shared" si="7"/>
        <v>2.5360101748799995</v>
      </c>
      <c r="U11" s="9">
        <f t="shared" si="8"/>
        <v>1.3863593402099996</v>
      </c>
      <c r="V11" s="9">
        <f t="shared" si="9"/>
        <v>35.879617799999998</v>
      </c>
      <c r="W11" s="9">
        <f t="shared" si="10"/>
        <v>18.766475294111999</v>
      </c>
      <c r="X11" s="9">
        <f t="shared" si="11"/>
        <v>10.259059117553997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33">
      <c r="A12" s="6">
        <v>4</v>
      </c>
      <c r="B12" s="24" t="s">
        <v>73</v>
      </c>
      <c r="C12" s="38">
        <v>5</v>
      </c>
      <c r="D12" s="7" t="s">
        <v>71</v>
      </c>
      <c r="E12" s="47">
        <v>60.89</v>
      </c>
      <c r="F12" s="48">
        <v>0.373</v>
      </c>
      <c r="G12" s="32" t="s">
        <v>60</v>
      </c>
      <c r="H12" s="6">
        <v>215</v>
      </c>
      <c r="I12" s="48">
        <v>0.83750000000000002</v>
      </c>
      <c r="J12" s="28" t="s">
        <v>57</v>
      </c>
      <c r="K12" s="49">
        <v>0.8</v>
      </c>
      <c r="L12" s="30" t="s">
        <v>55</v>
      </c>
      <c r="M12" s="8">
        <f t="shared" ref="M12:M18" si="12">+Y12*Z12</f>
        <v>7.7165999999999997</v>
      </c>
      <c r="N12" s="9">
        <f t="shared" ref="N12:N18" si="13">M12*F12*0.7</f>
        <v>2.01480426</v>
      </c>
      <c r="O12" s="9">
        <f t="shared" ref="O12:O18" si="14">M12*I12*0.5</f>
        <v>3.23132625</v>
      </c>
      <c r="P12" s="9">
        <f t="shared" ref="P12:P18" si="15">M12*C12</f>
        <v>38.582999999999998</v>
      </c>
      <c r="Q12" s="9">
        <f t="shared" ref="Q12:Q18" si="16">N12*C12</f>
        <v>10.0740213</v>
      </c>
      <c r="R12" s="9">
        <f t="shared" ref="R12:R18" si="17">O12*C12</f>
        <v>16.15663125</v>
      </c>
      <c r="S12" s="9">
        <f t="shared" ref="S12:S18" si="18">+AA12*Z12</f>
        <v>4.8485969999999998</v>
      </c>
      <c r="T12" s="9">
        <f t="shared" ref="T12:T18" si="19">S12*F12*0.7</f>
        <v>1.2659686767</v>
      </c>
      <c r="U12" s="9">
        <f t="shared" ref="U12:U18" si="20">S12*I12*0.3</f>
        <v>1.2182099962499999</v>
      </c>
      <c r="V12" s="9">
        <f t="shared" ref="V12:V18" si="21">S12*C12</f>
        <v>24.242984999999997</v>
      </c>
      <c r="W12" s="9">
        <f t="shared" ref="W12:W18" si="22">T12*C12</f>
        <v>6.3298433835000001</v>
      </c>
      <c r="X12" s="9">
        <f t="shared" ref="X12:X18" si="23">U12*C12</f>
        <v>6.0910499812499994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33" ht="15" customHeight="1">
      <c r="A13" s="6">
        <v>5</v>
      </c>
      <c r="B13" s="24" t="s">
        <v>73</v>
      </c>
      <c r="C13" s="38">
        <v>5.7</v>
      </c>
      <c r="D13" s="7" t="s">
        <v>71</v>
      </c>
      <c r="E13" s="47">
        <v>16.41</v>
      </c>
      <c r="F13" s="48">
        <v>1.1009</v>
      </c>
      <c r="G13" s="31" t="s">
        <v>21</v>
      </c>
      <c r="H13" s="6">
        <v>273</v>
      </c>
      <c r="I13" s="48">
        <v>0.69059999999999999</v>
      </c>
      <c r="J13" s="28" t="s">
        <v>57</v>
      </c>
      <c r="K13" s="6">
        <v>0.4</v>
      </c>
      <c r="L13" s="30" t="s">
        <v>55</v>
      </c>
      <c r="M13" s="8">
        <f t="shared" si="12"/>
        <v>7.7165999999999997</v>
      </c>
      <c r="N13" s="9">
        <f t="shared" si="13"/>
        <v>5.9466434579999987</v>
      </c>
      <c r="O13" s="9">
        <f t="shared" si="14"/>
        <v>2.6645419799999996</v>
      </c>
      <c r="P13" s="9">
        <f t="shared" si="15"/>
        <v>43.98462</v>
      </c>
      <c r="Q13" s="9">
        <f t="shared" si="16"/>
        <v>33.895867710599994</v>
      </c>
      <c r="R13" s="9">
        <f t="shared" si="17"/>
        <v>15.187889285999999</v>
      </c>
      <c r="S13" s="9">
        <f t="shared" si="18"/>
        <v>4.8485969999999998</v>
      </c>
      <c r="T13" s="9">
        <f t="shared" si="19"/>
        <v>3.7364743061099994</v>
      </c>
      <c r="U13" s="9">
        <f t="shared" si="20"/>
        <v>1.0045323264599999</v>
      </c>
      <c r="V13" s="9">
        <f t="shared" si="21"/>
        <v>27.637002899999999</v>
      </c>
      <c r="W13" s="9">
        <f t="shared" si="22"/>
        <v>21.297903544826998</v>
      </c>
      <c r="X13" s="9">
        <f t="shared" si="23"/>
        <v>5.7258342608219994</v>
      </c>
      <c r="Y13" s="26">
        <v>6</v>
      </c>
      <c r="Z13" s="10">
        <v>1.2861</v>
      </c>
      <c r="AA13" s="10">
        <v>3.77</v>
      </c>
      <c r="AC13" s="32" t="s">
        <v>60</v>
      </c>
      <c r="AG13" s="1">
        <v>300</v>
      </c>
    </row>
    <row r="14" spans="1:33">
      <c r="A14" s="6">
        <v>6</v>
      </c>
      <c r="B14" s="24">
        <v>3051</v>
      </c>
      <c r="C14" s="38">
        <v>3.5</v>
      </c>
      <c r="D14" s="7" t="s">
        <v>61</v>
      </c>
      <c r="E14" s="47">
        <v>116.9</v>
      </c>
      <c r="F14" s="48">
        <v>0.373</v>
      </c>
      <c r="G14" s="32" t="s">
        <v>60</v>
      </c>
      <c r="H14" s="6">
        <v>147</v>
      </c>
      <c r="I14" s="48">
        <v>1.0063</v>
      </c>
      <c r="J14" s="31" t="s">
        <v>21</v>
      </c>
      <c r="K14" s="49">
        <v>1.5</v>
      </c>
      <c r="L14" s="28" t="s">
        <v>57</v>
      </c>
      <c r="M14" s="8">
        <f t="shared" si="12"/>
        <v>7.7165999999999997</v>
      </c>
      <c r="N14" s="9">
        <f t="shared" si="13"/>
        <v>2.01480426</v>
      </c>
      <c r="O14" s="9">
        <f t="shared" si="14"/>
        <v>3.8826072899999997</v>
      </c>
      <c r="P14" s="9">
        <f t="shared" si="15"/>
        <v>27.008099999999999</v>
      </c>
      <c r="Q14" s="9">
        <f t="shared" si="16"/>
        <v>7.05181491</v>
      </c>
      <c r="R14" s="9">
        <f t="shared" si="17"/>
        <v>13.589125514999999</v>
      </c>
      <c r="S14" s="9">
        <f t="shared" si="18"/>
        <v>4.8485969999999998</v>
      </c>
      <c r="T14" s="9">
        <f t="shared" si="19"/>
        <v>1.2659686767</v>
      </c>
      <c r="U14" s="9">
        <f t="shared" si="20"/>
        <v>1.46374294833</v>
      </c>
      <c r="V14" s="9">
        <f t="shared" si="21"/>
        <v>16.9700895</v>
      </c>
      <c r="W14" s="9">
        <f t="shared" si="22"/>
        <v>4.4308903684500001</v>
      </c>
      <c r="X14" s="9">
        <f t="shared" si="23"/>
        <v>5.1231003191550002</v>
      </c>
      <c r="Y14" s="26">
        <v>6</v>
      </c>
      <c r="Z14" s="10">
        <v>1.2861</v>
      </c>
      <c r="AA14" s="10">
        <v>3.77</v>
      </c>
    </row>
    <row r="15" spans="1:33">
      <c r="A15" s="6">
        <v>7</v>
      </c>
      <c r="B15" s="24">
        <v>3052</v>
      </c>
      <c r="C15" s="38">
        <v>5</v>
      </c>
      <c r="D15" s="7" t="s">
        <v>75</v>
      </c>
      <c r="E15" s="47">
        <v>14.11</v>
      </c>
      <c r="F15" s="48">
        <v>1.1397999999999999</v>
      </c>
      <c r="G15" s="30" t="s">
        <v>55</v>
      </c>
      <c r="H15" s="6">
        <v>186</v>
      </c>
      <c r="I15" s="48">
        <v>0.90939999999999999</v>
      </c>
      <c r="J15" s="31" t="s">
        <v>21</v>
      </c>
      <c r="K15" s="6">
        <v>0.5</v>
      </c>
      <c r="L15" s="30" t="s">
        <v>55</v>
      </c>
      <c r="M15" s="8">
        <f t="shared" si="12"/>
        <v>7.7165999999999997</v>
      </c>
      <c r="N15" s="9">
        <f t="shared" si="13"/>
        <v>6.1567664759999987</v>
      </c>
      <c r="O15" s="9">
        <f t="shared" si="14"/>
        <v>3.50873802</v>
      </c>
      <c r="P15" s="9">
        <f t="shared" si="15"/>
        <v>38.582999999999998</v>
      </c>
      <c r="Q15" s="9">
        <f t="shared" si="16"/>
        <v>30.783832379999993</v>
      </c>
      <c r="R15" s="9">
        <f t="shared" si="17"/>
        <v>17.543690099999999</v>
      </c>
      <c r="S15" s="9">
        <f t="shared" si="18"/>
        <v>4.8485969999999998</v>
      </c>
      <c r="T15" s="9">
        <f t="shared" si="19"/>
        <v>3.8685016024199994</v>
      </c>
      <c r="U15" s="9">
        <f t="shared" si="20"/>
        <v>1.3227942335399998</v>
      </c>
      <c r="V15" s="9">
        <f t="shared" si="21"/>
        <v>24.242984999999997</v>
      </c>
      <c r="W15" s="9">
        <f t="shared" si="22"/>
        <v>19.342508012099998</v>
      </c>
      <c r="X15" s="9">
        <f t="shared" si="23"/>
        <v>6.613971167699999</v>
      </c>
      <c r="Y15" s="26">
        <v>6</v>
      </c>
      <c r="Z15" s="10">
        <v>1.2861</v>
      </c>
      <c r="AA15" s="10">
        <v>3.77</v>
      </c>
    </row>
    <row r="16" spans="1:33">
      <c r="A16" s="6">
        <v>8</v>
      </c>
      <c r="B16" s="24">
        <v>3052</v>
      </c>
      <c r="C16" s="38">
        <v>6.9</v>
      </c>
      <c r="D16" s="7" t="s">
        <v>75</v>
      </c>
      <c r="E16" s="47">
        <v>33.46</v>
      </c>
      <c r="F16" s="48">
        <v>0.8175</v>
      </c>
      <c r="G16" s="28" t="s">
        <v>57</v>
      </c>
      <c r="H16" s="6">
        <v>114</v>
      </c>
      <c r="I16" s="48">
        <v>1.0874999999999999</v>
      </c>
      <c r="J16" s="31" t="s">
        <v>21</v>
      </c>
      <c r="K16" s="49">
        <v>1.4</v>
      </c>
      <c r="L16" s="28" t="s">
        <v>57</v>
      </c>
      <c r="M16" s="8">
        <f t="shared" si="12"/>
        <v>7.7165999999999997</v>
      </c>
      <c r="N16" s="9">
        <f t="shared" si="13"/>
        <v>4.4158243499999994</v>
      </c>
      <c r="O16" s="9">
        <f t="shared" si="14"/>
        <v>4.1959012499999995</v>
      </c>
      <c r="P16" s="9">
        <f t="shared" si="15"/>
        <v>53.244540000000001</v>
      </c>
      <c r="Q16" s="9">
        <f t="shared" si="16"/>
        <v>30.469188014999997</v>
      </c>
      <c r="R16" s="9">
        <f t="shared" si="17"/>
        <v>28.951718624999998</v>
      </c>
      <c r="S16" s="9">
        <f t="shared" si="18"/>
        <v>4.8485969999999998</v>
      </c>
      <c r="T16" s="9">
        <f t="shared" si="19"/>
        <v>2.7746096332499999</v>
      </c>
      <c r="U16" s="9">
        <f t="shared" si="20"/>
        <v>1.5818547712499997</v>
      </c>
      <c r="V16" s="9">
        <f t="shared" si="21"/>
        <v>33.455319299999999</v>
      </c>
      <c r="W16" s="9">
        <f t="shared" si="22"/>
        <v>19.144806469424999</v>
      </c>
      <c r="X16" s="9">
        <f t="shared" si="23"/>
        <v>10.914797921624999</v>
      </c>
      <c r="Y16" s="26">
        <v>6</v>
      </c>
      <c r="Z16" s="10">
        <v>1.2861</v>
      </c>
      <c r="AA16" s="10">
        <v>3.77</v>
      </c>
    </row>
    <row r="17" spans="1:32">
      <c r="A17" s="6">
        <v>9</v>
      </c>
      <c r="B17" s="24">
        <v>3053</v>
      </c>
      <c r="C17" s="38">
        <v>6.2</v>
      </c>
      <c r="D17" s="7" t="s">
        <v>61</v>
      </c>
      <c r="E17" s="47">
        <v>34.950000000000003</v>
      </c>
      <c r="F17" s="48">
        <v>0.79349999999999998</v>
      </c>
      <c r="G17" s="28" t="s">
        <v>57</v>
      </c>
      <c r="H17" s="6">
        <v>166</v>
      </c>
      <c r="I17" s="48">
        <v>0.95940000000000003</v>
      </c>
      <c r="J17" s="31" t="s">
        <v>21</v>
      </c>
      <c r="K17" s="6">
        <v>1.3</v>
      </c>
      <c r="L17" s="28" t="s">
        <v>57</v>
      </c>
      <c r="M17" s="8">
        <f t="shared" si="12"/>
        <v>7.7165999999999997</v>
      </c>
      <c r="N17" s="9">
        <f t="shared" si="13"/>
        <v>4.2861854699999995</v>
      </c>
      <c r="O17" s="9">
        <f t="shared" si="14"/>
        <v>3.7016530200000002</v>
      </c>
      <c r="P17" s="9">
        <f t="shared" si="15"/>
        <v>47.842919999999999</v>
      </c>
      <c r="Q17" s="9">
        <f t="shared" si="16"/>
        <v>26.574349913999999</v>
      </c>
      <c r="R17" s="9">
        <f t="shared" si="17"/>
        <v>22.950248724000001</v>
      </c>
      <c r="S17" s="9">
        <f t="shared" si="18"/>
        <v>4.8485969999999998</v>
      </c>
      <c r="T17" s="9">
        <f t="shared" si="19"/>
        <v>2.6931532036499997</v>
      </c>
      <c r="U17" s="9">
        <f t="shared" si="20"/>
        <v>1.3955231885400001</v>
      </c>
      <c r="V17" s="9">
        <f t="shared" si="21"/>
        <v>30.061301400000001</v>
      </c>
      <c r="W17" s="9">
        <f t="shared" si="22"/>
        <v>16.697549862629998</v>
      </c>
      <c r="X17" s="9">
        <f t="shared" si="23"/>
        <v>8.6522437689480007</v>
      </c>
      <c r="Y17" s="26">
        <v>6</v>
      </c>
      <c r="Z17" s="10">
        <v>1.2861</v>
      </c>
      <c r="AA17" s="10">
        <v>3.77</v>
      </c>
    </row>
    <row r="18" spans="1:32">
      <c r="A18" s="6">
        <v>10</v>
      </c>
      <c r="B18" s="24">
        <v>3054</v>
      </c>
      <c r="C18" s="38">
        <v>2.9</v>
      </c>
      <c r="D18" s="7" t="s">
        <v>61</v>
      </c>
      <c r="E18" s="47">
        <v>68.959999999999994</v>
      </c>
      <c r="F18" s="48">
        <v>0.373</v>
      </c>
      <c r="G18" s="32" t="s">
        <v>60</v>
      </c>
      <c r="H18" s="6">
        <v>147</v>
      </c>
      <c r="I18" s="48">
        <v>1.0063</v>
      </c>
      <c r="J18" s="31" t="s">
        <v>21</v>
      </c>
      <c r="K18" s="49">
        <v>2.2000000000000002</v>
      </c>
      <c r="L18" s="32" t="s">
        <v>60</v>
      </c>
      <c r="M18" s="8">
        <f t="shared" si="12"/>
        <v>7.7165999999999997</v>
      </c>
      <c r="N18" s="9">
        <f t="shared" si="13"/>
        <v>2.01480426</v>
      </c>
      <c r="O18" s="9">
        <f t="shared" si="14"/>
        <v>3.8826072899999997</v>
      </c>
      <c r="P18" s="9">
        <f t="shared" si="15"/>
        <v>22.378139999999998</v>
      </c>
      <c r="Q18" s="9">
        <f t="shared" si="16"/>
        <v>5.8429323540000002</v>
      </c>
      <c r="R18" s="9">
        <f t="shared" si="17"/>
        <v>11.259561140999999</v>
      </c>
      <c r="S18" s="9">
        <f t="shared" si="18"/>
        <v>4.8485969999999998</v>
      </c>
      <c r="T18" s="9">
        <f t="shared" si="19"/>
        <v>1.2659686767</v>
      </c>
      <c r="U18" s="9">
        <f t="shared" si="20"/>
        <v>1.46374294833</v>
      </c>
      <c r="V18" s="9">
        <f t="shared" si="21"/>
        <v>14.060931299999998</v>
      </c>
      <c r="W18" s="9">
        <f t="shared" si="22"/>
        <v>3.6713091624300001</v>
      </c>
      <c r="X18" s="9">
        <f t="shared" si="23"/>
        <v>4.2448545501570001</v>
      </c>
      <c r="Y18" s="26">
        <v>6</v>
      </c>
      <c r="Z18" s="10">
        <v>1.2861</v>
      </c>
      <c r="AA18" s="10">
        <v>3.77</v>
      </c>
    </row>
    <row r="19" spans="1:32">
      <c r="C19" s="10"/>
      <c r="D19" s="10"/>
      <c r="E19" s="10"/>
      <c r="G19" s="10"/>
      <c r="H19" s="10"/>
      <c r="J19" s="10"/>
      <c r="K19" s="10"/>
      <c r="L19" s="10"/>
      <c r="M19" s="10"/>
    </row>
    <row r="20" spans="1:32" s="10" customFormat="1">
      <c r="A20" s="1"/>
      <c r="B20" s="1"/>
      <c r="C20" s="33">
        <f>SUM(C9:C18)</f>
        <v>53.7</v>
      </c>
      <c r="D20" s="1"/>
      <c r="E20" s="1"/>
      <c r="F20" s="12"/>
      <c r="G20" s="1"/>
      <c r="H20" s="1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33">
        <f>SUM(E9:E20)</f>
        <v>576.86</v>
      </c>
      <c r="F21" s="12"/>
      <c r="G21" s="1"/>
      <c r="H21" s="1">
        <f>SUM(H9:H20)</f>
        <v>1777</v>
      </c>
      <c r="J21" s="12"/>
      <c r="K21" s="1">
        <f>SUM(K9:K20)</f>
        <v>13.900000000000002</v>
      </c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>
        <f>+E21/10</f>
        <v>57.686</v>
      </c>
      <c r="F22" s="12"/>
      <c r="G22" s="1"/>
      <c r="H22" s="1">
        <f>+H21/10</f>
        <v>177.7</v>
      </c>
      <c r="J22" s="12"/>
      <c r="K22" s="1">
        <f>+K21/10</f>
        <v>1.3900000000000001</v>
      </c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9"/>
  <sheetViews>
    <sheetView view="pageBreakPreview" zoomScale="85" zoomScaleNormal="100" zoomScaleSheetLayoutView="85" workbookViewId="0">
      <selection activeCell="L29" sqref="L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6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4"/>
      <c r="O1" s="14"/>
      <c r="P1" s="14"/>
      <c r="Q1" s="14"/>
    </row>
    <row r="2" spans="1:17" ht="15.75" customHeight="1">
      <c r="A2" s="87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5"/>
    </row>
    <row r="3" spans="1:17" ht="15.75" customHeight="1">
      <c r="A3" s="87" t="s">
        <v>23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15"/>
    </row>
    <row r="4" spans="1:17" ht="15.75" thickBot="1"/>
    <row r="5" spans="1:17" ht="19.5" thickBot="1">
      <c r="A5" s="60" t="s">
        <v>4</v>
      </c>
      <c r="B5" s="60" t="s">
        <v>24</v>
      </c>
      <c r="C5" s="63" t="s">
        <v>25</v>
      </c>
      <c r="D5" s="64"/>
      <c r="E5" s="64"/>
      <c r="F5" s="64"/>
      <c r="G5" s="64"/>
      <c r="H5" s="64"/>
      <c r="I5" s="64"/>
      <c r="J5" s="64"/>
      <c r="K5" s="64"/>
      <c r="L5" s="65"/>
      <c r="M5" s="60" t="s">
        <v>26</v>
      </c>
    </row>
    <row r="6" spans="1:17" ht="18.75" customHeight="1">
      <c r="A6" s="61"/>
      <c r="B6" s="61"/>
      <c r="C6" s="66" t="s">
        <v>27</v>
      </c>
      <c r="D6" s="67"/>
      <c r="E6" s="68" t="s">
        <v>28</v>
      </c>
      <c r="F6" s="69"/>
      <c r="G6" s="70" t="s">
        <v>29</v>
      </c>
      <c r="H6" s="71"/>
      <c r="I6" s="72" t="s">
        <v>30</v>
      </c>
      <c r="J6" s="73"/>
      <c r="K6" s="74" t="s">
        <v>31</v>
      </c>
      <c r="L6" s="75"/>
      <c r="M6" s="61"/>
    </row>
    <row r="7" spans="1:17" ht="28.5" customHeight="1" thickBot="1">
      <c r="A7" s="61"/>
      <c r="B7" s="61"/>
      <c r="C7" s="76" t="s">
        <v>32</v>
      </c>
      <c r="D7" s="77"/>
      <c r="E7" s="78" t="s">
        <v>33</v>
      </c>
      <c r="F7" s="79"/>
      <c r="G7" s="80" t="s">
        <v>34</v>
      </c>
      <c r="H7" s="81"/>
      <c r="I7" s="82" t="s">
        <v>35</v>
      </c>
      <c r="J7" s="83"/>
      <c r="K7" s="84" t="s">
        <v>36</v>
      </c>
      <c r="L7" s="85"/>
      <c r="M7" s="62"/>
    </row>
    <row r="8" spans="1:17" ht="19.5" thickBot="1">
      <c r="A8" s="62"/>
      <c r="B8" s="62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53.7</v>
      </c>
      <c r="C9" s="20">
        <v>5</v>
      </c>
      <c r="D9" s="21">
        <f>+C9/B9%</f>
        <v>9.3109869646182482</v>
      </c>
      <c r="E9" s="20">
        <v>5.7</v>
      </c>
      <c r="F9" s="21">
        <f>E9/B9*100</f>
        <v>10.614525139664805</v>
      </c>
      <c r="G9" s="22">
        <v>20.5</v>
      </c>
      <c r="H9" s="21">
        <f>+G9/B9%</f>
        <v>38.175046554934823</v>
      </c>
      <c r="I9" s="22"/>
      <c r="J9" s="21">
        <f>+I9/B9%</f>
        <v>0</v>
      </c>
      <c r="K9" s="22">
        <v>22.5</v>
      </c>
      <c r="L9" s="21">
        <f>+K9/B9%</f>
        <v>41.899441340782118</v>
      </c>
      <c r="M9" s="21">
        <f>+Жадвал!E22</f>
        <v>57.686</v>
      </c>
      <c r="N9" s="34">
        <f>+L9+J9+H9+F9+D9</f>
        <v>100</v>
      </c>
    </row>
    <row r="10" spans="1:17" ht="18.75">
      <c r="M10">
        <v>86.28</v>
      </c>
      <c r="N10" s="35"/>
    </row>
    <row r="11" spans="1:17" ht="18.75">
      <c r="A11" s="86" t="str">
        <f>A1</f>
        <v xml:space="preserve">Фарғона вилояти Тошлоқ тумани Араббой Тухтабой худуди Бурнай С фермер хўжалиги томонидан суғорилиб экиладиган 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35"/>
    </row>
    <row r="12" spans="1:17" ht="18.75">
      <c r="A12" s="87" t="s">
        <v>40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35"/>
    </row>
    <row r="13" spans="1:17" ht="18.75">
      <c r="A13" s="87" t="s">
        <v>23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35"/>
    </row>
    <row r="14" spans="1:17" ht="19.5" thickBot="1">
      <c r="N14" s="35"/>
    </row>
    <row r="15" spans="1:17" ht="19.5" thickBot="1">
      <c r="A15" s="60" t="s">
        <v>4</v>
      </c>
      <c r="B15" s="60" t="s">
        <v>24</v>
      </c>
      <c r="C15" s="63" t="s">
        <v>41</v>
      </c>
      <c r="D15" s="64"/>
      <c r="E15" s="64"/>
      <c r="F15" s="64"/>
      <c r="G15" s="64"/>
      <c r="H15" s="64"/>
      <c r="I15" s="64"/>
      <c r="J15" s="64"/>
      <c r="K15" s="64"/>
      <c r="L15" s="65"/>
      <c r="M15" s="60" t="s">
        <v>26</v>
      </c>
      <c r="N15" s="35"/>
    </row>
    <row r="16" spans="1:17" ht="18.75" customHeight="1">
      <c r="A16" s="61"/>
      <c r="B16" s="61"/>
      <c r="C16" s="66" t="s">
        <v>27</v>
      </c>
      <c r="D16" s="67"/>
      <c r="E16" s="68" t="s">
        <v>28</v>
      </c>
      <c r="F16" s="69"/>
      <c r="G16" s="70" t="s">
        <v>29</v>
      </c>
      <c r="H16" s="71"/>
      <c r="I16" s="72" t="s">
        <v>30</v>
      </c>
      <c r="J16" s="73"/>
      <c r="K16" s="74" t="s">
        <v>31</v>
      </c>
      <c r="L16" s="75"/>
      <c r="M16" s="61"/>
      <c r="N16" s="35"/>
    </row>
    <row r="17" spans="1:14" ht="30" customHeight="1" thickBot="1">
      <c r="A17" s="61"/>
      <c r="B17" s="61"/>
      <c r="C17" s="76" t="s">
        <v>42</v>
      </c>
      <c r="D17" s="77"/>
      <c r="E17" s="78" t="s">
        <v>43</v>
      </c>
      <c r="F17" s="79"/>
      <c r="G17" s="80" t="s">
        <v>44</v>
      </c>
      <c r="H17" s="81"/>
      <c r="I17" s="82" t="s">
        <v>45</v>
      </c>
      <c r="J17" s="83"/>
      <c r="K17" s="84" t="s">
        <v>46</v>
      </c>
      <c r="L17" s="85"/>
      <c r="M17" s="62"/>
      <c r="N17" s="35"/>
    </row>
    <row r="18" spans="1:14" ht="19.5" thickBot="1">
      <c r="A18" s="62"/>
      <c r="B18" s="62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53.7</v>
      </c>
      <c r="C19" s="20"/>
      <c r="D19" s="21">
        <f>+C19/B19%</f>
        <v>0</v>
      </c>
      <c r="E19" s="20">
        <v>38</v>
      </c>
      <c r="F19" s="21">
        <f>+E19/B19%</f>
        <v>70.76350093109869</v>
      </c>
      <c r="G19" s="22">
        <v>15.7</v>
      </c>
      <c r="H19" s="21">
        <f>G19/B19*100</f>
        <v>29.236499068901299</v>
      </c>
      <c r="I19" s="22"/>
      <c r="J19" s="21">
        <f>+I19/B19%</f>
        <v>0</v>
      </c>
      <c r="K19" s="22"/>
      <c r="L19" s="21">
        <f>+K19/B19%</f>
        <v>0</v>
      </c>
      <c r="M19" s="21">
        <f>+Жадвал!H22</f>
        <v>177.7</v>
      </c>
      <c r="N19" s="34">
        <f>+L19+J19+H19+F19+D19</f>
        <v>99.999999999999986</v>
      </c>
    </row>
    <row r="20" spans="1:14" ht="18.75">
      <c r="N20" s="35"/>
    </row>
    <row r="21" spans="1:14" ht="18.75">
      <c r="A21" s="86" t="str">
        <f>A1</f>
        <v xml:space="preserve">Фарғона вилояти Тошлоқ тумани Араббой Тухтабой худуди Бурнай С фермер хўжалиги томонидан суғорилиб экиладиган 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35"/>
    </row>
    <row r="22" spans="1:14" ht="18.75">
      <c r="A22" s="87" t="s">
        <v>47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35"/>
    </row>
    <row r="23" spans="1:14" ht="18.75">
      <c r="A23" s="87" t="s">
        <v>23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35"/>
    </row>
    <row r="24" spans="1:14" ht="19.5" thickBot="1">
      <c r="N24" s="35"/>
    </row>
    <row r="25" spans="1:14" ht="19.5" thickBot="1">
      <c r="A25" s="60" t="s">
        <v>4</v>
      </c>
      <c r="B25" s="60" t="s">
        <v>24</v>
      </c>
      <c r="C25" s="63" t="s">
        <v>48</v>
      </c>
      <c r="D25" s="64"/>
      <c r="E25" s="64"/>
      <c r="F25" s="64"/>
      <c r="G25" s="64"/>
      <c r="H25" s="64"/>
      <c r="I25" s="64"/>
      <c r="J25" s="64"/>
      <c r="K25" s="64"/>
      <c r="L25" s="65"/>
      <c r="M25" s="60" t="s">
        <v>49</v>
      </c>
      <c r="N25" s="35"/>
    </row>
    <row r="26" spans="1:14" ht="18.75" customHeight="1">
      <c r="A26" s="61"/>
      <c r="B26" s="61"/>
      <c r="C26" s="66" t="s">
        <v>27</v>
      </c>
      <c r="D26" s="67"/>
      <c r="E26" s="68" t="s">
        <v>28</v>
      </c>
      <c r="F26" s="69"/>
      <c r="G26" s="70" t="s">
        <v>29</v>
      </c>
      <c r="H26" s="71"/>
      <c r="I26" s="72" t="s">
        <v>30</v>
      </c>
      <c r="J26" s="73"/>
      <c r="K26" s="74" t="s">
        <v>31</v>
      </c>
      <c r="L26" s="75"/>
      <c r="M26" s="61"/>
      <c r="N26" s="35"/>
    </row>
    <row r="27" spans="1:14" ht="27.75" customHeight="1" thickBot="1">
      <c r="A27" s="61"/>
      <c r="B27" s="61"/>
      <c r="C27" s="76" t="s">
        <v>50</v>
      </c>
      <c r="D27" s="77"/>
      <c r="E27" s="78" t="s">
        <v>51</v>
      </c>
      <c r="F27" s="79"/>
      <c r="G27" s="80" t="s">
        <v>52</v>
      </c>
      <c r="H27" s="81"/>
      <c r="I27" s="82" t="s">
        <v>53</v>
      </c>
      <c r="J27" s="83"/>
      <c r="K27" s="84" t="s">
        <v>54</v>
      </c>
      <c r="L27" s="85"/>
      <c r="M27" s="62"/>
      <c r="N27" s="35"/>
    </row>
    <row r="28" spans="1:14" ht="19.5" thickBot="1">
      <c r="A28" s="62"/>
      <c r="B28" s="62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53.7</v>
      </c>
      <c r="C29" s="20">
        <v>15.7</v>
      </c>
      <c r="D29" s="21">
        <f>+C29/B29%</f>
        <v>29.236499068901299</v>
      </c>
      <c r="E29" s="20"/>
      <c r="F29" s="21">
        <f>+E29/B29%</f>
        <v>0</v>
      </c>
      <c r="G29" s="22">
        <v>21.6</v>
      </c>
      <c r="H29" s="21">
        <f>+G29/B29%</f>
        <v>40.22346368715084</v>
      </c>
      <c r="I29" s="25">
        <v>7.4</v>
      </c>
      <c r="J29" s="21">
        <f>+I29/B29%</f>
        <v>13.780260707635009</v>
      </c>
      <c r="K29" s="22">
        <v>9</v>
      </c>
      <c r="L29" s="21">
        <f>+K29/B29%</f>
        <v>16.759776536312849</v>
      </c>
      <c r="M29" s="23">
        <f>+Жадвал!K22</f>
        <v>1.3900000000000001</v>
      </c>
      <c r="N29" s="34">
        <f>+L29+J29+H29+F29+D29</f>
        <v>99.999999999999986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8"/>
  <sheetViews>
    <sheetView zoomScale="85" zoomScaleNormal="85" zoomScaleSheetLayoutView="95" workbookViewId="0">
      <selection activeCell="N26" sqref="N26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7.57031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1" t="s">
        <v>4</v>
      </c>
      <c r="B6" s="50" t="s">
        <v>5</v>
      </c>
      <c r="C6" s="50" t="s">
        <v>6</v>
      </c>
      <c r="D6" s="50" t="s">
        <v>7</v>
      </c>
      <c r="E6" s="51" t="s">
        <v>16</v>
      </c>
      <c r="F6" s="51"/>
      <c r="G6" s="51"/>
      <c r="H6" s="51" t="s">
        <v>62</v>
      </c>
      <c r="I6" s="51"/>
      <c r="J6" s="51"/>
      <c r="K6" s="51"/>
      <c r="L6" s="51"/>
      <c r="M6" s="51"/>
      <c r="N6" s="51"/>
      <c r="O6" s="51"/>
      <c r="P6" s="51"/>
    </row>
    <row r="7" spans="1:25" ht="60" customHeight="1">
      <c r="A7" s="51"/>
      <c r="B7" s="50"/>
      <c r="C7" s="50"/>
      <c r="D7" s="50"/>
      <c r="E7" s="88" t="s">
        <v>17</v>
      </c>
      <c r="F7" s="88" t="s">
        <v>18</v>
      </c>
      <c r="G7" s="88" t="s">
        <v>19</v>
      </c>
      <c r="H7" s="90" t="s">
        <v>63</v>
      </c>
      <c r="I7" s="90"/>
      <c r="J7" s="46" t="s">
        <v>64</v>
      </c>
      <c r="K7" s="39" t="s">
        <v>65</v>
      </c>
      <c r="L7" s="46" t="s">
        <v>66</v>
      </c>
      <c r="M7" s="90" t="s">
        <v>67</v>
      </c>
      <c r="N7" s="90"/>
      <c r="O7" s="90" t="s">
        <v>68</v>
      </c>
      <c r="P7" s="90"/>
    </row>
    <row r="8" spans="1:25" ht="22.5" customHeight="1">
      <c r="A8" s="51"/>
      <c r="B8" s="50"/>
      <c r="C8" s="50"/>
      <c r="D8" s="50"/>
      <c r="E8" s="89"/>
      <c r="F8" s="89"/>
      <c r="G8" s="89"/>
      <c r="H8" s="46" t="s">
        <v>69</v>
      </c>
      <c r="I8" s="46" t="s">
        <v>70</v>
      </c>
      <c r="J8" s="46" t="s">
        <v>17</v>
      </c>
      <c r="K8" s="46" t="s">
        <v>69</v>
      </c>
      <c r="L8" s="46" t="s">
        <v>17</v>
      </c>
      <c r="M8" s="46" t="s">
        <v>17</v>
      </c>
      <c r="N8" s="46" t="s">
        <v>70</v>
      </c>
      <c r="O8" s="46" t="s">
        <v>17</v>
      </c>
      <c r="P8" s="46" t="s">
        <v>69</v>
      </c>
      <c r="Q8" s="40" t="s">
        <v>17</v>
      </c>
      <c r="R8" s="40" t="s">
        <v>69</v>
      </c>
      <c r="S8" s="40" t="s">
        <v>70</v>
      </c>
      <c r="T8" s="41"/>
      <c r="U8" s="41"/>
      <c r="V8" s="41"/>
      <c r="W8" s="40" t="s">
        <v>17</v>
      </c>
      <c r="X8" s="40" t="s">
        <v>69</v>
      </c>
      <c r="Y8" s="40" t="s">
        <v>70</v>
      </c>
    </row>
    <row r="9" spans="1:25" s="10" customFormat="1">
      <c r="A9" s="6">
        <v>1</v>
      </c>
      <c r="B9" s="24">
        <v>1863</v>
      </c>
      <c r="C9" s="38">
        <v>6.1</v>
      </c>
      <c r="D9" s="7" t="s">
        <v>61</v>
      </c>
      <c r="E9" s="9">
        <v>29.576441699999997</v>
      </c>
      <c r="F9" s="9">
        <v>7.7224089278699992</v>
      </c>
      <c r="G9" s="9">
        <v>8.9288319848129998</v>
      </c>
      <c r="H9" s="42">
        <f t="shared" ref="H9:I9" si="0">+F9</f>
        <v>7.7224089278699992</v>
      </c>
      <c r="I9" s="42">
        <f t="shared" si="0"/>
        <v>8.9288319848129998</v>
      </c>
      <c r="J9" s="42">
        <f t="shared" ref="J9" si="1">+E9*0.15</f>
        <v>4.4364662549999991</v>
      </c>
      <c r="K9" s="42"/>
      <c r="L9" s="42">
        <f t="shared" ref="L9" si="2">+E9*0.35</f>
        <v>10.351754594999997</v>
      </c>
      <c r="M9" s="42">
        <f t="shared" ref="M9" si="3">+E9*0.35</f>
        <v>10.351754594999997</v>
      </c>
      <c r="N9" s="42"/>
      <c r="O9" s="42">
        <f t="shared" ref="O9" si="4">+E9*0.15</f>
        <v>4.4364662549999991</v>
      </c>
      <c r="P9" s="42"/>
      <c r="Q9" s="43">
        <f t="shared" ref="Q9" si="5">+O9+M9+L9+J9</f>
        <v>29.576441699999993</v>
      </c>
      <c r="R9" s="44">
        <f t="shared" ref="R9" si="6">+P9+K9+H9</f>
        <v>7.7224089278699992</v>
      </c>
      <c r="S9" s="44">
        <f t="shared" ref="S9" si="7">+N9+I9</f>
        <v>8.9288319848129998</v>
      </c>
      <c r="T9" s="45">
        <f t="shared" ref="T9:V9" si="8">+Q9-E9</f>
        <v>0</v>
      </c>
      <c r="U9" s="45">
        <f t="shared" si="8"/>
        <v>0</v>
      </c>
      <c r="V9" s="45">
        <f t="shared" si="8"/>
        <v>0</v>
      </c>
      <c r="W9" s="43">
        <f t="shared" ref="W9" si="9">+E9/C9</f>
        <v>4.8485969999999998</v>
      </c>
      <c r="X9" s="43">
        <f t="shared" ref="X9" si="10">+F9/C9</f>
        <v>1.2659686767</v>
      </c>
      <c r="Y9" s="43">
        <f t="shared" ref="Y9" si="11">+G9/C9</f>
        <v>1.46374294833</v>
      </c>
    </row>
    <row r="10" spans="1:25" s="10" customFormat="1">
      <c r="A10" s="6">
        <v>2</v>
      </c>
      <c r="B10" s="24">
        <v>1948</v>
      </c>
      <c r="C10" s="38">
        <v>5</v>
      </c>
      <c r="D10" s="7" t="s">
        <v>74</v>
      </c>
      <c r="E10" s="9">
        <v>24.242984999999997</v>
      </c>
      <c r="F10" s="9">
        <v>6.3298433835000001</v>
      </c>
      <c r="G10" s="9">
        <v>6.0910499812499994</v>
      </c>
      <c r="H10" s="42">
        <f t="shared" ref="H10:H11" si="12">+F10</f>
        <v>6.3298433835000001</v>
      </c>
      <c r="I10" s="42">
        <f t="shared" ref="I10:I11" si="13">+G10</f>
        <v>6.0910499812499994</v>
      </c>
      <c r="J10" s="42">
        <f t="shared" ref="J10:J11" si="14">+E10*0.15</f>
        <v>3.6364477499999994</v>
      </c>
      <c r="K10" s="42"/>
      <c r="L10" s="42">
        <f t="shared" ref="L10:L11" si="15">+E10*0.35</f>
        <v>8.4850447499999984</v>
      </c>
      <c r="M10" s="42">
        <f t="shared" ref="M10:M11" si="16">+E10*0.35</f>
        <v>8.4850447499999984</v>
      </c>
      <c r="N10" s="42"/>
      <c r="O10" s="42">
        <f t="shared" ref="O10:O11" si="17">+E10*0.15</f>
        <v>3.6364477499999994</v>
      </c>
      <c r="P10" s="42"/>
      <c r="Q10" s="43">
        <f t="shared" ref="Q10:Q13" si="18">+O10+M10+L10+J10</f>
        <v>24.242984999999994</v>
      </c>
      <c r="R10" s="44">
        <f t="shared" ref="R10:R13" si="19">+P10+K10+H10</f>
        <v>6.3298433835000001</v>
      </c>
      <c r="S10" s="44">
        <f t="shared" ref="S10:S13" si="20">+N10+I10</f>
        <v>6.0910499812499994</v>
      </c>
      <c r="T10" s="45">
        <f t="shared" ref="T10:V13" si="21">+Q10-E10</f>
        <v>0</v>
      </c>
      <c r="U10" s="45">
        <f t="shared" ref="U10:U11" si="22">+R10-F10</f>
        <v>0</v>
      </c>
      <c r="V10" s="45">
        <f t="shared" ref="V10:V11" si="23">+S10-G10</f>
        <v>0</v>
      </c>
      <c r="W10" s="43">
        <f t="shared" ref="W10:W13" si="24">+E10/C10</f>
        <v>4.8485969999999998</v>
      </c>
      <c r="X10" s="43">
        <f t="shared" ref="X10:X13" si="25">+F10/C10</f>
        <v>1.2659686767</v>
      </c>
      <c r="Y10" s="43">
        <f t="shared" ref="Y10:Y13" si="26">+G10/C10</f>
        <v>1.2182099962499999</v>
      </c>
    </row>
    <row r="11" spans="1:25" s="10" customFormat="1">
      <c r="A11" s="6">
        <v>3</v>
      </c>
      <c r="B11" s="24">
        <v>1948</v>
      </c>
      <c r="C11" s="38">
        <v>7.4</v>
      </c>
      <c r="D11" s="7" t="s">
        <v>74</v>
      </c>
      <c r="E11" s="9">
        <v>35.879617799999998</v>
      </c>
      <c r="F11" s="9">
        <v>18.766475294111999</v>
      </c>
      <c r="G11" s="9">
        <v>10.259059117553997</v>
      </c>
      <c r="H11" s="42">
        <f t="shared" si="12"/>
        <v>18.766475294111999</v>
      </c>
      <c r="I11" s="42">
        <f t="shared" si="13"/>
        <v>10.259059117553997</v>
      </c>
      <c r="J11" s="42">
        <f t="shared" si="14"/>
        <v>5.3819426699999999</v>
      </c>
      <c r="K11" s="42"/>
      <c r="L11" s="42">
        <f t="shared" si="15"/>
        <v>12.557866229999998</v>
      </c>
      <c r="M11" s="42">
        <f t="shared" si="16"/>
        <v>12.557866229999998</v>
      </c>
      <c r="N11" s="42"/>
      <c r="O11" s="42">
        <f t="shared" si="17"/>
        <v>5.3819426699999999</v>
      </c>
      <c r="P11" s="42"/>
      <c r="Q11" s="43">
        <f t="shared" si="18"/>
        <v>35.879617799999998</v>
      </c>
      <c r="R11" s="44">
        <f t="shared" si="19"/>
        <v>18.766475294111999</v>
      </c>
      <c r="S11" s="44">
        <f t="shared" si="20"/>
        <v>10.259059117553997</v>
      </c>
      <c r="T11" s="45">
        <f t="shared" si="21"/>
        <v>0</v>
      </c>
      <c r="U11" s="45">
        <f t="shared" si="22"/>
        <v>0</v>
      </c>
      <c r="V11" s="45">
        <f t="shared" si="23"/>
        <v>0</v>
      </c>
      <c r="W11" s="43">
        <f t="shared" si="24"/>
        <v>4.8485969999999998</v>
      </c>
      <c r="X11" s="43">
        <f t="shared" si="25"/>
        <v>2.5360101748799995</v>
      </c>
      <c r="Y11" s="43">
        <f t="shared" si="26"/>
        <v>1.3863593402099996</v>
      </c>
    </row>
    <row r="12" spans="1:25">
      <c r="A12" s="6">
        <v>4</v>
      </c>
      <c r="B12" s="24" t="s">
        <v>73</v>
      </c>
      <c r="C12" s="38">
        <v>5</v>
      </c>
      <c r="D12" s="7" t="s">
        <v>71</v>
      </c>
      <c r="E12" s="9">
        <v>38.582999999999998</v>
      </c>
      <c r="F12" s="9">
        <v>10.0740213</v>
      </c>
      <c r="G12" s="9">
        <v>16.15663125</v>
      </c>
      <c r="H12" s="42">
        <f t="shared" ref="H12:H13" si="27">+F12*0.7</f>
        <v>7.0518149099999992</v>
      </c>
      <c r="I12" s="42">
        <f t="shared" ref="I12:I13" si="28">+G12*0.5</f>
        <v>8.0783156250000001</v>
      </c>
      <c r="J12" s="42">
        <f t="shared" ref="J12:J13" si="29">+E12*0.25</f>
        <v>9.6457499999999996</v>
      </c>
      <c r="K12" s="42">
        <f t="shared" ref="K12:K13" si="30">+F12*0.15</f>
        <v>1.511103195</v>
      </c>
      <c r="L12" s="42">
        <f t="shared" ref="L12:L13" si="31">+E12*0.25</f>
        <v>9.6457499999999996</v>
      </c>
      <c r="M12" s="42">
        <f t="shared" ref="M12:M13" si="32">+E12*0.25</f>
        <v>9.6457499999999996</v>
      </c>
      <c r="N12" s="42">
        <f t="shared" ref="N12:N13" si="33">+G12*0.5</f>
        <v>8.0783156250000001</v>
      </c>
      <c r="O12" s="42">
        <f t="shared" ref="O12:O13" si="34">+E12*0.25</f>
        <v>9.6457499999999996</v>
      </c>
      <c r="P12" s="42">
        <f t="shared" ref="P12:P13" si="35">+F12*0.15</f>
        <v>1.511103195</v>
      </c>
      <c r="Q12" s="43">
        <f t="shared" si="18"/>
        <v>38.582999999999998</v>
      </c>
      <c r="R12" s="44">
        <f t="shared" si="19"/>
        <v>10.074021299999998</v>
      </c>
      <c r="S12" s="44">
        <f t="shared" si="20"/>
        <v>16.15663125</v>
      </c>
      <c r="T12" s="45">
        <f t="shared" si="21"/>
        <v>0</v>
      </c>
      <c r="U12" s="45">
        <f t="shared" si="21"/>
        <v>0</v>
      </c>
      <c r="V12" s="45">
        <f t="shared" si="21"/>
        <v>0</v>
      </c>
      <c r="W12" s="43">
        <f t="shared" si="24"/>
        <v>7.7165999999999997</v>
      </c>
      <c r="X12" s="43">
        <f t="shared" si="25"/>
        <v>2.01480426</v>
      </c>
      <c r="Y12" s="43">
        <f t="shared" si="26"/>
        <v>3.23132625</v>
      </c>
    </row>
    <row r="13" spans="1:25" ht="15" customHeight="1">
      <c r="A13" s="6">
        <v>5</v>
      </c>
      <c r="B13" s="24" t="s">
        <v>73</v>
      </c>
      <c r="C13" s="38">
        <v>5.7</v>
      </c>
      <c r="D13" s="7" t="s">
        <v>71</v>
      </c>
      <c r="E13" s="9">
        <v>43.98462</v>
      </c>
      <c r="F13" s="9">
        <v>33.895867710599994</v>
      </c>
      <c r="G13" s="9">
        <v>15.187889285999999</v>
      </c>
      <c r="H13" s="42">
        <f t="shared" si="27"/>
        <v>23.727107397419996</v>
      </c>
      <c r="I13" s="42">
        <f t="shared" si="28"/>
        <v>7.5939446429999995</v>
      </c>
      <c r="J13" s="42">
        <f t="shared" si="29"/>
        <v>10.996155</v>
      </c>
      <c r="K13" s="42">
        <f t="shared" si="30"/>
        <v>5.0843801565899991</v>
      </c>
      <c r="L13" s="42">
        <f t="shared" si="31"/>
        <v>10.996155</v>
      </c>
      <c r="M13" s="42">
        <f t="shared" si="32"/>
        <v>10.996155</v>
      </c>
      <c r="N13" s="42">
        <f t="shared" si="33"/>
        <v>7.5939446429999995</v>
      </c>
      <c r="O13" s="42">
        <f t="shared" si="34"/>
        <v>10.996155</v>
      </c>
      <c r="P13" s="42">
        <f t="shared" si="35"/>
        <v>5.0843801565899991</v>
      </c>
      <c r="Q13" s="43">
        <f t="shared" si="18"/>
        <v>43.98462</v>
      </c>
      <c r="R13" s="44">
        <f t="shared" si="19"/>
        <v>33.895867710599994</v>
      </c>
      <c r="S13" s="44">
        <f t="shared" si="20"/>
        <v>15.187889285999999</v>
      </c>
      <c r="T13" s="45">
        <f t="shared" si="21"/>
        <v>0</v>
      </c>
      <c r="U13" s="45">
        <f t="shared" si="21"/>
        <v>0</v>
      </c>
      <c r="V13" s="45">
        <f t="shared" si="21"/>
        <v>0</v>
      </c>
      <c r="W13" s="43">
        <f t="shared" si="24"/>
        <v>7.7165999999999997</v>
      </c>
      <c r="X13" s="43">
        <f t="shared" si="25"/>
        <v>5.9466434579999987</v>
      </c>
      <c r="Y13" s="43">
        <f t="shared" si="26"/>
        <v>2.6645419799999996</v>
      </c>
    </row>
    <row r="14" spans="1:25">
      <c r="A14" s="6">
        <v>6</v>
      </c>
      <c r="B14" s="24">
        <v>3051</v>
      </c>
      <c r="C14" s="38">
        <v>3.5</v>
      </c>
      <c r="D14" s="7" t="s">
        <v>61</v>
      </c>
      <c r="E14" s="9">
        <v>16.9700895</v>
      </c>
      <c r="F14" s="9">
        <v>4.4308903684500001</v>
      </c>
      <c r="G14" s="9">
        <v>5.1231003191550002</v>
      </c>
      <c r="H14" s="42">
        <f t="shared" ref="H14" si="36">+F14</f>
        <v>4.4308903684500001</v>
      </c>
      <c r="I14" s="42">
        <f t="shared" ref="I14" si="37">+G14</f>
        <v>5.1231003191550002</v>
      </c>
      <c r="J14" s="42">
        <f t="shared" ref="J14" si="38">+E14*0.15</f>
        <v>2.5455134249999998</v>
      </c>
      <c r="K14" s="42"/>
      <c r="L14" s="42">
        <f t="shared" ref="L14" si="39">+E14*0.35</f>
        <v>5.9395313249999999</v>
      </c>
      <c r="M14" s="42">
        <f t="shared" ref="M14" si="40">+E14*0.35</f>
        <v>5.9395313249999999</v>
      </c>
      <c r="N14" s="42"/>
      <c r="O14" s="42">
        <f t="shared" ref="O14" si="41">+E14*0.15</f>
        <v>2.5455134249999998</v>
      </c>
      <c r="P14" s="42"/>
      <c r="Q14" s="43">
        <f t="shared" ref="Q14:Q16" si="42">+O14+M14+L14+J14</f>
        <v>16.9700895</v>
      </c>
      <c r="R14" s="44">
        <f t="shared" ref="R14:R16" si="43">+P14+K14+H14</f>
        <v>4.4308903684500001</v>
      </c>
      <c r="S14" s="44">
        <f t="shared" ref="S14:S16" si="44">+N14+I14</f>
        <v>5.1231003191550002</v>
      </c>
      <c r="T14" s="45">
        <f t="shared" ref="T14:V16" si="45">+Q14-E14</f>
        <v>0</v>
      </c>
      <c r="U14" s="45">
        <f t="shared" ref="U14" si="46">+R14-F14</f>
        <v>0</v>
      </c>
      <c r="V14" s="45">
        <f t="shared" ref="V14" si="47">+S14-G14</f>
        <v>0</v>
      </c>
      <c r="W14" s="43">
        <f t="shared" ref="W14:W16" si="48">+E14/C14</f>
        <v>4.8485969999999998</v>
      </c>
      <c r="X14" s="43">
        <f t="shared" ref="X14:X16" si="49">+F14/C14</f>
        <v>1.2659686767</v>
      </c>
      <c r="Y14" s="43">
        <f t="shared" ref="Y14:Y16" si="50">+G14/C14</f>
        <v>1.46374294833</v>
      </c>
    </row>
    <row r="15" spans="1:25">
      <c r="A15" s="6">
        <v>7</v>
      </c>
      <c r="B15" s="24">
        <v>3052</v>
      </c>
      <c r="C15" s="38">
        <v>5</v>
      </c>
      <c r="D15" s="7" t="s">
        <v>75</v>
      </c>
      <c r="E15" s="9">
        <v>38.582999999999998</v>
      </c>
      <c r="F15" s="9">
        <v>30.783832379999993</v>
      </c>
      <c r="G15" s="9">
        <v>17.543690099999999</v>
      </c>
      <c r="H15" s="42">
        <f t="shared" ref="H15:H16" si="51">+F15*0.7</f>
        <v>21.548682665999994</v>
      </c>
      <c r="I15" s="42">
        <f t="shared" ref="I15:I16" si="52">+G15*0.5</f>
        <v>8.7718450499999996</v>
      </c>
      <c r="J15" s="42">
        <f t="shared" ref="J15:J16" si="53">+E15*0.25</f>
        <v>9.6457499999999996</v>
      </c>
      <c r="K15" s="42">
        <f t="shared" ref="K15:K16" si="54">+F15*0.15</f>
        <v>4.6175748569999984</v>
      </c>
      <c r="L15" s="42">
        <f t="shared" ref="L15:L16" si="55">+E15*0.25</f>
        <v>9.6457499999999996</v>
      </c>
      <c r="M15" s="42">
        <f t="shared" ref="M15:M16" si="56">+E15*0.25</f>
        <v>9.6457499999999996</v>
      </c>
      <c r="N15" s="42">
        <f t="shared" ref="N15:N16" si="57">+G15*0.5</f>
        <v>8.7718450499999996</v>
      </c>
      <c r="O15" s="42">
        <f t="shared" ref="O15:O16" si="58">+E15*0.25</f>
        <v>9.6457499999999996</v>
      </c>
      <c r="P15" s="42">
        <f t="shared" ref="P15:P16" si="59">+F15*0.15</f>
        <v>4.6175748569999984</v>
      </c>
      <c r="Q15" s="43">
        <f t="shared" si="42"/>
        <v>38.582999999999998</v>
      </c>
      <c r="R15" s="44">
        <f t="shared" si="43"/>
        <v>30.783832379999993</v>
      </c>
      <c r="S15" s="44">
        <f t="shared" si="44"/>
        <v>17.543690099999999</v>
      </c>
      <c r="T15" s="45">
        <f t="shared" si="45"/>
        <v>0</v>
      </c>
      <c r="U15" s="45">
        <f t="shared" si="45"/>
        <v>0</v>
      </c>
      <c r="V15" s="45">
        <f t="shared" si="45"/>
        <v>0</v>
      </c>
      <c r="W15" s="43">
        <f t="shared" si="48"/>
        <v>7.7165999999999997</v>
      </c>
      <c r="X15" s="43">
        <f t="shared" si="49"/>
        <v>6.1567664759999987</v>
      </c>
      <c r="Y15" s="43">
        <f t="shared" si="50"/>
        <v>3.50873802</v>
      </c>
    </row>
    <row r="16" spans="1:25">
      <c r="A16" s="6">
        <v>8</v>
      </c>
      <c r="B16" s="24">
        <v>3052</v>
      </c>
      <c r="C16" s="38">
        <v>6.9</v>
      </c>
      <c r="D16" s="7" t="s">
        <v>75</v>
      </c>
      <c r="E16" s="9">
        <v>53.244540000000001</v>
      </c>
      <c r="F16" s="9">
        <v>30.469188014999997</v>
      </c>
      <c r="G16" s="9">
        <v>28.951718624999998</v>
      </c>
      <c r="H16" s="42">
        <f t="shared" si="51"/>
        <v>21.328431610499997</v>
      </c>
      <c r="I16" s="42">
        <f t="shared" si="52"/>
        <v>14.475859312499999</v>
      </c>
      <c r="J16" s="42">
        <f t="shared" si="53"/>
        <v>13.311135</v>
      </c>
      <c r="K16" s="42">
        <f t="shared" si="54"/>
        <v>4.5703782022499997</v>
      </c>
      <c r="L16" s="42">
        <f t="shared" si="55"/>
        <v>13.311135</v>
      </c>
      <c r="M16" s="42">
        <f t="shared" si="56"/>
        <v>13.311135</v>
      </c>
      <c r="N16" s="42">
        <f t="shared" si="57"/>
        <v>14.475859312499999</v>
      </c>
      <c r="O16" s="42">
        <f t="shared" si="58"/>
        <v>13.311135</v>
      </c>
      <c r="P16" s="42">
        <f t="shared" si="59"/>
        <v>4.5703782022499997</v>
      </c>
      <c r="Q16" s="43">
        <f t="shared" si="42"/>
        <v>53.244540000000001</v>
      </c>
      <c r="R16" s="44">
        <f t="shared" si="43"/>
        <v>30.469188014999997</v>
      </c>
      <c r="S16" s="44">
        <f t="shared" si="44"/>
        <v>28.951718624999998</v>
      </c>
      <c r="T16" s="45">
        <f t="shared" si="45"/>
        <v>0</v>
      </c>
      <c r="U16" s="45">
        <f t="shared" si="45"/>
        <v>0</v>
      </c>
      <c r="V16" s="45">
        <f t="shared" si="45"/>
        <v>0</v>
      </c>
      <c r="W16" s="43">
        <f t="shared" si="48"/>
        <v>7.7165999999999997</v>
      </c>
      <c r="X16" s="43">
        <f t="shared" si="49"/>
        <v>4.4158243499999994</v>
      </c>
      <c r="Y16" s="43">
        <f t="shared" si="50"/>
        <v>4.1959012499999995</v>
      </c>
    </row>
    <row r="17" spans="1:32">
      <c r="A17" s="6">
        <v>9</v>
      </c>
      <c r="B17" s="24">
        <v>3053</v>
      </c>
      <c r="C17" s="38">
        <v>6.2</v>
      </c>
      <c r="D17" s="7" t="s">
        <v>61</v>
      </c>
      <c r="E17" s="9">
        <v>30.061301400000001</v>
      </c>
      <c r="F17" s="9">
        <v>16.697549862629998</v>
      </c>
      <c r="G17" s="9">
        <v>8.6522437689480007</v>
      </c>
      <c r="H17" s="42">
        <f t="shared" ref="H17:H18" si="60">+F17</f>
        <v>16.697549862629998</v>
      </c>
      <c r="I17" s="42">
        <f t="shared" ref="I17:I18" si="61">+G17</f>
        <v>8.6522437689480007</v>
      </c>
      <c r="J17" s="42">
        <f t="shared" ref="J17:J18" si="62">+E17*0.15</f>
        <v>4.5091952099999997</v>
      </c>
      <c r="K17" s="42"/>
      <c r="L17" s="42">
        <f t="shared" ref="L17:L18" si="63">+E17*0.35</f>
        <v>10.521455489999999</v>
      </c>
      <c r="M17" s="42">
        <f t="shared" ref="M17:M18" si="64">+E17*0.35</f>
        <v>10.521455489999999</v>
      </c>
      <c r="N17" s="42"/>
      <c r="O17" s="42">
        <f t="shared" ref="O17:O18" si="65">+E17*0.15</f>
        <v>4.5091952099999997</v>
      </c>
      <c r="P17" s="42"/>
      <c r="Q17" s="43">
        <f t="shared" ref="Q17:Q18" si="66">+O17+M17+L17+J17</f>
        <v>30.061301399999998</v>
      </c>
      <c r="R17" s="44">
        <f t="shared" ref="R17:R18" si="67">+P17+K17+H17</f>
        <v>16.697549862629998</v>
      </c>
      <c r="S17" s="44">
        <f t="shared" ref="S17:S18" si="68">+N17+I17</f>
        <v>8.6522437689480007</v>
      </c>
      <c r="T17" s="45">
        <f t="shared" ref="T17:T18" si="69">+Q17-E17</f>
        <v>0</v>
      </c>
      <c r="U17" s="45">
        <f t="shared" ref="U17:U18" si="70">+R17-F17</f>
        <v>0</v>
      </c>
      <c r="V17" s="45">
        <f t="shared" ref="V17:V18" si="71">+S17-G17</f>
        <v>0</v>
      </c>
      <c r="W17" s="43">
        <f t="shared" ref="W17:W18" si="72">+E17/C17</f>
        <v>4.8485969999999998</v>
      </c>
      <c r="X17" s="43">
        <f t="shared" ref="X17:X18" si="73">+F17/C17</f>
        <v>2.6931532036499997</v>
      </c>
      <c r="Y17" s="43">
        <f t="shared" ref="Y17:Y18" si="74">+G17/C17</f>
        <v>1.3955231885400001</v>
      </c>
    </row>
    <row r="18" spans="1:32">
      <c r="A18" s="6">
        <v>10</v>
      </c>
      <c r="B18" s="24">
        <v>3054</v>
      </c>
      <c r="C18" s="38">
        <v>2.9</v>
      </c>
      <c r="D18" s="7" t="s">
        <v>61</v>
      </c>
      <c r="E18" s="9">
        <v>14.060931299999998</v>
      </c>
      <c r="F18" s="9">
        <v>3.6713091624300001</v>
      </c>
      <c r="G18" s="9">
        <v>4.2448545501570001</v>
      </c>
      <c r="H18" s="42">
        <f t="shared" si="60"/>
        <v>3.6713091624300001</v>
      </c>
      <c r="I18" s="42">
        <f t="shared" si="61"/>
        <v>4.2448545501570001</v>
      </c>
      <c r="J18" s="42">
        <f t="shared" si="62"/>
        <v>2.1091396949999996</v>
      </c>
      <c r="K18" s="42"/>
      <c r="L18" s="42">
        <f t="shared" si="63"/>
        <v>4.9213259549999995</v>
      </c>
      <c r="M18" s="42">
        <f t="shared" si="64"/>
        <v>4.9213259549999995</v>
      </c>
      <c r="N18" s="42"/>
      <c r="O18" s="42">
        <f t="shared" si="65"/>
        <v>2.1091396949999996</v>
      </c>
      <c r="P18" s="42"/>
      <c r="Q18" s="43">
        <f t="shared" si="66"/>
        <v>14.060931299999998</v>
      </c>
      <c r="R18" s="44">
        <f t="shared" si="67"/>
        <v>3.6713091624300001</v>
      </c>
      <c r="S18" s="44">
        <f t="shared" si="68"/>
        <v>4.2448545501570001</v>
      </c>
      <c r="T18" s="45">
        <f t="shared" si="69"/>
        <v>0</v>
      </c>
      <c r="U18" s="45">
        <f t="shared" si="70"/>
        <v>0</v>
      </c>
      <c r="V18" s="45">
        <f t="shared" si="71"/>
        <v>0</v>
      </c>
      <c r="W18" s="43">
        <f t="shared" si="72"/>
        <v>4.8485969999999998</v>
      </c>
      <c r="X18" s="43">
        <f t="shared" si="73"/>
        <v>1.2659686767</v>
      </c>
      <c r="Y18" s="43">
        <f t="shared" si="74"/>
        <v>1.4637429483300002</v>
      </c>
    </row>
    <row r="19" spans="1:32">
      <c r="C19" s="10"/>
      <c r="D19" s="10"/>
      <c r="E19" s="10"/>
      <c r="F19" s="1"/>
      <c r="G19" s="1"/>
      <c r="I19" s="1"/>
      <c r="J19" s="1"/>
      <c r="L19" s="1"/>
    </row>
    <row r="20" spans="1:32" s="10" customFormat="1">
      <c r="A20" s="1"/>
      <c r="B20" s="1"/>
      <c r="C20" s="33">
        <f>SUM(C9:C18)</f>
        <v>53.7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G7:G8"/>
    <mergeCell ref="F7:F8"/>
    <mergeCell ref="E7:E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E-MaxPCShop</cp:lastModifiedBy>
  <cp:lastPrinted>2022-12-19T06:44:24Z</cp:lastPrinted>
  <dcterms:created xsi:type="dcterms:W3CDTF">2021-12-28T07:29:34Z</dcterms:created>
  <dcterms:modified xsi:type="dcterms:W3CDTF">2023-05-18T07:22:19Z</dcterms:modified>
</cp:coreProperties>
</file>