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Тошлоқ\Араббой Тухтабой\Хожакбар Турдалиев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3" i="6" l="1"/>
  <c r="X13" i="6"/>
  <c r="W13" i="6"/>
  <c r="R13" i="6"/>
  <c r="U13" i="6" s="1"/>
  <c r="P13" i="6"/>
  <c r="O13" i="6"/>
  <c r="Q13" i="6" s="1"/>
  <c r="T13" i="6" s="1"/>
  <c r="N13" i="6"/>
  <c r="S13" i="6" s="1"/>
  <c r="V13" i="6" s="1"/>
  <c r="M13" i="6"/>
  <c r="L13" i="6"/>
  <c r="K13" i="6"/>
  <c r="J13" i="6"/>
  <c r="I13" i="6"/>
  <c r="H13" i="6"/>
  <c r="Y14" i="6"/>
  <c r="X14" i="6"/>
  <c r="W14" i="6"/>
  <c r="R14" i="6"/>
  <c r="U14" i="6" s="1"/>
  <c r="O14" i="6"/>
  <c r="Q14" i="6" s="1"/>
  <c r="T14" i="6" s="1"/>
  <c r="M14" i="6"/>
  <c r="L14" i="6"/>
  <c r="J14" i="6"/>
  <c r="I14" i="6"/>
  <c r="S14" i="6" s="1"/>
  <c r="V14" i="6" s="1"/>
  <c r="H14" i="6"/>
  <c r="Y12" i="6"/>
  <c r="X12" i="6"/>
  <c r="W12" i="6"/>
  <c r="R12" i="6"/>
  <c r="U12" i="6" s="1"/>
  <c r="O12" i="6"/>
  <c r="Q12" i="6" s="1"/>
  <c r="T12" i="6" s="1"/>
  <c r="M12" i="6"/>
  <c r="L12" i="6"/>
  <c r="J12" i="6"/>
  <c r="I12" i="6"/>
  <c r="S12" i="6" s="1"/>
  <c r="V12" i="6" s="1"/>
  <c r="H12" i="6"/>
  <c r="Y11" i="6"/>
  <c r="X11" i="6"/>
  <c r="W11" i="6"/>
  <c r="O11" i="6"/>
  <c r="M11" i="6"/>
  <c r="L11" i="6"/>
  <c r="J11" i="6"/>
  <c r="Q11" i="6" s="1"/>
  <c r="T11" i="6" s="1"/>
  <c r="I11" i="6"/>
  <c r="S11" i="6" s="1"/>
  <c r="V11" i="6" s="1"/>
  <c r="H11" i="6"/>
  <c r="R11" i="6" s="1"/>
  <c r="U11" i="6" s="1"/>
  <c r="Y10" i="6"/>
  <c r="X10" i="6"/>
  <c r="W10" i="6"/>
  <c r="O10" i="6"/>
  <c r="Q10" i="6" s="1"/>
  <c r="T10" i="6" s="1"/>
  <c r="M10" i="6"/>
  <c r="L10" i="6"/>
  <c r="J10" i="6"/>
  <c r="I10" i="6"/>
  <c r="S10" i="6" s="1"/>
  <c r="V10" i="6" s="1"/>
  <c r="H10" i="6"/>
  <c r="R10" i="6" s="1"/>
  <c r="U10" i="6" s="1"/>
  <c r="Y9" i="6"/>
  <c r="X9" i="6"/>
  <c r="W9" i="6"/>
  <c r="S9" i="6"/>
  <c r="V9" i="6" s="1"/>
  <c r="O9" i="6"/>
  <c r="Q9" i="6" s="1"/>
  <c r="T9" i="6" s="1"/>
  <c r="M9" i="6"/>
  <c r="L9" i="6"/>
  <c r="J9" i="6"/>
  <c r="I9" i="6"/>
  <c r="H9" i="6"/>
  <c r="R9" i="6" s="1"/>
  <c r="U9" i="6" s="1"/>
  <c r="C16" i="6" l="1"/>
  <c r="C16" i="1" l="1"/>
  <c r="E17" i="1" l="1"/>
  <c r="E18" i="1" s="1"/>
  <c r="A21" i="2" l="1"/>
  <c r="A11" i="2"/>
  <c r="M11" i="1" l="1"/>
  <c r="O11" i="1" s="1"/>
  <c r="R11" i="1" s="1"/>
  <c r="N11" i="1"/>
  <c r="Q11" i="1" s="1"/>
  <c r="S11" i="1"/>
  <c r="U11" i="1" s="1"/>
  <c r="X11" i="1" s="1"/>
  <c r="T11" i="1"/>
  <c r="W11" i="1" s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O13" i="1" s="1"/>
  <c r="R13" i="1" s="1"/>
  <c r="N13" i="1"/>
  <c r="Q13" i="1" s="1"/>
  <c r="S13" i="1"/>
  <c r="U13" i="1" s="1"/>
  <c r="X13" i="1" s="1"/>
  <c r="M14" i="1"/>
  <c r="O14" i="1" s="1"/>
  <c r="R14" i="1" s="1"/>
  <c r="N14" i="1"/>
  <c r="Q14" i="1" s="1"/>
  <c r="S14" i="1"/>
  <c r="U14" i="1" s="1"/>
  <c r="X14" i="1" s="1"/>
  <c r="T14" i="1"/>
  <c r="W14" i="1" s="1"/>
  <c r="P14" i="1" l="1"/>
  <c r="T13" i="1"/>
  <c r="W13" i="1" s="1"/>
  <c r="P13" i="1"/>
  <c r="P11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7" i="1" l="1"/>
  <c r="K18" i="1" s="1"/>
  <c r="M29" i="2" l="1"/>
  <c r="F9" i="2" l="1"/>
  <c r="B29" i="2"/>
  <c r="B19" i="2"/>
  <c r="L19" i="2" s="1"/>
  <c r="H17" i="1"/>
  <c r="H18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<sst xmlns="http://schemas.openxmlformats.org/spreadsheetml/2006/main" count="186" uniqueCount="73">
  <si>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</si>
  <si>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</si>
  <si>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</si>
  <si>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</si>
  <si>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</si>
  <si>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</si>
  <si>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</si>
  <si>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</si>
  <si>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</si>
  <si>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</si>
  <si>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</si>
  <si>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</si>
  <si>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</si>
  <si>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</si>
  <si>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</si>
  <si>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</si>
  <si>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</si>
  <si>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</si>
  <si>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</si>
  <si>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</si>
  <si>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</si>
  <si>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</si>
  <si>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</si>
  <si>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</si>
  <si>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</si>
  <si>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</si>
  <si>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</si>
  <si>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</si>
  <si>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</si>
  <si>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</si>
  <si>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</si>
  <si>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</si>
  <si>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</si>
  <si>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</si>
  <si>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</si>
  <si>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</si>
  <si>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</si>
  <si>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</si>
  <si>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</si>
  <si>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</si>
  <si>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</si>
  <si>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</si>
  <si>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</si>
  <si>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</si>
  <si>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</si>
  <si>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</si>
  <si>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</si>
  <si>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</si>
  <si>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</si>
  <si>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</si>
  <si>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</si>
  <si>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</si>
  <si>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</si>
  <si>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</si>
  <si>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</si>
  <si>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</si>
  <si>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</si>
  <si>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</si>
  <si>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</si>
  <si>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</si>
  <si>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</si>
  <si>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</si>
  <si>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</si>
  <si>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</si>
  <si>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</si>
  <si>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</si>
  <si>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</si>
  <si>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</si>
  <si>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</si>
  <si>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</si>
  <si>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</si>
  <si>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</si>
  <si>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Тошлоқ тумани Араббой Тухтабой худуди Хожакбар Турдалиев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</si>
</sst>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C14" activeCellId="1" sqref="C12 C14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60" t="s">
        <v>4</v>
      </c>
      <c r="B6" s="53" t="s">
        <v>5</v>
      </c>
      <c r="C6" s="53" t="s">
        <v>6</v>
      </c>
      <c r="D6" s="53" t="s">
        <v>7</v>
      </c>
      <c r="E6" s="53" t="s">
        <v>8</v>
      </c>
      <c r="F6" s="53" t="s">
        <v>9</v>
      </c>
      <c r="G6" s="61" t="s">
        <v>10</v>
      </c>
      <c r="H6" s="53" t="s">
        <v>11</v>
      </c>
      <c r="I6" s="53" t="s">
        <v>9</v>
      </c>
      <c r="J6" s="53" t="s">
        <v>12</v>
      </c>
      <c r="K6" s="53" t="s">
        <v>13</v>
      </c>
      <c r="L6" s="53" t="s">
        <v>14</v>
      </c>
      <c r="M6" s="60" t="s">
        <v>15</v>
      </c>
      <c r="N6" s="60"/>
      <c r="O6" s="60"/>
      <c r="P6" s="60" t="s">
        <v>16</v>
      </c>
      <c r="Q6" s="60"/>
      <c r="R6" s="60"/>
      <c r="S6" s="60" t="s">
        <v>15</v>
      </c>
      <c r="T6" s="60"/>
      <c r="U6" s="60"/>
      <c r="V6" s="60" t="s">
        <v>16</v>
      </c>
      <c r="W6" s="60"/>
      <c r="X6" s="60"/>
    </row>
    <row r="7" spans="1:33" ht="60" customHeight="1">
      <c r="A7" s="60"/>
      <c r="B7" s="53"/>
      <c r="C7" s="53"/>
      <c r="D7" s="53"/>
      <c r="E7" s="53"/>
      <c r="F7" s="53"/>
      <c r="G7" s="61"/>
      <c r="H7" s="53"/>
      <c r="I7" s="53"/>
      <c r="J7" s="53"/>
      <c r="K7" s="53"/>
      <c r="L7" s="53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60"/>
      <c r="B8" s="53"/>
      <c r="C8" s="53"/>
      <c r="D8" s="53"/>
      <c r="E8" s="53"/>
      <c r="F8" s="53"/>
      <c r="G8" s="61"/>
      <c r="H8" s="53"/>
      <c r="I8" s="53"/>
      <c r="J8" s="53"/>
      <c r="K8" s="53"/>
      <c r="L8" s="53"/>
      <c r="M8" s="5">
        <v>6</v>
      </c>
      <c r="N8" s="5"/>
      <c r="O8" s="6"/>
      <c r="P8" s="62" t="s">
        <v>20</v>
      </c>
      <c r="Q8" s="62"/>
      <c r="R8" s="62"/>
      <c r="S8" s="5">
        <v>3.77</v>
      </c>
      <c r="T8" s="5"/>
      <c r="U8" s="6"/>
      <c r="V8" s="62" t="s">
        <v>58</v>
      </c>
      <c r="W8" s="62"/>
      <c r="X8" s="62"/>
    </row>
    <row r="9" spans="1:33" s="10" customFormat="1" ht="19.5" customHeight="1">
      <c r="A9" s="6">
        <v>1</v>
      </c>
      <c r="B9" s="25">
        <v>1709</v>
      </c>
      <c r="C9" s="39">
        <v>5</v>
      </c>
      <c r="D9" s="7" t="s">
        <v>61</v>
      </c>
      <c r="E9" s="49">
        <v>22.08</v>
      </c>
      <c r="F9" s="50">
        <v>1.0083</v>
      </c>
      <c r="G9" s="32" t="s">
        <v>21</v>
      </c>
      <c r="H9" s="51">
        <v>208</v>
      </c>
      <c r="I9" s="50">
        <v>0.85309999999999997</v>
      </c>
      <c r="J9" s="29" t="s">
        <v>57</v>
      </c>
      <c r="K9" s="51">
        <v>2.2999999999999998</v>
      </c>
      <c r="L9" s="33" t="s">
        <v>60</v>
      </c>
      <c r="M9" s="8">
        <f>+Y9*Z9</f>
        <v>7.7165999999999997</v>
      </c>
      <c r="N9" s="9">
        <f>M9*F9*0.7</f>
        <v>5.4464534459999996</v>
      </c>
      <c r="O9" s="9">
        <f>M9*I9*0.5</f>
        <v>3.2915157299999995</v>
      </c>
      <c r="P9" s="9">
        <f>M9*C9</f>
        <v>38.582999999999998</v>
      </c>
      <c r="Q9" s="9">
        <f>N9*C9</f>
        <v>27.232267229999998</v>
      </c>
      <c r="R9" s="9">
        <f>O9*C9</f>
        <v>16.457578649999999</v>
      </c>
      <c r="S9" s="9">
        <f>+AA9*Z9</f>
        <v>4.8485969999999998</v>
      </c>
      <c r="T9" s="9">
        <f>S9*F9*0.7</f>
        <v>3.4221882485699995</v>
      </c>
      <c r="U9" s="9">
        <f>S9*I9*0.3</f>
        <v>1.2409014302099999</v>
      </c>
      <c r="V9" s="9">
        <f>S9*C9</f>
        <v>24.242984999999997</v>
      </c>
      <c r="W9" s="9">
        <f>T9*C9</f>
        <v>17.110941242849997</v>
      </c>
      <c r="X9" s="9">
        <f>U9*C9</f>
        <v>6.2045071510499996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1709</v>
      </c>
      <c r="C10" s="39">
        <v>5</v>
      </c>
      <c r="D10" s="7" t="s">
        <v>61</v>
      </c>
      <c r="E10" s="49">
        <v>17.7</v>
      </c>
      <c r="F10" s="50">
        <v>1.0787</v>
      </c>
      <c r="G10" s="32" t="s">
        <v>21</v>
      </c>
      <c r="H10" s="51">
        <v>176</v>
      </c>
      <c r="I10" s="50">
        <v>0.93440000000000001</v>
      </c>
      <c r="J10" s="32" t="s">
        <v>21</v>
      </c>
      <c r="K10" s="52">
        <v>1.4</v>
      </c>
      <c r="L10" s="29" t="s">
        <v>57</v>
      </c>
      <c r="M10" s="8">
        <f t="shared" ref="M10:M11" si="0">+Y10*Z10</f>
        <v>7.7165999999999997</v>
      </c>
      <c r="N10" s="9">
        <f t="shared" ref="N10:N11" si="1">M10*F10*0.7</f>
        <v>5.8267274939999991</v>
      </c>
      <c r="O10" s="9">
        <f t="shared" ref="O10:O11" si="2">M10*I10*0.5</f>
        <v>3.6051955200000001</v>
      </c>
      <c r="P10" s="9">
        <f t="shared" ref="P10:P11" si="3">M10*C10</f>
        <v>38.582999999999998</v>
      </c>
      <c r="Q10" s="9">
        <f t="shared" ref="Q10:Q11" si="4">N10*C10</f>
        <v>29.133637469999996</v>
      </c>
      <c r="R10" s="9">
        <f t="shared" ref="R10:R11" si="5">O10*C10</f>
        <v>18.025977600000001</v>
      </c>
      <c r="S10" s="9">
        <f t="shared" ref="S10:S11" si="6">+AA10*Z10</f>
        <v>4.8485969999999998</v>
      </c>
      <c r="T10" s="9">
        <f t="shared" ref="T10:T11" si="7">S10*F10*0.7</f>
        <v>3.6611271087299992</v>
      </c>
      <c r="U10" s="9">
        <f t="shared" ref="U10:U11" si="8">S10*I10*0.3</f>
        <v>1.3591587110399999</v>
      </c>
      <c r="V10" s="9">
        <f t="shared" ref="V10:V11" si="9">S10*C10</f>
        <v>24.242984999999997</v>
      </c>
      <c r="W10" s="9">
        <f t="shared" ref="W10:W11" si="10">T10*C10</f>
        <v>18.305635543649995</v>
      </c>
      <c r="X10" s="9">
        <f t="shared" ref="X10:X11" si="11">U10*C10</f>
        <v>6.7957935551999995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1709</v>
      </c>
      <c r="C11" s="39">
        <v>3</v>
      </c>
      <c r="D11" s="7" t="s">
        <v>61</v>
      </c>
      <c r="E11" s="49">
        <v>38.03</v>
      </c>
      <c r="F11" s="50">
        <v>0.74160000000000004</v>
      </c>
      <c r="G11" s="29" t="s">
        <v>57</v>
      </c>
      <c r="H11" s="51">
        <v>155</v>
      </c>
      <c r="I11" s="50">
        <v>0.98750000000000004</v>
      </c>
      <c r="J11" s="32" t="s">
        <v>21</v>
      </c>
      <c r="K11" s="51">
        <v>1.1000000000000001</v>
      </c>
      <c r="L11" s="32" t="s">
        <v>21</v>
      </c>
      <c r="M11" s="8">
        <f t="shared" si="0"/>
        <v>7.7165999999999997</v>
      </c>
      <c r="N11" s="9">
        <f t="shared" si="1"/>
        <v>4.0058413919999998</v>
      </c>
      <c r="O11" s="9">
        <f t="shared" si="2"/>
        <v>3.81007125</v>
      </c>
      <c r="P11" s="9">
        <f t="shared" si="3"/>
        <v>23.149799999999999</v>
      </c>
      <c r="Q11" s="9">
        <f t="shared" si="4"/>
        <v>12.017524175999998</v>
      </c>
      <c r="R11" s="9">
        <f t="shared" si="5"/>
        <v>11.43021375</v>
      </c>
      <c r="S11" s="9">
        <f t="shared" si="6"/>
        <v>4.8485969999999998</v>
      </c>
      <c r="T11" s="9">
        <f t="shared" si="7"/>
        <v>2.5170036746400002</v>
      </c>
      <c r="U11" s="9">
        <f t="shared" si="8"/>
        <v>1.4363968612499998</v>
      </c>
      <c r="V11" s="9">
        <f t="shared" si="9"/>
        <v>14.545790999999999</v>
      </c>
      <c r="W11" s="9">
        <f t="shared" si="10"/>
        <v>7.551011023920001</v>
      </c>
      <c r="X11" s="9">
        <f t="shared" si="11"/>
        <v>4.3091905837499995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4</v>
      </c>
      <c r="B12" s="25">
        <v>1713</v>
      </c>
      <c r="C12" s="39">
        <v>5.4</v>
      </c>
      <c r="D12" s="7" t="s">
        <v>61</v>
      </c>
      <c r="E12" s="49">
        <v>34.72</v>
      </c>
      <c r="F12" s="50">
        <v>0.79530000000000001</v>
      </c>
      <c r="G12" s="29" t="s">
        <v>57</v>
      </c>
      <c r="H12" s="51">
        <v>146</v>
      </c>
      <c r="I12" s="50">
        <v>1.0094000000000001</v>
      </c>
      <c r="J12" s="32" t="s">
        <v>21</v>
      </c>
      <c r="K12" s="52">
        <v>1.9</v>
      </c>
      <c r="L12" s="30" t="s">
        <v>56</v>
      </c>
      <c r="M12" s="8">
        <f t="shared" ref="M12:M14" si="12">+Y12*Z12</f>
        <v>7.7165999999999997</v>
      </c>
      <c r="N12" s="9">
        <f t="shared" ref="N12:N14" si="13">M12*F12*0.7</f>
        <v>4.2959083859999998</v>
      </c>
      <c r="O12" s="9">
        <f t="shared" ref="O12:O14" si="14">M12*I12*0.5</f>
        <v>3.8945680199999999</v>
      </c>
      <c r="P12" s="9">
        <f t="shared" ref="P12:P14" si="15">M12*C12</f>
        <v>41.669640000000001</v>
      </c>
      <c r="Q12" s="9">
        <f t="shared" ref="Q12:Q14" si="16">N12*C12</f>
        <v>23.197905284400001</v>
      </c>
      <c r="R12" s="9">
        <f t="shared" ref="R12:R14" si="17">O12*C12</f>
        <v>21.030667308000002</v>
      </c>
      <c r="S12" s="9">
        <f t="shared" ref="S12:S14" si="18">+AA12*Z12</f>
        <v>4.8485969999999998</v>
      </c>
      <c r="T12" s="9">
        <f t="shared" ref="T12:T14" si="19">S12*F12*0.7</f>
        <v>2.6992624358699997</v>
      </c>
      <c r="U12" s="9">
        <f t="shared" ref="U12:U14" si="20">S12*I12*0.3</f>
        <v>1.46825214354</v>
      </c>
      <c r="V12" s="9">
        <f t="shared" ref="V12:V14" si="21">S12*C12</f>
        <v>26.182423800000002</v>
      </c>
      <c r="W12" s="9">
        <f t="shared" ref="W12:W14" si="22">T12*C12</f>
        <v>14.576017153697999</v>
      </c>
      <c r="X12" s="9">
        <f t="shared" ref="X12:X14" si="23">U12*C12</f>
        <v>7.9285615751160003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A13" s="6">
        <v>5</v>
      </c>
      <c r="B13" s="25">
        <v>1716</v>
      </c>
      <c r="C13" s="39">
        <v>6.5</v>
      </c>
      <c r="D13" s="7" t="s">
        <v>71</v>
      </c>
      <c r="E13" s="49">
        <v>12.05</v>
      </c>
      <c r="F13" s="50">
        <v>1.175</v>
      </c>
      <c r="G13" s="31" t="s">
        <v>55</v>
      </c>
      <c r="H13" s="51">
        <v>176</v>
      </c>
      <c r="I13" s="50">
        <v>0.93440000000000001</v>
      </c>
      <c r="J13" s="32" t="s">
        <v>21</v>
      </c>
      <c r="K13" s="51">
        <v>1.5</v>
      </c>
      <c r="L13" s="29" t="s">
        <v>57</v>
      </c>
      <c r="M13" s="8">
        <f t="shared" si="12"/>
        <v>7.7165999999999997</v>
      </c>
      <c r="N13" s="9">
        <f t="shared" si="13"/>
        <v>6.3469034999999998</v>
      </c>
      <c r="O13" s="9">
        <f t="shared" si="14"/>
        <v>3.6051955200000001</v>
      </c>
      <c r="P13" s="9">
        <f t="shared" si="15"/>
        <v>50.157899999999998</v>
      </c>
      <c r="Q13" s="9">
        <f t="shared" si="16"/>
        <v>41.254872749999997</v>
      </c>
      <c r="R13" s="9">
        <f t="shared" si="17"/>
        <v>23.433770880000001</v>
      </c>
      <c r="S13" s="9">
        <f t="shared" si="18"/>
        <v>4.8485969999999998</v>
      </c>
      <c r="T13" s="9">
        <f t="shared" si="19"/>
        <v>3.9879710325</v>
      </c>
      <c r="U13" s="9">
        <f t="shared" si="20"/>
        <v>1.3591587110399999</v>
      </c>
      <c r="V13" s="9">
        <f t="shared" si="21"/>
        <v>31.515880499999998</v>
      </c>
      <c r="W13" s="9">
        <f t="shared" si="22"/>
        <v>25.921811711250001</v>
      </c>
      <c r="X13" s="9">
        <f t="shared" si="23"/>
        <v>8.8345316217599983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A14" s="6">
        <v>6</v>
      </c>
      <c r="B14" s="25">
        <v>1720</v>
      </c>
      <c r="C14" s="39">
        <v>4.5999999999999996</v>
      </c>
      <c r="D14" s="7" t="s">
        <v>61</v>
      </c>
      <c r="E14" s="49">
        <v>12.25</v>
      </c>
      <c r="F14" s="50">
        <v>1.1713</v>
      </c>
      <c r="G14" s="31" t="s">
        <v>55</v>
      </c>
      <c r="H14" s="51">
        <v>178</v>
      </c>
      <c r="I14" s="50">
        <v>0.92810000000000004</v>
      </c>
      <c r="J14" s="32" t="s">
        <v>21</v>
      </c>
      <c r="K14" s="52">
        <v>1.9</v>
      </c>
      <c r="L14" s="30" t="s">
        <v>56</v>
      </c>
      <c r="M14" s="8">
        <f t="shared" si="12"/>
        <v>7.7165999999999997</v>
      </c>
      <c r="N14" s="9">
        <f t="shared" si="13"/>
        <v>6.326917506</v>
      </c>
      <c r="O14" s="9">
        <f t="shared" si="14"/>
        <v>3.5808882299999998</v>
      </c>
      <c r="P14" s="9">
        <f t="shared" si="15"/>
        <v>35.496359999999996</v>
      </c>
      <c r="Q14" s="9">
        <f t="shared" si="16"/>
        <v>29.103820527599996</v>
      </c>
      <c r="R14" s="9">
        <f t="shared" si="17"/>
        <v>16.472085857999996</v>
      </c>
      <c r="S14" s="9">
        <f t="shared" si="18"/>
        <v>4.8485969999999998</v>
      </c>
      <c r="T14" s="9">
        <f t="shared" si="19"/>
        <v>3.9754131662699996</v>
      </c>
      <c r="U14" s="9">
        <f t="shared" si="20"/>
        <v>1.3499948627099998</v>
      </c>
      <c r="V14" s="9">
        <f t="shared" si="21"/>
        <v>22.303546199999996</v>
      </c>
      <c r="W14" s="9">
        <f t="shared" si="22"/>
        <v>18.286900564841996</v>
      </c>
      <c r="X14" s="9">
        <f t="shared" si="23"/>
        <v>6.2099763684659983</v>
      </c>
      <c r="Y14" s="27">
        <v>6</v>
      </c>
      <c r="Z14" s="10">
        <v>1.2861</v>
      </c>
      <c r="AA14" s="10">
        <v>3.77</v>
      </c>
    </row>
    <row r="15" spans="1:33">
      <c r="C15" s="10"/>
      <c r="D15" s="10"/>
      <c r="E15" s="10"/>
      <c r="G15" s="10"/>
      <c r="H15" s="10"/>
      <c r="J15" s="10"/>
      <c r="K15" s="10"/>
      <c r="L15" s="10"/>
      <c r="M15" s="10"/>
    </row>
    <row r="16" spans="1:33">
      <c r="C16" s="34">
        <f>SUM(C9:C14)</f>
        <v>29.5</v>
      </c>
      <c r="F16" s="12"/>
      <c r="G16" s="1"/>
    </row>
    <row r="17" spans="1:32">
      <c r="E17" s="34">
        <f>SUM(E9:E16)</f>
        <v>136.82999999999998</v>
      </c>
      <c r="F17" s="12"/>
      <c r="G17" s="1"/>
      <c r="H17" s="1">
        <f>SUM(H9:H16)</f>
        <v>1039</v>
      </c>
      <c r="K17" s="1">
        <f>SUM(K9:K16)</f>
        <v>10.1</v>
      </c>
    </row>
    <row r="18" spans="1:32">
      <c r="E18" s="1">
        <f>+E17/6</f>
        <v>22.804999999999996</v>
      </c>
      <c r="F18" s="12"/>
      <c r="G18" s="1"/>
      <c r="H18" s="1">
        <f>+H17/6</f>
        <v>173.16666666666666</v>
      </c>
      <c r="K18" s="1">
        <f>+K17/6</f>
        <v>1.6833333333333333</v>
      </c>
    </row>
    <row r="19" spans="1:32">
      <c r="C19" s="10"/>
      <c r="D19" s="10"/>
      <c r="E19" s="10"/>
      <c r="G19" s="10"/>
      <c r="H19" s="10"/>
      <c r="J19" s="10"/>
      <c r="K19" s="10"/>
    </row>
    <row r="20" spans="1:32" s="10" customFormat="1">
      <c r="A20" s="1"/>
      <c r="B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G58" s="13"/>
      <c r="H58" s="1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3" t="s">
        <v>72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4"/>
      <c r="O1" s="14"/>
      <c r="P1" s="14"/>
      <c r="Q1" s="14"/>
    </row>
    <row r="2" spans="1:17" ht="15.75" customHeight="1">
      <c r="A2" s="64" t="s">
        <v>22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15"/>
    </row>
    <row r="3" spans="1:17" ht="15.75" customHeight="1">
      <c r="A3" s="64" t="s">
        <v>23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15"/>
    </row>
    <row r="4" spans="1:17" ht="15.75" thickBot="1"/>
    <row r="5" spans="1:17" ht="19.5" thickBot="1">
      <c r="A5" s="65" t="s">
        <v>4</v>
      </c>
      <c r="B5" s="65" t="s">
        <v>24</v>
      </c>
      <c r="C5" s="68" t="s">
        <v>25</v>
      </c>
      <c r="D5" s="69"/>
      <c r="E5" s="69"/>
      <c r="F5" s="69"/>
      <c r="G5" s="69"/>
      <c r="H5" s="69"/>
      <c r="I5" s="69"/>
      <c r="J5" s="69"/>
      <c r="K5" s="69"/>
      <c r="L5" s="70"/>
      <c r="M5" s="65" t="s">
        <v>26</v>
      </c>
    </row>
    <row r="6" spans="1:17" ht="18.75" customHeight="1">
      <c r="A6" s="66"/>
      <c r="B6" s="66"/>
      <c r="C6" s="71" t="s">
        <v>27</v>
      </c>
      <c r="D6" s="72"/>
      <c r="E6" s="73" t="s">
        <v>28</v>
      </c>
      <c r="F6" s="74"/>
      <c r="G6" s="75" t="s">
        <v>29</v>
      </c>
      <c r="H6" s="76"/>
      <c r="I6" s="77" t="s">
        <v>30</v>
      </c>
      <c r="J6" s="78"/>
      <c r="K6" s="79" t="s">
        <v>31</v>
      </c>
      <c r="L6" s="80"/>
      <c r="M6" s="66"/>
    </row>
    <row r="7" spans="1:17" ht="28.5" customHeight="1" thickBot="1">
      <c r="A7" s="66"/>
      <c r="B7" s="66"/>
      <c r="C7" s="81" t="s">
        <v>32</v>
      </c>
      <c r="D7" s="82"/>
      <c r="E7" s="83" t="s">
        <v>33</v>
      </c>
      <c r="F7" s="84"/>
      <c r="G7" s="85" t="s">
        <v>34</v>
      </c>
      <c r="H7" s="86"/>
      <c r="I7" s="87" t="s">
        <v>35</v>
      </c>
      <c r="J7" s="88"/>
      <c r="K7" s="89" t="s">
        <v>36</v>
      </c>
      <c r="L7" s="90"/>
      <c r="M7" s="67"/>
    </row>
    <row r="8" spans="1:17" ht="19.5" thickBot="1">
      <c r="A8" s="67"/>
      <c r="B8" s="67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29.5</v>
      </c>
      <c r="C9" s="20">
        <v>11.1</v>
      </c>
      <c r="D9" s="21">
        <f>+C9/B9%</f>
        <v>37.627118644067799</v>
      </c>
      <c r="E9" s="20">
        <v>10</v>
      </c>
      <c r="F9" s="21">
        <f>E9/B9*100</f>
        <v>33.898305084745758</v>
      </c>
      <c r="G9" s="22">
        <v>8.4</v>
      </c>
      <c r="H9" s="21">
        <f>+G9/B9%</f>
        <v>28.474576271186443</v>
      </c>
      <c r="I9" s="22"/>
      <c r="J9" s="21">
        <f>+I9/B9%</f>
        <v>0</v>
      </c>
      <c r="K9" s="22"/>
      <c r="L9" s="21">
        <f>+K9/B9%</f>
        <v>0</v>
      </c>
      <c r="M9" s="21">
        <f>+Жадвал!E18</f>
        <v>22.804999999999996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3" t="str">
        <f>A1</f>
        <v xml:space="preserve">Фарғона вилояти Тошлоқ тумани Араббой Тухтабой худуди Хожакбар Турдалиев фермер хўжалиги томонидан суғорилиб экиладиган 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36"/>
    </row>
    <row r="12" spans="1:17" ht="18.75">
      <c r="A12" s="64" t="s">
        <v>40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36"/>
    </row>
    <row r="13" spans="1:17" ht="18.75">
      <c r="A13" s="64" t="s">
        <v>23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5" t="s">
        <v>4</v>
      </c>
      <c r="B15" s="65" t="s">
        <v>24</v>
      </c>
      <c r="C15" s="68" t="s">
        <v>41</v>
      </c>
      <c r="D15" s="69"/>
      <c r="E15" s="69"/>
      <c r="F15" s="69"/>
      <c r="G15" s="69"/>
      <c r="H15" s="69"/>
      <c r="I15" s="69"/>
      <c r="J15" s="69"/>
      <c r="K15" s="69"/>
      <c r="L15" s="70"/>
      <c r="M15" s="65" t="s">
        <v>26</v>
      </c>
      <c r="N15" s="36"/>
    </row>
    <row r="16" spans="1:17" ht="18.75" customHeight="1">
      <c r="A16" s="66"/>
      <c r="B16" s="66"/>
      <c r="C16" s="71" t="s">
        <v>27</v>
      </c>
      <c r="D16" s="72"/>
      <c r="E16" s="73" t="s">
        <v>28</v>
      </c>
      <c r="F16" s="74"/>
      <c r="G16" s="75" t="s">
        <v>29</v>
      </c>
      <c r="H16" s="76"/>
      <c r="I16" s="77" t="s">
        <v>30</v>
      </c>
      <c r="J16" s="78"/>
      <c r="K16" s="79" t="s">
        <v>31</v>
      </c>
      <c r="L16" s="80"/>
      <c r="M16" s="66"/>
      <c r="N16" s="36"/>
    </row>
    <row r="17" spans="1:14" ht="30" customHeight="1" thickBot="1">
      <c r="A17" s="66"/>
      <c r="B17" s="66"/>
      <c r="C17" s="81" t="s">
        <v>42</v>
      </c>
      <c r="D17" s="82"/>
      <c r="E17" s="83" t="s">
        <v>43</v>
      </c>
      <c r="F17" s="84"/>
      <c r="G17" s="85" t="s">
        <v>44</v>
      </c>
      <c r="H17" s="86"/>
      <c r="I17" s="87" t="s">
        <v>45</v>
      </c>
      <c r="J17" s="88"/>
      <c r="K17" s="89" t="s">
        <v>46</v>
      </c>
      <c r="L17" s="90"/>
      <c r="M17" s="67"/>
      <c r="N17" s="36"/>
    </row>
    <row r="18" spans="1:14" ht="19.5" thickBot="1">
      <c r="A18" s="67"/>
      <c r="B18" s="67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29.5</v>
      </c>
      <c r="C19" s="20"/>
      <c r="D19" s="21">
        <f>+C19/B19%</f>
        <v>0</v>
      </c>
      <c r="E19" s="20">
        <v>24.5</v>
      </c>
      <c r="F19" s="21">
        <f>+E19/B19%</f>
        <v>83.050847457627128</v>
      </c>
      <c r="G19" s="22">
        <v>5</v>
      </c>
      <c r="H19" s="21">
        <f>G19/B19*100</f>
        <v>16.949152542372879</v>
      </c>
      <c r="I19" s="22"/>
      <c r="J19" s="21">
        <f>+I19/B19%</f>
        <v>0</v>
      </c>
      <c r="K19" s="22"/>
      <c r="L19" s="21">
        <f>+K19/B19%</f>
        <v>0</v>
      </c>
      <c r="M19" s="21">
        <f>+Жадвал!H18</f>
        <v>173.16666666666666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3" t="str">
        <f>A1</f>
        <v xml:space="preserve">Фарғона вилояти Тошлоқ тумани Араббой Тухтабой худуди Хожакбар Турдалиев фермер хўжалиги томонидан суғорилиб экиладиган 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36"/>
    </row>
    <row r="22" spans="1:14" ht="18.75">
      <c r="A22" s="64" t="s">
        <v>47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36"/>
    </row>
    <row r="23" spans="1:14" ht="18.75">
      <c r="A23" s="64" t="s">
        <v>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5" t="s">
        <v>4</v>
      </c>
      <c r="B25" s="65" t="s">
        <v>24</v>
      </c>
      <c r="C25" s="68" t="s">
        <v>48</v>
      </c>
      <c r="D25" s="69"/>
      <c r="E25" s="69"/>
      <c r="F25" s="69"/>
      <c r="G25" s="69"/>
      <c r="H25" s="69"/>
      <c r="I25" s="69"/>
      <c r="J25" s="69"/>
      <c r="K25" s="69"/>
      <c r="L25" s="70"/>
      <c r="M25" s="65" t="s">
        <v>49</v>
      </c>
      <c r="N25" s="36"/>
    </row>
    <row r="26" spans="1:14" ht="18.75" customHeight="1">
      <c r="A26" s="66"/>
      <c r="B26" s="66"/>
      <c r="C26" s="71" t="s">
        <v>27</v>
      </c>
      <c r="D26" s="72"/>
      <c r="E26" s="73" t="s">
        <v>28</v>
      </c>
      <c r="F26" s="74"/>
      <c r="G26" s="75" t="s">
        <v>29</v>
      </c>
      <c r="H26" s="76"/>
      <c r="I26" s="77" t="s">
        <v>30</v>
      </c>
      <c r="J26" s="78"/>
      <c r="K26" s="79" t="s">
        <v>31</v>
      </c>
      <c r="L26" s="80"/>
      <c r="M26" s="66"/>
      <c r="N26" s="36"/>
    </row>
    <row r="27" spans="1:14" ht="27.75" customHeight="1" thickBot="1">
      <c r="A27" s="66"/>
      <c r="B27" s="66"/>
      <c r="C27" s="81" t="s">
        <v>50</v>
      </c>
      <c r="D27" s="82"/>
      <c r="E27" s="83" t="s">
        <v>51</v>
      </c>
      <c r="F27" s="84"/>
      <c r="G27" s="85" t="s">
        <v>52</v>
      </c>
      <c r="H27" s="86"/>
      <c r="I27" s="87" t="s">
        <v>53</v>
      </c>
      <c r="J27" s="88"/>
      <c r="K27" s="89" t="s">
        <v>54</v>
      </c>
      <c r="L27" s="90"/>
      <c r="M27" s="67"/>
      <c r="N27" s="36"/>
    </row>
    <row r="28" spans="1:14" ht="19.5" thickBot="1">
      <c r="A28" s="67"/>
      <c r="B28" s="67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29.5</v>
      </c>
      <c r="C29" s="20"/>
      <c r="D29" s="21">
        <f>+C29/B29%</f>
        <v>0</v>
      </c>
      <c r="E29" s="20">
        <v>3</v>
      </c>
      <c r="F29" s="21">
        <f>+E29/B29%</f>
        <v>10.16949152542373</v>
      </c>
      <c r="G29" s="22">
        <v>11.5</v>
      </c>
      <c r="H29" s="21">
        <f>+G29/B29%</f>
        <v>38.983050847457626</v>
      </c>
      <c r="I29" s="26">
        <v>10</v>
      </c>
      <c r="J29" s="21">
        <f>+I29/B29%</f>
        <v>33.898305084745765</v>
      </c>
      <c r="K29" s="22">
        <v>5</v>
      </c>
      <c r="L29" s="21">
        <f>+K29/B29%</f>
        <v>16.949152542372882</v>
      </c>
      <c r="M29" s="24">
        <f>+Жадвал!K18</f>
        <v>1.6833333333333333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W20" sqref="W2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28515625" style="13" customWidth="1"/>
    <col min="8" max="8" width="6.85546875" style="1" customWidth="1"/>
    <col min="9" max="9" width="7.140625" style="10" customWidth="1"/>
    <col min="10" max="10" width="10.570312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60" t="s">
        <v>4</v>
      </c>
      <c r="B6" s="53" t="s">
        <v>5</v>
      </c>
      <c r="C6" s="53" t="s">
        <v>6</v>
      </c>
      <c r="D6" s="53" t="s">
        <v>7</v>
      </c>
      <c r="E6" s="60" t="s">
        <v>16</v>
      </c>
      <c r="F6" s="60"/>
      <c r="G6" s="60"/>
      <c r="H6" s="60" t="s">
        <v>62</v>
      </c>
      <c r="I6" s="60"/>
      <c r="J6" s="60"/>
      <c r="K6" s="60"/>
      <c r="L6" s="60"/>
      <c r="M6" s="60"/>
      <c r="N6" s="60"/>
      <c r="O6" s="60"/>
      <c r="P6" s="60"/>
    </row>
    <row r="7" spans="1:25" ht="60" customHeight="1">
      <c r="A7" s="60"/>
      <c r="B7" s="53"/>
      <c r="C7" s="53"/>
      <c r="D7" s="53"/>
      <c r="E7" s="91" t="s">
        <v>17</v>
      </c>
      <c r="F7" s="91" t="s">
        <v>18</v>
      </c>
      <c r="G7" s="91" t="s">
        <v>19</v>
      </c>
      <c r="H7" s="93" t="s">
        <v>63</v>
      </c>
      <c r="I7" s="93"/>
      <c r="J7" s="48" t="s">
        <v>64</v>
      </c>
      <c r="K7" s="40" t="s">
        <v>65</v>
      </c>
      <c r="L7" s="48" t="s">
        <v>66</v>
      </c>
      <c r="M7" s="93" t="s">
        <v>67</v>
      </c>
      <c r="N7" s="93"/>
      <c r="O7" s="93" t="s">
        <v>68</v>
      </c>
      <c r="P7" s="93"/>
    </row>
    <row r="8" spans="1:25" ht="22.5" customHeight="1">
      <c r="A8" s="60"/>
      <c r="B8" s="53"/>
      <c r="C8" s="53"/>
      <c r="D8" s="53"/>
      <c r="E8" s="92"/>
      <c r="F8" s="92"/>
      <c r="G8" s="92"/>
      <c r="H8" s="48" t="s">
        <v>69</v>
      </c>
      <c r="I8" s="48" t="s">
        <v>70</v>
      </c>
      <c r="J8" s="48" t="s">
        <v>17</v>
      </c>
      <c r="K8" s="48" t="s">
        <v>69</v>
      </c>
      <c r="L8" s="48" t="s">
        <v>17</v>
      </c>
      <c r="M8" s="48" t="s">
        <v>17</v>
      </c>
      <c r="N8" s="48" t="s">
        <v>70</v>
      </c>
      <c r="O8" s="48" t="s">
        <v>17</v>
      </c>
      <c r="P8" s="48" t="s">
        <v>69</v>
      </c>
      <c r="Q8" s="41" t="s">
        <v>17</v>
      </c>
      <c r="R8" s="41" t="s">
        <v>69</v>
      </c>
      <c r="S8" s="41" t="s">
        <v>70</v>
      </c>
      <c r="T8" s="42"/>
      <c r="U8" s="42"/>
      <c r="V8" s="42"/>
      <c r="W8" s="41" t="s">
        <v>17</v>
      </c>
      <c r="X8" s="41" t="s">
        <v>69</v>
      </c>
      <c r="Y8" s="41" t="s">
        <v>70</v>
      </c>
    </row>
    <row r="9" spans="1:25" s="10" customFormat="1" ht="19.5" customHeight="1">
      <c r="A9" s="6">
        <v>1</v>
      </c>
      <c r="B9" s="25">
        <v>1709</v>
      </c>
      <c r="C9" s="39">
        <v>5</v>
      </c>
      <c r="D9" s="7" t="s">
        <v>61</v>
      </c>
      <c r="E9" s="9">
        <v>24.242984999999997</v>
      </c>
      <c r="F9" s="9">
        <v>17.110941242849997</v>
      </c>
      <c r="G9" s="9">
        <v>6.2045071510499996</v>
      </c>
      <c r="H9" s="43">
        <f t="shared" ref="H9:I12" si="0">+F9</f>
        <v>17.110941242849997</v>
      </c>
      <c r="I9" s="43">
        <f t="shared" si="0"/>
        <v>6.2045071510499996</v>
      </c>
      <c r="J9" s="43">
        <f t="shared" ref="J9:J12" si="1">+E9*0.15</f>
        <v>3.6364477499999994</v>
      </c>
      <c r="K9" s="43"/>
      <c r="L9" s="43">
        <f t="shared" ref="L9:L12" si="2">+E9*0.35</f>
        <v>8.4850447499999984</v>
      </c>
      <c r="M9" s="43">
        <f t="shared" ref="M9:M12" si="3">+E9*0.35</f>
        <v>8.4850447499999984</v>
      </c>
      <c r="N9" s="43"/>
      <c r="O9" s="43">
        <f t="shared" ref="O9:O12" si="4">+E9*0.15</f>
        <v>3.6364477499999994</v>
      </c>
      <c r="P9" s="43"/>
      <c r="Q9" s="44">
        <f t="shared" ref="Q9:Q13" si="5">+O9+M9+L9+J9</f>
        <v>24.242984999999994</v>
      </c>
      <c r="R9" s="45">
        <f t="shared" ref="R9:R13" si="6">+P9+K9+H9</f>
        <v>17.110941242849997</v>
      </c>
      <c r="S9" s="45">
        <f t="shared" ref="S9:S13" si="7">+N9+I9</f>
        <v>6.2045071510499996</v>
      </c>
      <c r="T9" s="46">
        <f t="shared" ref="T9:V13" si="8">+Q9-E9</f>
        <v>0</v>
      </c>
      <c r="U9" s="46">
        <f t="shared" si="8"/>
        <v>0</v>
      </c>
      <c r="V9" s="46">
        <f t="shared" si="8"/>
        <v>0</v>
      </c>
      <c r="W9" s="44">
        <f t="shared" ref="W9:W13" si="9">+E9/C9</f>
        <v>4.8485969999999998</v>
      </c>
      <c r="X9" s="44">
        <f t="shared" ref="X9:X13" si="10">+F9/C9</f>
        <v>3.4221882485699995</v>
      </c>
      <c r="Y9" s="44">
        <f t="shared" ref="Y9:Y13" si="11">+G9/C9</f>
        <v>1.2409014302099999</v>
      </c>
    </row>
    <row r="10" spans="1:25" s="10" customFormat="1" ht="19.5" customHeight="1">
      <c r="A10" s="6">
        <v>2</v>
      </c>
      <c r="B10" s="25">
        <v>1709</v>
      </c>
      <c r="C10" s="39">
        <v>5</v>
      </c>
      <c r="D10" s="7" t="s">
        <v>61</v>
      </c>
      <c r="E10" s="9">
        <v>24.242984999999997</v>
      </c>
      <c r="F10" s="9">
        <v>18.305635543649995</v>
      </c>
      <c r="G10" s="9">
        <v>6.7957935551999995</v>
      </c>
      <c r="H10" s="43">
        <f t="shared" si="0"/>
        <v>18.305635543649995</v>
      </c>
      <c r="I10" s="43">
        <f t="shared" si="0"/>
        <v>6.7957935551999995</v>
      </c>
      <c r="J10" s="43">
        <f t="shared" si="1"/>
        <v>3.6364477499999994</v>
      </c>
      <c r="K10" s="43"/>
      <c r="L10" s="43">
        <f t="shared" si="2"/>
        <v>8.4850447499999984</v>
      </c>
      <c r="M10" s="43">
        <f t="shared" si="3"/>
        <v>8.4850447499999984</v>
      </c>
      <c r="N10" s="43"/>
      <c r="O10" s="43">
        <f t="shared" si="4"/>
        <v>3.6364477499999994</v>
      </c>
      <c r="P10" s="43"/>
      <c r="Q10" s="44">
        <f t="shared" si="5"/>
        <v>24.242984999999994</v>
      </c>
      <c r="R10" s="45">
        <f t="shared" si="6"/>
        <v>18.305635543649995</v>
      </c>
      <c r="S10" s="45">
        <f t="shared" si="7"/>
        <v>6.7957935551999995</v>
      </c>
      <c r="T10" s="46">
        <f t="shared" si="8"/>
        <v>0</v>
      </c>
      <c r="U10" s="46">
        <f t="shared" si="8"/>
        <v>0</v>
      </c>
      <c r="V10" s="46">
        <f t="shared" si="8"/>
        <v>0</v>
      </c>
      <c r="W10" s="44">
        <f t="shared" si="9"/>
        <v>4.8485969999999998</v>
      </c>
      <c r="X10" s="44">
        <f t="shared" si="10"/>
        <v>3.6611271087299988</v>
      </c>
      <c r="Y10" s="44">
        <f t="shared" si="11"/>
        <v>1.3591587110399999</v>
      </c>
    </row>
    <row r="11" spans="1:25" s="10" customFormat="1" ht="19.5" customHeight="1">
      <c r="A11" s="6">
        <v>3</v>
      </c>
      <c r="B11" s="25">
        <v>1709</v>
      </c>
      <c r="C11" s="39">
        <v>3</v>
      </c>
      <c r="D11" s="7" t="s">
        <v>61</v>
      </c>
      <c r="E11" s="9">
        <v>14.545790999999999</v>
      </c>
      <c r="F11" s="9">
        <v>7.551011023920001</v>
      </c>
      <c r="G11" s="9">
        <v>4.3091905837499995</v>
      </c>
      <c r="H11" s="43">
        <f t="shared" si="0"/>
        <v>7.551011023920001</v>
      </c>
      <c r="I11" s="43">
        <f t="shared" si="0"/>
        <v>4.3091905837499995</v>
      </c>
      <c r="J11" s="43">
        <f t="shared" si="1"/>
        <v>2.1818686499999997</v>
      </c>
      <c r="K11" s="43"/>
      <c r="L11" s="43">
        <f t="shared" si="2"/>
        <v>5.0910268499999995</v>
      </c>
      <c r="M11" s="43">
        <f t="shared" si="3"/>
        <v>5.0910268499999995</v>
      </c>
      <c r="N11" s="43"/>
      <c r="O11" s="43">
        <f t="shared" si="4"/>
        <v>2.1818686499999997</v>
      </c>
      <c r="P11" s="43"/>
      <c r="Q11" s="44">
        <f t="shared" si="5"/>
        <v>14.545790999999999</v>
      </c>
      <c r="R11" s="45">
        <f t="shared" si="6"/>
        <v>7.551011023920001</v>
      </c>
      <c r="S11" s="45">
        <f t="shared" si="7"/>
        <v>4.3091905837499995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4">
        <f t="shared" si="9"/>
        <v>4.8485969999999998</v>
      </c>
      <c r="X11" s="44">
        <f t="shared" si="10"/>
        <v>2.5170036746400002</v>
      </c>
      <c r="Y11" s="44">
        <f t="shared" si="11"/>
        <v>1.4363968612499998</v>
      </c>
    </row>
    <row r="12" spans="1:25" ht="19.5" customHeight="1">
      <c r="A12" s="6">
        <v>4</v>
      </c>
      <c r="B12" s="25">
        <v>1713</v>
      </c>
      <c r="C12" s="39">
        <v>5.4</v>
      </c>
      <c r="D12" s="7" t="s">
        <v>61</v>
      </c>
      <c r="E12" s="9">
        <v>26.182423800000002</v>
      </c>
      <c r="F12" s="9">
        <v>14.576017153697999</v>
      </c>
      <c r="G12" s="9">
        <v>7.9285615751160003</v>
      </c>
      <c r="H12" s="43">
        <f t="shared" si="0"/>
        <v>14.576017153697999</v>
      </c>
      <c r="I12" s="43">
        <f t="shared" si="0"/>
        <v>7.9285615751160003</v>
      </c>
      <c r="J12" s="43">
        <f t="shared" si="1"/>
        <v>3.9273635700000002</v>
      </c>
      <c r="K12" s="43"/>
      <c r="L12" s="43">
        <f t="shared" si="2"/>
        <v>9.1638483300000004</v>
      </c>
      <c r="M12" s="43">
        <f t="shared" si="3"/>
        <v>9.1638483300000004</v>
      </c>
      <c r="N12" s="43"/>
      <c r="O12" s="43">
        <f t="shared" si="4"/>
        <v>3.9273635700000002</v>
      </c>
      <c r="P12" s="43"/>
      <c r="Q12" s="44">
        <f t="shared" si="5"/>
        <v>26.182423800000002</v>
      </c>
      <c r="R12" s="45">
        <f t="shared" si="6"/>
        <v>14.576017153697999</v>
      </c>
      <c r="S12" s="45">
        <f t="shared" si="7"/>
        <v>7.9285615751160003</v>
      </c>
      <c r="T12" s="46">
        <f t="shared" si="8"/>
        <v>0</v>
      </c>
      <c r="U12" s="46">
        <f t="shared" si="8"/>
        <v>0</v>
      </c>
      <c r="V12" s="46">
        <f t="shared" si="8"/>
        <v>0</v>
      </c>
      <c r="W12" s="44">
        <f t="shared" si="9"/>
        <v>4.8485969999999998</v>
      </c>
      <c r="X12" s="44">
        <f t="shared" si="10"/>
        <v>2.6992624358699997</v>
      </c>
      <c r="Y12" s="44">
        <f t="shared" si="11"/>
        <v>1.46825214354</v>
      </c>
    </row>
    <row r="13" spans="1:25" ht="19.5" customHeight="1">
      <c r="A13" s="6">
        <v>5</v>
      </c>
      <c r="B13" s="25">
        <v>1716</v>
      </c>
      <c r="C13" s="39">
        <v>6.5</v>
      </c>
      <c r="D13" s="7" t="s">
        <v>71</v>
      </c>
      <c r="E13" s="9">
        <v>50.157899999999998</v>
      </c>
      <c r="F13" s="9">
        <v>41.254872749999997</v>
      </c>
      <c r="G13" s="9">
        <v>23.433770880000001</v>
      </c>
      <c r="H13" s="43">
        <f t="shared" ref="H13" si="12">+F13*0.7</f>
        <v>28.878410924999997</v>
      </c>
      <c r="I13" s="43">
        <f t="shared" ref="I13" si="13">+G13*0.5</f>
        <v>11.71688544</v>
      </c>
      <c r="J13" s="43">
        <f t="shared" ref="J13" si="14">+E13*0.25</f>
        <v>12.539474999999999</v>
      </c>
      <c r="K13" s="43">
        <f t="shared" ref="K13" si="15">+F13*0.15</f>
        <v>6.188230912499999</v>
      </c>
      <c r="L13" s="43">
        <f t="shared" ref="L13" si="16">+E13*0.25</f>
        <v>12.539474999999999</v>
      </c>
      <c r="M13" s="43">
        <f t="shared" ref="M13" si="17">+E13*0.25</f>
        <v>12.539474999999999</v>
      </c>
      <c r="N13" s="43">
        <f t="shared" ref="N13" si="18">+G13*0.5</f>
        <v>11.71688544</v>
      </c>
      <c r="O13" s="43">
        <f t="shared" ref="O13" si="19">+E13*0.25</f>
        <v>12.539474999999999</v>
      </c>
      <c r="P13" s="43">
        <f t="shared" ref="P13" si="20">+F13*0.15</f>
        <v>6.188230912499999</v>
      </c>
      <c r="Q13" s="44">
        <f t="shared" si="5"/>
        <v>50.157899999999998</v>
      </c>
      <c r="R13" s="45">
        <f t="shared" si="6"/>
        <v>41.254872749999997</v>
      </c>
      <c r="S13" s="45">
        <f t="shared" si="7"/>
        <v>23.433770880000001</v>
      </c>
      <c r="T13" s="46">
        <f t="shared" si="8"/>
        <v>0</v>
      </c>
      <c r="U13" s="46">
        <f t="shared" si="8"/>
        <v>0</v>
      </c>
      <c r="V13" s="46">
        <f t="shared" si="8"/>
        <v>0</v>
      </c>
      <c r="W13" s="44">
        <f t="shared" si="9"/>
        <v>7.7165999999999997</v>
      </c>
      <c r="X13" s="44">
        <f t="shared" si="10"/>
        <v>6.3469034999999998</v>
      </c>
      <c r="Y13" s="44">
        <f t="shared" si="11"/>
        <v>3.6051955200000001</v>
      </c>
    </row>
    <row r="14" spans="1:25">
      <c r="A14" s="6">
        <v>6</v>
      </c>
      <c r="B14" s="25">
        <v>1720</v>
      </c>
      <c r="C14" s="39">
        <v>4.5999999999999996</v>
      </c>
      <c r="D14" s="7" t="s">
        <v>61</v>
      </c>
      <c r="E14" s="9">
        <v>22.303546199999996</v>
      </c>
      <c r="F14" s="9">
        <v>18.286900564841996</v>
      </c>
      <c r="G14" s="9">
        <v>6.2099763684659983</v>
      </c>
      <c r="H14" s="43">
        <f t="shared" ref="H14:I14" si="21">+F14</f>
        <v>18.286900564841996</v>
      </c>
      <c r="I14" s="43">
        <f t="shared" si="21"/>
        <v>6.2099763684659983</v>
      </c>
      <c r="J14" s="43">
        <f t="shared" ref="J14" si="22">+E14*0.15</f>
        <v>3.3455319299999995</v>
      </c>
      <c r="K14" s="43"/>
      <c r="L14" s="43">
        <f t="shared" ref="L14" si="23">+E14*0.35</f>
        <v>7.8062411699999981</v>
      </c>
      <c r="M14" s="43">
        <f t="shared" ref="M14" si="24">+E14*0.35</f>
        <v>7.8062411699999981</v>
      </c>
      <c r="N14" s="43"/>
      <c r="O14" s="43">
        <f t="shared" ref="O14" si="25">+E14*0.15</f>
        <v>3.3455319299999995</v>
      </c>
      <c r="P14" s="43"/>
      <c r="Q14" s="44">
        <f t="shared" ref="Q14" si="26">+O14+M14+L14+J14</f>
        <v>22.303546199999996</v>
      </c>
      <c r="R14" s="45">
        <f t="shared" ref="R14" si="27">+P14+K14+H14</f>
        <v>18.286900564841996</v>
      </c>
      <c r="S14" s="45">
        <f t="shared" ref="S14" si="28">+N14+I14</f>
        <v>6.2099763684659983</v>
      </c>
      <c r="T14" s="46">
        <f t="shared" ref="T14:V14" si="29">+Q14-E14</f>
        <v>0</v>
      </c>
      <c r="U14" s="46">
        <f t="shared" si="29"/>
        <v>0</v>
      </c>
      <c r="V14" s="46">
        <f t="shared" si="29"/>
        <v>0</v>
      </c>
      <c r="W14" s="44">
        <f t="shared" ref="W14" si="30">+E14/C14</f>
        <v>4.8485969999999998</v>
      </c>
      <c r="X14" s="44">
        <f t="shared" ref="X14" si="31">+F14/C14</f>
        <v>3.9754131662699996</v>
      </c>
      <c r="Y14" s="44">
        <f t="shared" ref="Y14" si="32">+G14/C14</f>
        <v>1.3499948627099998</v>
      </c>
    </row>
    <row r="15" spans="1:25">
      <c r="C15" s="10"/>
      <c r="D15" s="10"/>
      <c r="F15" s="1"/>
      <c r="G15" s="1"/>
      <c r="I15" s="1"/>
      <c r="J15" s="1"/>
      <c r="L15" s="1"/>
    </row>
    <row r="16" spans="1:25">
      <c r="C16" s="34">
        <f>SUM(C9:C14)</f>
        <v>29.5</v>
      </c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C19" s="10"/>
      <c r="D19" s="10"/>
      <c r="F19" s="1"/>
      <c r="G19" s="1"/>
      <c r="I19" s="1"/>
      <c r="J19" s="1"/>
      <c r="L19" s="1"/>
    </row>
    <row r="20" spans="1:32" s="10" customFormat="1">
      <c r="A20" s="1"/>
      <c r="B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2" s="1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2" s="10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32" s="10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G58" s="13"/>
      <c r="H58" s="1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2023-04-11T15:16:09Z</dcterms:modified>
</cp:coreProperties>
</file>