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Араббой Тухтабой\Ғуломжон Машраб ўғли\"/>
    </mc:Choice>
  </mc:AlternateContent>
  <xr:revisionPtr revIDLastSave="0" documentId="13_ncr:1_{283ADBF8-9957-4820-B12B-BDF3ED70BE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Жадвал" sheetId="1" r:id="rId1"/>
    <sheet name="3." sheetId="2" r:id="rId2"/>
    <sheet name="4" sheetId="7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H29" i="1"/>
  <c r="E29" i="1"/>
  <c r="C27" i="7"/>
  <c r="Y15" i="7"/>
  <c r="X15" i="7"/>
  <c r="W15" i="7"/>
  <c r="P15" i="7"/>
  <c r="R15" i="7" s="1"/>
  <c r="U15" i="7" s="1"/>
  <c r="O15" i="7"/>
  <c r="N15" i="7"/>
  <c r="M15" i="7"/>
  <c r="L15" i="7"/>
  <c r="K15" i="7"/>
  <c r="J15" i="7"/>
  <c r="I15" i="7"/>
  <c r="H15" i="7"/>
  <c r="Y22" i="7"/>
  <c r="X22" i="7"/>
  <c r="W22" i="7"/>
  <c r="P22" i="7"/>
  <c r="O22" i="7"/>
  <c r="N22" i="7"/>
  <c r="M22" i="7"/>
  <c r="L22" i="7"/>
  <c r="K22" i="7"/>
  <c r="J22" i="7"/>
  <c r="I22" i="7"/>
  <c r="S22" i="7" s="1"/>
  <c r="V22" i="7" s="1"/>
  <c r="H22" i="7"/>
  <c r="Y21" i="7"/>
  <c r="X21" i="7"/>
  <c r="W21" i="7"/>
  <c r="P21" i="7"/>
  <c r="R21" i="7" s="1"/>
  <c r="U21" i="7" s="1"/>
  <c r="O21" i="7"/>
  <c r="N21" i="7"/>
  <c r="S21" i="7" s="1"/>
  <c r="V21" i="7" s="1"/>
  <c r="M21" i="7"/>
  <c r="L21" i="7"/>
  <c r="K21" i="7"/>
  <c r="J21" i="7"/>
  <c r="I21" i="7"/>
  <c r="H21" i="7"/>
  <c r="Y20" i="7"/>
  <c r="X20" i="7"/>
  <c r="W20" i="7"/>
  <c r="P20" i="7"/>
  <c r="O20" i="7"/>
  <c r="N20" i="7"/>
  <c r="S20" i="7" s="1"/>
  <c r="V20" i="7" s="1"/>
  <c r="M20" i="7"/>
  <c r="L20" i="7"/>
  <c r="K20" i="7"/>
  <c r="J20" i="7"/>
  <c r="I20" i="7"/>
  <c r="H20" i="7"/>
  <c r="Y19" i="7"/>
  <c r="X19" i="7"/>
  <c r="W19" i="7"/>
  <c r="P19" i="7"/>
  <c r="R19" i="7" s="1"/>
  <c r="U19" i="7" s="1"/>
  <c r="O19" i="7"/>
  <c r="N19" i="7"/>
  <c r="S19" i="7" s="1"/>
  <c r="V19" i="7" s="1"/>
  <c r="M19" i="7"/>
  <c r="L19" i="7"/>
  <c r="K19" i="7"/>
  <c r="J19" i="7"/>
  <c r="I19" i="7"/>
  <c r="H19" i="7"/>
  <c r="Y18" i="7"/>
  <c r="X18" i="7"/>
  <c r="W18" i="7"/>
  <c r="P18" i="7"/>
  <c r="R18" i="7" s="1"/>
  <c r="U18" i="7" s="1"/>
  <c r="O18" i="7"/>
  <c r="N18" i="7"/>
  <c r="S18" i="7" s="1"/>
  <c r="V18" i="7" s="1"/>
  <c r="M18" i="7"/>
  <c r="L18" i="7"/>
  <c r="K18" i="7"/>
  <c r="J18" i="7"/>
  <c r="I18" i="7"/>
  <c r="H18" i="7"/>
  <c r="Y17" i="7"/>
  <c r="X17" i="7"/>
  <c r="W17" i="7"/>
  <c r="P17" i="7"/>
  <c r="R17" i="7" s="1"/>
  <c r="U17" i="7" s="1"/>
  <c r="O17" i="7"/>
  <c r="N17" i="7"/>
  <c r="S17" i="7" s="1"/>
  <c r="V17" i="7" s="1"/>
  <c r="M17" i="7"/>
  <c r="L17" i="7"/>
  <c r="K17" i="7"/>
  <c r="J17" i="7"/>
  <c r="I17" i="7"/>
  <c r="H17" i="7"/>
  <c r="Y12" i="7"/>
  <c r="X12" i="7"/>
  <c r="W12" i="7"/>
  <c r="P12" i="7"/>
  <c r="R12" i="7" s="1"/>
  <c r="U12" i="7" s="1"/>
  <c r="O12" i="7"/>
  <c r="Q12" i="7" s="1"/>
  <c r="T12" i="7" s="1"/>
  <c r="N12" i="7"/>
  <c r="S12" i="7" s="1"/>
  <c r="V12" i="7" s="1"/>
  <c r="M12" i="7"/>
  <c r="L12" i="7"/>
  <c r="K12" i="7"/>
  <c r="J12" i="7"/>
  <c r="I12" i="7"/>
  <c r="H12" i="7"/>
  <c r="Y11" i="7"/>
  <c r="X11" i="7"/>
  <c r="W11" i="7"/>
  <c r="P11" i="7"/>
  <c r="R11" i="7" s="1"/>
  <c r="U11" i="7" s="1"/>
  <c r="O11" i="7"/>
  <c r="N11" i="7"/>
  <c r="S11" i="7" s="1"/>
  <c r="V11" i="7" s="1"/>
  <c r="M11" i="7"/>
  <c r="L11" i="7"/>
  <c r="K11" i="7"/>
  <c r="J11" i="7"/>
  <c r="I11" i="7"/>
  <c r="H11" i="7"/>
  <c r="Y10" i="7"/>
  <c r="X10" i="7"/>
  <c r="W10" i="7"/>
  <c r="P10" i="7"/>
  <c r="R10" i="7" s="1"/>
  <c r="U10" i="7" s="1"/>
  <c r="O10" i="7"/>
  <c r="Q10" i="7" s="1"/>
  <c r="T10" i="7" s="1"/>
  <c r="N10" i="7"/>
  <c r="M10" i="7"/>
  <c r="L10" i="7"/>
  <c r="K10" i="7"/>
  <c r="J10" i="7"/>
  <c r="I10" i="7"/>
  <c r="H10" i="7"/>
  <c r="Y25" i="7"/>
  <c r="X25" i="7"/>
  <c r="W25" i="7"/>
  <c r="S25" i="7"/>
  <c r="V25" i="7" s="1"/>
  <c r="O25" i="7"/>
  <c r="M25" i="7"/>
  <c r="L25" i="7"/>
  <c r="J25" i="7"/>
  <c r="I25" i="7"/>
  <c r="H25" i="7"/>
  <c r="R25" i="7" s="1"/>
  <c r="U25" i="7" s="1"/>
  <c r="Y24" i="7"/>
  <c r="X24" i="7"/>
  <c r="W24" i="7"/>
  <c r="R24" i="7"/>
  <c r="U24" i="7" s="1"/>
  <c r="O24" i="7"/>
  <c r="M24" i="7"/>
  <c r="L24" i="7"/>
  <c r="J24" i="7"/>
  <c r="Q24" i="7" s="1"/>
  <c r="T24" i="7" s="1"/>
  <c r="I24" i="7"/>
  <c r="S24" i="7" s="1"/>
  <c r="V24" i="7" s="1"/>
  <c r="H24" i="7"/>
  <c r="Y23" i="7"/>
  <c r="X23" i="7"/>
  <c r="W23" i="7"/>
  <c r="O23" i="7"/>
  <c r="M23" i="7"/>
  <c r="L23" i="7"/>
  <c r="J23" i="7"/>
  <c r="I23" i="7"/>
  <c r="S23" i="7" s="1"/>
  <c r="V23" i="7" s="1"/>
  <c r="H23" i="7"/>
  <c r="R23" i="7" s="1"/>
  <c r="U23" i="7" s="1"/>
  <c r="Y16" i="7"/>
  <c r="X16" i="7"/>
  <c r="W16" i="7"/>
  <c r="R16" i="7"/>
  <c r="U16" i="7" s="1"/>
  <c r="O16" i="7"/>
  <c r="M16" i="7"/>
  <c r="L16" i="7"/>
  <c r="J16" i="7"/>
  <c r="I16" i="7"/>
  <c r="S16" i="7" s="1"/>
  <c r="V16" i="7" s="1"/>
  <c r="H16" i="7"/>
  <c r="Y14" i="7"/>
  <c r="X14" i="7"/>
  <c r="W14" i="7"/>
  <c r="R14" i="7"/>
  <c r="U14" i="7" s="1"/>
  <c r="O14" i="7"/>
  <c r="M14" i="7"/>
  <c r="L14" i="7"/>
  <c r="J14" i="7"/>
  <c r="I14" i="7"/>
  <c r="S14" i="7" s="1"/>
  <c r="V14" i="7" s="1"/>
  <c r="H14" i="7"/>
  <c r="Y13" i="7"/>
  <c r="X13" i="7"/>
  <c r="W13" i="7"/>
  <c r="O13" i="7"/>
  <c r="M13" i="7"/>
  <c r="L13" i="7"/>
  <c r="J13" i="7"/>
  <c r="Q13" i="7" s="1"/>
  <c r="T13" i="7" s="1"/>
  <c r="I13" i="7"/>
  <c r="S13" i="7" s="1"/>
  <c r="V13" i="7" s="1"/>
  <c r="H13" i="7"/>
  <c r="R13" i="7" s="1"/>
  <c r="U13" i="7" s="1"/>
  <c r="Y9" i="7"/>
  <c r="X9" i="7"/>
  <c r="W9" i="7"/>
  <c r="R9" i="7"/>
  <c r="U9" i="7" s="1"/>
  <c r="O9" i="7"/>
  <c r="M9" i="7"/>
  <c r="L9" i="7"/>
  <c r="J9" i="7"/>
  <c r="Q9" i="7" s="1"/>
  <c r="T9" i="7" s="1"/>
  <c r="I9" i="7"/>
  <c r="S9" i="7" s="1"/>
  <c r="V9" i="7" s="1"/>
  <c r="H9" i="7"/>
  <c r="C27" i="1"/>
  <c r="M21" i="1"/>
  <c r="N21" i="1" s="1"/>
  <c r="Q21" i="1" s="1"/>
  <c r="P21" i="1"/>
  <c r="S21" i="1"/>
  <c r="T21" i="1"/>
  <c r="W21" i="1" s="1"/>
  <c r="U21" i="1"/>
  <c r="X21" i="1" s="1"/>
  <c r="V21" i="1"/>
  <c r="M22" i="1"/>
  <c r="O22" i="1" s="1"/>
  <c r="R22" i="1" s="1"/>
  <c r="N22" i="1"/>
  <c r="Q22" i="1" s="1"/>
  <c r="P22" i="1"/>
  <c r="S22" i="1"/>
  <c r="U22" i="1" s="1"/>
  <c r="X22" i="1" s="1"/>
  <c r="T22" i="1"/>
  <c r="W22" i="1" s="1"/>
  <c r="V22" i="1"/>
  <c r="M23" i="1"/>
  <c r="O23" i="1" s="1"/>
  <c r="R23" i="1" s="1"/>
  <c r="N23" i="1"/>
  <c r="Q23" i="1" s="1"/>
  <c r="P23" i="1"/>
  <c r="S23" i="1"/>
  <c r="T23" i="1"/>
  <c r="W23" i="1" s="1"/>
  <c r="U23" i="1"/>
  <c r="X23" i="1" s="1"/>
  <c r="V23" i="1"/>
  <c r="M24" i="1"/>
  <c r="O24" i="1" s="1"/>
  <c r="R24" i="1" s="1"/>
  <c r="P24" i="1"/>
  <c r="S24" i="1"/>
  <c r="T24" i="1"/>
  <c r="W24" i="1" s="1"/>
  <c r="U24" i="1"/>
  <c r="X24" i="1" s="1"/>
  <c r="V24" i="1"/>
  <c r="M25" i="1"/>
  <c r="O25" i="1" s="1"/>
  <c r="R25" i="1" s="1"/>
  <c r="N25" i="1"/>
  <c r="Q25" i="1" s="1"/>
  <c r="P25" i="1"/>
  <c r="S25" i="1"/>
  <c r="T25" i="1" s="1"/>
  <c r="W25" i="1" s="1"/>
  <c r="S15" i="7" l="1"/>
  <c r="V15" i="7" s="1"/>
  <c r="Q15" i="7"/>
  <c r="T15" i="7" s="1"/>
  <c r="Q19" i="7"/>
  <c r="T19" i="7" s="1"/>
  <c r="Q16" i="7"/>
  <c r="T16" i="7" s="1"/>
  <c r="R20" i="7"/>
  <c r="U20" i="7" s="1"/>
  <c r="V25" i="1"/>
  <c r="N24" i="1"/>
  <c r="Q24" i="1" s="1"/>
  <c r="Q14" i="7"/>
  <c r="T14" i="7" s="1"/>
  <c r="Q21" i="7"/>
  <c r="T21" i="7" s="1"/>
  <c r="Q22" i="7"/>
  <c r="T22" i="7" s="1"/>
  <c r="U25" i="1"/>
  <c r="X25" i="1" s="1"/>
  <c r="Q25" i="7"/>
  <c r="T25" i="7" s="1"/>
  <c r="Q23" i="7"/>
  <c r="T23" i="7" s="1"/>
  <c r="Q18" i="7"/>
  <c r="T18" i="7" s="1"/>
  <c r="Q20" i="7"/>
  <c r="T20" i="7" s="1"/>
  <c r="R22" i="7"/>
  <c r="U22" i="7" s="1"/>
  <c r="S10" i="7"/>
  <c r="V10" i="7" s="1"/>
  <c r="Q11" i="7"/>
  <c r="T11" i="7" s="1"/>
  <c r="Q17" i="7"/>
  <c r="T17" i="7" s="1"/>
  <c r="O21" i="1"/>
  <c r="R21" i="1" s="1"/>
  <c r="E28" i="1"/>
  <c r="A21" i="2" l="1"/>
  <c r="A11" i="2"/>
  <c r="M11" i="1" l="1"/>
  <c r="O11" i="1" s="1"/>
  <c r="R11" i="1" s="1"/>
  <c r="S11" i="1"/>
  <c r="U11" i="1" s="1"/>
  <c r="X11" i="1" s="1"/>
  <c r="T11" i="1"/>
  <c r="W11" i="1" s="1"/>
  <c r="M12" i="1"/>
  <c r="N12" i="1" s="1"/>
  <c r="Q12" i="1" s="1"/>
  <c r="P12" i="1"/>
  <c r="S12" i="1"/>
  <c r="U12" i="1" s="1"/>
  <c r="X12" i="1" s="1"/>
  <c r="M13" i="1"/>
  <c r="O13" i="1" s="1"/>
  <c r="R13" i="1" s="1"/>
  <c r="N13" i="1"/>
  <c r="Q13" i="1" s="1"/>
  <c r="S13" i="1"/>
  <c r="U13" i="1" s="1"/>
  <c r="X13" i="1" s="1"/>
  <c r="M14" i="1"/>
  <c r="O14" i="1" s="1"/>
  <c r="R14" i="1" s="1"/>
  <c r="S14" i="1"/>
  <c r="U14" i="1" s="1"/>
  <c r="X14" i="1" s="1"/>
  <c r="T14" i="1"/>
  <c r="W14" i="1" s="1"/>
  <c r="M15" i="1"/>
  <c r="O15" i="1" s="1"/>
  <c r="R15" i="1" s="1"/>
  <c r="S15" i="1"/>
  <c r="U15" i="1" s="1"/>
  <c r="X15" i="1" s="1"/>
  <c r="M16" i="1"/>
  <c r="N16" i="1" s="1"/>
  <c r="Q16" i="1" s="1"/>
  <c r="P16" i="1"/>
  <c r="S16" i="1"/>
  <c r="U16" i="1" s="1"/>
  <c r="X16" i="1" s="1"/>
  <c r="M17" i="1"/>
  <c r="O17" i="1" s="1"/>
  <c r="R17" i="1" s="1"/>
  <c r="N17" i="1"/>
  <c r="Q17" i="1" s="1"/>
  <c r="S17" i="1"/>
  <c r="U17" i="1" s="1"/>
  <c r="X17" i="1" s="1"/>
  <c r="M18" i="1"/>
  <c r="N18" i="1"/>
  <c r="Q18" i="1" s="1"/>
  <c r="O18" i="1"/>
  <c r="R18" i="1" s="1"/>
  <c r="P18" i="1"/>
  <c r="S18" i="1"/>
  <c r="U18" i="1" s="1"/>
  <c r="X18" i="1" s="1"/>
  <c r="T18" i="1"/>
  <c r="W18" i="1" s="1"/>
  <c r="M19" i="1"/>
  <c r="P19" i="1" s="1"/>
  <c r="S19" i="1"/>
  <c r="U19" i="1" s="1"/>
  <c r="X19" i="1" s="1"/>
  <c r="T19" i="1"/>
  <c r="W19" i="1" s="1"/>
  <c r="M20" i="1"/>
  <c r="N20" i="1" s="1"/>
  <c r="Q20" i="1" s="1"/>
  <c r="S20" i="1"/>
  <c r="U20" i="1" s="1"/>
  <c r="X20" i="1" s="1"/>
  <c r="O16" i="1" l="1"/>
  <c r="R16" i="1" s="1"/>
  <c r="T15" i="1"/>
  <c r="W15" i="1" s="1"/>
  <c r="O12" i="1"/>
  <c r="R12" i="1" s="1"/>
  <c r="N11" i="1"/>
  <c r="Q11" i="1" s="1"/>
  <c r="N14" i="1"/>
  <c r="Q14" i="1" s="1"/>
  <c r="P20" i="1"/>
  <c r="O20" i="1"/>
  <c r="R20" i="1" s="1"/>
  <c r="T16" i="1"/>
  <c r="W16" i="1" s="1"/>
  <c r="N15" i="1"/>
  <c r="Q15" i="1" s="1"/>
  <c r="P14" i="1"/>
  <c r="T13" i="1"/>
  <c r="W13" i="1" s="1"/>
  <c r="T12" i="1"/>
  <c r="W12" i="1" s="1"/>
  <c r="T20" i="1"/>
  <c r="W20" i="1" s="1"/>
  <c r="N19" i="1"/>
  <c r="Q19" i="1" s="1"/>
  <c r="P17" i="1"/>
  <c r="P15" i="1"/>
  <c r="P13" i="1"/>
  <c r="P11" i="1"/>
  <c r="O19" i="1"/>
  <c r="R19" i="1" s="1"/>
  <c r="T17" i="1"/>
  <c r="W17" i="1" s="1"/>
  <c r="V20" i="1"/>
  <c r="V19" i="1"/>
  <c r="V18" i="1"/>
  <c r="V17" i="1"/>
  <c r="V16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28" i="1" l="1"/>
  <c r="M29" i="2" l="1"/>
  <c r="F9" i="2" l="1"/>
  <c r="B29" i="2"/>
  <c r="B19" i="2"/>
  <c r="L19" i="2" s="1"/>
  <c r="H28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<sst xmlns="http://schemas.openxmlformats.org/spreadsheetml/2006/main" count="245" uniqueCount="74">
  <si>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</si>
  <si>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</si>
  <si>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</si>
  <si>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</si>
  <si>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</si>
  <si>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</si>
  <si>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</si>
  <si>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</si>
  <si>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</si>
  <si>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</si>
  <si>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</si>
  <si>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</si>
  <si>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</si>
  <si>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</si>
  <si>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</si>
  <si>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</si>
  <si>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</si>
  <si>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</si>
  <si>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</si>
  <si>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</si>
  <si>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</si>
  <si>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</si>
  <si>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</si>
  <si>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</si>
  <si>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</si>
  <si>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</si>
  <si>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</si>
  <si>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</si>
  <si>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</si>
  <si>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</si>
  <si>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</si>
  <si>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</si>
  <si>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</si>
  <si>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</si>
  <si>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</si>
  <si>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</si>
  <si>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</si>
  <si>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</si>
  <si>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</si>
  <si>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</si>
  <si>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</si>
  <si>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</si>
  <si>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</si>
  <si>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</si>
  <si>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</si>
  <si>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</si>
  <si>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</si>
  <si>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</si>
  <si>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</si>
  <si>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</si>
  <si>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</si>
  <si>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</si>
  <si>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</si>
  <si>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</si>
  <si>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</si>
  <si>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</si>
  <si>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</si>
  <si>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</si>
  <si>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</si>
  <si>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</si>
  <si>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</si>
  <si>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</si>
  <si>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</si>
  <si>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</si>
  <si>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</si>
  <si>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</si>
  <si>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</si>
  <si>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</si>
  <si>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</si>
  <si>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</si>
  <si>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</si>
  <si>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</si>
  <si>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Тошлоқ тумани Араббой Тухтабой худуди Ғуломжон Машраб ўғли фермер хўжалиги томонидан суғорилиб экиладиган </t>
  </si>
  <si>
    <t>1626-1628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</si>
</sst>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/>
    <xf numFmtId="0" fontId="18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5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 xr:uid="{00000000-0005-0000-0000-000001000000}"/>
    <cellStyle name="Обычный 10 2" xfId="3" xr:uid="{00000000-0005-0000-0000-000002000000}"/>
    <cellStyle name="Обычный 10 4" xfId="4" xr:uid="{00000000-0005-0000-0000-000003000000}"/>
    <cellStyle name="Обычный 2" xfId="5" xr:uid="{00000000-0005-0000-0000-000004000000}"/>
    <cellStyle name="Обычный 2 2" xfId="6" xr:uid="{00000000-0005-0000-0000-000005000000}"/>
    <cellStyle name="Обычный 2 2 2" xfId="7" xr:uid="{00000000-0005-0000-0000-000006000000}"/>
    <cellStyle name="Обычный 2 2 3" xfId="8" xr:uid="{00000000-0005-0000-0000-000007000000}"/>
    <cellStyle name="Обычный 2 4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6" xfId="12" xr:uid="{00000000-0005-0000-0000-00000B000000}"/>
    <cellStyle name="Обычный 61" xfId="13" xr:uid="{00000000-0005-0000-0000-00000C000000}"/>
    <cellStyle name="Обычный 66" xfId="14" xr:uid="{00000000-0005-0000-0000-00000D000000}"/>
    <cellStyle name="Обычный 7" xfId="15" xr:uid="{00000000-0005-0000-0000-00000E000000}"/>
    <cellStyle name="Обычный_Бахытлы" xfId="1" xr:uid="{00000000-0005-0000-0000-00000F000000}"/>
    <cellStyle name="Финансовый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G78"/>
  <sheetViews>
    <sheetView tabSelected="1" zoomScale="85" zoomScaleNormal="85" zoomScaleSheetLayoutView="95" workbookViewId="0">
      <selection activeCell="A9" sqref="A9:X2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1" t="s">
        <v>72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33" ht="2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33" ht="2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2" t="s">
        <v>2</v>
      </c>
      <c r="N5" s="53"/>
      <c r="O5" s="53"/>
      <c r="P5" s="53"/>
      <c r="Q5" s="53"/>
      <c r="R5" s="54"/>
      <c r="S5" s="55" t="s">
        <v>3</v>
      </c>
      <c r="T5" s="55"/>
      <c r="U5" s="55"/>
      <c r="V5" s="55"/>
      <c r="W5" s="55"/>
      <c r="X5" s="56"/>
    </row>
    <row r="6" spans="1:33" ht="50.25" customHeight="1">
      <c r="A6" s="57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8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7" t="s">
        <v>15</v>
      </c>
      <c r="N6" s="57"/>
      <c r="O6" s="57"/>
      <c r="P6" s="57" t="s">
        <v>16</v>
      </c>
      <c r="Q6" s="57"/>
      <c r="R6" s="57"/>
      <c r="S6" s="57" t="s">
        <v>15</v>
      </c>
      <c r="T6" s="57"/>
      <c r="U6" s="57"/>
      <c r="V6" s="57" t="s">
        <v>16</v>
      </c>
      <c r="W6" s="57"/>
      <c r="X6" s="57"/>
    </row>
    <row r="7" spans="1:33" ht="60" customHeight="1">
      <c r="A7" s="57"/>
      <c r="B7" s="50"/>
      <c r="C7" s="50"/>
      <c r="D7" s="50"/>
      <c r="E7" s="50"/>
      <c r="F7" s="50"/>
      <c r="G7" s="58"/>
      <c r="H7" s="50"/>
      <c r="I7" s="50"/>
      <c r="J7" s="50"/>
      <c r="K7" s="50"/>
      <c r="L7" s="50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3" ht="22.5" customHeight="1">
      <c r="A8" s="57"/>
      <c r="B8" s="50"/>
      <c r="C8" s="50"/>
      <c r="D8" s="50"/>
      <c r="E8" s="50"/>
      <c r="F8" s="50"/>
      <c r="G8" s="58"/>
      <c r="H8" s="50"/>
      <c r="I8" s="50"/>
      <c r="J8" s="50"/>
      <c r="K8" s="50"/>
      <c r="L8" s="50"/>
      <c r="M8" s="5">
        <v>6</v>
      </c>
      <c r="N8" s="5"/>
      <c r="O8" s="6"/>
      <c r="P8" s="59" t="s">
        <v>20</v>
      </c>
      <c r="Q8" s="59"/>
      <c r="R8" s="59"/>
      <c r="S8" s="5">
        <v>3.77</v>
      </c>
      <c r="T8" s="5"/>
      <c r="U8" s="6"/>
      <c r="V8" s="59" t="s">
        <v>58</v>
      </c>
      <c r="W8" s="59"/>
      <c r="X8" s="59"/>
    </row>
    <row r="9" spans="1:33" s="10" customFormat="1" ht="19.5" customHeight="1">
      <c r="A9" s="6">
        <v>1</v>
      </c>
      <c r="B9" s="24">
        <v>1621</v>
      </c>
      <c r="C9" s="38">
        <v>4.8</v>
      </c>
      <c r="D9" s="7" t="s">
        <v>61</v>
      </c>
      <c r="E9" s="47">
        <v>16.3</v>
      </c>
      <c r="F9" s="48">
        <v>1.1028</v>
      </c>
      <c r="G9" s="31" t="s">
        <v>21</v>
      </c>
      <c r="H9" s="6">
        <v>201</v>
      </c>
      <c r="I9" s="48">
        <v>0.87190000000000001</v>
      </c>
      <c r="J9" s="28" t="s">
        <v>57</v>
      </c>
      <c r="K9" s="6">
        <v>0.5</v>
      </c>
      <c r="L9" s="30" t="s">
        <v>55</v>
      </c>
      <c r="M9" s="8">
        <f>+Y9*Z9</f>
        <v>7.7165999999999997</v>
      </c>
      <c r="N9" s="9">
        <f>M9*F9*0.7</f>
        <v>5.9569065359999991</v>
      </c>
      <c r="O9" s="9">
        <f>M9*I9*0.5</f>
        <v>3.3640517700000001</v>
      </c>
      <c r="P9" s="9">
        <f>M9*C9</f>
        <v>37.039679999999997</v>
      </c>
      <c r="Q9" s="9">
        <f>N9*C9</f>
        <v>28.593151372799994</v>
      </c>
      <c r="R9" s="9">
        <f>O9*C9</f>
        <v>16.147448495999999</v>
      </c>
      <c r="S9" s="9">
        <f>+AA9*Z9</f>
        <v>4.8485969999999998</v>
      </c>
      <c r="T9" s="9">
        <f>S9*F9*0.7</f>
        <v>3.7429229401199993</v>
      </c>
      <c r="U9" s="9">
        <f>S9*I9*0.3</f>
        <v>1.2682475172900001</v>
      </c>
      <c r="V9" s="9">
        <f>S9*C9</f>
        <v>23.273265599999998</v>
      </c>
      <c r="W9" s="9">
        <f>T9*C9</f>
        <v>17.966030112575996</v>
      </c>
      <c r="X9" s="9">
        <f>U9*C9</f>
        <v>6.0875880829920002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>
      <c r="A10" s="6">
        <v>2</v>
      </c>
      <c r="B10" s="24" t="s">
        <v>73</v>
      </c>
      <c r="C10" s="38">
        <v>5</v>
      </c>
      <c r="D10" s="7" t="s">
        <v>71</v>
      </c>
      <c r="E10" s="47">
        <v>5.17</v>
      </c>
      <c r="F10" s="48">
        <v>1.25</v>
      </c>
      <c r="G10" s="30" t="s">
        <v>55</v>
      </c>
      <c r="H10" s="6">
        <v>207</v>
      </c>
      <c r="I10" s="48">
        <v>0.85629999999999995</v>
      </c>
      <c r="J10" s="28" t="s">
        <v>57</v>
      </c>
      <c r="K10" s="49">
        <v>2.1</v>
      </c>
      <c r="L10" s="32" t="s">
        <v>60</v>
      </c>
      <c r="M10" s="8">
        <f t="shared" ref="M10:M11" si="0">+Y10*Z10</f>
        <v>7.7165999999999997</v>
      </c>
      <c r="N10" s="9">
        <f t="shared" ref="N10:N11" si="1">M10*F10*0.7</f>
        <v>6.7520249999999997</v>
      </c>
      <c r="O10" s="9">
        <f t="shared" ref="O10:O11" si="2">M10*I10*0.5</f>
        <v>3.3038622899999996</v>
      </c>
      <c r="P10" s="9">
        <f t="shared" ref="P10:P11" si="3">M10*C10</f>
        <v>38.582999999999998</v>
      </c>
      <c r="Q10" s="9">
        <f t="shared" ref="Q10:Q11" si="4">N10*C10</f>
        <v>33.760125000000002</v>
      </c>
      <c r="R10" s="9">
        <f t="shared" ref="R10:R11" si="5">O10*C10</f>
        <v>16.519311449999996</v>
      </c>
      <c r="S10" s="9">
        <f t="shared" ref="S10:S11" si="6">+AA10*Z10</f>
        <v>4.8485969999999998</v>
      </c>
      <c r="T10" s="9">
        <f t="shared" ref="T10:T11" si="7">S10*F10*0.7</f>
        <v>4.2425223749999992</v>
      </c>
      <c r="U10" s="9">
        <f t="shared" ref="U10:U11" si="8">S10*I10*0.3</f>
        <v>1.2455560833299999</v>
      </c>
      <c r="V10" s="9">
        <f t="shared" ref="V10:V11" si="9">S10*C10</f>
        <v>24.242984999999997</v>
      </c>
      <c r="W10" s="9">
        <f t="shared" ref="W10:W11" si="10">T10*C10</f>
        <v>21.212611874999997</v>
      </c>
      <c r="X10" s="9">
        <f t="shared" ref="X10:X11" si="11">U10*C10</f>
        <v>6.227780416649999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3" s="10" customFormat="1">
      <c r="A11" s="6">
        <v>3</v>
      </c>
      <c r="B11" s="24" t="s">
        <v>73</v>
      </c>
      <c r="C11" s="38">
        <v>5.6</v>
      </c>
      <c r="D11" s="7" t="s">
        <v>71</v>
      </c>
      <c r="E11" s="47">
        <v>7</v>
      </c>
      <c r="F11" s="48">
        <v>1.25</v>
      </c>
      <c r="G11" s="30" t="s">
        <v>55</v>
      </c>
      <c r="H11" s="6">
        <v>215</v>
      </c>
      <c r="I11" s="48">
        <v>0.83750000000000002</v>
      </c>
      <c r="J11" s="28" t="s">
        <v>57</v>
      </c>
      <c r="K11" s="6">
        <v>2.4</v>
      </c>
      <c r="L11" s="32" t="s">
        <v>60</v>
      </c>
      <c r="M11" s="8">
        <f t="shared" si="0"/>
        <v>7.7165999999999997</v>
      </c>
      <c r="N11" s="9">
        <f t="shared" si="1"/>
        <v>6.7520249999999997</v>
      </c>
      <c r="O11" s="9">
        <f t="shared" si="2"/>
        <v>3.23132625</v>
      </c>
      <c r="P11" s="9">
        <f t="shared" si="3"/>
        <v>43.212959999999995</v>
      </c>
      <c r="Q11" s="9">
        <f t="shared" si="4"/>
        <v>37.811339999999994</v>
      </c>
      <c r="R11" s="9">
        <f t="shared" si="5"/>
        <v>18.095426999999997</v>
      </c>
      <c r="S11" s="9">
        <f t="shared" si="6"/>
        <v>4.8485969999999998</v>
      </c>
      <c r="T11" s="9">
        <f t="shared" si="7"/>
        <v>4.2425223749999992</v>
      </c>
      <c r="U11" s="9">
        <f t="shared" si="8"/>
        <v>1.2182099962499999</v>
      </c>
      <c r="V11" s="9">
        <f t="shared" si="9"/>
        <v>27.152143199999998</v>
      </c>
      <c r="W11" s="9">
        <f t="shared" si="10"/>
        <v>23.758125299999993</v>
      </c>
      <c r="X11" s="9">
        <f t="shared" si="11"/>
        <v>6.8219759789999994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3">
      <c r="A12" s="6">
        <v>4</v>
      </c>
      <c r="B12" s="24">
        <v>1629</v>
      </c>
      <c r="C12" s="38">
        <v>3.1</v>
      </c>
      <c r="D12" s="7" t="s">
        <v>71</v>
      </c>
      <c r="E12" s="47">
        <v>9.07</v>
      </c>
      <c r="F12" s="48">
        <v>1.2250000000000001</v>
      </c>
      <c r="G12" s="30" t="s">
        <v>55</v>
      </c>
      <c r="H12" s="6">
        <v>212</v>
      </c>
      <c r="I12" s="48">
        <v>0.84379999999999999</v>
      </c>
      <c r="J12" s="28" t="s">
        <v>57</v>
      </c>
      <c r="K12" s="49">
        <v>2.5</v>
      </c>
      <c r="L12" s="32" t="s">
        <v>60</v>
      </c>
      <c r="M12" s="8">
        <f t="shared" ref="M12:M20" si="12">+Y12*Z12</f>
        <v>7.7165999999999997</v>
      </c>
      <c r="N12" s="9">
        <f t="shared" ref="N12:N20" si="13">M12*F12*0.7</f>
        <v>6.6169845</v>
      </c>
      <c r="O12" s="9">
        <f t="shared" ref="O12:O20" si="14">M12*I12*0.5</f>
        <v>3.2556335399999998</v>
      </c>
      <c r="P12" s="9">
        <f t="shared" ref="P12:P20" si="15">M12*C12</f>
        <v>23.92146</v>
      </c>
      <c r="Q12" s="9">
        <f t="shared" ref="Q12:Q20" si="16">N12*C12</f>
        <v>20.512651950000002</v>
      </c>
      <c r="R12" s="9">
        <f t="shared" ref="R12:R20" si="17">O12*C12</f>
        <v>10.092463973999999</v>
      </c>
      <c r="S12" s="9">
        <f t="shared" ref="S12:S20" si="18">+AA12*Z12</f>
        <v>4.8485969999999998</v>
      </c>
      <c r="T12" s="9">
        <f t="shared" ref="T12:T20" si="19">S12*F12*0.7</f>
        <v>4.1576719275</v>
      </c>
      <c r="U12" s="9">
        <f t="shared" ref="U12:U20" si="20">S12*I12*0.3</f>
        <v>1.22737384458</v>
      </c>
      <c r="V12" s="9">
        <f t="shared" ref="V12:V20" si="21">S12*C12</f>
        <v>15.030650700000001</v>
      </c>
      <c r="W12" s="9">
        <f t="shared" ref="W12:W20" si="22">T12*C12</f>
        <v>12.888782975250001</v>
      </c>
      <c r="X12" s="9">
        <f t="shared" ref="X12:X20" si="23">U12*C12</f>
        <v>3.8048589181980002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3" ht="15" customHeight="1">
      <c r="A13" s="6">
        <v>5</v>
      </c>
      <c r="B13" s="24">
        <v>1630</v>
      </c>
      <c r="C13" s="38">
        <v>4.4000000000000004</v>
      </c>
      <c r="D13" s="7" t="s">
        <v>61</v>
      </c>
      <c r="E13" s="47">
        <v>26.74</v>
      </c>
      <c r="F13" s="48">
        <v>0.92869999999999997</v>
      </c>
      <c r="G13" s="31" t="s">
        <v>21</v>
      </c>
      <c r="H13" s="6">
        <v>189</v>
      </c>
      <c r="I13" s="48">
        <v>0.9</v>
      </c>
      <c r="J13" s="31" t="s">
        <v>21</v>
      </c>
      <c r="K13" s="6">
        <v>2.5</v>
      </c>
      <c r="L13" s="32" t="s">
        <v>60</v>
      </c>
      <c r="M13" s="8">
        <f t="shared" si="12"/>
        <v>7.7165999999999997</v>
      </c>
      <c r="N13" s="9">
        <f t="shared" si="13"/>
        <v>5.0164844939999993</v>
      </c>
      <c r="O13" s="9">
        <f t="shared" si="14"/>
        <v>3.4724699999999999</v>
      </c>
      <c r="P13" s="9">
        <f t="shared" si="15"/>
        <v>33.953040000000001</v>
      </c>
      <c r="Q13" s="9">
        <f t="shared" si="16"/>
        <v>22.072531773599998</v>
      </c>
      <c r="R13" s="9">
        <f t="shared" si="17"/>
        <v>15.278868000000001</v>
      </c>
      <c r="S13" s="9">
        <f t="shared" si="18"/>
        <v>4.8485969999999998</v>
      </c>
      <c r="T13" s="9">
        <f t="shared" si="19"/>
        <v>3.1520244237299995</v>
      </c>
      <c r="U13" s="9">
        <f t="shared" si="20"/>
        <v>1.3091211900000002</v>
      </c>
      <c r="V13" s="9">
        <f t="shared" si="21"/>
        <v>21.333826800000001</v>
      </c>
      <c r="W13" s="9">
        <f t="shared" si="22"/>
        <v>13.868907464411999</v>
      </c>
      <c r="X13" s="9">
        <f t="shared" si="23"/>
        <v>5.7601332360000015</v>
      </c>
      <c r="Y13" s="26">
        <v>6</v>
      </c>
      <c r="Z13" s="10">
        <v>1.2861</v>
      </c>
      <c r="AA13" s="10">
        <v>3.77</v>
      </c>
      <c r="AC13" s="32" t="s">
        <v>60</v>
      </c>
      <c r="AG13" s="1">
        <v>300</v>
      </c>
    </row>
    <row r="14" spans="1:33">
      <c r="A14" s="6">
        <v>6</v>
      </c>
      <c r="B14" s="24">
        <v>1631</v>
      </c>
      <c r="C14" s="38">
        <v>3.7</v>
      </c>
      <c r="D14" s="7" t="s">
        <v>61</v>
      </c>
      <c r="E14" s="47">
        <v>16.53</v>
      </c>
      <c r="F14" s="48">
        <v>1.0991</v>
      </c>
      <c r="G14" s="31" t="s">
        <v>21</v>
      </c>
      <c r="H14" s="6">
        <v>178</v>
      </c>
      <c r="I14" s="48">
        <v>0.92810000000000004</v>
      </c>
      <c r="J14" s="31" t="s">
        <v>21</v>
      </c>
      <c r="K14" s="49">
        <v>2.5</v>
      </c>
      <c r="L14" s="32" t="s">
        <v>60</v>
      </c>
      <c r="M14" s="8">
        <f t="shared" si="12"/>
        <v>7.7165999999999997</v>
      </c>
      <c r="N14" s="9">
        <f t="shared" si="13"/>
        <v>5.9369205419999993</v>
      </c>
      <c r="O14" s="9">
        <f t="shared" si="14"/>
        <v>3.5808882299999998</v>
      </c>
      <c r="P14" s="9">
        <f t="shared" si="15"/>
        <v>28.55142</v>
      </c>
      <c r="Q14" s="9">
        <f t="shared" si="16"/>
        <v>21.966606005399999</v>
      </c>
      <c r="R14" s="9">
        <f t="shared" si="17"/>
        <v>13.249286451</v>
      </c>
      <c r="S14" s="9">
        <f t="shared" si="18"/>
        <v>4.8485969999999998</v>
      </c>
      <c r="T14" s="9">
        <f t="shared" si="19"/>
        <v>3.7303650738899998</v>
      </c>
      <c r="U14" s="9">
        <f t="shared" si="20"/>
        <v>1.3499948627099998</v>
      </c>
      <c r="V14" s="9">
        <f t="shared" si="21"/>
        <v>17.939808899999999</v>
      </c>
      <c r="W14" s="9">
        <f t="shared" si="22"/>
        <v>13.802350773393</v>
      </c>
      <c r="X14" s="9">
        <f t="shared" si="23"/>
        <v>4.9949809920269992</v>
      </c>
      <c r="Y14" s="26">
        <v>6</v>
      </c>
      <c r="Z14" s="10">
        <v>1.2861</v>
      </c>
      <c r="AA14" s="10">
        <v>3.77</v>
      </c>
    </row>
    <row r="15" spans="1:33">
      <c r="A15" s="6">
        <v>7</v>
      </c>
      <c r="B15" s="24">
        <v>1632</v>
      </c>
      <c r="C15" s="38">
        <v>5.4</v>
      </c>
      <c r="D15" s="7" t="s">
        <v>71</v>
      </c>
      <c r="E15" s="47">
        <v>14.11</v>
      </c>
      <c r="F15" s="48">
        <v>1.1397999999999999</v>
      </c>
      <c r="G15" s="30" t="s">
        <v>55</v>
      </c>
      <c r="H15" s="6">
        <v>146</v>
      </c>
      <c r="I15" s="48">
        <v>1.0094000000000001</v>
      </c>
      <c r="J15" s="31" t="s">
        <v>21</v>
      </c>
      <c r="K15" s="6">
        <v>2.5</v>
      </c>
      <c r="L15" s="32" t="s">
        <v>60</v>
      </c>
      <c r="M15" s="8">
        <f t="shared" si="12"/>
        <v>7.7165999999999997</v>
      </c>
      <c r="N15" s="9">
        <f t="shared" si="13"/>
        <v>6.1567664759999987</v>
      </c>
      <c r="O15" s="9">
        <f t="shared" si="14"/>
        <v>3.8945680199999999</v>
      </c>
      <c r="P15" s="9">
        <f t="shared" si="15"/>
        <v>41.669640000000001</v>
      </c>
      <c r="Q15" s="9">
        <f t="shared" si="16"/>
        <v>33.246538970399996</v>
      </c>
      <c r="R15" s="9">
        <f t="shared" si="17"/>
        <v>21.030667308000002</v>
      </c>
      <c r="S15" s="9">
        <f t="shared" si="18"/>
        <v>4.8485969999999998</v>
      </c>
      <c r="T15" s="9">
        <f t="shared" si="19"/>
        <v>3.8685016024199994</v>
      </c>
      <c r="U15" s="9">
        <f t="shared" si="20"/>
        <v>1.46825214354</v>
      </c>
      <c r="V15" s="9">
        <f t="shared" si="21"/>
        <v>26.182423800000002</v>
      </c>
      <c r="W15" s="9">
        <f t="shared" si="22"/>
        <v>20.889908653067998</v>
      </c>
      <c r="X15" s="9">
        <f t="shared" si="23"/>
        <v>7.9285615751160003</v>
      </c>
      <c r="Y15" s="26">
        <v>6</v>
      </c>
      <c r="Z15" s="10">
        <v>1.2861</v>
      </c>
      <c r="AA15" s="10">
        <v>3.77</v>
      </c>
    </row>
    <row r="16" spans="1:33">
      <c r="A16" s="6">
        <v>8</v>
      </c>
      <c r="B16" s="24">
        <v>1634</v>
      </c>
      <c r="C16" s="38">
        <v>3.1</v>
      </c>
      <c r="D16" s="7" t="s">
        <v>61</v>
      </c>
      <c r="E16" s="47">
        <v>9.36</v>
      </c>
      <c r="F16" s="48">
        <v>1.2194</v>
      </c>
      <c r="G16" s="30" t="s">
        <v>55</v>
      </c>
      <c r="H16" s="6">
        <v>157</v>
      </c>
      <c r="I16" s="48">
        <v>0.98129999999999995</v>
      </c>
      <c r="J16" s="31" t="s">
        <v>21</v>
      </c>
      <c r="K16" s="49">
        <v>1.8</v>
      </c>
      <c r="L16" s="29" t="s">
        <v>56</v>
      </c>
      <c r="M16" s="8">
        <f t="shared" si="12"/>
        <v>7.7165999999999997</v>
      </c>
      <c r="N16" s="9">
        <f t="shared" si="13"/>
        <v>6.5867354279999999</v>
      </c>
      <c r="O16" s="9">
        <f t="shared" si="14"/>
        <v>3.7861497899999996</v>
      </c>
      <c r="P16" s="9">
        <f t="shared" si="15"/>
        <v>23.92146</v>
      </c>
      <c r="Q16" s="9">
        <f t="shared" si="16"/>
        <v>20.418879826800001</v>
      </c>
      <c r="R16" s="9">
        <f t="shared" si="17"/>
        <v>11.737064348999999</v>
      </c>
      <c r="S16" s="9">
        <f t="shared" si="18"/>
        <v>4.8485969999999998</v>
      </c>
      <c r="T16" s="9">
        <f t="shared" si="19"/>
        <v>4.1386654272599994</v>
      </c>
      <c r="U16" s="9">
        <f t="shared" si="20"/>
        <v>1.4273784708299999</v>
      </c>
      <c r="V16" s="9">
        <f t="shared" si="21"/>
        <v>15.030650700000001</v>
      </c>
      <c r="W16" s="9">
        <f t="shared" si="22"/>
        <v>12.829862824505998</v>
      </c>
      <c r="X16" s="9">
        <f t="shared" si="23"/>
        <v>4.4248732595730003</v>
      </c>
      <c r="Y16" s="26">
        <v>6</v>
      </c>
      <c r="Z16" s="10">
        <v>1.2861</v>
      </c>
      <c r="AA16" s="10">
        <v>3.77</v>
      </c>
    </row>
    <row r="17" spans="1:32">
      <c r="A17" s="6">
        <v>9</v>
      </c>
      <c r="B17" s="24">
        <v>1638</v>
      </c>
      <c r="C17" s="38">
        <v>5.3</v>
      </c>
      <c r="D17" s="7" t="s">
        <v>71</v>
      </c>
      <c r="E17" s="47">
        <v>14.12</v>
      </c>
      <c r="F17" s="48">
        <v>1.1397999999999999</v>
      </c>
      <c r="G17" s="30" t="s">
        <v>55</v>
      </c>
      <c r="H17" s="6">
        <v>207</v>
      </c>
      <c r="I17" s="48">
        <v>0.85629999999999995</v>
      </c>
      <c r="J17" s="28" t="s">
        <v>57</v>
      </c>
      <c r="K17" s="6">
        <v>2.5</v>
      </c>
      <c r="L17" s="32" t="s">
        <v>60</v>
      </c>
      <c r="M17" s="8">
        <f t="shared" si="12"/>
        <v>7.7165999999999997</v>
      </c>
      <c r="N17" s="9">
        <f t="shared" si="13"/>
        <v>6.1567664759999987</v>
      </c>
      <c r="O17" s="9">
        <f t="shared" si="14"/>
        <v>3.3038622899999996</v>
      </c>
      <c r="P17" s="9">
        <f t="shared" si="15"/>
        <v>40.897979999999997</v>
      </c>
      <c r="Q17" s="9">
        <f t="shared" si="16"/>
        <v>32.630862322799992</v>
      </c>
      <c r="R17" s="9">
        <f t="shared" si="17"/>
        <v>17.510470136999999</v>
      </c>
      <c r="S17" s="9">
        <f t="shared" si="18"/>
        <v>4.8485969999999998</v>
      </c>
      <c r="T17" s="9">
        <f t="shared" si="19"/>
        <v>3.8685016024199994</v>
      </c>
      <c r="U17" s="9">
        <f t="shared" si="20"/>
        <v>1.2455560833299999</v>
      </c>
      <c r="V17" s="9">
        <f t="shared" si="21"/>
        <v>25.697564099999997</v>
      </c>
      <c r="W17" s="9">
        <f t="shared" si="22"/>
        <v>20.503058492825996</v>
      </c>
      <c r="X17" s="9">
        <f t="shared" si="23"/>
        <v>6.6014472416489989</v>
      </c>
      <c r="Y17" s="26">
        <v>6</v>
      </c>
      <c r="Z17" s="10">
        <v>1.2861</v>
      </c>
      <c r="AA17" s="10">
        <v>3.77</v>
      </c>
    </row>
    <row r="18" spans="1:32">
      <c r="A18" s="6">
        <v>10</v>
      </c>
      <c r="B18" s="24">
        <v>1640</v>
      </c>
      <c r="C18" s="38">
        <v>5</v>
      </c>
      <c r="D18" s="7" t="s">
        <v>71</v>
      </c>
      <c r="E18" s="47">
        <v>23.92</v>
      </c>
      <c r="F18" s="48">
        <v>0.9768</v>
      </c>
      <c r="G18" s="31" t="s">
        <v>21</v>
      </c>
      <c r="H18" s="6">
        <v>176</v>
      </c>
      <c r="I18" s="48">
        <v>0.93440000000000001</v>
      </c>
      <c r="J18" s="31" t="s">
        <v>21</v>
      </c>
      <c r="K18" s="49">
        <v>1.2</v>
      </c>
      <c r="L18" s="31" t="s">
        <v>21</v>
      </c>
      <c r="M18" s="8">
        <f t="shared" si="12"/>
        <v>7.7165999999999997</v>
      </c>
      <c r="N18" s="9">
        <f t="shared" si="13"/>
        <v>5.2763024159999992</v>
      </c>
      <c r="O18" s="9">
        <f t="shared" si="14"/>
        <v>3.6051955200000001</v>
      </c>
      <c r="P18" s="9">
        <f t="shared" si="15"/>
        <v>38.582999999999998</v>
      </c>
      <c r="Q18" s="9">
        <f t="shared" si="16"/>
        <v>26.381512079999997</v>
      </c>
      <c r="R18" s="9">
        <f t="shared" si="17"/>
        <v>18.025977600000001</v>
      </c>
      <c r="S18" s="9">
        <f t="shared" si="18"/>
        <v>4.8485969999999998</v>
      </c>
      <c r="T18" s="9">
        <f t="shared" si="19"/>
        <v>3.3152766847199997</v>
      </c>
      <c r="U18" s="9">
        <f t="shared" si="20"/>
        <v>1.3591587110399999</v>
      </c>
      <c r="V18" s="9">
        <f t="shared" si="21"/>
        <v>24.242984999999997</v>
      </c>
      <c r="W18" s="9">
        <f t="shared" si="22"/>
        <v>16.576383423599999</v>
      </c>
      <c r="X18" s="9">
        <f t="shared" si="23"/>
        <v>6.7957935551999995</v>
      </c>
      <c r="Y18" s="26">
        <v>6</v>
      </c>
      <c r="Z18" s="10">
        <v>1.2861</v>
      </c>
      <c r="AA18" s="10">
        <v>3.77</v>
      </c>
    </row>
    <row r="19" spans="1:32">
      <c r="A19" s="6">
        <v>11</v>
      </c>
      <c r="B19" s="24">
        <v>1640</v>
      </c>
      <c r="C19" s="38">
        <v>7.1</v>
      </c>
      <c r="D19" s="7" t="s">
        <v>71</v>
      </c>
      <c r="E19" s="47">
        <v>20.93</v>
      </c>
      <c r="F19" s="48">
        <v>1.0267999999999999</v>
      </c>
      <c r="G19" s="31" t="s">
        <v>21</v>
      </c>
      <c r="H19" s="6">
        <v>188</v>
      </c>
      <c r="I19" s="48">
        <v>0.90310000000000001</v>
      </c>
      <c r="J19" s="31" t="s">
        <v>21</v>
      </c>
      <c r="K19" s="6">
        <v>1.1000000000000001</v>
      </c>
      <c r="L19" s="31" t="s">
        <v>21</v>
      </c>
      <c r="M19" s="8">
        <f t="shared" si="12"/>
        <v>7.7165999999999997</v>
      </c>
      <c r="N19" s="9">
        <f t="shared" si="13"/>
        <v>5.5463834159999985</v>
      </c>
      <c r="O19" s="9">
        <f t="shared" si="14"/>
        <v>3.4844307299999997</v>
      </c>
      <c r="P19" s="9">
        <f t="shared" si="15"/>
        <v>54.787859999999995</v>
      </c>
      <c r="Q19" s="9">
        <f t="shared" si="16"/>
        <v>39.379322253599987</v>
      </c>
      <c r="R19" s="9">
        <f t="shared" si="17"/>
        <v>24.739458182999996</v>
      </c>
      <c r="S19" s="9">
        <f t="shared" si="18"/>
        <v>4.8485969999999998</v>
      </c>
      <c r="T19" s="9">
        <f t="shared" si="19"/>
        <v>3.4849775797199998</v>
      </c>
      <c r="U19" s="9">
        <f t="shared" si="20"/>
        <v>1.3136303852099998</v>
      </c>
      <c r="V19" s="9">
        <f t="shared" si="21"/>
        <v>34.425038699999995</v>
      </c>
      <c r="W19" s="9">
        <f t="shared" si="22"/>
        <v>24.743340816011997</v>
      </c>
      <c r="X19" s="9">
        <f t="shared" si="23"/>
        <v>9.3267757349909974</v>
      </c>
      <c r="Y19" s="26">
        <v>6</v>
      </c>
      <c r="Z19" s="10">
        <v>1.2861</v>
      </c>
      <c r="AA19" s="10">
        <v>3.77</v>
      </c>
    </row>
    <row r="20" spans="1:32" s="10" customFormat="1">
      <c r="A20" s="6">
        <v>12</v>
      </c>
      <c r="B20" s="24">
        <v>1697</v>
      </c>
      <c r="C20" s="38">
        <v>5</v>
      </c>
      <c r="D20" s="7" t="s">
        <v>71</v>
      </c>
      <c r="E20" s="47">
        <v>10.210000000000001</v>
      </c>
      <c r="F20" s="48">
        <v>1.2045999999999999</v>
      </c>
      <c r="G20" s="30" t="s">
        <v>55</v>
      </c>
      <c r="H20" s="6">
        <v>191</v>
      </c>
      <c r="I20" s="48">
        <v>0.89690000000000003</v>
      </c>
      <c r="J20" s="31" t="s">
        <v>21</v>
      </c>
      <c r="K20" s="49">
        <v>1</v>
      </c>
      <c r="L20" s="31" t="s">
        <v>21</v>
      </c>
      <c r="M20" s="8">
        <f t="shared" si="12"/>
        <v>7.7165999999999997</v>
      </c>
      <c r="N20" s="9">
        <f t="shared" si="13"/>
        <v>6.506791451999999</v>
      </c>
      <c r="O20" s="9">
        <f t="shared" si="14"/>
        <v>3.4605092700000002</v>
      </c>
      <c r="P20" s="9">
        <f t="shared" si="15"/>
        <v>38.582999999999998</v>
      </c>
      <c r="Q20" s="9">
        <f t="shared" si="16"/>
        <v>32.533957259999994</v>
      </c>
      <c r="R20" s="9">
        <f t="shared" si="17"/>
        <v>17.30254635</v>
      </c>
      <c r="S20" s="9">
        <f t="shared" si="18"/>
        <v>4.8485969999999998</v>
      </c>
      <c r="T20" s="9">
        <f t="shared" si="19"/>
        <v>4.088433962339999</v>
      </c>
      <c r="U20" s="9">
        <f t="shared" si="20"/>
        <v>1.3046119947900001</v>
      </c>
      <c r="V20" s="9">
        <f t="shared" si="21"/>
        <v>24.242984999999997</v>
      </c>
      <c r="W20" s="9">
        <f t="shared" si="22"/>
        <v>20.442169811699994</v>
      </c>
      <c r="X20" s="9">
        <f t="shared" si="23"/>
        <v>6.5230599739500006</v>
      </c>
      <c r="Y20" s="26">
        <v>6</v>
      </c>
      <c r="Z20" s="10">
        <v>1.2861</v>
      </c>
      <c r="AA20" s="10">
        <v>3.77</v>
      </c>
      <c r="AB20" s="1"/>
      <c r="AC20" s="1"/>
      <c r="AD20" s="1"/>
      <c r="AE20" s="1"/>
      <c r="AF20" s="1"/>
    </row>
    <row r="21" spans="1:32" s="10" customFormat="1">
      <c r="A21" s="6">
        <v>13</v>
      </c>
      <c r="B21" s="24">
        <v>1697</v>
      </c>
      <c r="C21" s="38">
        <v>5</v>
      </c>
      <c r="D21" s="7" t="s">
        <v>71</v>
      </c>
      <c r="E21" s="47">
        <v>11.31</v>
      </c>
      <c r="F21" s="48">
        <v>1.1860999999999999</v>
      </c>
      <c r="G21" s="30" t="s">
        <v>55</v>
      </c>
      <c r="H21" s="6">
        <v>174</v>
      </c>
      <c r="I21" s="48">
        <v>0.9375</v>
      </c>
      <c r="J21" s="31" t="s">
        <v>21</v>
      </c>
      <c r="K21" s="49">
        <v>1</v>
      </c>
      <c r="L21" s="31" t="s">
        <v>21</v>
      </c>
      <c r="M21" s="8">
        <f t="shared" ref="M21:M25" si="24">+Y21*Z21</f>
        <v>7.7165999999999997</v>
      </c>
      <c r="N21" s="9">
        <f t="shared" ref="N21:N25" si="25">M21*F21*0.7</f>
        <v>6.4068614819999983</v>
      </c>
      <c r="O21" s="9">
        <f t="shared" ref="O21:O25" si="26">M21*I21*0.5</f>
        <v>3.6171562499999999</v>
      </c>
      <c r="P21" s="9">
        <f t="shared" ref="P21:P25" si="27">M21*C21</f>
        <v>38.582999999999998</v>
      </c>
      <c r="Q21" s="9">
        <f t="shared" ref="Q21:Q25" si="28">N21*C21</f>
        <v>32.03430740999999</v>
      </c>
      <c r="R21" s="9">
        <f t="shared" ref="R21:R25" si="29">O21*C21</f>
        <v>18.08578125</v>
      </c>
      <c r="S21" s="9">
        <f t="shared" ref="S21:S25" si="30">+AA21*Z21</f>
        <v>4.8485969999999998</v>
      </c>
      <c r="T21" s="9">
        <f t="shared" ref="T21:T25" si="31">S21*F21*0.7</f>
        <v>4.0256446311899996</v>
      </c>
      <c r="U21" s="9">
        <f t="shared" ref="U21:U25" si="32">S21*I21*0.3</f>
        <v>1.3636679062499999</v>
      </c>
      <c r="V21" s="9">
        <f t="shared" ref="V21:V25" si="33">S21*C21</f>
        <v>24.242984999999997</v>
      </c>
      <c r="W21" s="9">
        <f t="shared" ref="W21:W25" si="34">T21*C21</f>
        <v>20.128223155949996</v>
      </c>
      <c r="X21" s="9">
        <f t="shared" ref="X21:X25" si="35">U21*C21</f>
        <v>6.8183395312499995</v>
      </c>
      <c r="Y21" s="26">
        <v>6</v>
      </c>
      <c r="Z21" s="10">
        <v>1.2861</v>
      </c>
      <c r="AA21" s="10">
        <v>3.77</v>
      </c>
      <c r="AB21" s="1"/>
      <c r="AC21" s="1"/>
      <c r="AD21" s="1"/>
      <c r="AE21" s="1"/>
      <c r="AF21" s="1"/>
    </row>
    <row r="22" spans="1:32" s="10" customFormat="1">
      <c r="A22" s="6">
        <v>14</v>
      </c>
      <c r="B22" s="24">
        <v>1697</v>
      </c>
      <c r="C22" s="38">
        <v>4.9000000000000004</v>
      </c>
      <c r="D22" s="7" t="s">
        <v>71</v>
      </c>
      <c r="E22" s="47">
        <v>14.85</v>
      </c>
      <c r="F22" s="48">
        <v>1.1269</v>
      </c>
      <c r="G22" s="30" t="s">
        <v>55</v>
      </c>
      <c r="H22" s="6">
        <v>142</v>
      </c>
      <c r="I22" s="48">
        <v>1.0187999999999999</v>
      </c>
      <c r="J22" s="31" t="s">
        <v>21</v>
      </c>
      <c r="K22" s="6">
        <v>1.9</v>
      </c>
      <c r="L22" s="29" t="s">
        <v>56</v>
      </c>
      <c r="M22" s="8">
        <f t="shared" si="24"/>
        <v>7.7165999999999997</v>
      </c>
      <c r="N22" s="9">
        <f t="shared" si="25"/>
        <v>6.0870855779999999</v>
      </c>
      <c r="O22" s="9">
        <f t="shared" si="26"/>
        <v>3.9308360399999995</v>
      </c>
      <c r="P22" s="9">
        <f t="shared" si="27"/>
        <v>37.811340000000001</v>
      </c>
      <c r="Q22" s="9">
        <f t="shared" si="28"/>
        <v>29.826719332200003</v>
      </c>
      <c r="R22" s="9">
        <f t="shared" si="29"/>
        <v>19.261096595999998</v>
      </c>
      <c r="S22" s="9">
        <f t="shared" si="30"/>
        <v>4.8485969999999998</v>
      </c>
      <c r="T22" s="9">
        <f t="shared" si="31"/>
        <v>3.8247187715099993</v>
      </c>
      <c r="U22" s="9">
        <f t="shared" si="32"/>
        <v>1.4819251870799997</v>
      </c>
      <c r="V22" s="9">
        <f t="shared" si="33"/>
        <v>23.7581253</v>
      </c>
      <c r="W22" s="9">
        <f t="shared" si="34"/>
        <v>18.741121980398997</v>
      </c>
      <c r="X22" s="9">
        <f t="shared" si="35"/>
        <v>7.2614334166919985</v>
      </c>
      <c r="Y22" s="26">
        <v>6</v>
      </c>
      <c r="Z22" s="10">
        <v>1.2861</v>
      </c>
      <c r="AA22" s="10">
        <v>3.77</v>
      </c>
      <c r="AB22" s="1"/>
      <c r="AC22" s="1"/>
      <c r="AD22" s="1"/>
      <c r="AE22" s="1"/>
      <c r="AF22" s="1"/>
    </row>
    <row r="23" spans="1:32" s="10" customFormat="1">
      <c r="A23" s="6">
        <v>15</v>
      </c>
      <c r="B23" s="24">
        <v>1700</v>
      </c>
      <c r="C23" s="38">
        <v>3.8</v>
      </c>
      <c r="D23" s="7" t="s">
        <v>61</v>
      </c>
      <c r="E23" s="47">
        <v>16.100000000000001</v>
      </c>
      <c r="F23" s="48">
        <v>1.1065</v>
      </c>
      <c r="G23" s="31" t="s">
        <v>21</v>
      </c>
      <c r="H23" s="6">
        <v>97</v>
      </c>
      <c r="I23" s="48">
        <v>1.1313</v>
      </c>
      <c r="J23" s="30" t="s">
        <v>55</v>
      </c>
      <c r="K23" s="49">
        <v>1.4</v>
      </c>
      <c r="L23" s="28" t="s">
        <v>57</v>
      </c>
      <c r="M23" s="8">
        <f t="shared" si="24"/>
        <v>7.7165999999999997</v>
      </c>
      <c r="N23" s="9">
        <f t="shared" si="25"/>
        <v>5.9768925299999998</v>
      </c>
      <c r="O23" s="9">
        <f t="shared" si="26"/>
        <v>4.3648947900000001</v>
      </c>
      <c r="P23" s="9">
        <f t="shared" si="27"/>
        <v>29.323079999999997</v>
      </c>
      <c r="Q23" s="9">
        <f t="shared" si="28"/>
        <v>22.712191613999998</v>
      </c>
      <c r="R23" s="9">
        <f t="shared" si="29"/>
        <v>16.586600202</v>
      </c>
      <c r="S23" s="9">
        <f t="shared" si="30"/>
        <v>4.8485969999999998</v>
      </c>
      <c r="T23" s="9">
        <f t="shared" si="31"/>
        <v>3.7554808063499996</v>
      </c>
      <c r="U23" s="9">
        <f t="shared" si="32"/>
        <v>1.64556533583</v>
      </c>
      <c r="V23" s="9">
        <f t="shared" si="33"/>
        <v>18.424668599999997</v>
      </c>
      <c r="W23" s="9">
        <f t="shared" si="34"/>
        <v>14.270827064129998</v>
      </c>
      <c r="X23" s="9">
        <f t="shared" si="35"/>
        <v>6.2531482761539996</v>
      </c>
      <c r="Y23" s="26">
        <v>6</v>
      </c>
      <c r="Z23" s="10">
        <v>1.2861</v>
      </c>
      <c r="AA23" s="10">
        <v>3.77</v>
      </c>
      <c r="AB23" s="1"/>
      <c r="AC23" s="1"/>
      <c r="AD23" s="1"/>
      <c r="AE23" s="1"/>
      <c r="AF23" s="1"/>
    </row>
    <row r="24" spans="1:32" s="10" customFormat="1">
      <c r="A24" s="6">
        <v>16</v>
      </c>
      <c r="B24" s="24">
        <v>1701</v>
      </c>
      <c r="C24" s="38">
        <v>5</v>
      </c>
      <c r="D24" s="7" t="s">
        <v>61</v>
      </c>
      <c r="E24" s="47">
        <v>11.67</v>
      </c>
      <c r="F24" s="48">
        <v>1.1805000000000001</v>
      </c>
      <c r="G24" s="30" t="s">
        <v>55</v>
      </c>
      <c r="H24" s="6">
        <v>125</v>
      </c>
      <c r="I24" s="48">
        <v>1.0625</v>
      </c>
      <c r="J24" s="31" t="s">
        <v>21</v>
      </c>
      <c r="K24" s="49">
        <v>1.4</v>
      </c>
      <c r="L24" s="28" t="s">
        <v>57</v>
      </c>
      <c r="M24" s="8">
        <f t="shared" si="24"/>
        <v>7.7165999999999997</v>
      </c>
      <c r="N24" s="9">
        <f t="shared" si="25"/>
        <v>6.3766124099999999</v>
      </c>
      <c r="O24" s="9">
        <f t="shared" si="26"/>
        <v>4.0994437499999998</v>
      </c>
      <c r="P24" s="9">
        <f t="shared" si="27"/>
        <v>38.582999999999998</v>
      </c>
      <c r="Q24" s="9">
        <f t="shared" si="28"/>
        <v>31.883062049999999</v>
      </c>
      <c r="R24" s="9">
        <f t="shared" si="29"/>
        <v>20.497218749999998</v>
      </c>
      <c r="S24" s="9">
        <f t="shared" si="30"/>
        <v>4.8485969999999998</v>
      </c>
      <c r="T24" s="9">
        <f t="shared" si="31"/>
        <v>4.0066381309499999</v>
      </c>
      <c r="U24" s="9">
        <f t="shared" si="32"/>
        <v>1.5454902937499999</v>
      </c>
      <c r="V24" s="9">
        <f t="shared" si="33"/>
        <v>24.242984999999997</v>
      </c>
      <c r="W24" s="9">
        <f t="shared" si="34"/>
        <v>20.033190654750001</v>
      </c>
      <c r="X24" s="9">
        <f t="shared" si="35"/>
        <v>7.7274514687499991</v>
      </c>
      <c r="Y24" s="26">
        <v>6</v>
      </c>
      <c r="Z24" s="10">
        <v>1.2861</v>
      </c>
      <c r="AA24" s="10">
        <v>3.77</v>
      </c>
      <c r="AB24" s="1"/>
      <c r="AC24" s="1"/>
      <c r="AD24" s="1"/>
      <c r="AE24" s="1"/>
      <c r="AF24" s="1"/>
    </row>
    <row r="25" spans="1:32" s="10" customFormat="1">
      <c r="A25" s="6">
        <v>17</v>
      </c>
      <c r="B25" s="24">
        <v>1701</v>
      </c>
      <c r="C25" s="38">
        <v>6.4</v>
      </c>
      <c r="D25" s="7" t="s">
        <v>61</v>
      </c>
      <c r="E25" s="47">
        <v>23.4</v>
      </c>
      <c r="F25" s="48">
        <v>0.98419999999999996</v>
      </c>
      <c r="G25" s="31" t="s">
        <v>21</v>
      </c>
      <c r="H25" s="6">
        <v>139</v>
      </c>
      <c r="I25" s="48">
        <v>1.0249999999999999</v>
      </c>
      <c r="J25" s="31" t="s">
        <v>21</v>
      </c>
      <c r="K25" s="6">
        <v>1.1000000000000001</v>
      </c>
      <c r="L25" s="31" t="s">
        <v>21</v>
      </c>
      <c r="M25" s="8">
        <f t="shared" si="24"/>
        <v>7.7165999999999997</v>
      </c>
      <c r="N25" s="9">
        <f t="shared" si="25"/>
        <v>5.3162744039999987</v>
      </c>
      <c r="O25" s="9">
        <f t="shared" si="26"/>
        <v>3.9547574999999995</v>
      </c>
      <c r="P25" s="9">
        <f t="shared" si="27"/>
        <v>49.386240000000001</v>
      </c>
      <c r="Q25" s="9">
        <f t="shared" si="28"/>
        <v>34.024156185599992</v>
      </c>
      <c r="R25" s="9">
        <f t="shared" si="29"/>
        <v>25.310447999999997</v>
      </c>
      <c r="S25" s="9">
        <f t="shared" si="30"/>
        <v>4.8485969999999998</v>
      </c>
      <c r="T25" s="9">
        <f t="shared" si="31"/>
        <v>3.3403924171799995</v>
      </c>
      <c r="U25" s="9">
        <f t="shared" si="32"/>
        <v>1.4909435774999997</v>
      </c>
      <c r="V25" s="9">
        <f t="shared" si="33"/>
        <v>31.0310208</v>
      </c>
      <c r="W25" s="9">
        <f t="shared" si="34"/>
        <v>21.378511469951999</v>
      </c>
      <c r="X25" s="9">
        <f t="shared" si="35"/>
        <v>9.5420388959999993</v>
      </c>
      <c r="Y25" s="26">
        <v>6</v>
      </c>
      <c r="Z25" s="10">
        <v>1.2861</v>
      </c>
      <c r="AA25" s="10">
        <v>3.77</v>
      </c>
      <c r="AB25" s="1"/>
      <c r="AC25" s="1"/>
      <c r="AD25" s="1"/>
      <c r="AE25" s="1"/>
      <c r="AF25" s="1"/>
    </row>
    <row r="26" spans="1:32" s="10" customFormat="1">
      <c r="A26" s="1"/>
      <c r="B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33">
        <f>SUM(C9:C25)</f>
        <v>82.600000000000009</v>
      </c>
      <c r="D27" s="1"/>
      <c r="E27" s="1"/>
      <c r="F27" s="12"/>
      <c r="G27" s="1"/>
      <c r="H27" s="1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 ht="18" customHeight="1">
      <c r="A28" s="1"/>
      <c r="B28" s="1"/>
      <c r="C28" s="1"/>
      <c r="D28" s="1"/>
      <c r="E28" s="33">
        <f>SUM(E9:E27)</f>
        <v>250.79</v>
      </c>
      <c r="F28" s="12"/>
      <c r="G28" s="1"/>
      <c r="H28" s="1">
        <f>SUM(H9:H27)</f>
        <v>2944</v>
      </c>
      <c r="J28" s="12"/>
      <c r="K28" s="1">
        <f>SUM(K9:K27)</f>
        <v>29.4</v>
      </c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 ht="16.5" customHeight="1">
      <c r="A29" s="1"/>
      <c r="B29" s="1"/>
      <c r="C29" s="1"/>
      <c r="D29" s="1"/>
      <c r="E29" s="1">
        <f>+E28/17</f>
        <v>14.75235294117647</v>
      </c>
      <c r="F29" s="12"/>
      <c r="G29" s="1"/>
      <c r="H29" s="1">
        <f>+H28/17</f>
        <v>173.1764705882353</v>
      </c>
      <c r="J29" s="12"/>
      <c r="K29" s="1">
        <f>+K28/17</f>
        <v>1.7294117647058822</v>
      </c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0" t="s">
        <v>72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14"/>
      <c r="O1" s="14"/>
      <c r="P1" s="14"/>
      <c r="Q1" s="14"/>
    </row>
    <row r="2" spans="1:17" ht="15.75" customHeight="1">
      <c r="A2" s="61" t="s">
        <v>22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15"/>
    </row>
    <row r="3" spans="1:17" ht="15.75" customHeight="1">
      <c r="A3" s="61" t="s">
        <v>23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82.6</v>
      </c>
      <c r="C9" s="20">
        <v>47.4</v>
      </c>
      <c r="D9" s="21">
        <f>+C9/B9%</f>
        <v>57.384987893462473</v>
      </c>
      <c r="E9" s="20">
        <v>35.200000000000003</v>
      </c>
      <c r="F9" s="21">
        <f>E9/B9*100</f>
        <v>42.615012106537534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+Жадвал!E29</f>
        <v>14.75235294117647</v>
      </c>
      <c r="N9" s="34">
        <f>+L9+J9+H9+F9+D9</f>
        <v>100</v>
      </c>
    </row>
    <row r="10" spans="1:17" ht="18.75">
      <c r="M10">
        <v>86.28</v>
      </c>
      <c r="N10" s="35"/>
    </row>
    <row r="11" spans="1:17" ht="18.75">
      <c r="A11" s="60" t="str">
        <f>A1</f>
        <v xml:space="preserve">Фарғона вилояти Тошлоқ тумани Араббой Тухтабой худуди Ғуломжон Машраб ўғли фермер хўжалиги томонидан суғорилиб экиладиган 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35"/>
    </row>
    <row r="12" spans="1:17" ht="18.75">
      <c r="A12" s="61" t="s">
        <v>40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35"/>
    </row>
    <row r="13" spans="1:17" ht="18.75">
      <c r="A13" s="61" t="s">
        <v>23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5"/>
    </row>
    <row r="14" spans="1:17" ht="19.5" thickBot="1">
      <c r="N14" s="35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5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5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5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82.6</v>
      </c>
      <c r="C19" s="20">
        <v>3.8</v>
      </c>
      <c r="D19" s="21">
        <f>+C19/B19%</f>
        <v>4.6004842615012107</v>
      </c>
      <c r="E19" s="20">
        <v>55</v>
      </c>
      <c r="F19" s="21">
        <f>+E19/B19%</f>
        <v>66.585956416464896</v>
      </c>
      <c r="G19" s="22">
        <v>23.8</v>
      </c>
      <c r="H19" s="21">
        <f>G19/B19*100</f>
        <v>28.8135593220339</v>
      </c>
      <c r="I19" s="22"/>
      <c r="J19" s="21">
        <f>+I19/B19%</f>
        <v>0</v>
      </c>
      <c r="K19" s="22"/>
      <c r="L19" s="21">
        <f>+K19/B19%</f>
        <v>0</v>
      </c>
      <c r="M19" s="21">
        <f>+Жадвал!H29</f>
        <v>173.1764705882353</v>
      </c>
      <c r="N19" s="34">
        <f>+L19+J19+H19+F19+D19</f>
        <v>100</v>
      </c>
    </row>
    <row r="20" spans="1:14" ht="18.75">
      <c r="N20" s="35"/>
    </row>
    <row r="21" spans="1:14" ht="18.75">
      <c r="A21" s="60" t="str">
        <f>A1</f>
        <v xml:space="preserve">Фарғона вилояти Тошлоқ тумани Араббой Тухтабой худуди Ғуломжон Машраб ўғли фермер хўжалиги томонидан суғорилиб экиладиган 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35"/>
    </row>
    <row r="22" spans="1:14" ht="18.75">
      <c r="A22" s="61" t="s">
        <v>47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35"/>
    </row>
    <row r="23" spans="1:14" ht="18.75">
      <c r="A23" s="61" t="s">
        <v>23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35"/>
    </row>
    <row r="24" spans="1:14" ht="19.5" thickBot="1">
      <c r="N24" s="35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5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5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5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82.6</v>
      </c>
      <c r="C29" s="20">
        <v>4.8</v>
      </c>
      <c r="D29" s="21">
        <f>+C29/B29%</f>
        <v>5.8111380145278453</v>
      </c>
      <c r="E29" s="20">
        <v>28.5</v>
      </c>
      <c r="F29" s="21">
        <f>+E29/B29%</f>
        <v>34.503631961259082</v>
      </c>
      <c r="G29" s="22">
        <v>8.8000000000000007</v>
      </c>
      <c r="H29" s="21">
        <f>+G29/B29%</f>
        <v>10.653753026634384</v>
      </c>
      <c r="I29" s="25">
        <v>8</v>
      </c>
      <c r="J29" s="21">
        <f>+I29/B29%</f>
        <v>9.6852300242130749</v>
      </c>
      <c r="K29" s="22">
        <v>32.5</v>
      </c>
      <c r="L29" s="21">
        <f>+K29/B29%</f>
        <v>39.346246973365616</v>
      </c>
      <c r="M29" s="23">
        <f>+Жадвал!K29</f>
        <v>1.7294117647058822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8"/>
  <sheetViews>
    <sheetView zoomScale="85" zoomScaleNormal="85" zoomScaleSheetLayoutView="95" workbookViewId="0">
      <selection activeCell="D35" sqref="D35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1" t="s">
        <v>72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5" ht="2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5" ht="2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25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7" t="s">
        <v>4</v>
      </c>
      <c r="B6" s="50" t="s">
        <v>5</v>
      </c>
      <c r="C6" s="50" t="s">
        <v>6</v>
      </c>
      <c r="D6" s="50" t="s">
        <v>7</v>
      </c>
      <c r="E6" s="57" t="s">
        <v>16</v>
      </c>
      <c r="F6" s="57"/>
      <c r="G6" s="57"/>
      <c r="H6" s="57" t="s">
        <v>62</v>
      </c>
      <c r="I6" s="57"/>
      <c r="J6" s="57"/>
      <c r="K6" s="57"/>
      <c r="L6" s="57"/>
      <c r="M6" s="57"/>
      <c r="N6" s="57"/>
      <c r="O6" s="57"/>
      <c r="P6" s="57"/>
    </row>
    <row r="7" spans="1:25" ht="60" customHeight="1">
      <c r="A7" s="57"/>
      <c r="B7" s="50"/>
      <c r="C7" s="50"/>
      <c r="D7" s="50"/>
      <c r="E7" s="88" t="s">
        <v>17</v>
      </c>
      <c r="F7" s="88" t="s">
        <v>18</v>
      </c>
      <c r="G7" s="88" t="s">
        <v>19</v>
      </c>
      <c r="H7" s="90" t="s">
        <v>63</v>
      </c>
      <c r="I7" s="90"/>
      <c r="J7" s="46" t="s">
        <v>64</v>
      </c>
      <c r="K7" s="39" t="s">
        <v>65</v>
      </c>
      <c r="L7" s="46" t="s">
        <v>66</v>
      </c>
      <c r="M7" s="90" t="s">
        <v>67</v>
      </c>
      <c r="N7" s="90"/>
      <c r="O7" s="90" t="s">
        <v>68</v>
      </c>
      <c r="P7" s="90"/>
    </row>
    <row r="8" spans="1:25" ht="22.5" customHeight="1">
      <c r="A8" s="57"/>
      <c r="B8" s="50"/>
      <c r="C8" s="50"/>
      <c r="D8" s="50"/>
      <c r="E8" s="89"/>
      <c r="F8" s="89"/>
      <c r="G8" s="89"/>
      <c r="H8" s="46" t="s">
        <v>69</v>
      </c>
      <c r="I8" s="46" t="s">
        <v>70</v>
      </c>
      <c r="J8" s="46" t="s">
        <v>17</v>
      </c>
      <c r="K8" s="46" t="s">
        <v>69</v>
      </c>
      <c r="L8" s="46" t="s">
        <v>17</v>
      </c>
      <c r="M8" s="46" t="s">
        <v>17</v>
      </c>
      <c r="N8" s="46" t="s">
        <v>70</v>
      </c>
      <c r="O8" s="46" t="s">
        <v>17</v>
      </c>
      <c r="P8" s="46" t="s">
        <v>69</v>
      </c>
      <c r="Q8" s="40" t="s">
        <v>17</v>
      </c>
      <c r="R8" s="40" t="s">
        <v>69</v>
      </c>
      <c r="S8" s="40" t="s">
        <v>70</v>
      </c>
      <c r="T8" s="41"/>
      <c r="U8" s="41"/>
      <c r="V8" s="41"/>
      <c r="W8" s="40" t="s">
        <v>17</v>
      </c>
      <c r="X8" s="40" t="s">
        <v>69</v>
      </c>
      <c r="Y8" s="40" t="s">
        <v>70</v>
      </c>
    </row>
    <row r="9" spans="1:25" s="10" customFormat="1" ht="19.5" customHeight="1">
      <c r="A9" s="6">
        <v>1</v>
      </c>
      <c r="B9" s="24">
        <v>1621</v>
      </c>
      <c r="C9" s="38">
        <v>4.8</v>
      </c>
      <c r="D9" s="7" t="s">
        <v>61</v>
      </c>
      <c r="E9" s="9">
        <v>23.273265599999998</v>
      </c>
      <c r="F9" s="9">
        <v>17.966030112575996</v>
      </c>
      <c r="G9" s="9">
        <v>6.0875880829920002</v>
      </c>
      <c r="H9" s="42">
        <f t="shared" ref="H9:I9" si="0">+F9</f>
        <v>17.966030112575996</v>
      </c>
      <c r="I9" s="42">
        <f t="shared" si="0"/>
        <v>6.0875880829920002</v>
      </c>
      <c r="J9" s="42">
        <f t="shared" ref="J9" si="1">+E9*0.15</f>
        <v>3.4909898399999997</v>
      </c>
      <c r="K9" s="42"/>
      <c r="L9" s="42">
        <f t="shared" ref="L9" si="2">+E9*0.35</f>
        <v>8.1456429599999982</v>
      </c>
      <c r="M9" s="42">
        <f t="shared" ref="M9" si="3">+E9*0.35</f>
        <v>8.1456429599999982</v>
      </c>
      <c r="N9" s="42"/>
      <c r="O9" s="42">
        <f t="shared" ref="O9" si="4">+E9*0.15</f>
        <v>3.4909898399999997</v>
      </c>
      <c r="P9" s="42"/>
      <c r="Q9" s="43">
        <f t="shared" ref="Q9:Q12" si="5">+O9+M9+L9+J9</f>
        <v>23.273265599999998</v>
      </c>
      <c r="R9" s="44">
        <f t="shared" ref="R9:R12" si="6">+P9+K9+H9</f>
        <v>17.966030112575996</v>
      </c>
      <c r="S9" s="44">
        <f t="shared" ref="S9:S12" si="7">+N9+I9</f>
        <v>6.0875880829920002</v>
      </c>
      <c r="T9" s="45">
        <f t="shared" ref="T9:V12" si="8">+Q9-E9</f>
        <v>0</v>
      </c>
      <c r="U9" s="45">
        <f t="shared" si="8"/>
        <v>0</v>
      </c>
      <c r="V9" s="45">
        <f t="shared" si="8"/>
        <v>0</v>
      </c>
      <c r="W9" s="43">
        <f t="shared" ref="W9:W12" si="9">+E9/C9</f>
        <v>4.8485969999999998</v>
      </c>
      <c r="X9" s="43">
        <f t="shared" ref="X9:X12" si="10">+F9/C9</f>
        <v>3.7429229401199993</v>
      </c>
      <c r="Y9" s="43">
        <f t="shared" ref="Y9:Y12" si="11">+G9/C9</f>
        <v>1.2682475172900001</v>
      </c>
    </row>
    <row r="10" spans="1:25" s="10" customFormat="1">
      <c r="A10" s="6">
        <v>2</v>
      </c>
      <c r="B10" s="24" t="s">
        <v>73</v>
      </c>
      <c r="C10" s="38">
        <v>5</v>
      </c>
      <c r="D10" s="7" t="s">
        <v>71</v>
      </c>
      <c r="E10" s="9">
        <v>38.582999999999998</v>
      </c>
      <c r="F10" s="9">
        <v>33.760125000000002</v>
      </c>
      <c r="G10" s="9">
        <v>16.519311449999996</v>
      </c>
      <c r="H10" s="42">
        <f t="shared" ref="H10:H12" si="12">+F10*0.7</f>
        <v>23.632087500000001</v>
      </c>
      <c r="I10" s="42">
        <f t="shared" ref="I10:I12" si="13">+G10*0.5</f>
        <v>8.2596557249999982</v>
      </c>
      <c r="J10" s="42">
        <f t="shared" ref="J10:J12" si="14">+E10*0.25</f>
        <v>9.6457499999999996</v>
      </c>
      <c r="K10" s="42">
        <f t="shared" ref="K10:K12" si="15">+F10*0.15</f>
        <v>5.0640187499999998</v>
      </c>
      <c r="L10" s="42">
        <f t="shared" ref="L10:L12" si="16">+E10*0.25</f>
        <v>9.6457499999999996</v>
      </c>
      <c r="M10" s="42">
        <f t="shared" ref="M10:M12" si="17">+E10*0.25</f>
        <v>9.6457499999999996</v>
      </c>
      <c r="N10" s="42">
        <f t="shared" ref="N10:N12" si="18">+G10*0.5</f>
        <v>8.2596557249999982</v>
      </c>
      <c r="O10" s="42">
        <f t="shared" ref="O10:O12" si="19">+E10*0.25</f>
        <v>9.6457499999999996</v>
      </c>
      <c r="P10" s="42">
        <f t="shared" ref="P10:P12" si="20">+F10*0.15</f>
        <v>5.0640187499999998</v>
      </c>
      <c r="Q10" s="43">
        <f t="shared" si="5"/>
        <v>38.582999999999998</v>
      </c>
      <c r="R10" s="44">
        <f t="shared" si="6"/>
        <v>33.760125000000002</v>
      </c>
      <c r="S10" s="44">
        <f t="shared" si="7"/>
        <v>16.519311449999996</v>
      </c>
      <c r="T10" s="45">
        <f t="shared" si="8"/>
        <v>0</v>
      </c>
      <c r="U10" s="45">
        <f t="shared" si="8"/>
        <v>0</v>
      </c>
      <c r="V10" s="45">
        <f t="shared" si="8"/>
        <v>0</v>
      </c>
      <c r="W10" s="43">
        <f t="shared" si="9"/>
        <v>7.7165999999999997</v>
      </c>
      <c r="X10" s="43">
        <f t="shared" si="10"/>
        <v>6.7520250000000006</v>
      </c>
      <c r="Y10" s="43">
        <f t="shared" si="11"/>
        <v>3.3038622899999992</v>
      </c>
    </row>
    <row r="11" spans="1:25" s="10" customFormat="1">
      <c r="A11" s="6">
        <v>3</v>
      </c>
      <c r="B11" s="24" t="s">
        <v>73</v>
      </c>
      <c r="C11" s="38">
        <v>5.6</v>
      </c>
      <c r="D11" s="7" t="s">
        <v>71</v>
      </c>
      <c r="E11" s="9">
        <v>43.212959999999995</v>
      </c>
      <c r="F11" s="9">
        <v>37.811339999999994</v>
      </c>
      <c r="G11" s="9">
        <v>18.095426999999997</v>
      </c>
      <c r="H11" s="42">
        <f t="shared" si="12"/>
        <v>26.467937999999993</v>
      </c>
      <c r="I11" s="42">
        <f t="shared" si="13"/>
        <v>9.0477134999999986</v>
      </c>
      <c r="J11" s="42">
        <f t="shared" si="14"/>
        <v>10.803239999999999</v>
      </c>
      <c r="K11" s="42">
        <f t="shared" si="15"/>
        <v>5.6717009999999988</v>
      </c>
      <c r="L11" s="42">
        <f t="shared" si="16"/>
        <v>10.803239999999999</v>
      </c>
      <c r="M11" s="42">
        <f t="shared" si="17"/>
        <v>10.803239999999999</v>
      </c>
      <c r="N11" s="42">
        <f t="shared" si="18"/>
        <v>9.0477134999999986</v>
      </c>
      <c r="O11" s="42">
        <f t="shared" si="19"/>
        <v>10.803239999999999</v>
      </c>
      <c r="P11" s="42">
        <f t="shared" si="20"/>
        <v>5.6717009999999988</v>
      </c>
      <c r="Q11" s="43">
        <f t="shared" si="5"/>
        <v>43.212959999999995</v>
      </c>
      <c r="R11" s="44">
        <f t="shared" si="6"/>
        <v>37.811339999999987</v>
      </c>
      <c r="S11" s="44">
        <f t="shared" si="7"/>
        <v>18.095426999999997</v>
      </c>
      <c r="T11" s="45">
        <f t="shared" si="8"/>
        <v>0</v>
      </c>
      <c r="U11" s="45">
        <f t="shared" si="8"/>
        <v>0</v>
      </c>
      <c r="V11" s="45">
        <f t="shared" si="8"/>
        <v>0</v>
      </c>
      <c r="W11" s="43">
        <f t="shared" si="9"/>
        <v>7.7165999999999997</v>
      </c>
      <c r="X11" s="43">
        <f t="shared" si="10"/>
        <v>6.7520249999999997</v>
      </c>
      <c r="Y11" s="43">
        <f t="shared" si="11"/>
        <v>3.2313262499999995</v>
      </c>
    </row>
    <row r="12" spans="1:25">
      <c r="A12" s="6">
        <v>4</v>
      </c>
      <c r="B12" s="24">
        <v>1629</v>
      </c>
      <c r="C12" s="38">
        <v>3.1</v>
      </c>
      <c r="D12" s="7" t="s">
        <v>71</v>
      </c>
      <c r="E12" s="9">
        <v>23.92146</v>
      </c>
      <c r="F12" s="9">
        <v>20.512651950000002</v>
      </c>
      <c r="G12" s="9">
        <v>10.092463973999999</v>
      </c>
      <c r="H12" s="42">
        <f t="shared" si="12"/>
        <v>14.358856365000001</v>
      </c>
      <c r="I12" s="42">
        <f t="shared" si="13"/>
        <v>5.0462319869999996</v>
      </c>
      <c r="J12" s="42">
        <f t="shared" si="14"/>
        <v>5.9803649999999999</v>
      </c>
      <c r="K12" s="42">
        <f t="shared" si="15"/>
        <v>3.0768977925000001</v>
      </c>
      <c r="L12" s="42">
        <f t="shared" si="16"/>
        <v>5.9803649999999999</v>
      </c>
      <c r="M12" s="42">
        <f t="shared" si="17"/>
        <v>5.9803649999999999</v>
      </c>
      <c r="N12" s="42">
        <f t="shared" si="18"/>
        <v>5.0462319869999996</v>
      </c>
      <c r="O12" s="42">
        <f t="shared" si="19"/>
        <v>5.9803649999999999</v>
      </c>
      <c r="P12" s="42">
        <f t="shared" si="20"/>
        <v>3.0768977925000001</v>
      </c>
      <c r="Q12" s="43">
        <f t="shared" si="5"/>
        <v>23.92146</v>
      </c>
      <c r="R12" s="44">
        <f t="shared" si="6"/>
        <v>20.512651950000002</v>
      </c>
      <c r="S12" s="44">
        <f t="shared" si="7"/>
        <v>10.092463973999999</v>
      </c>
      <c r="T12" s="45">
        <f t="shared" si="8"/>
        <v>0</v>
      </c>
      <c r="U12" s="45">
        <f t="shared" si="8"/>
        <v>0</v>
      </c>
      <c r="V12" s="45">
        <f t="shared" si="8"/>
        <v>0</v>
      </c>
      <c r="W12" s="43">
        <f t="shared" si="9"/>
        <v>7.7165999999999997</v>
      </c>
      <c r="X12" s="43">
        <f t="shared" si="10"/>
        <v>6.6169845000000009</v>
      </c>
      <c r="Y12" s="43">
        <f t="shared" si="11"/>
        <v>3.2556335399999998</v>
      </c>
    </row>
    <row r="13" spans="1:25" ht="15" customHeight="1">
      <c r="A13" s="6">
        <v>5</v>
      </c>
      <c r="B13" s="24">
        <v>1630</v>
      </c>
      <c r="C13" s="38">
        <v>4.4000000000000004</v>
      </c>
      <c r="D13" s="7" t="s">
        <v>61</v>
      </c>
      <c r="E13" s="9">
        <v>21.333826800000001</v>
      </c>
      <c r="F13" s="9">
        <v>13.868907464411999</v>
      </c>
      <c r="G13" s="9">
        <v>5.7601332360000015</v>
      </c>
      <c r="H13" s="42">
        <f t="shared" ref="H13:I14" si="21">+F13</f>
        <v>13.868907464411999</v>
      </c>
      <c r="I13" s="42">
        <f t="shared" si="21"/>
        <v>5.7601332360000015</v>
      </c>
      <c r="J13" s="42">
        <f t="shared" ref="J13:J14" si="22">+E13*0.15</f>
        <v>3.2000740200000002</v>
      </c>
      <c r="K13" s="42"/>
      <c r="L13" s="42">
        <f t="shared" ref="L13:L14" si="23">+E13*0.35</f>
        <v>7.4668393799999997</v>
      </c>
      <c r="M13" s="42">
        <f t="shared" ref="M13:M14" si="24">+E13*0.35</f>
        <v>7.4668393799999997</v>
      </c>
      <c r="N13" s="42"/>
      <c r="O13" s="42">
        <f t="shared" ref="O13:O14" si="25">+E13*0.15</f>
        <v>3.2000740200000002</v>
      </c>
      <c r="P13" s="42"/>
      <c r="Q13" s="43">
        <f t="shared" ref="Q13:Q15" si="26">+O13+M13+L13+J13</f>
        <v>21.333826800000001</v>
      </c>
      <c r="R13" s="44">
        <f t="shared" ref="R13:R15" si="27">+P13+K13+H13</f>
        <v>13.868907464411999</v>
      </c>
      <c r="S13" s="44">
        <f t="shared" ref="S13:S15" si="28">+N13+I13</f>
        <v>5.7601332360000015</v>
      </c>
      <c r="T13" s="45">
        <f t="shared" ref="T13:V15" si="29">+Q13-E13</f>
        <v>0</v>
      </c>
      <c r="U13" s="45">
        <f t="shared" si="29"/>
        <v>0</v>
      </c>
      <c r="V13" s="45">
        <f t="shared" si="29"/>
        <v>0</v>
      </c>
      <c r="W13" s="43">
        <f t="shared" ref="W13:W15" si="30">+E13/C13</f>
        <v>4.8485969999999998</v>
      </c>
      <c r="X13" s="43">
        <f t="shared" ref="X13:X15" si="31">+F13/C13</f>
        <v>3.1520244237299995</v>
      </c>
      <c r="Y13" s="43">
        <f t="shared" ref="Y13:Y15" si="32">+G13/C13</f>
        <v>1.3091211900000002</v>
      </c>
    </row>
    <row r="14" spans="1:25">
      <c r="A14" s="6">
        <v>6</v>
      </c>
      <c r="B14" s="24">
        <v>1631</v>
      </c>
      <c r="C14" s="38">
        <v>3.7</v>
      </c>
      <c r="D14" s="7" t="s">
        <v>61</v>
      </c>
      <c r="E14" s="9">
        <v>17.939808899999999</v>
      </c>
      <c r="F14" s="9">
        <v>13.802350773393</v>
      </c>
      <c r="G14" s="9">
        <v>4.9949809920269992</v>
      </c>
      <c r="H14" s="42">
        <f t="shared" si="21"/>
        <v>13.802350773393</v>
      </c>
      <c r="I14" s="42">
        <f t="shared" si="21"/>
        <v>4.9949809920269992</v>
      </c>
      <c r="J14" s="42">
        <f t="shared" si="22"/>
        <v>2.690971335</v>
      </c>
      <c r="K14" s="42"/>
      <c r="L14" s="42">
        <f t="shared" si="23"/>
        <v>6.2789331149999992</v>
      </c>
      <c r="M14" s="42">
        <f t="shared" si="24"/>
        <v>6.2789331149999992</v>
      </c>
      <c r="N14" s="42"/>
      <c r="O14" s="42">
        <f t="shared" si="25"/>
        <v>2.690971335</v>
      </c>
      <c r="P14" s="42"/>
      <c r="Q14" s="43">
        <f t="shared" si="26"/>
        <v>17.939808899999999</v>
      </c>
      <c r="R14" s="44">
        <f t="shared" si="27"/>
        <v>13.802350773393</v>
      </c>
      <c r="S14" s="44">
        <f t="shared" si="28"/>
        <v>4.9949809920269992</v>
      </c>
      <c r="T14" s="45">
        <f t="shared" si="29"/>
        <v>0</v>
      </c>
      <c r="U14" s="45">
        <f t="shared" si="29"/>
        <v>0</v>
      </c>
      <c r="V14" s="45">
        <f t="shared" si="29"/>
        <v>0</v>
      </c>
      <c r="W14" s="43">
        <f t="shared" si="30"/>
        <v>4.8485969999999998</v>
      </c>
      <c r="X14" s="43">
        <f t="shared" si="31"/>
        <v>3.7303650738899998</v>
      </c>
      <c r="Y14" s="43">
        <f t="shared" si="32"/>
        <v>1.3499948627099998</v>
      </c>
    </row>
    <row r="15" spans="1:25">
      <c r="A15" s="6">
        <v>7</v>
      </c>
      <c r="B15" s="24">
        <v>1632</v>
      </c>
      <c r="C15" s="38">
        <v>5.4</v>
      </c>
      <c r="D15" s="7" t="s">
        <v>71</v>
      </c>
      <c r="E15" s="9">
        <v>41.669640000000001</v>
      </c>
      <c r="F15" s="9">
        <v>33.246538970399996</v>
      </c>
      <c r="G15" s="9">
        <v>21.030667308000002</v>
      </c>
      <c r="H15" s="42">
        <f t="shared" ref="H15" si="33">+F15*0.7</f>
        <v>23.272577279279997</v>
      </c>
      <c r="I15" s="42">
        <f t="shared" ref="I15" si="34">+G15*0.5</f>
        <v>10.515333654000001</v>
      </c>
      <c r="J15" s="42">
        <f t="shared" ref="J15" si="35">+E15*0.25</f>
        <v>10.41741</v>
      </c>
      <c r="K15" s="42">
        <f t="shared" ref="K15" si="36">+F15*0.15</f>
        <v>4.9869808455599989</v>
      </c>
      <c r="L15" s="42">
        <f t="shared" ref="L15" si="37">+E15*0.25</f>
        <v>10.41741</v>
      </c>
      <c r="M15" s="42">
        <f t="shared" ref="M15" si="38">+E15*0.25</f>
        <v>10.41741</v>
      </c>
      <c r="N15" s="42">
        <f t="shared" ref="N15" si="39">+G15*0.5</f>
        <v>10.515333654000001</v>
      </c>
      <c r="O15" s="42">
        <f t="shared" ref="O15" si="40">+E15*0.25</f>
        <v>10.41741</v>
      </c>
      <c r="P15" s="42">
        <f t="shared" ref="P15" si="41">+F15*0.15</f>
        <v>4.9869808455599989</v>
      </c>
      <c r="Q15" s="43">
        <f t="shared" si="26"/>
        <v>41.669640000000001</v>
      </c>
      <c r="R15" s="44">
        <f t="shared" si="27"/>
        <v>33.246538970399996</v>
      </c>
      <c r="S15" s="44">
        <f t="shared" si="28"/>
        <v>21.030667308000002</v>
      </c>
      <c r="T15" s="45">
        <f t="shared" si="29"/>
        <v>0</v>
      </c>
      <c r="U15" s="45">
        <f t="shared" si="29"/>
        <v>0</v>
      </c>
      <c r="V15" s="45">
        <f t="shared" si="29"/>
        <v>0</v>
      </c>
      <c r="W15" s="43">
        <f t="shared" si="30"/>
        <v>7.7165999999999997</v>
      </c>
      <c r="X15" s="43">
        <f t="shared" si="31"/>
        <v>6.1567664759999987</v>
      </c>
      <c r="Y15" s="43">
        <f t="shared" si="32"/>
        <v>3.8945680199999999</v>
      </c>
    </row>
    <row r="16" spans="1:25">
      <c r="A16" s="6">
        <v>8</v>
      </c>
      <c r="B16" s="24">
        <v>1634</v>
      </c>
      <c r="C16" s="38">
        <v>3.1</v>
      </c>
      <c r="D16" s="7" t="s">
        <v>61</v>
      </c>
      <c r="E16" s="9">
        <v>15.030650700000001</v>
      </c>
      <c r="F16" s="9">
        <v>12.829862824505998</v>
      </c>
      <c r="G16" s="9">
        <v>4.4248732595730003</v>
      </c>
      <c r="H16" s="42">
        <f t="shared" ref="H16:I16" si="42">+F16</f>
        <v>12.829862824505998</v>
      </c>
      <c r="I16" s="42">
        <f t="shared" si="42"/>
        <v>4.4248732595730003</v>
      </c>
      <c r="J16" s="42">
        <f t="shared" ref="J16" si="43">+E16*0.15</f>
        <v>2.2545976049999998</v>
      </c>
      <c r="K16" s="42"/>
      <c r="L16" s="42">
        <f t="shared" ref="L16" si="44">+E16*0.35</f>
        <v>5.2607277449999996</v>
      </c>
      <c r="M16" s="42">
        <f t="shared" ref="M16" si="45">+E16*0.35</f>
        <v>5.2607277449999996</v>
      </c>
      <c r="N16" s="42"/>
      <c r="O16" s="42">
        <f t="shared" ref="O16" si="46">+E16*0.15</f>
        <v>2.2545976049999998</v>
      </c>
      <c r="P16" s="42"/>
      <c r="Q16" s="43">
        <f t="shared" ref="Q16:Q22" si="47">+O16+M16+L16+J16</f>
        <v>15.030650699999999</v>
      </c>
      <c r="R16" s="44">
        <f t="shared" ref="R16:R22" si="48">+P16+K16+H16</f>
        <v>12.829862824505998</v>
      </c>
      <c r="S16" s="44">
        <f t="shared" ref="S16:S22" si="49">+N16+I16</f>
        <v>4.4248732595730003</v>
      </c>
      <c r="T16" s="45">
        <f t="shared" ref="T16:V22" si="50">+Q16-E16</f>
        <v>0</v>
      </c>
      <c r="U16" s="45">
        <f t="shared" si="50"/>
        <v>0</v>
      </c>
      <c r="V16" s="45">
        <f t="shared" si="50"/>
        <v>0</v>
      </c>
      <c r="W16" s="43">
        <f t="shared" ref="W16:W22" si="51">+E16/C16</f>
        <v>4.8485969999999998</v>
      </c>
      <c r="X16" s="43">
        <f t="shared" ref="X16:X22" si="52">+F16/C16</f>
        <v>4.1386654272599994</v>
      </c>
      <c r="Y16" s="43">
        <f t="shared" ref="Y16:Y22" si="53">+G16/C16</f>
        <v>1.4273784708300001</v>
      </c>
    </row>
    <row r="17" spans="1:25">
      <c r="A17" s="6">
        <v>9</v>
      </c>
      <c r="B17" s="24">
        <v>1638</v>
      </c>
      <c r="C17" s="38">
        <v>5.3</v>
      </c>
      <c r="D17" s="7" t="s">
        <v>71</v>
      </c>
      <c r="E17" s="9">
        <v>40.897979999999997</v>
      </c>
      <c r="F17" s="9">
        <v>32.630862322799992</v>
      </c>
      <c r="G17" s="9">
        <v>17.510470136999999</v>
      </c>
      <c r="H17" s="42">
        <f t="shared" ref="H17:H22" si="54">+F17*0.7</f>
        <v>22.841603625959994</v>
      </c>
      <c r="I17" s="42">
        <f t="shared" ref="I17:I22" si="55">+G17*0.5</f>
        <v>8.7552350684999993</v>
      </c>
      <c r="J17" s="42">
        <f t="shared" ref="J17:J22" si="56">+E17*0.25</f>
        <v>10.224494999999999</v>
      </c>
      <c r="K17" s="42">
        <f t="shared" ref="K17:K22" si="57">+F17*0.15</f>
        <v>4.8946293484199987</v>
      </c>
      <c r="L17" s="42">
        <f t="shared" ref="L17:L22" si="58">+E17*0.25</f>
        <v>10.224494999999999</v>
      </c>
      <c r="M17" s="42">
        <f t="shared" ref="M17:M22" si="59">+E17*0.25</f>
        <v>10.224494999999999</v>
      </c>
      <c r="N17" s="42">
        <f t="shared" ref="N17:N22" si="60">+G17*0.5</f>
        <v>8.7552350684999993</v>
      </c>
      <c r="O17" s="42">
        <f t="shared" ref="O17:O22" si="61">+E17*0.25</f>
        <v>10.224494999999999</v>
      </c>
      <c r="P17" s="42">
        <f t="shared" ref="P17:P22" si="62">+F17*0.15</f>
        <v>4.8946293484199987</v>
      </c>
      <c r="Q17" s="43">
        <f t="shared" si="47"/>
        <v>40.897979999999997</v>
      </c>
      <c r="R17" s="44">
        <f t="shared" si="48"/>
        <v>32.630862322799992</v>
      </c>
      <c r="S17" s="44">
        <f t="shared" si="49"/>
        <v>17.510470136999999</v>
      </c>
      <c r="T17" s="45">
        <f t="shared" si="50"/>
        <v>0</v>
      </c>
      <c r="U17" s="45">
        <f t="shared" si="50"/>
        <v>0</v>
      </c>
      <c r="V17" s="45">
        <f t="shared" si="50"/>
        <v>0</v>
      </c>
      <c r="W17" s="43">
        <f t="shared" si="51"/>
        <v>7.7165999999999997</v>
      </c>
      <c r="X17" s="43">
        <f t="shared" si="52"/>
        <v>6.1567664759999987</v>
      </c>
      <c r="Y17" s="43">
        <f t="shared" si="53"/>
        <v>3.3038622899999996</v>
      </c>
    </row>
    <row r="18" spans="1:25">
      <c r="A18" s="6">
        <v>10</v>
      </c>
      <c r="B18" s="24">
        <v>1640</v>
      </c>
      <c r="C18" s="38">
        <v>5</v>
      </c>
      <c r="D18" s="7" t="s">
        <v>71</v>
      </c>
      <c r="E18" s="9">
        <v>38.582999999999998</v>
      </c>
      <c r="F18" s="9">
        <v>26.381512079999997</v>
      </c>
      <c r="G18" s="9">
        <v>18.025977600000001</v>
      </c>
      <c r="H18" s="42">
        <f t="shared" si="54"/>
        <v>18.467058455999997</v>
      </c>
      <c r="I18" s="42">
        <f t="shared" si="55"/>
        <v>9.0129888000000005</v>
      </c>
      <c r="J18" s="42">
        <f t="shared" si="56"/>
        <v>9.6457499999999996</v>
      </c>
      <c r="K18" s="42">
        <f t="shared" si="57"/>
        <v>3.9572268119999991</v>
      </c>
      <c r="L18" s="42">
        <f t="shared" si="58"/>
        <v>9.6457499999999996</v>
      </c>
      <c r="M18" s="42">
        <f t="shared" si="59"/>
        <v>9.6457499999999996</v>
      </c>
      <c r="N18" s="42">
        <f t="shared" si="60"/>
        <v>9.0129888000000005</v>
      </c>
      <c r="O18" s="42">
        <f t="shared" si="61"/>
        <v>9.6457499999999996</v>
      </c>
      <c r="P18" s="42">
        <f t="shared" si="62"/>
        <v>3.9572268119999991</v>
      </c>
      <c r="Q18" s="43">
        <f t="shared" si="47"/>
        <v>38.582999999999998</v>
      </c>
      <c r="R18" s="44">
        <f t="shared" si="48"/>
        <v>26.381512079999993</v>
      </c>
      <c r="S18" s="44">
        <f t="shared" si="49"/>
        <v>18.025977600000001</v>
      </c>
      <c r="T18" s="45">
        <f t="shared" si="50"/>
        <v>0</v>
      </c>
      <c r="U18" s="45">
        <f t="shared" si="50"/>
        <v>0</v>
      </c>
      <c r="V18" s="45">
        <f t="shared" si="50"/>
        <v>0</v>
      </c>
      <c r="W18" s="43">
        <f t="shared" si="51"/>
        <v>7.7165999999999997</v>
      </c>
      <c r="X18" s="43">
        <f t="shared" si="52"/>
        <v>5.2763024159999992</v>
      </c>
      <c r="Y18" s="43">
        <f t="shared" si="53"/>
        <v>3.6051955200000001</v>
      </c>
    </row>
    <row r="19" spans="1:25">
      <c r="A19" s="6">
        <v>11</v>
      </c>
      <c r="B19" s="24">
        <v>1640</v>
      </c>
      <c r="C19" s="38">
        <v>7.1</v>
      </c>
      <c r="D19" s="7" t="s">
        <v>71</v>
      </c>
      <c r="E19" s="9">
        <v>54.787859999999995</v>
      </c>
      <c r="F19" s="9">
        <v>39.379322253599987</v>
      </c>
      <c r="G19" s="9">
        <v>24.739458182999996</v>
      </c>
      <c r="H19" s="42">
        <f t="shared" si="54"/>
        <v>27.565525577519988</v>
      </c>
      <c r="I19" s="42">
        <f t="shared" si="55"/>
        <v>12.369729091499998</v>
      </c>
      <c r="J19" s="42">
        <f t="shared" si="56"/>
        <v>13.696964999999999</v>
      </c>
      <c r="K19" s="42">
        <f t="shared" si="57"/>
        <v>5.9068983380399978</v>
      </c>
      <c r="L19" s="42">
        <f t="shared" si="58"/>
        <v>13.696964999999999</v>
      </c>
      <c r="M19" s="42">
        <f t="shared" si="59"/>
        <v>13.696964999999999</v>
      </c>
      <c r="N19" s="42">
        <f t="shared" si="60"/>
        <v>12.369729091499998</v>
      </c>
      <c r="O19" s="42">
        <f t="shared" si="61"/>
        <v>13.696964999999999</v>
      </c>
      <c r="P19" s="42">
        <f t="shared" si="62"/>
        <v>5.9068983380399978</v>
      </c>
      <c r="Q19" s="43">
        <f t="shared" si="47"/>
        <v>54.787859999999995</v>
      </c>
      <c r="R19" s="44">
        <f t="shared" si="48"/>
        <v>39.37932225359998</v>
      </c>
      <c r="S19" s="44">
        <f t="shared" si="49"/>
        <v>24.739458182999996</v>
      </c>
      <c r="T19" s="45">
        <f t="shared" si="50"/>
        <v>0</v>
      </c>
      <c r="U19" s="45">
        <f t="shared" si="50"/>
        <v>0</v>
      </c>
      <c r="V19" s="45">
        <f t="shared" si="50"/>
        <v>0</v>
      </c>
      <c r="W19" s="43">
        <f t="shared" si="51"/>
        <v>7.7165999999999997</v>
      </c>
      <c r="X19" s="43">
        <f t="shared" si="52"/>
        <v>5.5463834159999985</v>
      </c>
      <c r="Y19" s="43">
        <f t="shared" si="53"/>
        <v>3.4844307299999997</v>
      </c>
    </row>
    <row r="20" spans="1:25" s="10" customFormat="1">
      <c r="A20" s="6">
        <v>12</v>
      </c>
      <c r="B20" s="24">
        <v>1697</v>
      </c>
      <c r="C20" s="38">
        <v>5</v>
      </c>
      <c r="D20" s="7" t="s">
        <v>71</v>
      </c>
      <c r="E20" s="9">
        <v>38.582999999999998</v>
      </c>
      <c r="F20" s="9">
        <v>32.533957259999994</v>
      </c>
      <c r="G20" s="9">
        <v>17.30254635</v>
      </c>
      <c r="H20" s="42">
        <f t="shared" si="54"/>
        <v>22.773770081999995</v>
      </c>
      <c r="I20" s="42">
        <f t="shared" si="55"/>
        <v>8.651273175</v>
      </c>
      <c r="J20" s="42">
        <f t="shared" si="56"/>
        <v>9.6457499999999996</v>
      </c>
      <c r="K20" s="42">
        <f t="shared" si="57"/>
        <v>4.8800935889999986</v>
      </c>
      <c r="L20" s="42">
        <f t="shared" si="58"/>
        <v>9.6457499999999996</v>
      </c>
      <c r="M20" s="42">
        <f t="shared" si="59"/>
        <v>9.6457499999999996</v>
      </c>
      <c r="N20" s="42">
        <f t="shared" si="60"/>
        <v>8.651273175</v>
      </c>
      <c r="O20" s="42">
        <f t="shared" si="61"/>
        <v>9.6457499999999996</v>
      </c>
      <c r="P20" s="42">
        <f t="shared" si="62"/>
        <v>4.8800935889999986</v>
      </c>
      <c r="Q20" s="43">
        <f t="shared" si="47"/>
        <v>38.582999999999998</v>
      </c>
      <c r="R20" s="44">
        <f t="shared" si="48"/>
        <v>32.533957259999994</v>
      </c>
      <c r="S20" s="44">
        <f t="shared" si="49"/>
        <v>17.30254635</v>
      </c>
      <c r="T20" s="45">
        <f t="shared" si="50"/>
        <v>0</v>
      </c>
      <c r="U20" s="45">
        <f t="shared" si="50"/>
        <v>0</v>
      </c>
      <c r="V20" s="45">
        <f t="shared" si="50"/>
        <v>0</v>
      </c>
      <c r="W20" s="43">
        <f t="shared" si="51"/>
        <v>7.7165999999999997</v>
      </c>
      <c r="X20" s="43">
        <f t="shared" si="52"/>
        <v>6.506791451999999</v>
      </c>
      <c r="Y20" s="43">
        <f t="shared" si="53"/>
        <v>3.4605092700000002</v>
      </c>
    </row>
    <row r="21" spans="1:25" s="10" customFormat="1">
      <c r="A21" s="6">
        <v>13</v>
      </c>
      <c r="B21" s="24">
        <v>1697</v>
      </c>
      <c r="C21" s="38">
        <v>5</v>
      </c>
      <c r="D21" s="7" t="s">
        <v>71</v>
      </c>
      <c r="E21" s="9">
        <v>38.582999999999998</v>
      </c>
      <c r="F21" s="9">
        <v>32.03430740999999</v>
      </c>
      <c r="G21" s="9">
        <v>18.08578125</v>
      </c>
      <c r="H21" s="42">
        <f t="shared" si="54"/>
        <v>22.424015186999991</v>
      </c>
      <c r="I21" s="42">
        <f t="shared" si="55"/>
        <v>9.0428906250000001</v>
      </c>
      <c r="J21" s="42">
        <f t="shared" si="56"/>
        <v>9.6457499999999996</v>
      </c>
      <c r="K21" s="42">
        <f t="shared" si="57"/>
        <v>4.8051461114999983</v>
      </c>
      <c r="L21" s="42">
        <f t="shared" si="58"/>
        <v>9.6457499999999996</v>
      </c>
      <c r="M21" s="42">
        <f t="shared" si="59"/>
        <v>9.6457499999999996</v>
      </c>
      <c r="N21" s="42">
        <f t="shared" si="60"/>
        <v>9.0428906250000001</v>
      </c>
      <c r="O21" s="42">
        <f t="shared" si="61"/>
        <v>9.6457499999999996</v>
      </c>
      <c r="P21" s="42">
        <f t="shared" si="62"/>
        <v>4.8051461114999983</v>
      </c>
      <c r="Q21" s="43">
        <f t="shared" si="47"/>
        <v>38.582999999999998</v>
      </c>
      <c r="R21" s="44">
        <f t="shared" si="48"/>
        <v>32.03430740999999</v>
      </c>
      <c r="S21" s="44">
        <f t="shared" si="49"/>
        <v>18.08578125</v>
      </c>
      <c r="T21" s="45">
        <f t="shared" si="50"/>
        <v>0</v>
      </c>
      <c r="U21" s="45">
        <f t="shared" si="50"/>
        <v>0</v>
      </c>
      <c r="V21" s="45">
        <f t="shared" si="50"/>
        <v>0</v>
      </c>
      <c r="W21" s="43">
        <f t="shared" si="51"/>
        <v>7.7165999999999997</v>
      </c>
      <c r="X21" s="43">
        <f t="shared" si="52"/>
        <v>6.4068614819999983</v>
      </c>
      <c r="Y21" s="43">
        <f t="shared" si="53"/>
        <v>3.6171562499999999</v>
      </c>
    </row>
    <row r="22" spans="1:25" s="10" customFormat="1">
      <c r="A22" s="6">
        <v>14</v>
      </c>
      <c r="B22" s="24">
        <v>1697</v>
      </c>
      <c r="C22" s="38">
        <v>4.9000000000000004</v>
      </c>
      <c r="D22" s="7" t="s">
        <v>71</v>
      </c>
      <c r="E22" s="9">
        <v>37.811340000000001</v>
      </c>
      <c r="F22" s="9">
        <v>29.826719332200003</v>
      </c>
      <c r="G22" s="9">
        <v>19.261096595999998</v>
      </c>
      <c r="H22" s="42">
        <f t="shared" si="54"/>
        <v>20.878703532540001</v>
      </c>
      <c r="I22" s="42">
        <f t="shared" si="55"/>
        <v>9.630548297999999</v>
      </c>
      <c r="J22" s="42">
        <f t="shared" si="56"/>
        <v>9.4528350000000003</v>
      </c>
      <c r="K22" s="42">
        <f t="shared" si="57"/>
        <v>4.4740078998300001</v>
      </c>
      <c r="L22" s="42">
        <f t="shared" si="58"/>
        <v>9.4528350000000003</v>
      </c>
      <c r="M22" s="42">
        <f t="shared" si="59"/>
        <v>9.4528350000000003</v>
      </c>
      <c r="N22" s="42">
        <f t="shared" si="60"/>
        <v>9.630548297999999</v>
      </c>
      <c r="O22" s="42">
        <f t="shared" si="61"/>
        <v>9.4528350000000003</v>
      </c>
      <c r="P22" s="42">
        <f t="shared" si="62"/>
        <v>4.4740078998300001</v>
      </c>
      <c r="Q22" s="43">
        <f t="shared" si="47"/>
        <v>37.811340000000001</v>
      </c>
      <c r="R22" s="44">
        <f t="shared" si="48"/>
        <v>29.8267193322</v>
      </c>
      <c r="S22" s="44">
        <f t="shared" si="49"/>
        <v>19.261096595999998</v>
      </c>
      <c r="T22" s="45">
        <f t="shared" si="50"/>
        <v>0</v>
      </c>
      <c r="U22" s="45">
        <f t="shared" si="50"/>
        <v>0</v>
      </c>
      <c r="V22" s="45">
        <f t="shared" si="50"/>
        <v>0</v>
      </c>
      <c r="W22" s="43">
        <f t="shared" si="51"/>
        <v>7.7165999999999997</v>
      </c>
      <c r="X22" s="43">
        <f t="shared" si="52"/>
        <v>6.0870855779999999</v>
      </c>
      <c r="Y22" s="43">
        <f t="shared" si="53"/>
        <v>3.9308360399999995</v>
      </c>
    </row>
    <row r="23" spans="1:25" s="10" customFormat="1">
      <c r="A23" s="6">
        <v>15</v>
      </c>
      <c r="B23" s="24">
        <v>1700</v>
      </c>
      <c r="C23" s="38">
        <v>3.8</v>
      </c>
      <c r="D23" s="7" t="s">
        <v>61</v>
      </c>
      <c r="E23" s="9">
        <v>18.424668599999997</v>
      </c>
      <c r="F23" s="9">
        <v>14.270827064129998</v>
      </c>
      <c r="G23" s="9">
        <v>6.2531482761539996</v>
      </c>
      <c r="H23" s="42">
        <f t="shared" ref="H23:I25" si="63">+F23</f>
        <v>14.270827064129998</v>
      </c>
      <c r="I23" s="42">
        <f t="shared" si="63"/>
        <v>6.2531482761539996</v>
      </c>
      <c r="J23" s="42">
        <f t="shared" ref="J23:J25" si="64">+E23*0.15</f>
        <v>2.7637002899999996</v>
      </c>
      <c r="K23" s="42"/>
      <c r="L23" s="42">
        <f t="shared" ref="L23:L25" si="65">+E23*0.35</f>
        <v>6.4486340099999984</v>
      </c>
      <c r="M23" s="42">
        <f t="shared" ref="M23:M25" si="66">+E23*0.35</f>
        <v>6.4486340099999984</v>
      </c>
      <c r="N23" s="42"/>
      <c r="O23" s="42">
        <f t="shared" ref="O23:O25" si="67">+E23*0.15</f>
        <v>2.7637002899999996</v>
      </c>
      <c r="P23" s="42"/>
      <c r="Q23" s="43">
        <f t="shared" ref="Q23:Q25" si="68">+O23+M23+L23+J23</f>
        <v>18.424668599999997</v>
      </c>
      <c r="R23" s="44">
        <f t="shared" ref="R23:R25" si="69">+P23+K23+H23</f>
        <v>14.270827064129998</v>
      </c>
      <c r="S23" s="44">
        <f t="shared" ref="S23:S25" si="70">+N23+I23</f>
        <v>6.2531482761539996</v>
      </c>
      <c r="T23" s="45">
        <f t="shared" ref="T23:V25" si="71">+Q23-E23</f>
        <v>0</v>
      </c>
      <c r="U23" s="45">
        <f t="shared" si="71"/>
        <v>0</v>
      </c>
      <c r="V23" s="45">
        <f t="shared" si="71"/>
        <v>0</v>
      </c>
      <c r="W23" s="43">
        <f t="shared" ref="W23:W25" si="72">+E23/C23</f>
        <v>4.8485969999999998</v>
      </c>
      <c r="X23" s="43">
        <f t="shared" ref="X23:X25" si="73">+F23/C23</f>
        <v>3.7554808063499996</v>
      </c>
      <c r="Y23" s="43">
        <f t="shared" ref="Y23:Y25" si="74">+G23/C23</f>
        <v>1.64556533583</v>
      </c>
    </row>
    <row r="24" spans="1:25" s="10" customFormat="1">
      <c r="A24" s="6">
        <v>16</v>
      </c>
      <c r="B24" s="24">
        <v>1701</v>
      </c>
      <c r="C24" s="38">
        <v>5</v>
      </c>
      <c r="D24" s="7" t="s">
        <v>61</v>
      </c>
      <c r="E24" s="9">
        <v>24.242984999999997</v>
      </c>
      <c r="F24" s="9">
        <v>20.033190654750001</v>
      </c>
      <c r="G24" s="9">
        <v>7.7274514687499991</v>
      </c>
      <c r="H24" s="42">
        <f t="shared" si="63"/>
        <v>20.033190654750001</v>
      </c>
      <c r="I24" s="42">
        <f t="shared" si="63"/>
        <v>7.7274514687499991</v>
      </c>
      <c r="J24" s="42">
        <f t="shared" si="64"/>
        <v>3.6364477499999994</v>
      </c>
      <c r="K24" s="42"/>
      <c r="L24" s="42">
        <f t="shared" si="65"/>
        <v>8.4850447499999984</v>
      </c>
      <c r="M24" s="42">
        <f t="shared" si="66"/>
        <v>8.4850447499999984</v>
      </c>
      <c r="N24" s="42"/>
      <c r="O24" s="42">
        <f t="shared" si="67"/>
        <v>3.6364477499999994</v>
      </c>
      <c r="P24" s="42"/>
      <c r="Q24" s="43">
        <f t="shared" si="68"/>
        <v>24.242984999999994</v>
      </c>
      <c r="R24" s="44">
        <f t="shared" si="69"/>
        <v>20.033190654750001</v>
      </c>
      <c r="S24" s="44">
        <f t="shared" si="70"/>
        <v>7.7274514687499991</v>
      </c>
      <c r="T24" s="45">
        <f t="shared" si="71"/>
        <v>0</v>
      </c>
      <c r="U24" s="45">
        <f t="shared" si="71"/>
        <v>0</v>
      </c>
      <c r="V24" s="45">
        <f t="shared" si="71"/>
        <v>0</v>
      </c>
      <c r="W24" s="43">
        <f t="shared" si="72"/>
        <v>4.8485969999999998</v>
      </c>
      <c r="X24" s="43">
        <f t="shared" si="73"/>
        <v>4.0066381309499999</v>
      </c>
      <c r="Y24" s="43">
        <f t="shared" si="74"/>
        <v>1.5454902937499999</v>
      </c>
    </row>
    <row r="25" spans="1:25" s="10" customFormat="1">
      <c r="A25" s="6">
        <v>17</v>
      </c>
      <c r="B25" s="24">
        <v>1701</v>
      </c>
      <c r="C25" s="38">
        <v>6.4</v>
      </c>
      <c r="D25" s="7" t="s">
        <v>61</v>
      </c>
      <c r="E25" s="9">
        <v>31.0310208</v>
      </c>
      <c r="F25" s="9">
        <v>21.378511469951999</v>
      </c>
      <c r="G25" s="9">
        <v>9.5420388959999993</v>
      </c>
      <c r="H25" s="42">
        <f t="shared" si="63"/>
        <v>21.378511469951999</v>
      </c>
      <c r="I25" s="42">
        <f t="shared" si="63"/>
        <v>9.5420388959999993</v>
      </c>
      <c r="J25" s="42">
        <f t="shared" si="64"/>
        <v>4.6546531199999999</v>
      </c>
      <c r="K25" s="42"/>
      <c r="L25" s="42">
        <f t="shared" si="65"/>
        <v>10.860857279999999</v>
      </c>
      <c r="M25" s="42">
        <f t="shared" si="66"/>
        <v>10.860857279999999</v>
      </c>
      <c r="N25" s="42"/>
      <c r="O25" s="42">
        <f t="shared" si="67"/>
        <v>4.6546531199999999</v>
      </c>
      <c r="P25" s="42"/>
      <c r="Q25" s="43">
        <f t="shared" si="68"/>
        <v>31.0310208</v>
      </c>
      <c r="R25" s="44">
        <f t="shared" si="69"/>
        <v>21.378511469951999</v>
      </c>
      <c r="S25" s="44">
        <f t="shared" si="70"/>
        <v>9.5420388959999993</v>
      </c>
      <c r="T25" s="45">
        <f t="shared" si="71"/>
        <v>0</v>
      </c>
      <c r="U25" s="45">
        <f t="shared" si="71"/>
        <v>0</v>
      </c>
      <c r="V25" s="45">
        <f t="shared" si="71"/>
        <v>0</v>
      </c>
      <c r="W25" s="43">
        <f t="shared" si="72"/>
        <v>4.8485969999999998</v>
      </c>
      <c r="X25" s="43">
        <f t="shared" si="73"/>
        <v>3.3403924171799995</v>
      </c>
      <c r="Y25" s="43">
        <f t="shared" si="74"/>
        <v>1.4909435774999997</v>
      </c>
    </row>
    <row r="26" spans="1:25" s="10" customFormat="1">
      <c r="A26" s="1"/>
      <c r="B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5" s="10" customFormat="1">
      <c r="A27" s="1"/>
      <c r="B27" s="1"/>
      <c r="C27" s="33">
        <f>SUM(C9:C25)</f>
        <v>82.600000000000009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s="10" customFormat="1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5" s="10" customFormat="1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5" s="10" customFormat="1">
      <c r="A30" s="1"/>
      <c r="B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5" s="10" customFormat="1">
      <c r="A31" s="1"/>
      <c r="B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s="10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G64" s="13"/>
      <c r="H64" s="1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G65" s="13"/>
      <c r="H65" s="1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G66" s="13"/>
      <c r="H66" s="1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G67" s="13"/>
      <c r="H67" s="1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G68" s="13"/>
      <c r="H68" s="1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G69" s="13"/>
      <c r="H69" s="1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G70" s="13"/>
      <c r="H70" s="1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G71" s="13"/>
      <c r="H71" s="1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G72" s="13"/>
      <c r="H72" s="1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G73" s="13"/>
      <c r="H73" s="1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G74" s="13"/>
      <c r="H74" s="1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E7:E8"/>
    <mergeCell ref="F7:F8"/>
    <mergeCell ref="G7:G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2023-05-18T09:44:47Z</dcterms:modified>
</cp:coreProperties>
</file>