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aybees/Desktop/ASU data analytics  HW/"/>
    </mc:Choice>
  </mc:AlternateContent>
  <xr:revisionPtr revIDLastSave="0" documentId="13_ncr:1_{42021162-E615-3D49-9B69-E16F8987F150}" xr6:coauthVersionLast="47" xr6:coauthVersionMax="47" xr10:uidLastSave="{00000000-0000-0000-0000-000000000000}"/>
  <bookViews>
    <workbookView xWindow="0" yWindow="500" windowWidth="27640" windowHeight="20420" xr2:uid="{00000000-000D-0000-FFFF-FFFF00000000}"/>
  </bookViews>
  <sheets>
    <sheet name="Crowdfunding" sheetId="1" r:id="rId1"/>
    <sheet name="Sheet1" sheetId="2" r:id="rId2"/>
    <sheet name="Sheet3" sheetId="4" r:id="rId3"/>
    <sheet name="date line graph" sheetId="3" r:id="rId4"/>
    <sheet name="crowdfunding goal analysis" sheetId="6" r:id="rId5"/>
    <sheet name="statistical analysis" sheetId="7" r:id="rId6"/>
  </sheets>
  <definedNames>
    <definedName name="_xlnm._FilterDatabase" localSheetId="0" hidden="1">Crowdfunding!$A$1:$U$1</definedName>
    <definedName name="_xlnm._FilterDatabase" localSheetId="5" hidden="1">'statistical analysis'!$E$1:$F$1001</definedName>
  </definedNames>
  <calcPr calcId="191029" concurrentCalc="0"/>
  <pivotCaches>
    <pivotCache cacheId="45" r:id="rId7"/>
    <pivotCache cacheId="13" r:id="rId8"/>
    <pivotCache cacheId="4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6" l="1"/>
  <c r="D3" i="6"/>
  <c r="D4" i="6"/>
  <c r="D5" i="6"/>
  <c r="D6" i="6"/>
  <c r="D7" i="6"/>
  <c r="D8" i="6"/>
  <c r="D9" i="6"/>
  <c r="D10" i="6"/>
  <c r="D11" i="6"/>
  <c r="D12" i="6"/>
  <c r="D13" i="6"/>
  <c r="D14" i="6"/>
  <c r="B2" i="6"/>
  <c r="C2" i="6"/>
  <c r="E2" i="6"/>
  <c r="B3" i="6"/>
  <c r="C3" i="6"/>
  <c r="E3" i="6"/>
  <c r="B4" i="6"/>
  <c r="C4" i="6"/>
  <c r="E4" i="6"/>
  <c r="B5" i="6"/>
  <c r="C5" i="6"/>
  <c r="E5" i="6"/>
  <c r="B6" i="6"/>
  <c r="C6" i="6"/>
  <c r="E6" i="6"/>
  <c r="B7" i="6"/>
  <c r="C7" i="6"/>
  <c r="E7" i="6"/>
  <c r="B8" i="6"/>
  <c r="C8" i="6"/>
  <c r="E8" i="6"/>
  <c r="B9" i="6"/>
  <c r="C9" i="6"/>
  <c r="E9" i="6"/>
  <c r="B10" i="6"/>
  <c r="C10" i="6"/>
  <c r="E10" i="6"/>
  <c r="B11" i="6"/>
  <c r="C11" i="6"/>
  <c r="E11" i="6"/>
  <c r="B12" i="6"/>
  <c r="C12" i="6"/>
  <c r="E12" i="6"/>
  <c r="B13" i="6"/>
  <c r="C13" i="6"/>
  <c r="E13" i="6"/>
  <c r="E14" i="6"/>
  <c r="H14" i="6"/>
  <c r="C14" i="6"/>
  <c r="G14" i="6"/>
  <c r="H3" i="6"/>
  <c r="H4" i="6"/>
  <c r="H5" i="6"/>
  <c r="H6" i="6"/>
  <c r="H7" i="6"/>
  <c r="H8" i="6"/>
  <c r="H9" i="6"/>
  <c r="H10" i="6"/>
  <c r="H11" i="6"/>
  <c r="H12" i="6"/>
  <c r="H13" i="6"/>
  <c r="H2" i="6"/>
  <c r="G3" i="6"/>
  <c r="G4" i="6"/>
  <c r="G5" i="6"/>
  <c r="G6" i="6"/>
  <c r="G7" i="6"/>
  <c r="G8" i="6"/>
  <c r="G9" i="6"/>
  <c r="G10" i="6"/>
  <c r="G11" i="6"/>
  <c r="G12" i="6"/>
  <c r="G13" i="6"/>
  <c r="G2" i="6"/>
  <c r="F4" i="6"/>
  <c r="F5" i="6"/>
  <c r="F6" i="6"/>
  <c r="F7" i="6"/>
  <c r="F8" i="6"/>
  <c r="F9" i="6"/>
  <c r="F10" i="6"/>
  <c r="F11" i="6"/>
  <c r="F12" i="6"/>
  <c r="F13" i="6"/>
  <c r="B14" i="6"/>
  <c r="F14" i="6"/>
  <c r="F3" i="6"/>
  <c r="F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3" i="1"/>
  <c r="G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3" i="1"/>
</calcChain>
</file>

<file path=xl/sharedStrings.xml><?xml version="1.0" encoding="utf-8"?>
<sst xmlns="http://schemas.openxmlformats.org/spreadsheetml/2006/main" count="7108" uniqueCount="2091">
  <si>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</si>
  <si>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</si>
  <si>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</si>
  <si>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</si>
  <si>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</si>
  <si>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</si>
  <si>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</si>
  <si>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</si>
  <si>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</si>
  <si>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</si>
  <si>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</si>
  <si>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</si>
  <si>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</si>
  <si>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</si>
  <si>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</si>
  <si>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</si>
  <si>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</si>
  <si>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</si>
  <si>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</si>
  <si>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</si>
  <si>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</si>
  <si>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</si>
  <si>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</si>
  <si>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</si>
  <si>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</si>
  <si>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</si>
  <si>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</si>
  <si>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</si>
  <si>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</si>
  <si>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</si>
  <si>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</si>
  <si>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</si>
  <si>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</si>
  <si>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</si>
  <si>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</si>
  <si>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</si>
  <si>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</si>
  <si>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</si>
  <si>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</si>
  <si>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</si>
  <si>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</si>
  <si>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</si>
  <si>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</si>
  <si>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</si>
  <si>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</si>
  <si>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</si>
  <si>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</si>
  <si>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</si>
  <si>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</si>
  <si>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</si>
  <si>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</si>
  <si>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</si>
  <si>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</si>
  <si>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</si>
  <si>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</si>
  <si>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</si>
  <si>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</si>
  <si>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</si>
  <si>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</si>
  <si>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</si>
  <si>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</si>
  <si>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</si>
  <si>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</si>
  <si>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</si>
  <si>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</si>
  <si>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</si>
  <si>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</si>
  <si>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</si>
  <si>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</si>
  <si>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</si>
  <si>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</si>
  <si>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</si>
  <si>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</si>
  <si>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</si>
  <si>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</si>
  <si>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</si>
  <si>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</si>
  <si>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</si>
  <si>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</si>
  <si>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</si>
  <si>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</si>
  <si>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</si>
  <si>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</si>
  <si>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</si>
  <si>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</si>
  <si>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</si>
  <si>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</si>
  <si>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</si>
  <si>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</si>
  <si>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</si>
  <si>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</si>
  <si>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</si>
  <si>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</si>
  <si>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</si>
  <si>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</si>
  <si>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</si>
  <si>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</si>
  <si>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</si>
  <si>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</si>
  <si>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</si>
  <si>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</si>
  <si>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</si>
  <si>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</si>
  <si>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</si>
  <si>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</si>
  <si>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</si>
  <si>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</si>
  <si>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</si>
  <si>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</si>
  <si>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</si>
  <si>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</si>
  <si>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</si>
  <si>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</si>
  <si>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</si>
  <si>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</si>
  <si>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</si>
  <si>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</si>
  <si>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</si>
  <si>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</si>
  <si>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</si>
  <si>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</si>
  <si>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</si>
  <si>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</si>
  <si>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</si>
  <si>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</si>
  <si>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</si>
  <si>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</si>
  <si>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</si>
  <si>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</si>
  <si>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</si>
  <si>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</si>
  <si>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</si>
  <si>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</si>
  <si>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</si>
  <si>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</si>
  <si>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</si>
  <si>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</si>
  <si>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</si>
  <si>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</si>
  <si>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</si>
  <si>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</si>
  <si>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</si>
  <si>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</si>
  <si>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</si>
  <si>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</si>
  <si>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</si>
  <si>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</si>
  <si>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</si>
  <si>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</si>
  <si>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</si>
  <si>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</si>
  <si>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</si>
  <si>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</si>
  <si>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</si>
  <si>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</si>
  <si>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</si>
  <si>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</si>
  <si>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</si>
  <si>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</si>
  <si>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</si>
  <si>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</si>
  <si>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</si>
  <si>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</si>
  <si>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</si>
  <si>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</si>
  <si>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</si>
  <si>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</si>
  <si>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</si>
  <si>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</si>
  <si>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</si>
  <si>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</si>
  <si>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</si>
  <si>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</si>
  <si>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</si>
  <si>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</si>
  <si>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</si>
  <si>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</si>
  <si>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</si>
  <si>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</si>
  <si>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</si>
  <si>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</si>
  <si>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</si>
  <si>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</si>
  <si>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</si>
  <si>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</si>
  <si>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</si>
  <si>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</si>
  <si>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</si>
  <si>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</si>
  <si>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</si>
  <si>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</si>
  <si>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</si>
  <si>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</si>
  <si>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</si>
  <si>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</si>
  <si>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</si>
  <si>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</si>
  <si>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</si>
  <si>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</si>
  <si>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</si>
  <si>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</si>
  <si>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</si>
  <si>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</si>
  <si>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</si>
  <si>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</si>
  <si>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</si>
  <si>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</si>
  <si>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</si>
  <si>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</si>
  <si>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</si>
  <si>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</si>
  <si>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</si>
  <si>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</si>
  <si>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</si>
  <si>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</si>
  <si>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</si>
  <si>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</si>
  <si>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</si>
  <si>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</si>
  <si>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</si>
  <si>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</si>
  <si>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</si>
  <si>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</si>
  <si>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</si>
  <si>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</si>
  <si>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</si>
  <si>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</si>
  <si>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</si>
  <si>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</si>
  <si>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</si>
  <si>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</si>
  <si>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</si>
  <si>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</si>
  <si>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</si>
  <si>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</si>
  <si>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</si>
  <si>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</si>
  <si>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</si>
  <si>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</si>
  <si>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</si>
  <si>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</si>
  <si>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</si>
  <si>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</si>
  <si>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</si>
  <si>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</si>
  <si>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</si>
  <si>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</si>
  <si>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</si>
  <si>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</si>
  <si>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</si>
  <si>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</si>
  <si>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</si>
  <si>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</si>
  <si>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</si>
  <si>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</si>
  <si>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</si>
  <si>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</si>
  <si>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</si>
  <si>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</si>
  <si>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</si>
  <si>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</si>
  <si>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</si>
  <si>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</si>
  <si>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</si>
  <si>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</si>
  <si>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</si>
  <si>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</si>
  <si>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</si>
  <si>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</si>
  <si>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</si>
  <si>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</si>
  <si>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</si>
  <si>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</si>
  <si>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</si>
  <si>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</si>
  <si>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</si>
  <si>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</si>
  <si>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</si>
  <si>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</si>
  <si>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</si>
  <si>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</si>
  <si>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</si>
  <si>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</si>
  <si>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</si>
  <si>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</si>
  <si>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</si>
  <si>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</si>
  <si>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</si>
  <si>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</si>
  <si>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</si>
  <si>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</si>
  <si>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</si>
  <si>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</si>
  <si>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</si>
  <si>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</si>
  <si>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</si>
  <si>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</si>
  <si>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</si>
  <si>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</si>
  <si>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</si>
  <si>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</si>
  <si>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</si>
  <si>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</si>
  <si>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</si>
  <si>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</si>
  <si>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</si>
  <si>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</si>
  <si>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</si>
  <si>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</si>
  <si>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</si>
  <si>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</si>
  <si>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</si>
  <si>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</si>
  <si>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</si>
  <si>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</si>
  <si>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</si>
  <si>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</si>
  <si>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</si>
  <si>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</si>
  <si>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</si>
  <si>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</si>
  <si>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</si>
  <si>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</si>
  <si>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</si>
  <si>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</si>
  <si>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</si>
  <si>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</si>
  <si>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</si>
  <si>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</si>
  <si>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</si>
  <si>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</si>
  <si>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</si>
  <si>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</si>
  <si>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</si>
  <si>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</si>
  <si>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</si>
  <si>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</si>
  <si>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</si>
  <si>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</si>
  <si>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</si>
  <si>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</si>
  <si>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</si>
  <si>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</si>
  <si>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</si>
  <si>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</si>
  <si>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</si>
  <si>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</si>
  <si>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</si>
  <si>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</si>
  <si>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</si>
  <si>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</si>
  <si>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</si>
  <si>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</si>
  <si>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</si>
  <si>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</si>
  <si>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</si>
  <si>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</si>
  <si>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</si>
  <si>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</si>
  <si>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</si>
  <si>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</si>
  <si>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</si>
  <si>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</si>
  <si>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</si>
  <si>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</si>
  <si>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</si>
  <si>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</si>
  <si>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</si>
  <si>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</si>
  <si>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</si>
  <si>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</si>
  <si>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</si>
  <si>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</si>
  <si>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</si>
  <si>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</si>
  <si>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</si>
  <si>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</si>
  <si>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</si>
  <si>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</si>
  <si>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</si>
  <si>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</si>
  <si>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</si>
  <si>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</si>
  <si>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</si>
  <si>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</si>
  <si>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</si>
  <si>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</si>
  <si>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</si>
  <si>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</si>
  <si>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</si>
  <si>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</si>
  <si>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</si>
  <si>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</si>
  <si>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</si>
  <si>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</si>
  <si>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</si>
  <si>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</si>
  <si>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</si>
  <si>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</si>
  <si>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</si>
  <si>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</si>
  <si>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</si>
  <si>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</si>
  <si>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</si>
  <si>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</si>
  <si>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</si>
  <si>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</si>
  <si>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</si>
  <si>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</si>
  <si>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</si>
  <si>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</si>
  <si>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</si>
  <si>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</si>
  <si>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</si>
  <si>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</si>
  <si>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</si>
  <si>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</si>
  <si>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</si>
  <si>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</si>
  <si>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</si>
  <si>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</si>
  <si>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</si>
  <si>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</si>
  <si>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</si>
  <si>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</si>
  <si>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</si>
  <si>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</si>
  <si>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</si>
  <si>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</si>
  <si>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</si>
  <si>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</si>
  <si>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</si>
  <si>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</si>
  <si>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</si>
  <si>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</si>
  <si>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</si>
  <si>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</si>
  <si>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</si>
  <si>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</si>
  <si>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</si>
  <si>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</si>
  <si>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</si>
  <si>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</si>
  <si>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</si>
  <si>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</si>
  <si>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</si>
  <si>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</si>
  <si>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</si>
  <si>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</si>
  <si>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</si>
  <si>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</si>
  <si>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</si>
  <si>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</si>
  <si>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</si>
  <si>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</si>
  <si>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</si>
  <si>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</si>
  <si>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</si>
  <si>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</si>
  <si>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</si>
  <si>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</si>
  <si>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</si>
  <si>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</si>
  <si>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</si>
  <si>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</si>
  <si>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</si>
  <si>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</si>
  <si>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</si>
  <si>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</si>
  <si>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</si>
  <si>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</si>
  <si>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</si>
  <si>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</si>
  <si>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</si>
  <si>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</si>
  <si>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</si>
  <si>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</si>
  <si>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</si>
  <si>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</si>
  <si>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</si>
  <si>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</si>
  <si>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</si>
  <si>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</si>
  <si>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</si>
  <si>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</si>
  <si>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</si>
  <si>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</si>
  <si>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</si>
  <si>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</si>
  <si>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</si>
  <si>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</si>
  <si>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</si>
  <si>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</si>
  <si>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</si>
  <si>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</si>
  <si>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</si>
  <si>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</si>
  <si>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</si>
  <si>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</si>
  <si>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</si>
  <si>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</si>
  <si>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</si>
  <si>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</si>
  <si>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</si>
  <si>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</si>
  <si>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</si>
  <si>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</si>
  <si>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</si>
  <si>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</si>
  <si>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</si>
  <si>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</si>
  <si>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</si>
  <si>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</si>
  <si>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</si>
  <si>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</si>
  <si>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</si>
  <si>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</si>
  <si>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</si>
  <si>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</si>
  <si>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</si>
  <si>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</si>
  <si>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</si>
  <si>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</si>
  <si>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</si>
  <si>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</si>
  <si>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</si>
  <si>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</si>
  <si>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</si>
  <si>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</si>
  <si>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</si>
  <si>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</si>
  <si>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</si>
  <si>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</si>
  <si>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</si>
  <si>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</si>
  <si>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</si>
  <si>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</si>
  <si>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</si>
  <si>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</si>
  <si>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</si>
  <si>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</si>
  <si>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</si>
  <si>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</si>
  <si>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</si>
  <si>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</si>
  <si>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</si>
  <si>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</si>
  <si>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</si>
  <si>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</si>
  <si>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</si>
  <si>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</si>
  <si>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</si>
  <si>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</si>
  <si>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</si>
  <si>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</si>
  <si>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</si>
  <si>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</si>
  <si>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</si>
  <si>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</si>
  <si>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</si>
  <si>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</si>
  <si>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</si>
  <si>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</si>
  <si>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</si>
  <si>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</si>
  <si>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</si>
  <si>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</si>
  <si>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</si>
  <si>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</si>
  <si>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</si>
  <si>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</si>
  <si>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</si>
  <si>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</si>
  <si>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</si>
  <si>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</si>
  <si>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</si>
  <si>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</si>
  <si>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</si>
  <si>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</si>
  <si>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</si>
  <si>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</si>
  <si>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</si>
  <si>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</si>
  <si>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</si>
  <si>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</si>
  <si>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</si>
  <si>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</si>
  <si>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</si>
  <si>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</si>
  <si>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</si>
  <si>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</si>
  <si>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</si>
  <si>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</si>
  <si>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</si>
  <si>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</si>
  <si>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</si>
  <si>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</si>
  <si>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</si>
  <si>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</si>
  <si>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</si>
  <si>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</si>
  <si>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</si>
  <si>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</si>
  <si>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</si>
  <si>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</si>
  <si>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</si>
  <si>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</si>
  <si>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</si>
  <si>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</si>
  <si>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</si>
  <si>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</si>
  <si>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</si>
  <si>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</si>
  <si>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</si>
  <si>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</si>
  <si>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</si>
  <si>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</si>
  <si>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</si>
  <si>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</si>
  <si>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</si>
  <si>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</si>
  <si>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</si>
  <si>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</si>
  <si>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</si>
  <si>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</si>
  <si>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</si>
  <si>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</si>
  <si>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</si>
  <si>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</si>
  <si>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</si>
  <si>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</si>
  <si>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</si>
  <si>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</si>
  <si>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</si>
  <si>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</si>
  <si>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</si>
  <si>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</si>
  <si>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</si>
  <si>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</si>
  <si>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</si>
  <si>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</si>
  <si>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</si>
  <si>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</si>
  <si>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</si>
  <si>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</si>
  <si>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</si>
  <si>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</si>
  <si>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</si>
  <si>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</si>
  <si>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</si>
  <si>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</si>
  <si>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</si>
  <si>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</si>
  <si>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</si>
  <si>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</si>
  <si>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</si>
  <si>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</si>
  <si>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</si>
  <si>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</si>
  <si>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</si>
  <si>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</si>
  <si>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</si>
  <si>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</si>
  <si>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</si>
  <si>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</si>
  <si>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</si>
  <si>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</si>
  <si>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</si>
  <si>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</si>
  <si>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</si>
  <si>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</si>
  <si>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</si>
  <si>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</si>
  <si>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</si>
  <si>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</si>
  <si>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</si>
  <si>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</si>
  <si>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</si>
  <si>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</si>
  <si>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</si>
  <si>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</si>
  <si>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</si>
  <si>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</si>
  <si>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</si>
  <si>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</si>
  <si>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</si>
  <si>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</si>
  <si>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</si>
  <si>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</si>
  <si>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</si>
  <si>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</si>
  <si>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</si>
  <si>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</si>
  <si>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</si>
  <si>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</si>
  <si>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</si>
  <si>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</si>
  <si>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</si>
  <si>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</si>
  <si>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</si>
  <si>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</si>
  <si>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</si>
  <si>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</si>
  <si>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</si>
  <si>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</si>
  <si>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</si>
  <si>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</si>
  <si>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</si>
  <si>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</si>
  <si>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</si>
  <si>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</si>
  <si>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</si>
  <si>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</si>
  <si>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</si>
  <si>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</si>
  <si>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</si>
  <si>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</si>
  <si>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</si>
  <si>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</si>
  <si>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</si>
  <si>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</si>
  <si>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</si>
  <si>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</si>
  <si>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</si>
  <si>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</si>
  <si>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</si>
  <si>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</si>
  <si>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</si>
  <si>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</si>
  <si>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</si>
  <si>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</si>
  <si>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</si>
  <si>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</si>
  <si>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</si>
  <si>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</si>
  <si>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</si>
  <si>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</si>
  <si>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</si>
  <si>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</si>
  <si>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</si>
  <si>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</si>
  <si>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</si>
  <si>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</si>
  <si>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</si>
  <si>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</si>
  <si>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</si>
  <si>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</si>
  <si>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</si>
  <si>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</si>
  <si>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</si>
  <si>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</si>
  <si>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</si>
  <si>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</si>
  <si>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</si>
  <si>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</si>
  <si>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</si>
  <si>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</si>
  <si>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</si>
  <si>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</si>
  <si>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</si>
  <si>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</si>
  <si>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</si>
  <si>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</si>
  <si>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</si>
  <si>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</si>
  <si>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</si>
  <si>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</si>
  <si>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</si>
  <si>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</si>
  <si>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</si>
  <si>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</si>
  <si>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</si>
  <si>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</si>
  <si>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</si>
  <si>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</si>
  <si>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</si>
  <si>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</si>
  <si>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</si>
  <si>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</si>
  <si>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</si>
  <si>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</si>
  <si>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</si>
  <si>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</si>
  <si>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</si>
  <si>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</si>
  <si>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</si>
  <si>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</si>
  <si>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</si>
  <si>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</si>
  <si>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</si>
  <si>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</si>
  <si>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</si>
  <si>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</si>
  <si>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</si>
  <si>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</si>
  <si>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</si>
  <si>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</si>
  <si>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</si>
  <si>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</si>
  <si>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</si>
  <si>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</si>
  <si>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</si>
  <si>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</si>
  <si>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</si>
  <si>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</si>
  <si>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</si>
  <si>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</si>
  <si>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</si>
  <si>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</si>
  <si>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</si>
  <si>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</si>
  <si>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</si>
  <si>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</si>
  <si>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</si>
  <si>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</si>
  <si>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</si>
  <si>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</si>
  <si>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</si>
  <si>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</si>
  <si>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</si>
  <si>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</si>
  <si>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</si>
  <si>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</si>
  <si>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</si>
  <si>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</si>
  <si>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</si>
  <si>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</si>
  <si>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</si>
  <si>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</si>
  <si>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</si>
  <si>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</si>
  <si>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</si>
  <si>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</si>
  <si>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</si>
  <si>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</si>
  <si>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</si>
  <si>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</si>
  <si>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</si>
  <si>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</si>
  <si>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</si>
  <si>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</si>
  <si>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</si>
  <si>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</si>
  <si>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</si>
  <si>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</si>
  <si>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</si>
  <si>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</si>
  <si>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</si>
  <si>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</si>
  <si>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</si>
  <si>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</si>
  <si>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</si>
  <si>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</si>
  <si>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</si>
  <si>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</si>
  <si>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</si>
  <si>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</si>
  <si>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</si>
  <si>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</si>
  <si>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</si>
  <si>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</si>
  <si>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</si>
  <si>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</si>
  <si>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</si>
  <si>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</si>
  <si>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</si>
  <si>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</si>
  <si>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</si>
  <si>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</si>
  <si>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</si>
  <si>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</si>
  <si>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</si>
  <si>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</si>
  <si>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</si>
  <si>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</si>
  <si>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</si>
  <si>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</si>
  <si>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</si>
  <si>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</si>
  <si>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</si>
  <si>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</si>
  <si>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</si>
  <si>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</si>
  <si>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</si>
  <si>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</si>
  <si>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</si>
  <si>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</si>
  <si>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</si>
  <si>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</si>
  <si>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</si>
  <si>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</si>
  <si>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</si>
  <si>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</si>
  <si>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</si>
  <si>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</si>
  <si>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</si>
  <si>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</si>
  <si>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</si>
  <si>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</si>
  <si>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</si>
  <si>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</si>
  <si>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</si>
  <si>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</si>
  <si>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</si>
  <si>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</si>
  <si>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</si>
  <si>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</si>
  <si>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</si>
  <si>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</si>
  <si>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</si>
  <si>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</si>
  <si>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</si>
  <si>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</si>
  <si>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</si>
  <si>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</si>
  <si>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</si>
  <si>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</si>
  <si>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</si>
  <si>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</si>
  <si>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</si>
  <si>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</si>
  <si>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</si>
  <si>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</si>
  <si>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</si>
  <si>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</si>
  <si>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</si>
  <si>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</si>
  <si>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</si>
  <si>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</si>
  <si>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</si>
  <si>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</si>
  <si>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</si>
  <si>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</si>
  <si>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</si>
  <si>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</si>
  <si>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</si>
  <si>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</si>
  <si>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</si>
  <si>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</si>
  <si>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</si>
  <si>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</si>
  <si>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</si>
  <si>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</si>
  <si>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</si>
  <si>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</si>
  <si>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</si>
  <si>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</si>
  <si>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</si>
  <si>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</si>
  <si>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</si>
  <si>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</si>
  <si>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</si>
  <si>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</si>
  <si>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</si>
  <si>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</si>
  <si>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</si>
  <si>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</si>
  <si>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</si>
  <si>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</si>
  <si>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</si>
  <si>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</si>
  <si>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</si>
  <si>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</si>
  <si>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</si>
  <si>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</si>
  <si>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</si>
  <si>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</si>
  <si>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</si>
  <si>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</si>
  <si>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</si>
  <si>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</si>
  <si>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</si>
  <si>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</si>
  <si>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</si>
  <si>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</si>
  <si>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</si>
  <si>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</si>
  <si>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</si>
  <si>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</si>
  <si>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</si>
  <si>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</si>
  <si>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</si>
  <si>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</si>
  <si>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</si>
  <si>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</si>
  <si>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</si>
  <si>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</si>
  <si>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</si>
  <si>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</si>
  <si>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</si>
  <si>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</si>
  <si>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</si>
  <si>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</si>
  <si>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</si>
  <si>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</si>
  <si>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</si>
  <si>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</si>
  <si>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</si>
  <si>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</si>
  <si>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</si>
  <si>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</si>
  <si>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</si>
  <si>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</si>
  <si>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</si>
  <si>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</si>
  <si>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</si>
  <si>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</si>
  <si>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</si>
  <si>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</si>
  <si>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</si>
  <si>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</si>
  <si>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</si>
  <si>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</si>
  <si>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</si>
  <si>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</si>
  <si>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</si>
  <si>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</si>
  <si>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</si>
  <si>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</si>
  <si>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</si>
  <si>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</si>
  <si>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</si>
  <si>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</si>
  <si>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</si>
  <si>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</si>
  <si>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</si>
  <si>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</si>
  <si>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</si>
  <si>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</si>
  <si>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</si>
  <si>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</si>
  <si>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</si>
  <si>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</si>
  <si>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</si>
  <si>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</si>
  <si>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</si>
  <si>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</si>
  <si>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</si>
  <si>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</si>
  <si>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</si>
  <si>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</si>
  <si>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</si>
  <si>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</si>
  <si>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</si>
  <si>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</si>
  <si>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</si>
  <si>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</si>
  <si>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</si>
  <si>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</si>
  <si>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</si>
  <si>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</si>
  <si>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</si>
  <si>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</si>
  <si>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</si>
  <si>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</si>
  <si>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</si>
  <si>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</si>
  <si>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</si>
  <si>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</si>
  <si>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</si>
  <si>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</si>
  <si>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</si>
  <si>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</si>
  <si>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</si>
  <si>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</si>
  <si>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</si>
  <si>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</si>
  <si>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</si>
  <si>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</si>
  <si>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</si>
  <si>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</si>
  <si>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</si>
  <si>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</si>
  <si>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</si>
  <si>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</si>
  <si>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</si>
  <si>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</si>
  <si>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</si>
  <si>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</si>
  <si>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</si>
  <si>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</si>
  <si>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</si>
  <si>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</si>
  <si>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</si>
  <si>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</si>
  <si>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</si>
  <si>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</si>
  <si>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</si>
  <si>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</si>
  <si>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</si>
  <si>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</si>
  <si>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</si>
  <si>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</si>
  <si>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</si>
  <si>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</si>
  <si>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</si>
  <si>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</si>
  <si>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</si>
  <si>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</si>
  <si>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</si>
  <si>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</si>
  <si>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</si>
  <si>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</si>
  <si>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</si>
  <si>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</si>
  <si>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</si>
  <si>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</si>
  <si>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</si>
  <si>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</si>
  <si>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</si>
  <si>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</si>
  <si>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</si>
  <si>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</si>
  <si>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</si>
  <si>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</si>
  <si>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</si>
  <si>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</si>
  <si>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</si>
  <si>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</si>
  <si>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</si>
  <si>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</si>
  <si>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</si>
  <si>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</si>
  <si>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</si>
  <si>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</si>
  <si>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</si>
  <si>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</si>
  <si>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</si>
  <si>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</si>
  <si>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</si>
  <si>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</si>
  <si>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</si>
  <si>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</si>
  <si>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</si>
  <si>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</si>
  <si>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</si>
  <si>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</si>
  <si>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</si>
  <si>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</si>
  <si>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</si>
  <si>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</si>
  <si>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</si>
  <si>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</si>
  <si>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</si>
  <si>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</si>
  <si>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</si>
  <si>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</si>
  <si>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</si>
  <si>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</si>
  <si>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</si>
  <si>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</si>
  <si>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</si>
  <si>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</si>
  <si>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</si>
  <si>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</si>
  <si>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</si>
  <si>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</si>
  <si>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</si>
  <si>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</si>
  <si>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</si>
  <si>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</si>
  <si>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</si>
  <si>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</si>
  <si>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</si>
  <si>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</si>
  <si>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</si>
  <si>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</si>
  <si>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</si>
  <si>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</si>
  <si>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</si>
  <si>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</si>
  <si>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</si>
  <si>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</si>
  <si>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</si>
  <si>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</si>
  <si>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</si>
  <si>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</si>
  <si>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</si>
  <si>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</si>
  <si>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</si>
  <si>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</si>
  <si>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</si>
  <si>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</si>
  <si>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</si>
  <si>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</si>
  <si>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</si>
  <si>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</si>
  <si>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</si>
  <si>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</si>
  <si>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</si>
  <si>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</si>
  <si>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</si>
  <si>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</si>
  <si>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</si>
  <si>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</si>
  <si>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</si>
  <si>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</si>
  <si>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</si>
  <si>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</si>
  <si>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</si>
  <si>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</si>
  <si>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</si>
  <si>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</si>
  <si>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</si>
  <si>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</si>
  <si>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</si>
  <si>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</si>
  <si>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</si>
  <si>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</si>
  <si>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</si>
  <si>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</si>
  <si>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</si>
  <si>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</si>
  <si>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</si>
  <si>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</si>
  <si>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</si>
  <si>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</si>
  <si>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</si>
  <si>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</si>
  <si>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</si>
  <si>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</si>
  <si>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</si>
  <si>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</si>
  <si>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</si>
  <si>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</si>
  <si>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</si>
  <si>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</si>
  <si>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</si>
  <si>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</si>
  <si>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</si>
  <si>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</si>
  <si>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</si>
  <si>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</si>
  <si>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</si>
  <si>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</si>
  <si>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</si>
  <si>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</si>
  <si>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</si>
  <si>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</si>
  <si>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</si>
  <si>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</si>
  <si>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</si>
  <si>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</si>
  <si>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</si>
  <si>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</si>
  <si>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</si>
  <si>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</si>
  <si>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</si>
  <si>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</si>
  <si>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</si>
  <si>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</si>
  <si>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</si>
  <si>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</si>
  <si>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</si>
  <si>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</si>
  <si>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</si>
  <si>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</si>
  <si>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</si>
  <si>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</si>
  <si>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</si>
  <si>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</si>
  <si>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</si>
  <si>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</si>
  <si>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</si>
  <si>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</si>
  <si>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</si>
  <si>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</si>
  <si>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</si>
  <si>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</si>
  <si>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</si>
  <si>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</si>
  <si>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</si>
  <si>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</si>
  <si>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</si>
  <si>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</si>
  <si>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</si>
  <si>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</si>
  <si>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</si>
  <si>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</si>
  <si>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</si>
  <si>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</si>
  <si>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</si>
  <si>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</si>
  <si>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</si>
  <si>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</si>
  <si>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</si>
  <si>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</si>
  <si>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</si>
  <si>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</si>
  <si>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</si>
  <si>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</si>
  <si>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</si>
  <si>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</si>
  <si>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</si>
  <si>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</si>
  <si>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</si>
  <si>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</si>
  <si>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</si>
  <si>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</si>
  <si>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</si>
  <si>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</si>
  <si>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</si>
  <si>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</si>
  <si>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</si>
  <si>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</si>
  <si>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</si>
  <si>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</si>
  <si>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</si>
  <si>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</si>
  <si>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</si>
  <si>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</si>
  <si>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</si>
  <si>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</si>
  <si>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</si>
  <si>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</si>
  <si>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</si>
  <si>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</si>
  <si>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</si>
  <si>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</si>
  <si>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</si>
  <si>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</si>
  <si>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</si>
  <si>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</si>
  <si>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</si>
  <si>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</si>
  <si>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</si>
  <si>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</si>
  <si>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</si>
  <si>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</si>
  <si>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</si>
  <si>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</si>
  <si>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</si>
  <si>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</si>
  <si>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</si>
  <si>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</si>
  <si>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</si>
  <si>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</si>
  <si>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</si>
  <si>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</si>
  <si>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</si>
  <si>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</si>
  <si>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</si>
  <si>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</si>
  <si>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</si>
  <si>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</si>
  <si>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</si>
  <si>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</si>
  <si>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</si>
  <si>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</si>
  <si>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</si>
  <si>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</si>
  <si>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</si>
  <si>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</si>
  <si>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</si>
  <si>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</si>
  <si>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</si>
  <si>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</si>
  <si>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</si>
  <si>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</si>
  <si>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</si>
  <si>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</si>
  <si>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</si>
  <si>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</si>
  <si>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</si>
  <si>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</si>
  <si>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</si>
  <si>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</si>
  <si>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</si>
  <si>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</si>
  <si>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</si>
  <si>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</si>
  <si>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</si>
  <si>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</si>
  <si>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</si>
  <si>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</si>
  <si>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</si>
  <si>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</si>
  <si>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</si>
  <si>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</si>
  <si>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</si>
  <si>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</si>
  <si>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</si>
  <si>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</si>
  <si>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</si>
  <si>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</si>
  <si>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</si>
  <si>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</si>
  <si>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</si>
  <si>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</si>
  <si>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</si>
  <si>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</si>
  <si>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</si>
  <si>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</si>
  <si>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</si>
  <si>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</si>
  <si>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</si>
  <si>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</si>
  <si>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</si>
  <si>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</si>
  <si>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</si>
  <si>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</si>
  <si>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</si>
  <si>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</si>
  <si>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</si>
  <si>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</si>
  <si>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</si>
  <si>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</si>
  <si>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</si>
  <si>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</si>
  <si>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</si>
  <si>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</si>
  <si>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</si>
  <si>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</si>
  <si>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</si>
  <si>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</si>
  <si>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</si>
  <si>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</si>
  <si>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</si>
  <si>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</si>
  <si>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</si>
  <si>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</si>
  <si>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</si>
  <si>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</si>
  <si>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</si>
  <si>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</si>
  <si>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</si>
  <si>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</si>
  <si>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</si>
  <si>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</si>
  <si>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</si>
  <si>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</si>
  <si>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</si>
  <si>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</si>
  <si>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</si>
  <si>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</si>
  <si>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</si>
  <si>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</si>
  <si>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</si>
  <si>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</si>
  <si>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</si>
  <si>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</si>
  <si>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</si>
  <si>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</si>
  <si>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</si>
  <si>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</si>
  <si>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</si>
  <si>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</si>
  <si>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</si>
  <si>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</si>
  <si>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</si>
  <si>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</si>
  <si>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</si>
  <si>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</si>
  <si>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</si>
  <si>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</si>
  <si>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</si>
  <si>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</si>
  <si>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</si>
  <si>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</si>
  <si>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</si>
  <si>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</si>
  <si>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</si>
  <si>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</si>
  <si>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</si>
  <si>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</si>
  <si>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</si>
  <si>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</si>
  <si>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</si>
  <si>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</si>
  <si>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</si>
  <si>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</si>
  <si>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</si>
  <si>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</si>
  <si>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</si>
  <si>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</si>
  <si>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</si>
  <si>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</si>
  <si>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</si>
  <si>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</si>
  <si>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</si>
  <si>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</si>
  <si>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</si>
  <si>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</si>
  <si>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</si>
  <si>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</si>
  <si>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</si>
  <si>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</si>
  <si>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</si>
  <si>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</si>
  <si>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</si>
  <si>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</si>
  <si>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</si>
  <si>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</si>
  <si>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</si>
  <si>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</si>
  <si>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</si>
  <si>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</si>
  <si>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</si>
  <si>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</si>
  <si>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</si>
  <si>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</si>
  <si>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</si>
  <si>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</si>
  <si>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</si>
  <si>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</si>
  <si>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</si>
  <si>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</si>
  <si>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</si>
  <si>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</si>
  <si>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</si>
  <si>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</si>
  <si>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</si>
  <si>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</si>
  <si>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</si>
  <si>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</si>
  <si>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</si>
  <si>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</si>
  <si>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</si>
  <si>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</si>
  <si>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</si>
  <si>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</si>
  <si>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</si>
  <si>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</si>
  <si>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</si>
  <si>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</si>
  <si>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</si>
  <si>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</si>
  <si>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</si>
  <si>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</si>
  <si>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</si>
  <si>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</si>
  <si>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</si>
  <si>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</si>
  <si>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</si>
  <si>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</si>
  <si>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</si>
  <si>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</si>
  <si>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</si>
  <si>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</si>
  <si>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</si>
  <si>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</si>
  <si>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</si>
  <si>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</si>
  <si>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</si>
  <si>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</si>
  <si>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</si>
  <si>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</si>
  <si>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</si>
  <si>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</si>
  <si>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</si>
  <si>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</si>
  <si>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</si>
  <si>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</si>
  <si>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</si>
  <si>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</si>
  <si>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</si>
  <si>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</si>
  <si>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</si>
  <si>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</si>
  <si>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</si>
  <si>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</si>
  <si>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</si>
  <si>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</si>
  <si>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</si>
  <si>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</si>
  <si>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</si>
  <si>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</si>
  <si>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</si>
  <si>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</si>
  <si>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</si>
  <si>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</si>
  <si>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</si>
  <si>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</si>
  <si>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</si>
  <si>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</si>
  <si>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</si>
  <si>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</si>
  <si>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</si>
  <si>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</si>
  <si>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</si>
  <si>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</si>
  <si>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</si>
  <si>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</si>
  <si>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</si>
  <si>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</si>
  <si>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</si>
  <si>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</si>
  <si>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</si>
  <si>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</si>
  <si>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</si>
  <si>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</si>
  <si>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</si>
  <si>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</si>
  <si>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</si>
  <si>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</si>
  <si>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</si>
  <si>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</si>
  <si>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</si>
  <si>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</si>
  <si>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</si>
  <si>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</si>
  <si>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</si>
  <si>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</si>
  <si>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</si>
  <si>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</si>
  <si>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</si>
  <si>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</si>
  <si>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</si>
  <si>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</si>
  <si>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</si>
  <si>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</si>
  <si>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</si>
  <si>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</si>
  <si>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</si>
  <si>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</si>
  <si>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</si>
  <si>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</si>
  <si>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</si>
  <si>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</si>
  <si>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</si>
  <si>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</si>
  <si>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</si>
  <si>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</si>
  <si>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</si>
  <si>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</si>
  <si>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</si>
  <si>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</si>
  <si>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</si>
  <si>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</si>
  <si>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</si>
  <si>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</si>
  <si>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</si>
  <si>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</si>
  <si>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</si>
  <si>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</si>
  <si>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</si>
  <si>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</si>
  <si>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</si>
  <si>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</si>
  <si>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</si>
  <si>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</si>
  <si>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</si>
  <si>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</si>
  <si>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</si>
  <si>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</si>
  <si>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</si>
  <si>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</si>
  <si>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</si>
  <si>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</si>
  <si>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</si>
  <si>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</si>
  <si>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</si>
  <si>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</si>
  <si>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</si>
  <si>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</si>
  <si>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</si>
  <si>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</si>
  <si>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</si>
  <si>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</si>
  <si>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</si>
  <si>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</si>
  <si>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</si>
  <si>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</si>
  <si>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</si>
  <si>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</si>
  <si>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</si>
  <si>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</si>
  <si>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</si>
  <si>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</si>
  <si>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</si>
  <si>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</si>
  <si>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</si>
  <si>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</si>
  <si>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</si>
  <si>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</si>
  <si>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</si>
  <si>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</si>
  <si>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</si>
  <si>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</si>
  <si>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</si>
  <si>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</si>
  <si>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</si>
  <si>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</si>
  <si>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</si>
  <si>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</si>
  <si>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</si>
  <si>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</si>
  <si>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</si>
  <si>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</si>
  <si>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</si>
  <si>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</si>
  <si>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</si>
  <si>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</si>
  <si>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</si>
  <si>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</si>
  <si>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</si>
  <si>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</si>
  <si>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</si>
  <si>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</si>
  <si>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</si>
  <si>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</si>
  <si>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</si>
  <si>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</si>
  <si>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</si>
  <si>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</si>
  <si>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</si>
  <si>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</si>
  <si>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</si>
  <si>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</si>
  <si>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</si>
  <si>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</si>
  <si>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</si>
  <si>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</si>
  <si>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</si>
  <si>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</si>
  <si>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</si>
  <si>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</si>
  <si>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</si>
  <si>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</si>
  <si>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</si>
  <si>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</si>
  <si>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</si>
  <si>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</si>
  <si>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</si>
  <si>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</si>
  <si>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</si>
  <si>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</si>
  <si>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</si>
  <si>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</si>
  <si>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</si>
  <si>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</si>
  <si>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</si>
  <si>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</si>
  <si>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</si>
  <si>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</si>
  <si>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</si>
  <si>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</si>
  <si>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</si>
  <si>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</si>
  <si>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</si>
  <si>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</si>
  <si>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</si>
  <si>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</si>
  <si>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</si>
  <si>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</si>
  <si>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</si>
  <si>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</si>
  <si>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</si>
  <si>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</si>
  <si>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</si>
  <si>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</si>
  <si>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</si>
  <si>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</si>
  <si>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</si>
  <si>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</si>
  <si>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</si>
  <si>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</si>
  <si>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</si>
  <si>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</si>
  <si>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</si>
  <si>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</si>
  <si>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</si>
  <si>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</si>
  <si>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</si>
  <si>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</si>
  <si>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</si>
  <si>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</si>
  <si>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</si>
  <si>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</si>
  <si>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</si>
  <si>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</si>
  <si>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</si>
  <si>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</si>
  <si>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</si>
  <si>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</si>
  <si>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</si>
  <si>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</si>
  <si>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</si>
  <si>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</si>
  <si>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</si>
  <si>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</si>
  <si>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</si>
  <si>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</si>
  <si>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</si>
  <si>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</si>
  <si>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</si>
  <si>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</si>
  <si>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</si>
  <si>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</si>
  <si>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</si>
  <si>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</si>
  <si>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</si>
  <si>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</si>
  <si>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</si>
  <si>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</si>
  <si>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</si>
  <si>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</si>
  <si>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</si>
  <si>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</si>
  <si>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</si>
  <si>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</si>
  <si>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</si>
  <si>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</si>
  <si>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</si>
  <si>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</si>
  <si>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</si>
  <si>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</si>
  <si>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</si>
  <si>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</si>
  <si>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</si>
  <si>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</si>
  <si>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</si>
  <si>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</si>
  <si>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</si>
  <si>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</si>
  <si>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</si>
  <si>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</si>
  <si>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</si>
  <si>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</si>
  <si>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</si>
  <si>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</si>
  <si>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</si>
  <si>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</si>
  <si>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</si>
  <si>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</si>
  <si>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</si>
  <si>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</si>
  <si>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</si>
  <si>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</si>
  <si>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</si>
  <si>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</si>
  <si>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</si>
  <si>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</si>
  <si>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</si>
  <si>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</si>
  <si>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</si>
  <si>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</si>
  <si>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</si>
  <si>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</si>
  <si>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</si>
  <si>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</si>
  <si>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</si>
  <si>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</si>
  <si>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</si>
  <si>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</si>
  <si>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</si>
  <si>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</si>
  <si>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</si>
  <si>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</si>
  <si>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</si>
  <si>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</si>
  <si>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</si>
  <si>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</si>
  <si>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</si>
  <si>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</si>
  <si>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</si>
  <si>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</si>
  <si>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</si>
  <si>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</si>
  <si>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</si>
  <si>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</si>
  <si>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</si>
  <si>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</si>
  <si>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</si>
  <si>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</si>
  <si>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</si>
  <si>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</si>
  <si>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</si>
  <si>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</si>
  <si>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</si>
  <si>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</si>
  <si>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</si>
  <si>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</si>
  <si>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</si>
  <si>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</si>
  <si>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</si>
  <si>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</si>
  <si>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</si>
  <si>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</si>
  <si>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</si>
  <si>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</si>
  <si>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</si>
  <si>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</si>
  <si>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</si>
  <si>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</si>
  <si>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</si>
  <si>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</si>
  <si>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</si>
  <si>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</si>
  <si>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</si>
  <si>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</si>
  <si>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</si>
  <si>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</si>
  <si>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</si>
  <si>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</si>
  <si>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</si>
  <si>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</si>
  <si>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</si>
  <si>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</si>
  <si>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</si>
  <si>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</si>
  <si>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</si>
  <si>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</si>
  <si>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</si>
  <si>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</si>
  <si>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</si>
  <si>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</si>
  <si>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</si>
  <si>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</si>
  <si>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</si>
  <si>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</si>
  <si>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</si>
  <si>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</si>
  <si>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</si>
  <si>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</si>
  <si>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</si>
  <si>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</si>
  <si>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</si>
  <si>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</si>
  <si>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</si>
  <si>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</si>
  <si>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</si>
  <si>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</si>
  <si>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</si>
  <si>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</si>
  <si>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</si>
  <si>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</si>
  <si>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</si>
  <si>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</si>
  <si>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</si>
  <si>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</si>
  <si>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</si>
  <si>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</si>
  <si>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</si>
  <si>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</si>
  <si>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</si>
  <si>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</si>
  <si>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</si>
  <si>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</si>
  <si>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</si>
  <si>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</si>
  <si>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</si>
  <si>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</si>
  <si>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</si>
  <si>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</si>
  <si>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</si>
  <si>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</si>
  <si>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</si>
  <si>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</si>
  <si>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</si>
  <si>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</si>
  <si>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</si>
  <si>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</si>
  <si>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</si>
  <si>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</si>
  <si>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</si>
  <si>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</si>
  <si>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</si>
  <si>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</si>
  <si>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</si>
  <si>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</si>
  <si>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</si>
  <si>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</si>
  <si>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</si>
  <si>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</si>
  <si>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</si>
  <si>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</si>
  <si>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</si>
  <si>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</si>
  <si>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</si>
  <si>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</si>
  <si>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</si>
  <si>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</si>
  <si>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</si>
  <si>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</si>
  <si>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</si>
  <si>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</si>
  <si>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</si>
  <si>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</si>
  <si>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</si>
  <si>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</si>
  <si>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</si>
  <si>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</si>
  <si>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</si>
  <si>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</si>
  <si>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</si>
  <si>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</si>
  <si>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</si>
  <si>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</si>
  <si>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</si>
  <si>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</si>
  <si>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</si>
  <si>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</si>
  <si>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</si>
  <si>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</si>
  <si>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</si>
  <si>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</si>
  <si>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</si>
  <si>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</si>
  <si>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</si>
  <si>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</si>
  <si>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</si>
  <si>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</si>
  <si>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</si>
  <si>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</si>
  <si>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</si>
  <si>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</si>
  <si>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</si>
  <si>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</si>
  <si>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</si>
  <si>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</si>
  <si>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</si>
  <si>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</si>
  <si>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</si>
  <si>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</si>
  <si>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</si>
  <si>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</si>
  <si>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</si>
  <si>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</si>
  <si>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</si>
  <si>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</si>
  <si>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</si>
  <si>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</si>
  <si>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</si>
  <si>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</si>
  <si>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</si>
  <si>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</si>
  <si>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</si>
  <si>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</si>
  <si>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 xml:space="preserve"> </t>
  </si>
  <si>
    <t>percent funded</t>
  </si>
  <si>
    <t>average donation</t>
  </si>
  <si>
    <t>parent category</t>
  </si>
  <si>
    <t>sub-category</t>
  </si>
  <si>
    <t>food/foodt trucks</t>
  </si>
  <si>
    <t>Count of outcome</t>
  </si>
  <si>
    <t>Grand Total</t>
  </si>
  <si>
    <t>Column Labels</t>
  </si>
  <si>
    <t>Count of name</t>
  </si>
  <si>
    <t>Row Labels</t>
  </si>
  <si>
    <t>(All)</t>
  </si>
  <si>
    <t>Count of country2</t>
  </si>
  <si>
    <t>date ended conversion</t>
  </si>
  <si>
    <t>date created conversion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</si>
  <si>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</si>
  <si>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</si>
  <si>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</si>
  <si>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</si>
  <si>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</si>
  <si>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</si>
  <si>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</si>
  <si>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</si>
  <si>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</si>
  <si>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</si>
  <si>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</si>
  <si>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</si>
  <si>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</si>
  <si>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</si>
  <si>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</si>
  <si>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</si>
  <si>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</si>
  <si>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</si>
  <si>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</si>
  <si>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</si>
  <si>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</si>
  <si>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</si>
  <si>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</si>
  <si>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</si>
  <si>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</si>
  <si>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</si>
  <si>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</si>
  <si>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</si>
  <si>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</si>
  <si>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</si>
  <si>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</si>
  <si>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</si>
  <si>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</si>
  <si>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</si>
  <si>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</si>
  <si>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</si>
  <si>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</si>
  <si>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</si>
  <si>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</si>
  <si>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</si>
  <si>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</si>
  <si>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</si>
  <si>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</si>
  <si>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</si>
  <si>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</si>
  <si>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</si>
  <si>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backer_count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</si>
</sst>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118"/>
      <name val="Nunito Sans"/>
    </font>
    <font>
      <sz val="16"/>
      <color rgb="FF333333"/>
      <name val="Courier New"/>
      <family val="1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14" fontId="19" fillId="0" borderId="0" xfId="0" quotePrefix="1" applyNumberFormat="1" applyFont="1"/>
    <xf numFmtId="1" fontId="18" fillId="0" borderId="0" xfId="0" applyNumberFormat="1" applyFont="1"/>
    <xf numFmtId="1" fontId="19" fillId="0" borderId="0" xfId="0" quotePrefix="1" applyNumberFormat="1" applyFont="1"/>
    <xf numFmtId="1" fontId="0" fillId="0" borderId="0" xfId="0" applyNumberFormat="1"/>
    <xf numFmtId="0" fontId="16" fillId="0" borderId="10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0" fillId="0" borderId="12" xfId="0" applyFont="1" applyFill="1" applyBorder="1" applyAlignment="1">
      <alignment horizontal="centerContinuous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256933508311462"/>
          <c:y val="7.1712962962962964E-2"/>
          <c:w val="0.72270231846019251"/>
          <c:h val="0.841712962962962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Sheet1!$B$5</c:f>
              <c:numCache>
                <c:formatCode>General</c:formatCode>
                <c:ptCount val="1"/>
                <c:pt idx="0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1-D142-9AD1-8FF71AE0D79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Sheet1!$C$5</c:f>
              <c:numCache>
                <c:formatCode>General</c:formatCode>
                <c:ptCount val="1"/>
                <c:pt idx="0">
                  <c:v>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1-D142-9AD1-8FF71AE0D797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Sheet1!$D$5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51-D142-9AD1-8FF71AE0D797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Sheet1!$E$5</c:f>
              <c:numCache>
                <c:formatCode>General</c:formatCode>
                <c:ptCount val="1"/>
                <c:pt idx="0">
                  <c:v>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51-D142-9AD1-8FF71AE0D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633184"/>
        <c:axId val="1905595775"/>
      </c:barChart>
      <c:catAx>
        <c:axId val="18463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595775"/>
        <c:crosses val="autoZero"/>
        <c:auto val="1"/>
        <c:lblAlgn val="ctr"/>
        <c:lblOffset val="100"/>
        <c:noMultiLvlLbl val="0"/>
      </c:catAx>
      <c:valAx>
        <c:axId val="190559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3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531269550210334"/>
          <c:y val="7.407407407407407E-2"/>
          <c:w val="0.52943630676302444"/>
          <c:h val="0.84167468649752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Sheet3!$B$1:$B$2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Sheet3!$A$3:$A$10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Sheet3!$B$3:$B$10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02-E84C-AAD8-D2A403E63235}"/>
            </c:ext>
          </c:extLst>
        </c:ser>
        <c:ser>
          <c:idx val="1"/>
          <c:order val="1"/>
          <c:tx>
            <c:strRef>
              <c:f>Sheet3!$C$1:$C$2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Sheet3!$A$3:$A$10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Sheet3!$C$3:$C$10</c:f>
              <c:numCache>
                <c:formatCode>General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19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02-E84C-AAD8-D2A403E63235}"/>
            </c:ext>
          </c:extLst>
        </c:ser>
        <c:ser>
          <c:idx val="2"/>
          <c:order val="2"/>
          <c:tx>
            <c:strRef>
              <c:f>Sheet3!$D$1:$D$2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Sheet3!$A$3:$A$10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Sheet3!$D$3:$D$10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02-E84C-AAD8-D2A403E63235}"/>
            </c:ext>
          </c:extLst>
        </c:ser>
        <c:ser>
          <c:idx val="3"/>
          <c:order val="3"/>
          <c:tx>
            <c:strRef>
              <c:f>Sheet3!$E$1:$E$2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Sheet3!$A$3:$A$10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Sheet3!$E$3:$E$10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02-E84C-AAD8-D2A403E63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51791"/>
        <c:axId val="1441163232"/>
      </c:barChart>
      <c:catAx>
        <c:axId val="555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163232"/>
        <c:crosses val="autoZero"/>
        <c:auto val="1"/>
        <c:lblAlgn val="ctr"/>
        <c:lblOffset val="100"/>
        <c:noMultiLvlLbl val="0"/>
      </c:catAx>
      <c:valAx>
        <c:axId val="144116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line graph!PivotTable4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'date line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line graph'!$B$6:$B$18</c:f>
              <c:numCache>
                <c:formatCode>General</c:formatCode>
                <c:ptCount val="12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9</c:v>
                </c:pt>
                <c:pt idx="1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AE-3B4C-BD58-9276518BE767}"/>
            </c:ext>
          </c:extLst>
        </c:ser>
        <c:ser>
          <c:idx val="1"/>
          <c:order val="1"/>
          <c:tx>
            <c:strRef>
              <c:f>'date line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line graph'!$C$6:$C$18</c:f>
              <c:numCache>
                <c:formatCode>General</c:formatCode>
                <c:ptCount val="12"/>
                <c:pt idx="0">
                  <c:v>34</c:v>
                </c:pt>
                <c:pt idx="1">
                  <c:v>23</c:v>
                </c:pt>
                <c:pt idx="2">
                  <c:v>42</c:v>
                </c:pt>
                <c:pt idx="3">
                  <c:v>32</c:v>
                </c:pt>
                <c:pt idx="4">
                  <c:v>32</c:v>
                </c:pt>
                <c:pt idx="5">
                  <c:v>26</c:v>
                </c:pt>
                <c:pt idx="6">
                  <c:v>34</c:v>
                </c:pt>
                <c:pt idx="7">
                  <c:v>28</c:v>
                </c:pt>
                <c:pt idx="8">
                  <c:v>35</c:v>
                </c:pt>
                <c:pt idx="9">
                  <c:v>18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AE-3B4C-BD58-9276518BE767}"/>
            </c:ext>
          </c:extLst>
        </c:ser>
        <c:ser>
          <c:idx val="2"/>
          <c:order val="2"/>
          <c:tx>
            <c:strRef>
              <c:f>'date line graph'!$D$4:$D$5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'date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line graph'!$D$6:$D$18</c:f>
              <c:numCache>
                <c:formatCode>General</c:formatCode>
                <c:ptCount val="12"/>
                <c:pt idx="0">
                  <c:v>44</c:v>
                </c:pt>
                <c:pt idx="1">
                  <c:v>37</c:v>
                </c:pt>
                <c:pt idx="2">
                  <c:v>59</c:v>
                </c:pt>
                <c:pt idx="3">
                  <c:v>41</c:v>
                </c:pt>
                <c:pt idx="4">
                  <c:v>52</c:v>
                </c:pt>
                <c:pt idx="5">
                  <c:v>44</c:v>
                </c:pt>
                <c:pt idx="6">
                  <c:v>58</c:v>
                </c:pt>
                <c:pt idx="7">
                  <c:v>49</c:v>
                </c:pt>
                <c:pt idx="8">
                  <c:v>52</c:v>
                </c:pt>
                <c:pt idx="9">
                  <c:v>39</c:v>
                </c:pt>
                <c:pt idx="10">
                  <c:v>33</c:v>
                </c:pt>
                <c:pt idx="11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AE-3B4C-BD58-9276518BE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2933696"/>
        <c:axId val="1502352544"/>
      </c:lineChart>
      <c:catAx>
        <c:axId val="146293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52544"/>
        <c:crosses val="autoZero"/>
        <c:auto val="1"/>
        <c:lblAlgn val="ctr"/>
        <c:lblOffset val="100"/>
        <c:noMultiLvlLbl val="0"/>
      </c:catAx>
      <c:valAx>
        <c:axId val="15023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93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573984853165889E-2"/>
          <c:y val="9.9972299168975085E-2"/>
          <c:w val="0.90649176276083199"/>
          <c:h val="0.63575173948131825"/>
        </c:manualLayout>
      </c:layout>
      <c:lineChart>
        <c:grouping val="standard"/>
        <c:varyColors val="0"/>
        <c:ser>
          <c:idx val="0"/>
          <c:order val="0"/>
          <c:tx>
            <c:strRef>
              <c:f>'crowdfunding goal analysis'!$B$1</c:f>
              <c:strCache>
                <c:ptCount val="1"/>
                <c:pt idx="0">
                  <c:v>number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analysis'!$A$2:$A$14</c:f>
              <c:strCache>
                <c:ptCount val="13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  <c:pt idx="12">
                  <c:v>total</c:v>
                </c:pt>
              </c:strCache>
            </c:strRef>
          </c:cat>
          <c:val>
            <c:numRef>
              <c:f>'crowdfunding goal analysis'!$B$2:$B$14</c:f>
              <c:numCache>
                <c:formatCode>General</c:formatCode>
                <c:ptCount val="13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  <c:pt idx="12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04-1042-816A-B0336B16E707}"/>
            </c:ext>
          </c:extLst>
        </c:ser>
        <c:ser>
          <c:idx val="1"/>
          <c:order val="1"/>
          <c:tx>
            <c:strRef>
              <c:f>'crowdfunding goal analysis'!$C$1</c:f>
              <c:strCache>
                <c:ptCount val="1"/>
                <c:pt idx="0">
                  <c:v>number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analysis'!$A$2:$A$14</c:f>
              <c:strCache>
                <c:ptCount val="13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  <c:pt idx="12">
                  <c:v>total</c:v>
                </c:pt>
              </c:strCache>
            </c:strRef>
          </c:cat>
          <c:val>
            <c:numRef>
              <c:f>'crowdfunding goal analysis'!$C$2:$C$14</c:f>
              <c:numCache>
                <c:formatCode>General</c:formatCode>
                <c:ptCount val="13"/>
                <c:pt idx="0">
                  <c:v>20</c:v>
                </c:pt>
                <c:pt idx="1">
                  <c:v>38</c:v>
                </c:pt>
                <c:pt idx="2">
                  <c:v>126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163</c:v>
                </c:pt>
                <c:pt idx="12">
                  <c:v>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04-1042-816A-B0336B16E707}"/>
            </c:ext>
          </c:extLst>
        </c:ser>
        <c:ser>
          <c:idx val="2"/>
          <c:order val="2"/>
          <c:tx>
            <c:strRef>
              <c:f>'crowdfunding goal analysis'!$D$1</c:f>
              <c:strCache>
                <c:ptCount val="1"/>
                <c:pt idx="0">
                  <c:v>number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analysis'!$A$2:$A$14</c:f>
              <c:strCache>
                <c:ptCount val="13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  <c:pt idx="12">
                  <c:v>total</c:v>
                </c:pt>
              </c:strCache>
            </c:strRef>
          </c:cat>
          <c:val>
            <c:numRef>
              <c:f>'crowdfunding goal analysis'!$D$2:$D$14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  <c:pt idx="12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04-1042-816A-B0336B16E707}"/>
            </c:ext>
          </c:extLst>
        </c:ser>
        <c:ser>
          <c:idx val="3"/>
          <c:order val="3"/>
          <c:tx>
            <c:strRef>
              <c:f>'crowdfunding goal analysis'!$E$1</c:f>
              <c:strCache>
                <c:ptCount val="1"/>
                <c:pt idx="0">
                  <c:v>Total Projects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analysis'!$A$2:$A$14</c:f>
              <c:strCache>
                <c:ptCount val="13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  <c:pt idx="12">
                  <c:v>total</c:v>
                </c:pt>
              </c:strCache>
            </c:strRef>
          </c:cat>
          <c:val>
            <c:numRef>
              <c:f>'crowdfunding goal analysis'!$E$2:$E$14</c:f>
              <c:numCache>
                <c:formatCode>General</c:formatCode>
                <c:ptCount val="13"/>
                <c:pt idx="0">
                  <c:v>51</c:v>
                </c:pt>
                <c:pt idx="1">
                  <c:v>231</c:v>
                </c:pt>
                <c:pt idx="2">
                  <c:v>315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14</c:v>
                </c:pt>
                <c:pt idx="7">
                  <c:v>7</c:v>
                </c:pt>
                <c:pt idx="8">
                  <c:v>12</c:v>
                </c:pt>
                <c:pt idx="9">
                  <c:v>14</c:v>
                </c:pt>
                <c:pt idx="10">
                  <c:v>11</c:v>
                </c:pt>
                <c:pt idx="11">
                  <c:v>305</c:v>
                </c:pt>
                <c:pt idx="1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04-1042-816A-B0336B16E707}"/>
            </c:ext>
          </c:extLst>
        </c:ser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analysis'!$A$2:$A$14</c:f>
              <c:strCache>
                <c:ptCount val="13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  <c:pt idx="12">
                  <c:v>total</c:v>
                </c:pt>
              </c:strCache>
            </c:strRef>
          </c:cat>
          <c:val>
            <c:numRef>
              <c:f>'crowdfunding goal analysis'!$F$2:$F$14</c:f>
              <c:numCache>
                <c:formatCode>0%</c:formatCode>
                <c:ptCount val="13"/>
                <c:pt idx="0">
                  <c:v>3.0425963488843813E-2</c:v>
                </c:pt>
                <c:pt idx="1">
                  <c:v>0.19371196754563894</c:v>
                </c:pt>
                <c:pt idx="2">
                  <c:v>0.16632860040567951</c:v>
                </c:pt>
                <c:pt idx="3">
                  <c:v>4.0567951318458417E-3</c:v>
                </c:pt>
                <c:pt idx="4">
                  <c:v>1.0141987829614604E-2</c:v>
                </c:pt>
                <c:pt idx="5">
                  <c:v>7.099391480730223E-3</c:v>
                </c:pt>
                <c:pt idx="6">
                  <c:v>1.1156186612576065E-2</c:v>
                </c:pt>
                <c:pt idx="7">
                  <c:v>7.099391480730223E-3</c:v>
                </c:pt>
                <c:pt idx="8">
                  <c:v>8.1135902636916835E-3</c:v>
                </c:pt>
                <c:pt idx="9">
                  <c:v>1.1156186612576065E-2</c:v>
                </c:pt>
                <c:pt idx="10">
                  <c:v>8.1135902636916835E-3</c:v>
                </c:pt>
                <c:pt idx="11">
                  <c:v>0.11561866125760649</c:v>
                </c:pt>
                <c:pt idx="12">
                  <c:v>0.57302231237322521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04-1042-816A-B0336B16E707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analysis'!$A$2:$A$14</c:f>
              <c:strCache>
                <c:ptCount val="13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  <c:pt idx="12">
                  <c:v>total</c:v>
                </c:pt>
              </c:strCache>
            </c:strRef>
          </c:cat>
          <c:val>
            <c:numRef>
              <c:f>'crowdfunding goal analysis'!$G$2:$G$14</c:f>
              <c:numCache>
                <c:formatCode>0%</c:formatCode>
                <c:ptCount val="13"/>
                <c:pt idx="0">
                  <c:v>2.0283975659229209E-2</c:v>
                </c:pt>
                <c:pt idx="1">
                  <c:v>3.8539553752535496E-2</c:v>
                </c:pt>
                <c:pt idx="2">
                  <c:v>0.12778904665314403</c:v>
                </c:pt>
                <c:pt idx="3">
                  <c:v>5.0709939148073022E-3</c:v>
                </c:pt>
                <c:pt idx="4">
                  <c:v>0</c:v>
                </c:pt>
                <c:pt idx="5">
                  <c:v>0</c:v>
                </c:pt>
                <c:pt idx="6">
                  <c:v>3.0425963488843813E-3</c:v>
                </c:pt>
                <c:pt idx="7">
                  <c:v>0</c:v>
                </c:pt>
                <c:pt idx="8">
                  <c:v>3.0425963488843813E-3</c:v>
                </c:pt>
                <c:pt idx="9">
                  <c:v>3.0425963488843813E-3</c:v>
                </c:pt>
                <c:pt idx="10">
                  <c:v>3.0425963488843813E-3</c:v>
                </c:pt>
                <c:pt idx="11">
                  <c:v>0.16531440162271804</c:v>
                </c:pt>
                <c:pt idx="12">
                  <c:v>0.36916835699797163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04-1042-816A-B0336B16E707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analysis'!$A$2:$A$14</c:f>
              <c:strCache>
                <c:ptCount val="13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  <c:pt idx="12">
                  <c:v>total</c:v>
                </c:pt>
              </c:strCache>
            </c:strRef>
          </c:cat>
          <c:val>
            <c:numRef>
              <c:f>'crowdfunding goal analysis'!$H$2:$H$14</c:f>
              <c:numCache>
                <c:formatCode>0%</c:formatCode>
                <c:ptCount val="13"/>
                <c:pt idx="0">
                  <c:v>1.0141987829614604E-3</c:v>
                </c:pt>
                <c:pt idx="1">
                  <c:v>2.0283975659229209E-3</c:v>
                </c:pt>
                <c:pt idx="2">
                  <c:v>2.5354969574036511E-2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1.0141987829614604E-3</c:v>
                </c:pt>
                <c:pt idx="9">
                  <c:v>0</c:v>
                </c:pt>
                <c:pt idx="10">
                  <c:v>0</c:v>
                </c:pt>
                <c:pt idx="11">
                  <c:v>2.8397565922920892E-2</c:v>
                </c:pt>
                <c:pt idx="12">
                  <c:v>5.7809330628803245E-2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04-1042-816A-B0336B16E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7092256"/>
        <c:axId val="1538881328"/>
      </c:lineChart>
      <c:catAx>
        <c:axId val="146709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881328"/>
        <c:crosses val="autoZero"/>
        <c:auto val="1"/>
        <c:lblAlgn val="ctr"/>
        <c:lblOffset val="100"/>
        <c:noMultiLvlLbl val="0"/>
      </c:catAx>
      <c:valAx>
        <c:axId val="15388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09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2</xdr:row>
      <xdr:rowOff>12700</xdr:rowOff>
    </xdr:from>
    <xdr:to>
      <xdr:col>11</xdr:col>
      <xdr:colOff>158750</xdr:colOff>
      <xdr:row>15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91E526-8A40-2B78-DB3D-4D8D89C7D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0</xdr:row>
      <xdr:rowOff>88900</xdr:rowOff>
    </xdr:from>
    <xdr:to>
      <xdr:col>9</xdr:col>
      <xdr:colOff>1003300</xdr:colOff>
      <xdr:row>13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FE2DB0-01FE-43CA-1F75-E821E55A6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436162</xdr:colOff>
      <xdr:row>5</xdr:row>
      <xdr:rowOff>141111</xdr:rowOff>
    </xdr:from>
    <xdr:to>
      <xdr:col>21</xdr:col>
      <xdr:colOff>12828</xdr:colOff>
      <xdr:row>44</xdr:row>
      <xdr:rowOff>89798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32A361-BE86-A4A0-C1B3-C9B77C026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1403350</xdr:colOff>
      <xdr:row>15</xdr:row>
      <xdr:rowOff>139700</xdr:rowOff>
    </xdr:from>
    <xdr:to>
      <xdr:col>5</xdr:col>
      <xdr:colOff>1104900</xdr:colOff>
      <xdr:row>38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3807F7-FCD1-6AD3-423F-523710221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86.608107175925" createdVersion="8" refreshedVersion="8" minRefreshableVersion="3" recordCount="1000" xr:uid="{91949F01-8322-D542-B02E-E913B86833D4}">
  <cacheSource type="worksheet">
    <worksheetSource ref="A1:U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MixedTypes="1" containsNumber="1" containsInteger="1" minValue="0" maxValue="199110"/>
    </cacheField>
    <cacheField name="outcome" numFmtId="0">
      <sharedItems count="7">
        <s v="failed"/>
        <s v="successful"/>
        <s v="live"/>
        <s v="canceled"/>
        <s v="Formula1" f="1"/>
        <s v="Formula2" f="1"/>
        <s v="Formula3" f="1"/>
      </sharedItems>
    </cacheField>
    <cacheField name="percent funded" numFmtId="9">
      <sharedItems containsMixedTypes="1" containsNumber="1" minValue="0" maxValue="23.388333333333332"/>
    </cacheField>
    <cacheField name="average donation" numFmtId="9">
      <sharedItems containsMixedTypes="1" containsNumber="1" minValue="0" maxValue="113.17073170731707"/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calculatedItems count="3">
    <calculatedItem>
      <pivotArea cacheIndex="1" outline="0" fieldPosition="0">
        <references count="1">
          <reference field="5" count="1">
            <x v="4"/>
          </reference>
        </references>
      </pivotArea>
    </calculatedItem>
    <calculatedItem>
      <pivotArea cacheIndex="1" outline="0" fieldPosition="0">
        <references count="1">
          <reference field="5" count="1">
            <x v="5"/>
          </reference>
        </references>
      </pivotArea>
    </calculatedItem>
    <calculatedItem>
      <pivotArea cacheIndex="1" outline="0" fieldPosition="0">
        <references count="1">
          <reference field="5" count="1">
            <x v="6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90.493137152778" createdVersion="8" refreshedVersion="8" minRefreshableVersion="3" recordCount="1000" xr:uid="{7C32CB20-8453-BE43-BA57-F90FCD6048CF}">
  <cacheSource type="worksheet">
    <worksheetSource ref="F1:J1001" sheet="Crowdfunding"/>
  </cacheSource>
  <cacheFields count="5"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MixedTypes="1" containsNumber="1" minValue="0" maxValue="23.388333333333332"/>
    </cacheField>
    <cacheField name="average donation" numFmtId="9">
      <sharedItems containsMixedTypes="1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90.700388078702" createdVersion="8" refreshedVersion="8" minRefreshableVersion="3" recordCount="1000" xr:uid="{075FE70A-0294-9542-B359-E161C7DB4C1D}">
  <cacheSource type="worksheet">
    <worksheetSource ref="F1:T1001" sheet="Crowdfunding"/>
  </cacheSource>
  <cacheFields count="17"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MixedTypes="1" containsNumber="1" minValue="0" maxValue="23.388333333333332"/>
    </cacheField>
    <cacheField name="average donation" numFmtId="9">
      <sharedItems containsMixedTypes="1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16" base="8">
        <rangePr groupBy="months" startDate="2010-01-09T06:00:00" endDate="2020-02-10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"/>
        </groupItems>
      </fieldGroup>
    </cacheField>
    <cacheField name="years" numFmtId="1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Quarters" numFmtId="0" databaseField="0">
      <fieldGroup base="8">
        <rangePr groupBy="quarters" startDate="2010-01-09T06:00:00" endDate="2020-02-10T06:00:00"/>
        <groupItems count="6">
          <s v="&lt;1/9/10"/>
          <s v="Qtr1"/>
          <s v="Qtr2"/>
          <s v="Qtr3"/>
          <s v="Qtr4"/>
          <s v="&gt;2/10/20"/>
        </groupItems>
      </fieldGroup>
    </cacheField>
    <cacheField name="Years2" numFmtId="0" databaseField="0">
      <fieldGroup base="8">
        <rangePr groupBy="years" startDate="2010-01-09T06:00:00" endDate="2020-02-10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n v="0"/>
    <n v="0"/>
    <x v="0"/>
    <s v="CA"/>
    <s v="CAD"/>
    <n v="1448690400"/>
    <n v="1450159200"/>
    <b v="0"/>
    <b v="0"/>
    <s v="food/foodt trucks"/>
    <x v="0"/>
    <s v="foodt trucks"/>
  </r>
  <r>
    <n v="1"/>
    <x v="1"/>
    <s v="Managed bottom-line architecture"/>
    <n v="1400"/>
    <n v="14560"/>
    <x v="1"/>
    <n v="10.4"/>
    <n v="92.151898734177209"/>
    <x v="1"/>
    <s v="US"/>
    <s v="USD"/>
    <n v="1408424400"/>
    <n v="1408597200"/>
    <b v="0"/>
    <b v="1"/>
    <s v="music/rock"/>
    <x v="1"/>
    <s v="rock"/>
  </r>
  <r>
    <n v="2"/>
    <x v="2"/>
    <s v="Function-based leadingedge pricing structure"/>
    <n v="108400"/>
    <n v="142523"/>
    <x v="1"/>
    <n v="1.3147878228782288"/>
    <n v="100.01614035087719"/>
    <x v="2"/>
    <s v="AU"/>
    <s v="AUD"/>
    <n v="1384668000"/>
    <n v="1384840800"/>
    <b v="0"/>
    <b v="0"/>
    <s v="technology/web"/>
    <x v="2"/>
    <s v="web"/>
  </r>
  <r>
    <n v="3"/>
    <x v="3"/>
    <s v="Vision-oriented fresh-thinking conglomeration"/>
    <n v="4200"/>
    <n v="2477"/>
    <x v="0"/>
    <n v="0.58976190476190471"/>
    <n v="103.20833333333333"/>
    <x v="3"/>
    <s v="US"/>
    <s v="USD"/>
    <n v="1565499600"/>
    <n v="1568955600"/>
    <b v="0"/>
    <b v="0"/>
    <s v="music/rock"/>
    <x v="1"/>
    <s v="rock"/>
  </r>
  <r>
    <n v="4"/>
    <x v="4"/>
    <s v="Proactive foreground core"/>
    <n v="7600"/>
    <n v="5265"/>
    <x v="0"/>
    <n v="0.69276315789473686"/>
    <n v="99.339622641509436"/>
    <x v="4"/>
    <s v="US"/>
    <s v="USD"/>
    <n v="1547964000"/>
    <n v="1548309600"/>
    <b v="0"/>
    <b v="0"/>
    <s v="theater/plays"/>
    <x v="3"/>
    <s v="plays"/>
  </r>
  <r>
    <n v="5"/>
    <x v="5"/>
    <s v="Open-source optimizing database"/>
    <n v="7600"/>
    <n v="13195"/>
    <x v="1"/>
    <n v="1.7361842105263159"/>
    <n v="75.833333333333329"/>
    <x v="5"/>
    <s v="DK"/>
    <s v="DKK"/>
    <n v="1346130000"/>
    <n v="1347080400"/>
    <b v="0"/>
    <b v="0"/>
    <s v="theater/plays"/>
    <x v="3"/>
    <s v="plays"/>
  </r>
  <r>
    <n v="6"/>
    <x v="6"/>
    <s v="Operative upward-trending algorithm"/>
    <n v="5200"/>
    <n v="1090"/>
    <x v="0"/>
    <n v="0.20961538461538462"/>
    <n v="60.555555555555557"/>
    <x v="6"/>
    <s v="GB"/>
    <s v="GBP"/>
    <n v="1505278800"/>
    <n v="1505365200"/>
    <b v="0"/>
    <b v="0"/>
    <s v="film &amp; video/documentary"/>
    <x v="4"/>
    <s v="documentary"/>
  </r>
  <r>
    <n v="7"/>
    <x v="7"/>
    <s v="Centralized cohesive challenge"/>
    <n v="4500"/>
    <n v="14741"/>
    <x v="1"/>
    <n v="3.2757777777777779"/>
    <n v="64.93832599118943"/>
    <x v="7"/>
    <s v="DK"/>
    <s v="DKK"/>
    <n v="1439442000"/>
    <n v="1439614800"/>
    <b v="0"/>
    <b v="0"/>
    <s v="theater/plays"/>
    <x v="3"/>
    <s v="plays"/>
  </r>
  <r>
    <n v="8"/>
    <x v="8"/>
    <s v="Exclusive attitude-oriented intranet"/>
    <n v="110100"/>
    <n v="21946"/>
    <x v="2"/>
    <n v="0.19932788374205268"/>
    <n v="30.997175141242938"/>
    <x v="8"/>
    <s v="DK"/>
    <s v="DKK"/>
    <n v="1281330000"/>
    <n v="1281502800"/>
    <b v="0"/>
    <b v="0"/>
    <s v="theater/plays"/>
    <x v="3"/>
    <s v="plays"/>
  </r>
  <r>
    <n v="9"/>
    <x v="9"/>
    <s v="Open-source fresh-thinking model"/>
    <n v="6200"/>
    <n v="3208"/>
    <x v="0"/>
    <n v="0.51741935483870971"/>
    <n v="72.909090909090907"/>
    <x v="9"/>
    <s v="US"/>
    <s v="USD"/>
    <n v="1379566800"/>
    <n v="1383804000"/>
    <b v="0"/>
    <b v="0"/>
    <s v="music/electric music"/>
    <x v="1"/>
    <s v="electric music"/>
  </r>
  <r>
    <n v="10"/>
    <x v="10"/>
    <s v="Monitored empowering installation"/>
    <n v="5200"/>
    <n v="13838"/>
    <x v="1"/>
    <n v="2.6611538461538462"/>
    <n v="62.9"/>
    <x v="10"/>
    <s v="US"/>
    <s v="USD"/>
    <n v="1281762000"/>
    <n v="1285909200"/>
    <b v="0"/>
    <b v="0"/>
    <s v="film &amp; video/drama"/>
    <x v="4"/>
    <s v="drama"/>
  </r>
  <r>
    <n v="11"/>
    <x v="11"/>
    <s v="Grass-roots zero administration system engine"/>
    <n v="6300"/>
    <n v="3030"/>
    <x v="0"/>
    <n v="0.48095238095238096"/>
    <n v="112.22222222222223"/>
    <x v="11"/>
    <s v="US"/>
    <s v="USD"/>
    <n v="1285045200"/>
    <n v="1285563600"/>
    <b v="0"/>
    <b v="1"/>
    <s v="theater/plays"/>
    <x v="3"/>
    <s v="plays"/>
  </r>
  <r>
    <n v="12"/>
    <x v="12"/>
    <s v="Assimilated hybrid intranet"/>
    <n v="6300"/>
    <n v="5629"/>
    <x v="0"/>
    <n v="0.89349206349206345"/>
    <n v="102.34545454545454"/>
    <x v="12"/>
    <s v="US"/>
    <s v="USD"/>
    <n v="1571720400"/>
    <n v="1572411600"/>
    <b v="0"/>
    <b v="0"/>
    <s v="film &amp; video/drama"/>
    <x v="4"/>
    <s v="drama"/>
  </r>
  <r>
    <n v="13"/>
    <x v="13"/>
    <s v="Multi-tiered directional open architecture"/>
    <n v="4200"/>
    <n v="10295"/>
    <x v="1"/>
    <n v="2.4511904761904764"/>
    <n v="105.05102040816327"/>
    <x v="13"/>
    <s v="US"/>
    <s v="USD"/>
    <n v="1465621200"/>
    <n v="1466658000"/>
    <b v="0"/>
    <b v="0"/>
    <s v="music/indie rock"/>
    <x v="1"/>
    <s v="indie rock"/>
  </r>
  <r>
    <n v="14"/>
    <x v="14"/>
    <s v="Cloned directional synergy"/>
    <n v="28200"/>
    <n v="18829"/>
    <x v="0"/>
    <n v="0.66769503546099296"/>
    <n v="94.144999999999996"/>
    <x v="14"/>
    <s v="US"/>
    <s v="USD"/>
    <n v="1331013600"/>
    <n v="1333342800"/>
    <b v="0"/>
    <b v="0"/>
    <s v="music/indie rock"/>
    <x v="1"/>
    <s v="indie rock"/>
  </r>
  <r>
    <n v="15"/>
    <x v="15"/>
    <s v="Extended eco-centric pricing structure"/>
    <n v="81200"/>
    <n v="38414"/>
    <x v="0"/>
    <n v="0.47307881773399013"/>
    <n v="84.986725663716811"/>
    <x v="15"/>
    <s v="US"/>
    <s v="USD"/>
    <n v="1575957600"/>
    <n v="1576303200"/>
    <b v="0"/>
    <b v="0"/>
    <s v="technology/wearables"/>
    <x v="2"/>
    <s v="wearables"/>
  </r>
  <r>
    <n v="16"/>
    <x v="16"/>
    <s v="Cross-platform systemic adapter"/>
    <n v="1700"/>
    <n v="11041"/>
    <x v="1"/>
    <n v="6.4947058823529416"/>
    <n v="110.41"/>
    <x v="16"/>
    <s v="US"/>
    <s v="USD"/>
    <n v="1390370400"/>
    <n v="1392271200"/>
    <b v="0"/>
    <b v="0"/>
    <s v="publishing/nonfiction"/>
    <x v="5"/>
    <s v="nonfiction"/>
  </r>
  <r>
    <n v="17"/>
    <x v="17"/>
    <s v="Seamless 4thgeneration methodology"/>
    <n v="84600"/>
    <n v="134845"/>
    <x v="1"/>
    <n v="1.5939125295508274"/>
    <n v="107.96236989591674"/>
    <x v="17"/>
    <s v="US"/>
    <s v="USD"/>
    <n v="1294812000"/>
    <n v="1294898400"/>
    <b v="0"/>
    <b v="0"/>
    <s v="film &amp; video/animation"/>
    <x v="4"/>
    <s v="animation"/>
  </r>
  <r>
    <n v="18"/>
    <x v="18"/>
    <s v="Exclusive needs-based adapter"/>
    <n v="9100"/>
    <n v="6089"/>
    <x v="3"/>
    <n v="0.66912087912087914"/>
    <n v="45.103703703703701"/>
    <x v="18"/>
    <s v="US"/>
    <s v="USD"/>
    <n v="1536382800"/>
    <n v="1537074000"/>
    <b v="0"/>
    <b v="0"/>
    <s v="theater/plays"/>
    <x v="3"/>
    <s v="plays"/>
  </r>
  <r>
    <n v="19"/>
    <x v="19"/>
    <s v="Down-sized cohesive archive"/>
    <n v="62500"/>
    <n v="30331"/>
    <x v="0"/>
    <n v="0.48529600000000001"/>
    <n v="45.001483679525222"/>
    <x v="19"/>
    <s v="US"/>
    <s v="USD"/>
    <n v="1551679200"/>
    <n v="1553490000"/>
    <b v="0"/>
    <b v="1"/>
    <s v="theater/plays"/>
    <x v="3"/>
    <s v="plays"/>
  </r>
  <r>
    <n v="20"/>
    <x v="20"/>
    <s v="Proactive composite alliance"/>
    <n v="131800"/>
    <n v="147936"/>
    <x v="1"/>
    <n v="1.1224279210925645"/>
    <n v="105.97134670487107"/>
    <x v="20"/>
    <s v="US"/>
    <s v="USD"/>
    <n v="1406523600"/>
    <n v="1406523600"/>
    <b v="0"/>
    <b v="0"/>
    <s v="film &amp; video/drama"/>
    <x v="4"/>
    <s v="drama"/>
  </r>
  <r>
    <n v="21"/>
    <x v="21"/>
    <s v="Re-engineered intangible definition"/>
    <n v="94000"/>
    <n v="38533"/>
    <x v="0"/>
    <n v="0.40992553191489361"/>
    <n v="69.055555555555557"/>
    <x v="21"/>
    <s v="US"/>
    <s v="USD"/>
    <n v="1313384400"/>
    <n v="1316322000"/>
    <b v="0"/>
    <b v="0"/>
    <s v="theater/plays"/>
    <x v="3"/>
    <s v="plays"/>
  </r>
  <r>
    <n v="22"/>
    <x v="22"/>
    <s v="Enhanced dynamic definition"/>
    <n v="59100"/>
    <n v="75690"/>
    <x v="1"/>
    <n v="1.2807106598984772"/>
    <n v="85.044943820224717"/>
    <x v="22"/>
    <s v="US"/>
    <s v="USD"/>
    <n v="1522731600"/>
    <n v="1524027600"/>
    <b v="0"/>
    <b v="0"/>
    <s v="theater/plays"/>
    <x v="3"/>
    <s v="plays"/>
  </r>
  <r>
    <n v="23"/>
    <x v="23"/>
    <s v="Devolved next generation adapter"/>
    <n v="4500"/>
    <n v="14942"/>
    <x v="1"/>
    <n v="3.3204444444444445"/>
    <n v="105.22535211267606"/>
    <x v="23"/>
    <s v="GB"/>
    <s v="GBP"/>
    <n v="1550124000"/>
    <n v="1554699600"/>
    <b v="0"/>
    <b v="0"/>
    <s v="film &amp; video/documentary"/>
    <x v="4"/>
    <s v="documentary"/>
  </r>
  <r>
    <n v="24"/>
    <x v="24"/>
    <s v="Cross-platform intermediate frame"/>
    <n v="92400"/>
    <n v="104257"/>
    <x v="1"/>
    <n v="1.1283225108225108"/>
    <n v="39.003741114852225"/>
    <x v="24"/>
    <s v="US"/>
    <s v="USD"/>
    <n v="1403326800"/>
    <n v="1403499600"/>
    <b v="0"/>
    <b v="0"/>
    <s v="technology/wearables"/>
    <x v="2"/>
    <s v="wearables"/>
  </r>
  <r>
    <n v="25"/>
    <x v="25"/>
    <s v="Monitored impactful analyzer"/>
    <n v="5500"/>
    <n v="11904"/>
    <x v="1"/>
    <n v="2.1643636363636363"/>
    <n v="73.030674846625772"/>
    <x v="25"/>
    <s v="US"/>
    <s v="USD"/>
    <n v="1305694800"/>
    <n v="1307422800"/>
    <b v="0"/>
    <b v="1"/>
    <s v="games/video games"/>
    <x v="6"/>
    <s v="video games"/>
  </r>
  <r>
    <n v="26"/>
    <x v="26"/>
    <s v="Optional responsive customer loyalty"/>
    <n v="107500"/>
    <n v="51814"/>
    <x v="3"/>
    <n v="0.4819906976744186"/>
    <n v="35.009459459459457"/>
    <x v="26"/>
    <s v="US"/>
    <s v="USD"/>
    <n v="1533013200"/>
    <n v="1535346000"/>
    <b v="0"/>
    <b v="0"/>
    <s v="theater/plays"/>
    <x v="3"/>
    <s v="plays"/>
  </r>
  <r>
    <n v="27"/>
    <x v="27"/>
    <s v="Diverse transitional migration"/>
    <n v="2000"/>
    <s v=" "/>
    <x v="0"/>
    <e v="#VALUE!"/>
    <e v="#VALUE!"/>
    <x v="27"/>
    <s v="US"/>
    <s v="USD"/>
    <n v="1443848400"/>
    <n v="1444539600"/>
    <b v="0"/>
    <b v="0"/>
    <s v="music/rock"/>
    <x v="1"/>
    <s v="rock"/>
  </r>
  <r>
    <n v="28"/>
    <x v="28"/>
    <s v="Synchronized global task-force"/>
    <n v="130800"/>
    <n v="137635"/>
    <x v="1"/>
    <n v="1.0522553516819573"/>
    <n v="61.997747747747745"/>
    <x v="28"/>
    <s v="US"/>
    <s v="USD"/>
    <n v="1265695200"/>
    <n v="1267682400"/>
    <b v="0"/>
    <b v="1"/>
    <s v="theater/plays"/>
    <x v="3"/>
    <s v="plays"/>
  </r>
  <r>
    <n v="29"/>
    <x v="29"/>
    <s v="Focused 6thgeneration forecast"/>
    <n v="45900"/>
    <n v="150965"/>
    <x v="1"/>
    <n v="3.2889978213507627"/>
    <n v="94.000622665006233"/>
    <x v="29"/>
    <s v="CH"/>
    <s v="CHF"/>
    <n v="1532062800"/>
    <n v="1535518800"/>
    <b v="0"/>
    <b v="0"/>
    <s v="film &amp; video/shorts"/>
    <x v="4"/>
    <s v="shorts"/>
  </r>
  <r>
    <n v="30"/>
    <x v="30"/>
    <s v="Down-sized analyzing challenge"/>
    <n v="9000"/>
    <n v="14455"/>
    <x v="1"/>
    <n v="1.606111111111111"/>
    <n v="112.05426356589147"/>
    <x v="30"/>
    <s v="US"/>
    <s v="USD"/>
    <n v="1558674000"/>
    <n v="1559106000"/>
    <b v="0"/>
    <b v="0"/>
    <s v="film &amp; video/animation"/>
    <x v="4"/>
    <s v="animation"/>
  </r>
  <r>
    <n v="31"/>
    <x v="31"/>
    <s v="Progressive needs-based focus group"/>
    <n v="3500"/>
    <n v="10850"/>
    <x v="1"/>
    <n v="3.1"/>
    <n v="48.008849557522126"/>
    <x v="31"/>
    <s v="GB"/>
    <s v="GBP"/>
    <n v="1451973600"/>
    <n v="1454392800"/>
    <b v="0"/>
    <b v="0"/>
    <s v="games/video games"/>
    <x v="6"/>
    <s v="video games"/>
  </r>
  <r>
    <n v="32"/>
    <x v="32"/>
    <s v="Ergonomic 6thgeneration success"/>
    <n v="101000"/>
    <n v="87676"/>
    <x v="0"/>
    <n v="0.86807920792079207"/>
    <n v="38.004334633723452"/>
    <x v="32"/>
    <s v="IT"/>
    <s v="EUR"/>
    <n v="1515564000"/>
    <n v="1517896800"/>
    <b v="0"/>
    <b v="0"/>
    <s v="film &amp; video/documentary"/>
    <x v="4"/>
    <s v="documentary"/>
  </r>
  <r>
    <n v="33"/>
    <x v="33"/>
    <s v="Exclusive interactive approach"/>
    <n v="50200"/>
    <n v="189666"/>
    <x v="1"/>
    <n v="3.7782071713147412"/>
    <n v="35.000184535892231"/>
    <x v="33"/>
    <s v="US"/>
    <s v="USD"/>
    <n v="1412485200"/>
    <n v="1415685600"/>
    <b v="0"/>
    <b v="0"/>
    <s v="theater/plays"/>
    <x v="3"/>
    <s v="plays"/>
  </r>
  <r>
    <n v="34"/>
    <x v="34"/>
    <s v="Reverse-engineered asynchronous archive"/>
    <n v="9300"/>
    <n v="14025"/>
    <x v="1"/>
    <n v="1.5080645161290323"/>
    <n v="85"/>
    <x v="34"/>
    <s v="US"/>
    <s v="USD"/>
    <n v="1490245200"/>
    <n v="1490677200"/>
    <b v="0"/>
    <b v="0"/>
    <s v="film &amp; video/documentary"/>
    <x v="4"/>
    <s v="documentary"/>
  </r>
  <r>
    <n v="35"/>
    <x v="35"/>
    <s v="Synergized intangible challenge"/>
    <n v="125500"/>
    <n v="188628"/>
    <x v="1"/>
    <n v="1.5030119521912351"/>
    <n v="95.993893129770996"/>
    <x v="35"/>
    <s v="DK"/>
    <s v="DKK"/>
    <n v="1547877600"/>
    <n v="1551506400"/>
    <b v="0"/>
    <b v="1"/>
    <s v="film &amp; video/drama"/>
    <x v="4"/>
    <s v="drama"/>
  </r>
  <r>
    <n v="36"/>
    <x v="36"/>
    <s v="Monitored multi-state encryption"/>
    <n v="700"/>
    <n v="1101"/>
    <x v="1"/>
    <n v="1.572857142857143"/>
    <n v="68.8125"/>
    <x v="36"/>
    <s v="US"/>
    <s v="USD"/>
    <n v="1298700000"/>
    <n v="1300856400"/>
    <b v="0"/>
    <b v="0"/>
    <s v="theater/plays"/>
    <x v="3"/>
    <s v="plays"/>
  </r>
  <r>
    <n v="37"/>
    <x v="37"/>
    <s v="Profound attitude-oriented functionalities"/>
    <n v="8100"/>
    <n v="11339"/>
    <x v="1"/>
    <n v="1.3998765432098765"/>
    <n v="105.97196261682242"/>
    <x v="37"/>
    <s v="US"/>
    <s v="USD"/>
    <n v="1570338000"/>
    <n v="1573192800"/>
    <b v="0"/>
    <b v="1"/>
    <s v="publishing/fiction"/>
    <x v="5"/>
    <s v="fiction"/>
  </r>
  <r>
    <n v="38"/>
    <x v="38"/>
    <s v="Digitized client-driven database"/>
    <n v="3100"/>
    <n v="10085"/>
    <x v="1"/>
    <n v="3.2532258064516131"/>
    <n v="75.261194029850742"/>
    <x v="38"/>
    <s v="US"/>
    <s v="USD"/>
    <n v="1287378000"/>
    <n v="1287810000"/>
    <b v="0"/>
    <b v="0"/>
    <s v="photography/photography books"/>
    <x v="7"/>
    <s v="photography books"/>
  </r>
  <r>
    <n v="39"/>
    <x v="39"/>
    <s v="Organized bi-directional function"/>
    <n v="9900"/>
    <n v="5027"/>
    <x v="0"/>
    <n v="0.50777777777777777"/>
    <n v="57.125"/>
    <x v="39"/>
    <s v="DK"/>
    <s v="DKK"/>
    <n v="1361772000"/>
    <n v="1362978000"/>
    <b v="0"/>
    <b v="0"/>
    <s v="theater/plays"/>
    <x v="3"/>
    <s v="plays"/>
  </r>
  <r>
    <n v="40"/>
    <x v="40"/>
    <s v="Reduced stable middleware"/>
    <n v="8800"/>
    <n v="14878"/>
    <x v="1"/>
    <n v="1.6906818181818182"/>
    <n v="75.141414141414145"/>
    <x v="40"/>
    <s v="US"/>
    <s v="USD"/>
    <n v="1275714000"/>
    <n v="1277355600"/>
    <b v="0"/>
    <b v="1"/>
    <s v="technology/wearables"/>
    <x v="2"/>
    <s v="wearables"/>
  </r>
  <r>
    <n v="41"/>
    <x v="41"/>
    <s v="Universal 5thgeneration neural-net"/>
    <n v="5600"/>
    <n v="11924"/>
    <x v="1"/>
    <n v="2.1292857142857144"/>
    <n v="107.42342342342343"/>
    <x v="41"/>
    <s v="IT"/>
    <s v="EUR"/>
    <n v="1346734800"/>
    <n v="1348981200"/>
    <b v="0"/>
    <b v="1"/>
    <s v="music/rock"/>
    <x v="1"/>
    <s v="rock"/>
  </r>
  <r>
    <n v="42"/>
    <x v="42"/>
    <s v="Virtual uniform frame"/>
    <n v="1800"/>
    <n v="7991"/>
    <x v="1"/>
    <n v="4.4394444444444447"/>
    <n v="35.995495495495497"/>
    <x v="42"/>
    <s v="US"/>
    <s v="USD"/>
    <n v="1309755600"/>
    <n v="1310533200"/>
    <b v="0"/>
    <b v="0"/>
    <s v="food/food trucks"/>
    <x v="0"/>
    <s v="food trucks"/>
  </r>
  <r>
    <n v="43"/>
    <x v="43"/>
    <s v="Profound explicit paradigm"/>
    <n v="90200"/>
    <n v="167717"/>
    <x v="1"/>
    <n v="1.859390243902439"/>
    <n v="26.998873148744366"/>
    <x v="43"/>
    <s v="US"/>
    <s v="USD"/>
    <n v="1406178000"/>
    <n v="1407560400"/>
    <b v="0"/>
    <b v="0"/>
    <s v="publishing/radio &amp; podcasts"/>
    <x v="5"/>
    <s v="radio &amp; podcasts"/>
  </r>
  <r>
    <n v="44"/>
    <x v="44"/>
    <s v="Visionary real-time groupware"/>
    <n v="1600"/>
    <n v="10541"/>
    <x v="1"/>
    <n v="6.5881249999999998"/>
    <n v="107.56122448979592"/>
    <x v="13"/>
    <s v="DK"/>
    <s v="DKK"/>
    <n v="1552798800"/>
    <n v="1552885200"/>
    <b v="0"/>
    <b v="0"/>
    <s v="publishing/fiction"/>
    <x v="5"/>
    <s v="fiction"/>
  </r>
  <r>
    <n v="45"/>
    <x v="45"/>
    <s v="Networked tertiary Graphical User Interface"/>
    <n v="9500"/>
    <n v="4530"/>
    <x v="0"/>
    <n v="0.4768421052631579"/>
    <n v="94.375"/>
    <x v="44"/>
    <s v="US"/>
    <s v="USD"/>
    <n v="1478062800"/>
    <n v="1479362400"/>
    <b v="0"/>
    <b v="1"/>
    <s v="theater/plays"/>
    <x v="3"/>
    <s v="plays"/>
  </r>
  <r>
    <n v="46"/>
    <x v="46"/>
    <s v="Virtual grid-enabled task-force"/>
    <n v="3700"/>
    <n v="4247"/>
    <x v="1"/>
    <n v="1.1478378378378378"/>
    <n v="46.163043478260867"/>
    <x v="45"/>
    <s v="US"/>
    <s v="USD"/>
    <n v="1278565200"/>
    <n v="1280552400"/>
    <b v="0"/>
    <b v="0"/>
    <s v="music/rock"/>
    <x v="1"/>
    <s v="rock"/>
  </r>
  <r>
    <n v="47"/>
    <x v="47"/>
    <s v="Function-based multi-state software"/>
    <n v="1500"/>
    <n v="7129"/>
    <x v="1"/>
    <n v="4.7526666666666664"/>
    <n v="47.845637583892618"/>
    <x v="46"/>
    <s v="US"/>
    <s v="USD"/>
    <n v="1396069200"/>
    <n v="1398661200"/>
    <b v="0"/>
    <b v="0"/>
    <s v="theater/plays"/>
    <x v="3"/>
    <s v="plays"/>
  </r>
  <r>
    <n v="48"/>
    <x v="48"/>
    <s v="Optimized leadingedge concept"/>
    <n v="33300"/>
    <n v="128862"/>
    <x v="1"/>
    <n v="3.86972972972973"/>
    <n v="53.007815713698065"/>
    <x v="47"/>
    <s v="US"/>
    <s v="USD"/>
    <n v="1435208400"/>
    <n v="1436245200"/>
    <b v="0"/>
    <b v="0"/>
    <s v="theater/plays"/>
    <x v="3"/>
    <s v="plays"/>
  </r>
  <r>
    <n v="49"/>
    <x v="49"/>
    <s v="Sharable holistic interface"/>
    <n v="7200"/>
    <n v="13653"/>
    <x v="1"/>
    <n v="1.89625"/>
    <n v="45.059405940594061"/>
    <x v="48"/>
    <s v="US"/>
    <s v="USD"/>
    <n v="1571547600"/>
    <n v="1575439200"/>
    <b v="0"/>
    <b v="0"/>
    <s v="music/rock"/>
    <x v="1"/>
    <s v="rock"/>
  </r>
  <r>
    <n v="50"/>
    <x v="50"/>
    <s v="Down-sized system-worthy secured line"/>
    <n v="100"/>
    <n v="2"/>
    <x v="0"/>
    <n v="0.02"/>
    <n v="2"/>
    <x v="49"/>
    <s v="IT"/>
    <s v="EUR"/>
    <n v="1375333200"/>
    <n v="1377752400"/>
    <b v="0"/>
    <b v="0"/>
    <s v="music/metal"/>
    <x v="1"/>
    <s v="metal"/>
  </r>
  <r>
    <n v="51"/>
    <x v="51"/>
    <s v="Inverse secondary infrastructure"/>
    <n v="158100"/>
    <n v="145243"/>
    <x v="0"/>
    <n v="0.91867805186590767"/>
    <n v="99.006816632583508"/>
    <x v="50"/>
    <s v="GB"/>
    <s v="GBP"/>
    <n v="1332824400"/>
    <n v="1334206800"/>
    <b v="0"/>
    <b v="1"/>
    <s v="technology/wearables"/>
    <x v="2"/>
    <s v="wearables"/>
  </r>
  <r>
    <n v="52"/>
    <x v="52"/>
    <s v="Organic foreground leverage"/>
    <n v="7200"/>
    <n v="2459"/>
    <x v="0"/>
    <n v="0.34152777777777776"/>
    <n v="32.786666666666669"/>
    <x v="51"/>
    <s v="US"/>
    <s v="USD"/>
    <n v="1284526800"/>
    <n v="1284872400"/>
    <b v="0"/>
    <b v="0"/>
    <s v="theater/plays"/>
    <x v="3"/>
    <s v="plays"/>
  </r>
  <r>
    <n v="53"/>
    <x v="53"/>
    <s v="Reverse-engineered static concept"/>
    <n v="8800"/>
    <n v="12356"/>
    <x v="1"/>
    <n v="1.4040909090909091"/>
    <n v="59.119617224880386"/>
    <x v="52"/>
    <s v="US"/>
    <s v="USD"/>
    <n v="1400562000"/>
    <n v="1403931600"/>
    <b v="0"/>
    <b v="0"/>
    <s v="film &amp; video/drama"/>
    <x v="4"/>
    <s v="drama"/>
  </r>
  <r>
    <n v="54"/>
    <x v="54"/>
    <s v="Multi-channeled neutral customer loyalty"/>
    <n v="6000"/>
    <n v="5392"/>
    <x v="0"/>
    <n v="0.89866666666666661"/>
    <n v="44.93333333333333"/>
    <x v="53"/>
    <s v="US"/>
    <s v="USD"/>
    <n v="1520748000"/>
    <n v="1521262800"/>
    <b v="0"/>
    <b v="0"/>
    <s v="technology/wearables"/>
    <x v="2"/>
    <s v="wearables"/>
  </r>
  <r>
    <n v="55"/>
    <x v="55"/>
    <s v="Reverse-engineered bifurcated strategy"/>
    <n v="6600"/>
    <n v="11746"/>
    <x v="1"/>
    <n v="1.7796969696969698"/>
    <n v="89.664122137404576"/>
    <x v="54"/>
    <s v="US"/>
    <s v="USD"/>
    <n v="1532926800"/>
    <n v="1533358800"/>
    <b v="0"/>
    <b v="0"/>
    <s v="music/jazz"/>
    <x v="1"/>
    <s v="jazz"/>
  </r>
  <r>
    <n v="56"/>
    <x v="56"/>
    <s v="Horizontal context-sensitive knowledge user"/>
    <n v="8000"/>
    <n v="11493"/>
    <x v="1"/>
    <n v="1.436625"/>
    <n v="70.079268292682926"/>
    <x v="55"/>
    <s v="US"/>
    <s v="USD"/>
    <n v="1420869600"/>
    <n v="1421474400"/>
    <b v="0"/>
    <b v="0"/>
    <s v="technology/wearables"/>
    <x v="2"/>
    <s v="wearables"/>
  </r>
  <r>
    <n v="57"/>
    <x v="57"/>
    <s v="Cross-group multi-state task-force"/>
    <n v="2900"/>
    <n v="6243"/>
    <x v="1"/>
    <n v="2.1527586206896552"/>
    <n v="31.059701492537314"/>
    <x v="56"/>
    <s v="US"/>
    <s v="USD"/>
    <n v="1504242000"/>
    <n v="1505278800"/>
    <b v="0"/>
    <b v="0"/>
    <s v="games/video games"/>
    <x v="6"/>
    <s v="video games"/>
  </r>
  <r>
    <n v="58"/>
    <x v="58"/>
    <s v="Expanded 3rdgeneration strategy"/>
    <n v="2700"/>
    <n v="6132"/>
    <x v="1"/>
    <n v="2.2711111111111113"/>
    <n v="29.061611374407583"/>
    <x v="57"/>
    <s v="US"/>
    <s v="USD"/>
    <n v="1442811600"/>
    <n v="1443934800"/>
    <b v="0"/>
    <b v="0"/>
    <s v="theater/plays"/>
    <x v="3"/>
    <s v="plays"/>
  </r>
  <r>
    <n v="59"/>
    <x v="59"/>
    <s v="Assimilated real-time support"/>
    <n v="1400"/>
    <n v="3851"/>
    <x v="1"/>
    <n v="2.7507142857142859"/>
    <n v="30.0859375"/>
    <x v="58"/>
    <s v="US"/>
    <s v="USD"/>
    <n v="1497243600"/>
    <n v="1498539600"/>
    <b v="0"/>
    <b v="1"/>
    <s v="theater/plays"/>
    <x v="3"/>
    <s v="plays"/>
  </r>
  <r>
    <n v="60"/>
    <x v="60"/>
    <s v="User-centric regional database"/>
    <n v="94200"/>
    <n v="135997"/>
    <x v="1"/>
    <n v="1.4437048832271762"/>
    <n v="84.998125000000002"/>
    <x v="59"/>
    <s v="CA"/>
    <s v="CAD"/>
    <n v="1342501200"/>
    <n v="1342760400"/>
    <b v="0"/>
    <b v="0"/>
    <s v="theater/plays"/>
    <x v="3"/>
    <s v="plays"/>
  </r>
  <r>
    <n v="61"/>
    <x v="61"/>
    <s v="Open-source zero administration complexity"/>
    <n v="199200"/>
    <n v="184750"/>
    <x v="0"/>
    <n v="0.92745983935742971"/>
    <n v="82.001775410563695"/>
    <x v="60"/>
    <s v="CA"/>
    <s v="CAD"/>
    <n v="1298268000"/>
    <n v="1301720400"/>
    <b v="0"/>
    <b v="0"/>
    <s v="theater/plays"/>
    <x v="3"/>
    <s v="plays"/>
  </r>
  <r>
    <n v="62"/>
    <x v="62"/>
    <s v="Organized incremental standardization"/>
    <n v="2000"/>
    <n v="14452"/>
    <x v="1"/>
    <n v="7.226"/>
    <n v="58.040160642570278"/>
    <x v="61"/>
    <s v="US"/>
    <s v="USD"/>
    <n v="1433480400"/>
    <n v="1433566800"/>
    <b v="0"/>
    <b v="0"/>
    <s v="technology/web"/>
    <x v="2"/>
    <s v="web"/>
  </r>
  <r>
    <n v="63"/>
    <x v="63"/>
    <s v="Assimilated didactic open system"/>
    <n v="4700"/>
    <n v="557"/>
    <x v="0"/>
    <n v="0.11851063829787234"/>
    <n v="111.4"/>
    <x v="62"/>
    <s v="US"/>
    <s v="USD"/>
    <n v="1493355600"/>
    <n v="1493874000"/>
    <b v="0"/>
    <b v="0"/>
    <s v="theater/plays"/>
    <x v="3"/>
    <s v="plays"/>
  </r>
  <r>
    <n v="64"/>
    <x v="64"/>
    <s v="Vision-oriented logistical intranet"/>
    <n v="2800"/>
    <n v="2734"/>
    <x v="0"/>
    <n v="0.97642857142857142"/>
    <n v="71.94736842105263"/>
    <x v="63"/>
    <s v="US"/>
    <s v="USD"/>
    <n v="1530507600"/>
    <n v="1531803600"/>
    <b v="0"/>
    <b v="1"/>
    <s v="technology/web"/>
    <x v="2"/>
    <s v="web"/>
  </r>
  <r>
    <n v="65"/>
    <x v="65"/>
    <s v="Mandatory incremental projection"/>
    <n v="6100"/>
    <n v="14405"/>
    <x v="1"/>
    <n v="2.3614754098360655"/>
    <n v="61.038135593220339"/>
    <x v="64"/>
    <s v="US"/>
    <s v="USD"/>
    <n v="1296108000"/>
    <n v="1296712800"/>
    <b v="0"/>
    <b v="0"/>
    <s v="theater/plays"/>
    <x v="3"/>
    <s v="plays"/>
  </r>
  <r>
    <n v="66"/>
    <x v="66"/>
    <s v="Grass-roots needs-based encryption"/>
    <n v="2900"/>
    <n v="1307"/>
    <x v="0"/>
    <n v="0.45068965517241377"/>
    <n v="108.91666666666667"/>
    <x v="65"/>
    <s v="US"/>
    <s v="USD"/>
    <n v="1428469200"/>
    <n v="1428901200"/>
    <b v="0"/>
    <b v="1"/>
    <s v="theater/plays"/>
    <x v="3"/>
    <s v="plays"/>
  </r>
  <r>
    <n v="67"/>
    <x v="67"/>
    <s v="Team-oriented 6thgeneration middleware"/>
    <n v="72600"/>
    <n v="117892"/>
    <x v="1"/>
    <n v="1.6238567493112948"/>
    <n v="29.001722017220171"/>
    <x v="66"/>
    <s v="GB"/>
    <s v="GBP"/>
    <n v="1264399200"/>
    <n v="1264831200"/>
    <b v="0"/>
    <b v="1"/>
    <s v="technology/wearables"/>
    <x v="2"/>
    <s v="wearables"/>
  </r>
  <r>
    <n v="68"/>
    <x v="68"/>
    <s v="Inverse multi-tasking installation"/>
    <n v="5700"/>
    <n v="14508"/>
    <x v="1"/>
    <n v="2.5452631578947367"/>
    <n v="58.975609756097562"/>
    <x v="67"/>
    <s v="IT"/>
    <s v="EUR"/>
    <n v="1501131600"/>
    <n v="1505192400"/>
    <b v="0"/>
    <b v="1"/>
    <s v="theater/plays"/>
    <x v="3"/>
    <s v="plays"/>
  </r>
  <r>
    <n v="69"/>
    <x v="69"/>
    <s v="Switchable disintermediate moderator"/>
    <n v="7900"/>
    <n v="1901"/>
    <x v="3"/>
    <n v="0.24063291139240506"/>
    <n v="111.82352941176471"/>
    <x v="68"/>
    <s v="US"/>
    <s v="USD"/>
    <n v="1292738400"/>
    <n v="1295676000"/>
    <b v="0"/>
    <b v="0"/>
    <s v="theater/plays"/>
    <x v="3"/>
    <s v="plays"/>
  </r>
  <r>
    <n v="70"/>
    <x v="70"/>
    <s v="Re-engineered 24/7 task-force"/>
    <n v="128000"/>
    <n v="158389"/>
    <x v="1"/>
    <n v="1.2374140625000001"/>
    <n v="63.995555555555555"/>
    <x v="69"/>
    <s v="IT"/>
    <s v="EUR"/>
    <n v="1288674000"/>
    <n v="1292911200"/>
    <b v="0"/>
    <b v="1"/>
    <s v="theater/plays"/>
    <x v="3"/>
    <s v="plays"/>
  </r>
  <r>
    <n v="71"/>
    <x v="71"/>
    <s v="Organic object-oriented budgetary management"/>
    <n v="6000"/>
    <n v="6484"/>
    <x v="1"/>
    <n v="1.0806666666666667"/>
    <n v="85.315789473684205"/>
    <x v="70"/>
    <s v="US"/>
    <s v="USD"/>
    <n v="1575093600"/>
    <n v="1575439200"/>
    <b v="0"/>
    <b v="0"/>
    <s v="theater/plays"/>
    <x v="3"/>
    <s v="plays"/>
  </r>
  <r>
    <n v="72"/>
    <x v="72"/>
    <s v="Seamless coherent parallelism"/>
    <n v="600"/>
    <n v="4022"/>
    <x v="1"/>
    <n v="6.7033333333333331"/>
    <n v="74.481481481481481"/>
    <x v="71"/>
    <s v="US"/>
    <s v="USD"/>
    <n v="1435726800"/>
    <n v="1438837200"/>
    <b v="0"/>
    <b v="0"/>
    <s v="film &amp; video/animation"/>
    <x v="4"/>
    <s v="animation"/>
  </r>
  <r>
    <n v="73"/>
    <x v="73"/>
    <s v="Cross-platform even-keeled initiative"/>
    <n v="1400"/>
    <n v="9253"/>
    <x v="1"/>
    <n v="6.609285714285714"/>
    <n v="105.14772727272727"/>
    <x v="39"/>
    <s v="US"/>
    <s v="USD"/>
    <n v="1480226400"/>
    <n v="1480485600"/>
    <b v="0"/>
    <b v="0"/>
    <s v="music/jazz"/>
    <x v="1"/>
    <s v="jazz"/>
  </r>
  <r>
    <n v="74"/>
    <x v="74"/>
    <s v="Progressive tertiary framework"/>
    <n v="3900"/>
    <n v="4776"/>
    <x v="1"/>
    <n v="1.2246153846153847"/>
    <n v="56.188235294117646"/>
    <x v="72"/>
    <s v="GB"/>
    <s v="GBP"/>
    <n v="1459054800"/>
    <n v="1459141200"/>
    <b v="0"/>
    <b v="0"/>
    <s v="music/metal"/>
    <x v="1"/>
    <s v="metal"/>
  </r>
  <r>
    <n v="75"/>
    <x v="75"/>
    <s v="Multi-layered dynamic protocol"/>
    <n v="9700"/>
    <n v="14606"/>
    <x v="1"/>
    <n v="1.5057731958762886"/>
    <n v="85.917647058823533"/>
    <x v="73"/>
    <s v="US"/>
    <s v="USD"/>
    <n v="1531630800"/>
    <n v="1532322000"/>
    <b v="0"/>
    <b v="0"/>
    <s v="photography/photography books"/>
    <x v="7"/>
    <s v="photography books"/>
  </r>
  <r>
    <n v="76"/>
    <x v="76"/>
    <s v="Horizontal next generation function"/>
    <n v="122900"/>
    <n v="95993"/>
    <x v="0"/>
    <n v="0.78106590724165992"/>
    <n v="57.00296912114014"/>
    <x v="74"/>
    <s v="US"/>
    <s v="USD"/>
    <n v="1421992800"/>
    <n v="1426222800"/>
    <b v="1"/>
    <b v="1"/>
    <s v="theater/plays"/>
    <x v="3"/>
    <s v="plays"/>
  </r>
  <r>
    <n v="77"/>
    <x v="77"/>
    <s v="Pre-emptive impactful model"/>
    <n v="9500"/>
    <n v="4460"/>
    <x v="0"/>
    <n v="0.46947368421052632"/>
    <n v="79.642857142857139"/>
    <x v="75"/>
    <s v="US"/>
    <s v="USD"/>
    <n v="1285563600"/>
    <n v="1286773200"/>
    <b v="0"/>
    <b v="1"/>
    <s v="film &amp; video/animation"/>
    <x v="4"/>
    <s v="animation"/>
  </r>
  <r>
    <n v="78"/>
    <x v="78"/>
    <s v="User-centric bifurcated knowledge user"/>
    <n v="4500"/>
    <n v="13536"/>
    <x v="1"/>
    <n v="3.008"/>
    <n v="41.018181818181816"/>
    <x v="76"/>
    <s v="US"/>
    <s v="USD"/>
    <n v="1523854800"/>
    <n v="1523941200"/>
    <b v="0"/>
    <b v="0"/>
    <s v="publishing/translations"/>
    <x v="5"/>
    <s v="translations"/>
  </r>
  <r>
    <n v="79"/>
    <x v="79"/>
    <s v="Triple-buffered reciprocal project"/>
    <n v="57800"/>
    <n v="40228"/>
    <x v="0"/>
    <n v="0.6959861591695502"/>
    <n v="48.004773269689736"/>
    <x v="77"/>
    <s v="US"/>
    <s v="USD"/>
    <n v="1529125200"/>
    <n v="1529557200"/>
    <b v="0"/>
    <b v="0"/>
    <s v="theater/plays"/>
    <x v="3"/>
    <s v="plays"/>
  </r>
  <r>
    <n v="80"/>
    <x v="80"/>
    <s v="Cross-platform needs-based approach"/>
    <n v="1100"/>
    <n v="7012"/>
    <x v="1"/>
    <n v="6.374545454545455"/>
    <n v="55.212598425196852"/>
    <x v="78"/>
    <s v="US"/>
    <s v="USD"/>
    <n v="1503982800"/>
    <n v="1506574800"/>
    <b v="0"/>
    <b v="0"/>
    <s v="games/video games"/>
    <x v="6"/>
    <s v="video games"/>
  </r>
  <r>
    <n v="81"/>
    <x v="81"/>
    <s v="User-friendly static contingency"/>
    <n v="16800"/>
    <n v="37857"/>
    <x v="1"/>
    <n v="2.253392857142857"/>
    <n v="92.109489051094897"/>
    <x v="79"/>
    <s v="US"/>
    <s v="USD"/>
    <n v="1511416800"/>
    <n v="1513576800"/>
    <b v="0"/>
    <b v="0"/>
    <s v="music/rock"/>
    <x v="1"/>
    <s v="rock"/>
  </r>
  <r>
    <n v="82"/>
    <x v="82"/>
    <s v="Reactive content-based framework"/>
    <n v="1000"/>
    <n v="14973"/>
    <x v="1"/>
    <n v="14.973000000000001"/>
    <n v="83.183333333333337"/>
    <x v="80"/>
    <s v="GB"/>
    <s v="GBP"/>
    <n v="1547704800"/>
    <n v="1548309600"/>
    <b v="0"/>
    <b v="1"/>
    <s v="games/video games"/>
    <x v="6"/>
    <s v="video games"/>
  </r>
  <r>
    <n v="83"/>
    <x v="83"/>
    <s v="Realigned user-facing concept"/>
    <n v="106400"/>
    <n v="39996"/>
    <x v="0"/>
    <n v="0.37590225563909774"/>
    <n v="39.996000000000002"/>
    <x v="81"/>
    <s v="US"/>
    <s v="USD"/>
    <n v="1469682000"/>
    <n v="1471582800"/>
    <b v="0"/>
    <b v="0"/>
    <s v="music/electric music"/>
    <x v="1"/>
    <s v="electric music"/>
  </r>
  <r>
    <n v="84"/>
    <x v="84"/>
    <s v="Public-key zero tolerance orchestration"/>
    <n v="31400"/>
    <n v="41564"/>
    <x v="1"/>
    <n v="1.3236942675159236"/>
    <n v="111.1336898395722"/>
    <x v="82"/>
    <s v="US"/>
    <s v="USD"/>
    <n v="1343451600"/>
    <n v="1344315600"/>
    <b v="0"/>
    <b v="0"/>
    <s v="technology/wearables"/>
    <x v="2"/>
    <s v="wearables"/>
  </r>
  <r>
    <n v="85"/>
    <x v="85"/>
    <s v="Multi-tiered eco-centric architecture"/>
    <n v="4900"/>
    <n v="6430"/>
    <x v="1"/>
    <n v="1.3122448979591836"/>
    <n v="90.563380281690144"/>
    <x v="83"/>
    <s v="AU"/>
    <s v="AUD"/>
    <n v="1315717200"/>
    <n v="1316408400"/>
    <b v="0"/>
    <b v="0"/>
    <s v="music/indie rock"/>
    <x v="1"/>
    <s v="indie rock"/>
  </r>
  <r>
    <n v="86"/>
    <x v="86"/>
    <s v="Organic motivating firmware"/>
    <n v="7400"/>
    <n v="12405"/>
    <x v="1"/>
    <n v="1.6763513513513513"/>
    <n v="61.108374384236456"/>
    <x v="84"/>
    <s v="US"/>
    <s v="USD"/>
    <n v="1430715600"/>
    <n v="1431838800"/>
    <b v="1"/>
    <b v="0"/>
    <s v="theater/plays"/>
    <x v="3"/>
    <s v="plays"/>
  </r>
  <r>
    <n v="87"/>
    <x v="87"/>
    <s v="Synergized 4thgeneration conglomeration"/>
    <n v="198500"/>
    <n v="123040"/>
    <x v="0"/>
    <n v="0.6198488664987406"/>
    <n v="83.022941970310384"/>
    <x v="85"/>
    <s v="AU"/>
    <s v="AUD"/>
    <n v="1299564000"/>
    <n v="1300510800"/>
    <b v="0"/>
    <b v="1"/>
    <s v="music/rock"/>
    <x v="1"/>
    <s v="rock"/>
  </r>
  <r>
    <n v="88"/>
    <x v="88"/>
    <s v="Grass-roots fault-tolerant policy"/>
    <n v="4800"/>
    <n v="12516"/>
    <x v="1"/>
    <n v="2.6074999999999999"/>
    <n v="110.76106194690266"/>
    <x v="86"/>
    <s v="US"/>
    <s v="USD"/>
    <n v="1429160400"/>
    <n v="1431061200"/>
    <b v="0"/>
    <b v="0"/>
    <s v="publishing/translations"/>
    <x v="5"/>
    <s v="translations"/>
  </r>
  <r>
    <n v="89"/>
    <x v="89"/>
    <s v="Monitored scalable knowledgebase"/>
    <n v="3400"/>
    <n v="8588"/>
    <x v="1"/>
    <n v="2.5258823529411765"/>
    <n v="89.458333333333329"/>
    <x v="87"/>
    <s v="US"/>
    <s v="USD"/>
    <n v="1271307600"/>
    <n v="1271480400"/>
    <b v="0"/>
    <b v="0"/>
    <s v="theater/plays"/>
    <x v="3"/>
    <s v="plays"/>
  </r>
  <r>
    <n v="90"/>
    <x v="90"/>
    <s v="Synergistic explicit parallelism"/>
    <n v="7800"/>
    <n v="6132"/>
    <x v="0"/>
    <n v="0.7861538461538462"/>
    <n v="57.849056603773583"/>
    <x v="88"/>
    <s v="US"/>
    <s v="USD"/>
    <n v="1456380000"/>
    <n v="1456380000"/>
    <b v="0"/>
    <b v="1"/>
    <s v="theater/plays"/>
    <x v="3"/>
    <s v="plays"/>
  </r>
  <r>
    <n v="91"/>
    <x v="91"/>
    <s v="Enhanced systemic analyzer"/>
    <n v="154300"/>
    <n v="74688"/>
    <x v="0"/>
    <n v="0.48404406999351912"/>
    <n v="109.99705449189985"/>
    <x v="89"/>
    <s v="IT"/>
    <s v="EUR"/>
    <n v="1470459600"/>
    <n v="1472878800"/>
    <b v="0"/>
    <b v="0"/>
    <s v="publishing/translations"/>
    <x v="5"/>
    <s v="translations"/>
  </r>
  <r>
    <n v="92"/>
    <x v="92"/>
    <s v="Object-based analyzing knowledge user"/>
    <n v="20000"/>
    <n v="51775"/>
    <x v="1"/>
    <n v="2.5887500000000001"/>
    <n v="103.96586345381526"/>
    <x v="90"/>
    <s v="CH"/>
    <s v="CHF"/>
    <n v="1277269200"/>
    <n v="1277355600"/>
    <b v="0"/>
    <b v="1"/>
    <s v="games/video games"/>
    <x v="6"/>
    <s v="video games"/>
  </r>
  <r>
    <n v="93"/>
    <x v="93"/>
    <s v="Pre-emptive radical architecture"/>
    <n v="108800"/>
    <n v="65877"/>
    <x v="3"/>
    <n v="0.60548713235294116"/>
    <n v="107.99508196721311"/>
    <x v="91"/>
    <s v="US"/>
    <s v="USD"/>
    <n v="1350709200"/>
    <n v="1351054800"/>
    <b v="0"/>
    <b v="1"/>
    <s v="theater/plays"/>
    <x v="3"/>
    <s v="plays"/>
  </r>
  <r>
    <n v="94"/>
    <x v="94"/>
    <s v="Grass-roots web-enabled contingency"/>
    <n v="2900"/>
    <n v="8807"/>
    <x v="1"/>
    <n v="3.036896551724138"/>
    <n v="48.927777777777777"/>
    <x v="80"/>
    <s v="GB"/>
    <s v="GBP"/>
    <n v="1554613200"/>
    <n v="1555563600"/>
    <b v="0"/>
    <b v="0"/>
    <s v="technology/web"/>
    <x v="2"/>
    <s v="web"/>
  </r>
  <r>
    <n v="95"/>
    <x v="95"/>
    <s v="Stand-alone system-worthy standardization"/>
    <n v="900"/>
    <n v="1017"/>
    <x v="1"/>
    <n v="1.1299999999999999"/>
    <n v="37.666666666666664"/>
    <x v="11"/>
    <s v="US"/>
    <s v="USD"/>
    <n v="1571029200"/>
    <n v="1571634000"/>
    <b v="0"/>
    <b v="0"/>
    <s v="film &amp; video/documentary"/>
    <x v="4"/>
    <s v="documentary"/>
  </r>
  <r>
    <n v="96"/>
    <x v="96"/>
    <s v="Down-sized systematic policy"/>
    <n v="69700"/>
    <n v="151513"/>
    <x v="1"/>
    <n v="2.1737876614060259"/>
    <n v="64.999141999141997"/>
    <x v="92"/>
    <s v="US"/>
    <s v="USD"/>
    <n v="1299736800"/>
    <n v="1300856400"/>
    <b v="0"/>
    <b v="0"/>
    <s v="theater/plays"/>
    <x v="3"/>
    <s v="plays"/>
  </r>
  <r>
    <n v="97"/>
    <x v="97"/>
    <s v="Cloned bi-directional architecture"/>
    <n v="1300"/>
    <n v="12047"/>
    <x v="1"/>
    <n v="9.2669230769230762"/>
    <n v="106.61061946902655"/>
    <x v="86"/>
    <s v="US"/>
    <s v="USD"/>
    <n v="1435208400"/>
    <n v="1439874000"/>
    <b v="0"/>
    <b v="0"/>
    <s v="food/food trucks"/>
    <x v="0"/>
    <s v="food trucks"/>
  </r>
  <r>
    <n v="98"/>
    <x v="98"/>
    <s v="Seamless transitional portal"/>
    <n v="97800"/>
    <n v="32951"/>
    <x v="0"/>
    <n v="0.33692229038854804"/>
    <n v="27.009016393442622"/>
    <x v="93"/>
    <s v="AU"/>
    <s v="AUD"/>
    <n v="1437973200"/>
    <n v="1438318800"/>
    <b v="0"/>
    <b v="0"/>
    <s v="games/video games"/>
    <x v="6"/>
    <s v="video games"/>
  </r>
  <r>
    <n v="99"/>
    <x v="99"/>
    <s v="Fully-configurable motivating approach"/>
    <n v="7600"/>
    <n v="14951"/>
    <x v="1"/>
    <n v="1.9672368421052631"/>
    <n v="91.16463414634147"/>
    <x v="55"/>
    <s v="US"/>
    <s v="USD"/>
    <n v="1416895200"/>
    <n v="1419400800"/>
    <b v="0"/>
    <b v="0"/>
    <s v="theater/plays"/>
    <x v="3"/>
    <s v="plays"/>
  </r>
  <r>
    <n v="100"/>
    <x v="100"/>
    <s v="Upgradable fault-tolerant approach"/>
    <n v="100"/>
    <n v="1"/>
    <x v="0"/>
    <n v="0.01"/>
    <n v="1"/>
    <x v="49"/>
    <s v="US"/>
    <s v="USD"/>
    <n v="1319000400"/>
    <n v="1320555600"/>
    <b v="0"/>
    <b v="0"/>
    <s v="theater/plays"/>
    <x v="3"/>
    <s v="plays"/>
  </r>
  <r>
    <n v="101"/>
    <x v="101"/>
    <s v="Reduced heuristic moratorium"/>
    <n v="900"/>
    <n v="9193"/>
    <x v="1"/>
    <n v="10.214444444444444"/>
    <n v="56.054878048780488"/>
    <x v="55"/>
    <s v="US"/>
    <s v="USD"/>
    <n v="1424498400"/>
    <n v="1425103200"/>
    <b v="0"/>
    <b v="1"/>
    <s v="music/electric music"/>
    <x v="1"/>
    <s v="electric music"/>
  </r>
  <r>
    <n v="102"/>
    <x v="102"/>
    <s v="Front-line web-enabled model"/>
    <n v="3700"/>
    <n v="10422"/>
    <x v="1"/>
    <n v="2.8167567567567566"/>
    <n v="31.017857142857142"/>
    <x v="94"/>
    <s v="US"/>
    <s v="USD"/>
    <n v="1526274000"/>
    <n v="1526878800"/>
    <b v="0"/>
    <b v="1"/>
    <s v="technology/wearables"/>
    <x v="2"/>
    <s v="wearables"/>
  </r>
  <r>
    <n v="103"/>
    <x v="103"/>
    <s v="Polarized incremental emulation"/>
    <n v="10000"/>
    <n v="2461"/>
    <x v="0"/>
    <n v="0.24610000000000001"/>
    <n v="66.513513513513516"/>
    <x v="95"/>
    <s v="IT"/>
    <s v="EUR"/>
    <n v="1287896400"/>
    <n v="1288674000"/>
    <b v="0"/>
    <b v="0"/>
    <s v="music/electric music"/>
    <x v="1"/>
    <s v="electric music"/>
  </r>
  <r>
    <n v="104"/>
    <x v="104"/>
    <s v="Self-enabling grid-enabled initiative"/>
    <n v="119200"/>
    <n v="170623"/>
    <x v="1"/>
    <n v="1.4314010067114094"/>
    <n v="89.005216484089729"/>
    <x v="96"/>
    <s v="US"/>
    <s v="USD"/>
    <n v="1495515600"/>
    <n v="1495602000"/>
    <b v="0"/>
    <b v="0"/>
    <s v="music/indie rock"/>
    <x v="1"/>
    <s v="indie rock"/>
  </r>
  <r>
    <n v="105"/>
    <x v="105"/>
    <s v="Total fresh-thinking system engine"/>
    <n v="6800"/>
    <n v="9829"/>
    <x v="1"/>
    <n v="1.4454411764705883"/>
    <n v="103.46315789473684"/>
    <x v="97"/>
    <s v="US"/>
    <s v="USD"/>
    <n v="1364878800"/>
    <n v="1366434000"/>
    <b v="0"/>
    <b v="0"/>
    <s v="technology/web"/>
    <x v="2"/>
    <s v="web"/>
  </r>
  <r>
    <n v="106"/>
    <x v="106"/>
    <s v="Ameliorated clear-thinking circuit"/>
    <n v="3900"/>
    <n v="14006"/>
    <x v="1"/>
    <n v="3.5912820512820511"/>
    <n v="95.278911564625844"/>
    <x v="98"/>
    <s v="US"/>
    <s v="USD"/>
    <n v="1567918800"/>
    <n v="1568350800"/>
    <b v="0"/>
    <b v="0"/>
    <s v="theater/plays"/>
    <x v="3"/>
    <s v="plays"/>
  </r>
  <r>
    <n v="107"/>
    <x v="107"/>
    <s v="Multi-layered encompassing installation"/>
    <n v="3500"/>
    <n v="6527"/>
    <x v="1"/>
    <n v="1.8648571428571428"/>
    <n v="75.895348837209298"/>
    <x v="99"/>
    <s v="US"/>
    <s v="USD"/>
    <n v="1524459600"/>
    <n v="1525928400"/>
    <b v="0"/>
    <b v="1"/>
    <s v="theater/plays"/>
    <x v="3"/>
    <s v="plays"/>
  </r>
  <r>
    <n v="108"/>
    <x v="108"/>
    <s v="Universal encompassing implementation"/>
    <n v="1500"/>
    <n v="8929"/>
    <x v="1"/>
    <n v="5.9526666666666666"/>
    <n v="107.57831325301204"/>
    <x v="100"/>
    <s v="US"/>
    <s v="USD"/>
    <n v="1333688400"/>
    <n v="1336885200"/>
    <b v="0"/>
    <b v="0"/>
    <s v="film &amp; video/documentary"/>
    <x v="4"/>
    <s v="documentary"/>
  </r>
  <r>
    <n v="109"/>
    <x v="109"/>
    <s v="Object-based client-server application"/>
    <n v="5200"/>
    <n v="3079"/>
    <x v="0"/>
    <n v="0.5921153846153846"/>
    <n v="51.31666666666667"/>
    <x v="101"/>
    <s v="US"/>
    <s v="USD"/>
    <n v="1389506400"/>
    <n v="1389679200"/>
    <b v="0"/>
    <b v="0"/>
    <s v="film &amp; video/television"/>
    <x v="4"/>
    <s v="television"/>
  </r>
  <r>
    <n v="110"/>
    <x v="110"/>
    <s v="Cross-platform solution-oriented process improvement"/>
    <n v="142400"/>
    <n v="21307"/>
    <x v="0"/>
    <n v="0.14962780898876404"/>
    <n v="71.983108108108112"/>
    <x v="102"/>
    <s v="US"/>
    <s v="USD"/>
    <n v="1536642000"/>
    <n v="1538283600"/>
    <b v="0"/>
    <b v="0"/>
    <s v="food/food trucks"/>
    <x v="0"/>
    <s v="food trucks"/>
  </r>
  <r>
    <n v="111"/>
    <x v="111"/>
    <s v="Re-engineered user-facing approach"/>
    <n v="61400"/>
    <n v="73653"/>
    <x v="1"/>
    <n v="1.1995602605863191"/>
    <n v="108.95414201183432"/>
    <x v="103"/>
    <s v="US"/>
    <s v="USD"/>
    <n v="1348290000"/>
    <n v="1348808400"/>
    <b v="0"/>
    <b v="0"/>
    <s v="publishing/radio &amp; podcasts"/>
    <x v="5"/>
    <s v="radio &amp; podcasts"/>
  </r>
  <r>
    <n v="112"/>
    <x v="112"/>
    <s v="Re-engineered client-driven hub"/>
    <n v="4700"/>
    <n v="12635"/>
    <x v="1"/>
    <n v="2.6882978723404256"/>
    <n v="35"/>
    <x v="104"/>
    <s v="AU"/>
    <s v="AUD"/>
    <n v="1408856400"/>
    <n v="1410152400"/>
    <b v="0"/>
    <b v="0"/>
    <s v="technology/web"/>
    <x v="2"/>
    <s v="web"/>
  </r>
  <r>
    <n v="113"/>
    <x v="113"/>
    <s v="User-friendly tertiary array"/>
    <n v="3300"/>
    <n v="12437"/>
    <x v="1"/>
    <n v="3.7687878787878786"/>
    <n v="94.938931297709928"/>
    <x v="54"/>
    <s v="US"/>
    <s v="USD"/>
    <n v="1505192400"/>
    <n v="1505797200"/>
    <b v="0"/>
    <b v="0"/>
    <s v="food/food trucks"/>
    <x v="0"/>
    <s v="food trucks"/>
  </r>
  <r>
    <n v="114"/>
    <x v="114"/>
    <s v="Robust heuristic encoding"/>
    <n v="1900"/>
    <n v="13816"/>
    <x v="1"/>
    <n v="7.2715789473684209"/>
    <n v="109.65079365079364"/>
    <x v="105"/>
    <s v="US"/>
    <s v="USD"/>
    <n v="1554786000"/>
    <n v="1554872400"/>
    <b v="0"/>
    <b v="1"/>
    <s v="technology/wearables"/>
    <x v="2"/>
    <s v="wearables"/>
  </r>
  <r>
    <n v="115"/>
    <x v="115"/>
    <s v="Team-oriented clear-thinking capacity"/>
    <n v="166700"/>
    <n v="145382"/>
    <x v="0"/>
    <n v="0.87211757648470301"/>
    <n v="44.001815980629537"/>
    <x v="106"/>
    <s v="IT"/>
    <s v="EUR"/>
    <n v="1510898400"/>
    <n v="1513922400"/>
    <b v="0"/>
    <b v="0"/>
    <s v="publishing/fiction"/>
    <x v="5"/>
    <s v="fiction"/>
  </r>
  <r>
    <n v="116"/>
    <x v="116"/>
    <s v="De-engineered motivating standardization"/>
    <n v="7200"/>
    <n v="6336"/>
    <x v="0"/>
    <n v="0.88"/>
    <n v="86.794520547945211"/>
    <x v="107"/>
    <s v="US"/>
    <s v="USD"/>
    <n v="1442552400"/>
    <n v="1442638800"/>
    <b v="0"/>
    <b v="0"/>
    <s v="theater/plays"/>
    <x v="3"/>
    <s v="plays"/>
  </r>
  <r>
    <n v="117"/>
    <x v="117"/>
    <s v="Business-focused 24hour groupware"/>
    <n v="4900"/>
    <n v="8523"/>
    <x v="1"/>
    <n v="1.7393877551020409"/>
    <n v="30.992727272727272"/>
    <x v="108"/>
    <s v="US"/>
    <s v="USD"/>
    <n v="1316667600"/>
    <n v="1317186000"/>
    <b v="0"/>
    <b v="0"/>
    <s v="film &amp; video/television"/>
    <x v="4"/>
    <s v="television"/>
  </r>
  <r>
    <n v="118"/>
    <x v="118"/>
    <s v="Organic next generation protocol"/>
    <n v="5400"/>
    <n v="6351"/>
    <x v="1"/>
    <n v="1.1761111111111111"/>
    <n v="94.791044776119406"/>
    <x v="109"/>
    <s v="US"/>
    <s v="USD"/>
    <n v="1390716000"/>
    <n v="1391234400"/>
    <b v="0"/>
    <b v="0"/>
    <s v="photography/photography books"/>
    <x v="7"/>
    <s v="photography books"/>
  </r>
  <r>
    <n v="119"/>
    <x v="119"/>
    <s v="Reverse-engineered full-range Internet solution"/>
    <n v="5000"/>
    <n v="10748"/>
    <x v="1"/>
    <n v="2.1496"/>
    <n v="69.79220779220779"/>
    <x v="110"/>
    <s v="US"/>
    <s v="USD"/>
    <n v="1402894800"/>
    <n v="1404363600"/>
    <b v="0"/>
    <b v="1"/>
    <s v="film &amp; video/documentary"/>
    <x v="4"/>
    <s v="documentary"/>
  </r>
  <r>
    <n v="120"/>
    <x v="120"/>
    <s v="Synchronized regional synergy"/>
    <n v="75100"/>
    <n v="112272"/>
    <x v="1"/>
    <n v="1.4949667110519307"/>
    <n v="63.003367003367003"/>
    <x v="111"/>
    <s v="US"/>
    <s v="USD"/>
    <n v="1429246800"/>
    <n v="1429592400"/>
    <b v="0"/>
    <b v="1"/>
    <s v="games/mobile games"/>
    <x v="6"/>
    <s v="mobile games"/>
  </r>
  <r>
    <n v="121"/>
    <x v="121"/>
    <s v="Multi-lateral homogeneous success"/>
    <n v="45300"/>
    <n v="99361"/>
    <x v="1"/>
    <n v="2.1933995584988963"/>
    <n v="110.0343300110742"/>
    <x v="112"/>
    <s v="US"/>
    <s v="USD"/>
    <n v="1412485200"/>
    <n v="1413608400"/>
    <b v="0"/>
    <b v="0"/>
    <s v="games/video games"/>
    <x v="6"/>
    <s v="video games"/>
  </r>
  <r>
    <n v="122"/>
    <x v="122"/>
    <s v="Seamless zero-defect solution"/>
    <n v="136800"/>
    <n v="88055"/>
    <x v="0"/>
    <n v="0.64367690058479532"/>
    <n v="25.997933274284026"/>
    <x v="113"/>
    <s v="US"/>
    <s v="USD"/>
    <n v="1417068000"/>
    <n v="1419400800"/>
    <b v="0"/>
    <b v="0"/>
    <s v="publishing/fiction"/>
    <x v="5"/>
    <s v="fiction"/>
  </r>
  <r>
    <n v="123"/>
    <x v="123"/>
    <s v="Enhanced scalable concept"/>
    <n v="177700"/>
    <n v="33092"/>
    <x v="0"/>
    <n v="0.18622397298818233"/>
    <n v="49.987915407854985"/>
    <x v="114"/>
    <s v="CA"/>
    <s v="CAD"/>
    <n v="1448344800"/>
    <n v="1448604000"/>
    <b v="1"/>
    <b v="0"/>
    <s v="theater/plays"/>
    <x v="3"/>
    <s v="plays"/>
  </r>
  <r>
    <n v="124"/>
    <x v="124"/>
    <s v="Polarized uniform software"/>
    <n v="2600"/>
    <n v="9562"/>
    <x v="1"/>
    <n v="3.6776923076923076"/>
    <n v="101.72340425531915"/>
    <x v="115"/>
    <s v="IT"/>
    <s v="EUR"/>
    <n v="1557723600"/>
    <n v="1562302800"/>
    <b v="0"/>
    <b v="0"/>
    <s v="photography/photography books"/>
    <x v="7"/>
    <s v="photography books"/>
  </r>
  <r>
    <n v="125"/>
    <x v="125"/>
    <s v="Stand-alone web-enabled moderator"/>
    <n v="5300"/>
    <n v="8475"/>
    <x v="1"/>
    <n v="1.5990566037735849"/>
    <n v="47.083333333333336"/>
    <x v="80"/>
    <s v="US"/>
    <s v="USD"/>
    <n v="1537333200"/>
    <n v="1537678800"/>
    <b v="0"/>
    <b v="0"/>
    <s v="theater/plays"/>
    <x v="3"/>
    <s v="plays"/>
  </r>
  <r>
    <n v="126"/>
    <x v="126"/>
    <s v="Proactive methodical benchmark"/>
    <n v="180200"/>
    <n v="69617"/>
    <x v="0"/>
    <n v="0.38633185349611543"/>
    <n v="89.944444444444443"/>
    <x v="116"/>
    <s v="US"/>
    <s v="USD"/>
    <n v="1471150800"/>
    <n v="1473570000"/>
    <b v="0"/>
    <b v="1"/>
    <s v="theater/plays"/>
    <x v="3"/>
    <s v="plays"/>
  </r>
  <r>
    <n v="127"/>
    <x v="127"/>
    <s v="Team-oriented 6thgeneration matrix"/>
    <n v="103200"/>
    <n v="53067"/>
    <x v="0"/>
    <n v="0.51421511627906979"/>
    <n v="78.96875"/>
    <x v="117"/>
    <s v="CA"/>
    <s v="CAD"/>
    <n v="1273640400"/>
    <n v="1273899600"/>
    <b v="0"/>
    <b v="0"/>
    <s v="theater/plays"/>
    <x v="3"/>
    <s v="plays"/>
  </r>
  <r>
    <n v="128"/>
    <x v="128"/>
    <s v="Phased human-resource core"/>
    <n v="70600"/>
    <n v="42596"/>
    <x v="3"/>
    <n v="0.60334277620396604"/>
    <n v="80.067669172932327"/>
    <x v="118"/>
    <s v="US"/>
    <s v="USD"/>
    <n v="1282885200"/>
    <n v="1284008400"/>
    <b v="0"/>
    <b v="0"/>
    <s v="music/rock"/>
    <x v="1"/>
    <s v="rock"/>
  </r>
  <r>
    <n v="129"/>
    <x v="129"/>
    <s v="Mandatory tertiary implementation"/>
    <n v="148500"/>
    <n v="4756"/>
    <x v="3"/>
    <n v="3.2026936026936029E-2"/>
    <n v="86.472727272727269"/>
    <x v="12"/>
    <s v="AU"/>
    <s v="AUD"/>
    <n v="1422943200"/>
    <n v="1425103200"/>
    <b v="0"/>
    <b v="0"/>
    <s v="food/food trucks"/>
    <x v="0"/>
    <s v="food trucks"/>
  </r>
  <r>
    <n v="130"/>
    <x v="130"/>
    <s v="Secured directional encryption"/>
    <n v="9600"/>
    <n v="14925"/>
    <x v="1"/>
    <n v="1.5546875"/>
    <n v="28.001876172607879"/>
    <x v="119"/>
    <s v="DK"/>
    <s v="DKK"/>
    <n v="1319605200"/>
    <n v="1320991200"/>
    <b v="0"/>
    <b v="0"/>
    <s v="film &amp; video/drama"/>
    <x v="4"/>
    <s v="drama"/>
  </r>
  <r>
    <n v="131"/>
    <x v="131"/>
    <s v="Distributed 5thgeneration implementation"/>
    <n v="164700"/>
    <n v="166116"/>
    <x v="1"/>
    <n v="1.0085974499089254"/>
    <n v="67.996725337699544"/>
    <x v="120"/>
    <s v="GB"/>
    <s v="GBP"/>
    <n v="1385704800"/>
    <n v="1386828000"/>
    <b v="0"/>
    <b v="0"/>
    <s v="technology/web"/>
    <x v="2"/>
    <s v="web"/>
  </r>
  <r>
    <n v="132"/>
    <x v="132"/>
    <s v="Virtual static core"/>
    <n v="3300"/>
    <n v="3834"/>
    <x v="1"/>
    <n v="1.1618181818181819"/>
    <n v="43.078651685393261"/>
    <x v="121"/>
    <s v="US"/>
    <s v="USD"/>
    <n v="1515736800"/>
    <n v="1517119200"/>
    <b v="0"/>
    <b v="1"/>
    <s v="theater/plays"/>
    <x v="3"/>
    <s v="plays"/>
  </r>
  <r>
    <n v="133"/>
    <x v="133"/>
    <s v="Secured content-based product"/>
    <n v="4500"/>
    <n v="13985"/>
    <x v="1"/>
    <n v="3.1077777777777778"/>
    <n v="87.95597484276729"/>
    <x v="122"/>
    <s v="US"/>
    <s v="USD"/>
    <n v="1313125200"/>
    <n v="1315026000"/>
    <b v="0"/>
    <b v="0"/>
    <s v="music/world music"/>
    <x v="1"/>
    <s v="world music"/>
  </r>
  <r>
    <n v="134"/>
    <x v="134"/>
    <s v="Secured executive concept"/>
    <n v="99500"/>
    <n v="89288"/>
    <x v="0"/>
    <n v="0.89736683417085428"/>
    <n v="94.987234042553197"/>
    <x v="123"/>
    <s v="CH"/>
    <s v="CHF"/>
    <n v="1308459600"/>
    <n v="1312693200"/>
    <b v="0"/>
    <b v="1"/>
    <s v="film &amp; video/documentary"/>
    <x v="4"/>
    <s v="documentary"/>
  </r>
  <r>
    <n v="135"/>
    <x v="135"/>
    <s v="Balanced zero-defect software"/>
    <n v="7700"/>
    <n v="5488"/>
    <x v="0"/>
    <n v="0.71272727272727276"/>
    <n v="46.905982905982903"/>
    <x v="124"/>
    <s v="US"/>
    <s v="USD"/>
    <n v="1362636000"/>
    <n v="1363064400"/>
    <b v="0"/>
    <b v="1"/>
    <s v="theater/plays"/>
    <x v="3"/>
    <s v="plays"/>
  </r>
  <r>
    <n v="136"/>
    <x v="136"/>
    <s v="Distributed context-sensitive flexibility"/>
    <n v="82800"/>
    <n v="2721"/>
    <x v="3"/>
    <n v="3.2862318840579711E-2"/>
    <n v="46.913793103448278"/>
    <x v="125"/>
    <s v="US"/>
    <s v="USD"/>
    <n v="1402117200"/>
    <n v="1403154000"/>
    <b v="0"/>
    <b v="1"/>
    <s v="film &amp; video/drama"/>
    <x v="4"/>
    <s v="drama"/>
  </r>
  <r>
    <n v="137"/>
    <x v="137"/>
    <s v="Down-sized disintermediate support"/>
    <n v="1800"/>
    <n v="4712"/>
    <x v="1"/>
    <n v="2.617777777777778"/>
    <n v="94.24"/>
    <x v="126"/>
    <s v="US"/>
    <s v="USD"/>
    <n v="1286341200"/>
    <n v="1286859600"/>
    <b v="0"/>
    <b v="0"/>
    <s v="publishing/nonfiction"/>
    <x v="5"/>
    <s v="nonfiction"/>
  </r>
  <r>
    <n v="138"/>
    <x v="138"/>
    <s v="Stand-alone mission-critical moratorium"/>
    <n v="9600"/>
    <n v="9216"/>
    <x v="0"/>
    <n v="0.96"/>
    <n v="80.139130434782615"/>
    <x v="127"/>
    <s v="US"/>
    <s v="USD"/>
    <n v="1348808400"/>
    <n v="1349326800"/>
    <b v="0"/>
    <b v="0"/>
    <s v="games/mobile games"/>
    <x v="6"/>
    <s v="mobile games"/>
  </r>
  <r>
    <n v="139"/>
    <x v="139"/>
    <s v="Down-sized empowering protocol"/>
    <n v="92100"/>
    <n v="19246"/>
    <x v="0"/>
    <n v="0.20896851248642778"/>
    <n v="59.036809815950917"/>
    <x v="128"/>
    <s v="US"/>
    <s v="USD"/>
    <n v="1429592400"/>
    <n v="1430974800"/>
    <b v="0"/>
    <b v="1"/>
    <s v="technology/wearables"/>
    <x v="2"/>
    <s v="wearables"/>
  </r>
  <r>
    <n v="140"/>
    <x v="140"/>
    <s v="Fully-configurable coherent Internet solution"/>
    <n v="5500"/>
    <n v="12274"/>
    <x v="1"/>
    <n v="2.2316363636363636"/>
    <n v="65.989247311827953"/>
    <x v="129"/>
    <s v="US"/>
    <s v="USD"/>
    <n v="1519538400"/>
    <n v="1519970400"/>
    <b v="0"/>
    <b v="0"/>
    <s v="film &amp; video/documentary"/>
    <x v="4"/>
    <s v="documentary"/>
  </r>
  <r>
    <n v="141"/>
    <x v="141"/>
    <s v="Distributed motivating algorithm"/>
    <n v="64300"/>
    <n v="65323"/>
    <x v="1"/>
    <n v="1.0159097978227061"/>
    <n v="60.992530345471522"/>
    <x v="130"/>
    <s v="US"/>
    <s v="USD"/>
    <n v="1434085200"/>
    <n v="1434603600"/>
    <b v="0"/>
    <b v="0"/>
    <s v="technology/web"/>
    <x v="2"/>
    <s v="web"/>
  </r>
  <r>
    <n v="142"/>
    <x v="142"/>
    <s v="Expanded solution-oriented benchmark"/>
    <n v="5000"/>
    <n v="11502"/>
    <x v="1"/>
    <n v="2.3003999999999998"/>
    <n v="98.307692307692307"/>
    <x v="124"/>
    <s v="US"/>
    <s v="USD"/>
    <n v="1333688400"/>
    <n v="1337230800"/>
    <b v="0"/>
    <b v="0"/>
    <s v="technology/web"/>
    <x v="2"/>
    <s v="web"/>
  </r>
  <r>
    <n v="143"/>
    <x v="143"/>
    <s v="Implemented discrete secured line"/>
    <n v="5400"/>
    <n v="7322"/>
    <x v="1"/>
    <n v="1.355925925925926"/>
    <n v="104.6"/>
    <x v="131"/>
    <s v="US"/>
    <s v="USD"/>
    <n v="1277701200"/>
    <n v="1279429200"/>
    <b v="0"/>
    <b v="0"/>
    <s v="music/indie rock"/>
    <x v="1"/>
    <s v="indie rock"/>
  </r>
  <r>
    <n v="144"/>
    <x v="144"/>
    <s v="Multi-lateral actuating installation"/>
    <n v="9000"/>
    <n v="11619"/>
    <x v="1"/>
    <n v="1.2909999999999999"/>
    <n v="86.066666666666663"/>
    <x v="18"/>
    <s v="US"/>
    <s v="USD"/>
    <n v="1560747600"/>
    <n v="1561438800"/>
    <b v="0"/>
    <b v="0"/>
    <s v="theater/plays"/>
    <x v="3"/>
    <s v="plays"/>
  </r>
  <r>
    <n v="145"/>
    <x v="145"/>
    <s v="Secured reciprocal array"/>
    <n v="25000"/>
    <n v="59128"/>
    <x v="1"/>
    <n v="2.3651200000000001"/>
    <n v="76.989583333333329"/>
    <x v="132"/>
    <s v="CH"/>
    <s v="CHF"/>
    <n v="1410066000"/>
    <n v="1410498000"/>
    <b v="0"/>
    <b v="0"/>
    <s v="technology/wearables"/>
    <x v="2"/>
    <s v="wearables"/>
  </r>
  <r>
    <n v="146"/>
    <x v="146"/>
    <s v="Optional bandwidth-monitored middleware"/>
    <n v="8800"/>
    <n v="1518"/>
    <x v="3"/>
    <n v="0.17249999999999999"/>
    <n v="29.764705882352942"/>
    <x v="133"/>
    <s v="US"/>
    <s v="USD"/>
    <n v="1320732000"/>
    <n v="1322460000"/>
    <b v="0"/>
    <b v="0"/>
    <s v="theater/plays"/>
    <x v="3"/>
    <s v="plays"/>
  </r>
  <r>
    <n v="147"/>
    <x v="147"/>
    <s v="Upgradable upward-trending workforce"/>
    <n v="8300"/>
    <n v="9337"/>
    <x v="1"/>
    <n v="1.1249397590361445"/>
    <n v="46.91959798994975"/>
    <x v="134"/>
    <s v="US"/>
    <s v="USD"/>
    <n v="1465794000"/>
    <n v="1466312400"/>
    <b v="0"/>
    <b v="1"/>
    <s v="theater/plays"/>
    <x v="3"/>
    <s v="plays"/>
  </r>
  <r>
    <n v="148"/>
    <x v="148"/>
    <s v="Upgradable hybrid capability"/>
    <n v="9300"/>
    <n v="11255"/>
    <x v="1"/>
    <n v="1.2102150537634409"/>
    <n v="105.18691588785046"/>
    <x v="37"/>
    <s v="US"/>
    <s v="USD"/>
    <n v="1500958800"/>
    <n v="1501736400"/>
    <b v="0"/>
    <b v="0"/>
    <s v="technology/wearables"/>
    <x v="2"/>
    <s v="wearables"/>
  </r>
  <r>
    <n v="149"/>
    <x v="149"/>
    <s v="Managed fresh-thinking flexibility"/>
    <n v="6200"/>
    <n v="13632"/>
    <x v="1"/>
    <n v="2.1987096774193549"/>
    <n v="69.907692307692301"/>
    <x v="135"/>
    <s v="US"/>
    <s v="USD"/>
    <n v="1357020000"/>
    <n v="1361512800"/>
    <b v="0"/>
    <b v="0"/>
    <s v="music/indie rock"/>
    <x v="1"/>
    <s v="indie rock"/>
  </r>
  <r>
    <n v="150"/>
    <x v="150"/>
    <s v="Networked stable workforce"/>
    <n v="100"/>
    <n v="1"/>
    <x v="0"/>
    <n v="0.01"/>
    <n v="1"/>
    <x v="49"/>
    <s v="US"/>
    <s v="USD"/>
    <n v="1544940000"/>
    <n v="1545026400"/>
    <b v="0"/>
    <b v="0"/>
    <s v="music/rock"/>
    <x v="1"/>
    <s v="rock"/>
  </r>
  <r>
    <n v="151"/>
    <x v="151"/>
    <s v="Customizable intermediate extranet"/>
    <n v="137200"/>
    <n v="88037"/>
    <x v="0"/>
    <n v="0.64166909620991253"/>
    <n v="60.011588275391958"/>
    <x v="50"/>
    <s v="US"/>
    <s v="USD"/>
    <n v="1402290000"/>
    <n v="1406696400"/>
    <b v="0"/>
    <b v="0"/>
    <s v="music/electric music"/>
    <x v="1"/>
    <s v="electric music"/>
  </r>
  <r>
    <n v="152"/>
    <x v="152"/>
    <s v="User-centric fault-tolerant task-force"/>
    <n v="41500"/>
    <n v="175573"/>
    <x v="1"/>
    <n v="4.2306746987951804"/>
    <n v="52.006220379146917"/>
    <x v="136"/>
    <s v="US"/>
    <s v="USD"/>
    <n v="1487311200"/>
    <n v="1487916000"/>
    <b v="0"/>
    <b v="0"/>
    <s v="music/indie rock"/>
    <x v="1"/>
    <s v="indie rock"/>
  </r>
  <r>
    <n v="153"/>
    <x v="153"/>
    <s v="Multi-tiered radical definition"/>
    <n v="189400"/>
    <n v="176112"/>
    <x v="0"/>
    <n v="0.92984160506863778"/>
    <n v="31.000176025347649"/>
    <x v="137"/>
    <s v="US"/>
    <s v="USD"/>
    <n v="1350622800"/>
    <n v="1351141200"/>
    <b v="0"/>
    <b v="0"/>
    <s v="theater/plays"/>
    <x v="3"/>
    <s v="plays"/>
  </r>
  <r>
    <n v="154"/>
    <x v="154"/>
    <s v="Devolved foreground benchmark"/>
    <n v="171300"/>
    <n v="100650"/>
    <x v="0"/>
    <n v="0.58756567425569173"/>
    <n v="95.042492917847028"/>
    <x v="138"/>
    <s v="US"/>
    <s v="USD"/>
    <n v="1463029200"/>
    <n v="1465016400"/>
    <b v="0"/>
    <b v="1"/>
    <s v="music/indie rock"/>
    <x v="1"/>
    <s v="indie rock"/>
  </r>
  <r>
    <n v="155"/>
    <x v="155"/>
    <s v="Distributed eco-centric methodology"/>
    <n v="139500"/>
    <n v="90706"/>
    <x v="0"/>
    <n v="0.65022222222222226"/>
    <n v="75.968174204355108"/>
    <x v="139"/>
    <s v="US"/>
    <s v="USD"/>
    <n v="1269493200"/>
    <n v="1270789200"/>
    <b v="0"/>
    <b v="0"/>
    <s v="theater/plays"/>
    <x v="3"/>
    <s v="plays"/>
  </r>
  <r>
    <n v="156"/>
    <x v="156"/>
    <s v="Streamlined encompassing encryption"/>
    <n v="36400"/>
    <n v="26914"/>
    <x v="3"/>
    <n v="0.73939560439560437"/>
    <n v="71.013192612137203"/>
    <x v="140"/>
    <s v="AU"/>
    <s v="AUD"/>
    <n v="1570251600"/>
    <n v="1572325200"/>
    <b v="0"/>
    <b v="0"/>
    <s v="music/rock"/>
    <x v="1"/>
    <s v="rock"/>
  </r>
  <r>
    <n v="157"/>
    <x v="157"/>
    <s v="User-friendly reciprocal initiative"/>
    <n v="4200"/>
    <n v="2212"/>
    <x v="0"/>
    <n v="0.52666666666666662"/>
    <n v="73.733333333333334"/>
    <x v="141"/>
    <s v="AU"/>
    <s v="AUD"/>
    <n v="1388383200"/>
    <n v="1389420000"/>
    <b v="0"/>
    <b v="0"/>
    <s v="photography/photography books"/>
    <x v="7"/>
    <s v="photography books"/>
  </r>
  <r>
    <n v="158"/>
    <x v="158"/>
    <s v="Ergonomic fresh-thinking installation"/>
    <n v="2100"/>
    <n v="4640"/>
    <x v="1"/>
    <n v="2.2095238095238097"/>
    <n v="113.17073170731707"/>
    <x v="142"/>
    <s v="US"/>
    <s v="USD"/>
    <n v="1449554400"/>
    <n v="1449640800"/>
    <b v="0"/>
    <b v="0"/>
    <s v="music/rock"/>
    <x v="1"/>
    <s v="rock"/>
  </r>
  <r>
    <n v="159"/>
    <x v="159"/>
    <s v="Robust explicit hardware"/>
    <n v="191200"/>
    <n v="191222"/>
    <x v="1"/>
    <n v="1.0001150627615063"/>
    <n v="105.00933552992861"/>
    <x v="143"/>
    <s v="US"/>
    <s v="USD"/>
    <n v="1553662800"/>
    <n v="1555218000"/>
    <b v="0"/>
    <b v="1"/>
    <s v="theater/plays"/>
    <x v="3"/>
    <s v="plays"/>
  </r>
  <r>
    <n v="160"/>
    <x v="160"/>
    <s v="Stand-alone actuating support"/>
    <n v="8000"/>
    <n v="12985"/>
    <x v="1"/>
    <n v="1.6231249999999999"/>
    <n v="79.176829268292678"/>
    <x v="55"/>
    <s v="US"/>
    <s v="USD"/>
    <n v="1556341200"/>
    <n v="1557723600"/>
    <b v="0"/>
    <b v="0"/>
    <s v="technology/wearables"/>
    <x v="2"/>
    <s v="wearables"/>
  </r>
  <r>
    <n v="161"/>
    <x v="161"/>
    <s v="Cross-platform methodical process improvement"/>
    <n v="5500"/>
    <n v="4300"/>
    <x v="0"/>
    <n v="0.78181818181818186"/>
    <n v="57.333333333333336"/>
    <x v="51"/>
    <s v="US"/>
    <s v="USD"/>
    <n v="1442984400"/>
    <n v="1443502800"/>
    <b v="0"/>
    <b v="1"/>
    <s v="technology/web"/>
    <x v="2"/>
    <s v="web"/>
  </r>
  <r>
    <n v="162"/>
    <x v="162"/>
    <s v="Extended bottom-line open architecture"/>
    <n v="6100"/>
    <n v="9134"/>
    <x v="1"/>
    <n v="1.4973770491803278"/>
    <n v="58.178343949044589"/>
    <x v="144"/>
    <s v="CH"/>
    <s v="CHF"/>
    <n v="1544248800"/>
    <n v="1546840800"/>
    <b v="0"/>
    <b v="0"/>
    <s v="music/rock"/>
    <x v="1"/>
    <s v="rock"/>
  </r>
  <r>
    <n v="163"/>
    <x v="163"/>
    <s v="Extended reciprocal circuit"/>
    <n v="3500"/>
    <n v="8864"/>
    <x v="1"/>
    <n v="2.5325714285714285"/>
    <n v="36.032520325203251"/>
    <x v="67"/>
    <s v="US"/>
    <s v="USD"/>
    <n v="1508475600"/>
    <n v="1512712800"/>
    <b v="0"/>
    <b v="1"/>
    <s v="photography/photography books"/>
    <x v="7"/>
    <s v="photography books"/>
  </r>
  <r>
    <n v="164"/>
    <x v="164"/>
    <s v="Polarized human-resource protocol"/>
    <n v="150500"/>
    <n v="150755"/>
    <x v="1"/>
    <n v="1.0016943521594683"/>
    <n v="107.99068767908309"/>
    <x v="20"/>
    <s v="US"/>
    <s v="USD"/>
    <n v="1507438800"/>
    <n v="1507525200"/>
    <b v="0"/>
    <b v="0"/>
    <s v="theater/plays"/>
    <x v="3"/>
    <s v="plays"/>
  </r>
  <r>
    <n v="165"/>
    <x v="165"/>
    <s v="Synergized radical product"/>
    <n v="90400"/>
    <n v="110279"/>
    <x v="1"/>
    <n v="1.2199004424778761"/>
    <n v="44.005985634477256"/>
    <x v="145"/>
    <s v="US"/>
    <s v="USD"/>
    <n v="1501563600"/>
    <n v="1504328400"/>
    <b v="0"/>
    <b v="0"/>
    <s v="technology/web"/>
    <x v="2"/>
    <s v="web"/>
  </r>
  <r>
    <n v="166"/>
    <x v="166"/>
    <s v="Robust heuristic artificial intelligence"/>
    <n v="9800"/>
    <n v="13439"/>
    <x v="1"/>
    <n v="1.3713265306122449"/>
    <n v="55.077868852459019"/>
    <x v="146"/>
    <s v="US"/>
    <s v="USD"/>
    <n v="1292997600"/>
    <n v="1293343200"/>
    <b v="0"/>
    <b v="0"/>
    <s v="photography/photography books"/>
    <x v="7"/>
    <s v="photography books"/>
  </r>
  <r>
    <n v="167"/>
    <x v="167"/>
    <s v="Robust content-based emulation"/>
    <n v="2600"/>
    <n v="10804"/>
    <x v="1"/>
    <n v="4.155384615384615"/>
    <n v="74"/>
    <x v="147"/>
    <s v="AU"/>
    <s v="AUD"/>
    <n v="1370840400"/>
    <n v="1371704400"/>
    <b v="0"/>
    <b v="0"/>
    <s v="theater/plays"/>
    <x v="3"/>
    <s v="plays"/>
  </r>
  <r>
    <n v="168"/>
    <x v="168"/>
    <s v="Ergonomic uniform open system"/>
    <n v="128100"/>
    <n v="40107"/>
    <x v="0"/>
    <n v="0.3130913348946136"/>
    <n v="41.996858638743454"/>
    <x v="148"/>
    <s v="DK"/>
    <s v="DKK"/>
    <n v="1550815200"/>
    <n v="1552798800"/>
    <b v="0"/>
    <b v="1"/>
    <s v="music/indie rock"/>
    <x v="1"/>
    <s v="indie rock"/>
  </r>
  <r>
    <n v="169"/>
    <x v="169"/>
    <s v="Profit-focused modular product"/>
    <n v="23300"/>
    <n v="98811"/>
    <x v="1"/>
    <n v="4.240815450643777"/>
    <n v="77.988161010260455"/>
    <x v="149"/>
    <s v="US"/>
    <s v="USD"/>
    <n v="1339909200"/>
    <n v="1342328400"/>
    <b v="0"/>
    <b v="1"/>
    <s v="film &amp; video/shorts"/>
    <x v="4"/>
    <s v="shorts"/>
  </r>
  <r>
    <n v="170"/>
    <x v="170"/>
    <s v="Mandatory mobile product"/>
    <n v="188100"/>
    <n v="5528"/>
    <x v="0"/>
    <n v="2.9388623072833599E-2"/>
    <n v="82.507462686567166"/>
    <x v="109"/>
    <s v="US"/>
    <s v="USD"/>
    <n v="1501736400"/>
    <n v="1502341200"/>
    <b v="0"/>
    <b v="0"/>
    <s v="music/indie rock"/>
    <x v="1"/>
    <s v="indie rock"/>
  </r>
  <r>
    <n v="171"/>
    <x v="171"/>
    <s v="Public-key 3rdgeneration budgetary management"/>
    <n v="4900"/>
    <n v="521"/>
    <x v="0"/>
    <n v="0.1063265306122449"/>
    <n v="104.2"/>
    <x v="62"/>
    <s v="US"/>
    <s v="USD"/>
    <n v="1395291600"/>
    <n v="1397192400"/>
    <b v="0"/>
    <b v="0"/>
    <s v="publishing/translations"/>
    <x v="5"/>
    <s v="translations"/>
  </r>
  <r>
    <n v="172"/>
    <x v="172"/>
    <s v="Centralized national firmware"/>
    <n v="800"/>
    <n v="663"/>
    <x v="0"/>
    <n v="0.82874999999999999"/>
    <n v="25.5"/>
    <x v="150"/>
    <s v="US"/>
    <s v="USD"/>
    <n v="1405746000"/>
    <n v="1407042000"/>
    <b v="0"/>
    <b v="1"/>
    <s v="film &amp; video/documentary"/>
    <x v="4"/>
    <s v="documentary"/>
  </r>
  <r>
    <n v="173"/>
    <x v="173"/>
    <s v="Cross-group 4thgeneration middleware"/>
    <n v="96700"/>
    <n v="157635"/>
    <x v="1"/>
    <n v="1.6301447776628748"/>
    <n v="100.98334401024984"/>
    <x v="151"/>
    <s v="US"/>
    <s v="USD"/>
    <n v="1368853200"/>
    <n v="1369371600"/>
    <b v="0"/>
    <b v="0"/>
    <s v="theater/plays"/>
    <x v="3"/>
    <s v="plays"/>
  </r>
  <r>
    <n v="174"/>
    <x v="174"/>
    <s v="Pre-emptive scalable access"/>
    <n v="600"/>
    <n v="5368"/>
    <x v="1"/>
    <n v="8.9466666666666672"/>
    <n v="111.83333333333333"/>
    <x v="44"/>
    <s v="US"/>
    <s v="USD"/>
    <n v="1444021200"/>
    <n v="1444107600"/>
    <b v="0"/>
    <b v="1"/>
    <s v="technology/wearables"/>
    <x v="2"/>
    <s v="wearables"/>
  </r>
  <r>
    <n v="175"/>
    <x v="175"/>
    <s v="Sharable intangible migration"/>
    <n v="181200"/>
    <n v="47459"/>
    <x v="0"/>
    <n v="0.26191501103752757"/>
    <n v="41.999115044247787"/>
    <x v="152"/>
    <s v="US"/>
    <s v="USD"/>
    <n v="1472619600"/>
    <n v="1474261200"/>
    <b v="0"/>
    <b v="0"/>
    <s v="theater/plays"/>
    <x v="3"/>
    <s v="plays"/>
  </r>
  <r>
    <n v="176"/>
    <x v="176"/>
    <s v="Proactive scalable Graphical User Interface"/>
    <n v="115000"/>
    <n v="86060"/>
    <x v="0"/>
    <n v="0.74834782608695649"/>
    <n v="110.05115089514067"/>
    <x v="153"/>
    <s v="US"/>
    <s v="USD"/>
    <n v="1472878800"/>
    <n v="1473656400"/>
    <b v="0"/>
    <b v="0"/>
    <s v="theater/plays"/>
    <x v="3"/>
    <s v="plays"/>
  </r>
  <r>
    <n v="177"/>
    <x v="177"/>
    <s v="Digitized solution-oriented product"/>
    <n v="38800"/>
    <n v="161593"/>
    <x v="1"/>
    <n v="4.1647680412371137"/>
    <n v="58.997079225994888"/>
    <x v="154"/>
    <s v="US"/>
    <s v="USD"/>
    <n v="1289800800"/>
    <n v="1291960800"/>
    <b v="0"/>
    <b v="0"/>
    <s v="theater/plays"/>
    <x v="3"/>
    <s v="plays"/>
  </r>
  <r>
    <n v="178"/>
    <x v="178"/>
    <s v="Triple-buffered cohesive structure"/>
    <n v="7200"/>
    <n v="6927"/>
    <x v="0"/>
    <n v="0.96208333333333329"/>
    <n v="32.985714285714288"/>
    <x v="155"/>
    <s v="US"/>
    <s v="USD"/>
    <n v="1505970000"/>
    <n v="1506747600"/>
    <b v="0"/>
    <b v="0"/>
    <s v="food/food trucks"/>
    <x v="0"/>
    <s v="food trucks"/>
  </r>
  <r>
    <n v="179"/>
    <x v="179"/>
    <s v="Realigned human-resource orchestration"/>
    <n v="44500"/>
    <n v="159185"/>
    <x v="1"/>
    <n v="3.5771910112359548"/>
    <n v="45.005654509471306"/>
    <x v="156"/>
    <s v="CA"/>
    <s v="CAD"/>
    <n v="1363496400"/>
    <n v="1363582800"/>
    <b v="0"/>
    <b v="1"/>
    <s v="theater/plays"/>
    <x v="3"/>
    <s v="plays"/>
  </r>
  <r>
    <n v="180"/>
    <x v="180"/>
    <s v="Optional clear-thinking software"/>
    <n v="56000"/>
    <n v="172736"/>
    <x v="1"/>
    <n v="3.0845714285714285"/>
    <n v="81.98196487897485"/>
    <x v="157"/>
    <s v="AU"/>
    <s v="AUD"/>
    <n v="1269234000"/>
    <n v="1269666000"/>
    <b v="0"/>
    <b v="0"/>
    <s v="technology/wearables"/>
    <x v="2"/>
    <s v="wearables"/>
  </r>
  <r>
    <n v="181"/>
    <x v="181"/>
    <s v="Centralized global approach"/>
    <n v="8600"/>
    <n v="5315"/>
    <x v="0"/>
    <n v="0.61802325581395345"/>
    <n v="39.080882352941174"/>
    <x v="158"/>
    <s v="US"/>
    <s v="USD"/>
    <n v="1507093200"/>
    <n v="1508648400"/>
    <b v="0"/>
    <b v="0"/>
    <s v="technology/web"/>
    <x v="2"/>
    <s v="web"/>
  </r>
  <r>
    <n v="182"/>
    <x v="182"/>
    <s v="Reverse-engineered bandwidth-monitored contingency"/>
    <n v="27100"/>
    <n v="195750"/>
    <x v="1"/>
    <n v="7.2232472324723247"/>
    <n v="58.996383363471971"/>
    <x v="159"/>
    <s v="DK"/>
    <s v="DKK"/>
    <n v="1560574800"/>
    <n v="1561957200"/>
    <b v="0"/>
    <b v="0"/>
    <s v="theater/plays"/>
    <x v="3"/>
    <s v="plays"/>
  </r>
  <r>
    <n v="183"/>
    <x v="183"/>
    <s v="Pre-emptive bandwidth-monitored instruction set"/>
    <n v="5100"/>
    <n v="3525"/>
    <x v="0"/>
    <n v="0.69117647058823528"/>
    <n v="40.988372093023258"/>
    <x v="99"/>
    <s v="CA"/>
    <s v="CAD"/>
    <n v="1284008400"/>
    <n v="1285131600"/>
    <b v="0"/>
    <b v="0"/>
    <s v="music/rock"/>
    <x v="1"/>
    <s v="rock"/>
  </r>
  <r>
    <n v="184"/>
    <x v="184"/>
    <s v="Adaptive asynchronous emulation"/>
    <n v="3600"/>
    <n v="10550"/>
    <x v="1"/>
    <n v="2.9305555555555554"/>
    <n v="31.029411764705884"/>
    <x v="160"/>
    <s v="US"/>
    <s v="USD"/>
    <n v="1556859600"/>
    <n v="1556946000"/>
    <b v="0"/>
    <b v="0"/>
    <s v="theater/plays"/>
    <x v="3"/>
    <s v="plays"/>
  </r>
  <r>
    <n v="185"/>
    <x v="185"/>
    <s v="Innovative actuating conglomeration"/>
    <n v="1000"/>
    <n v="718"/>
    <x v="0"/>
    <n v="0.71799999999999997"/>
    <n v="37.789473684210527"/>
    <x v="161"/>
    <s v="US"/>
    <s v="USD"/>
    <n v="1526187600"/>
    <n v="1527138000"/>
    <b v="0"/>
    <b v="0"/>
    <s v="film &amp; video/television"/>
    <x v="4"/>
    <s v="television"/>
  </r>
  <r>
    <n v="186"/>
    <x v="186"/>
    <s v="Grass-roots foreground policy"/>
    <n v="88800"/>
    <n v="28358"/>
    <x v="0"/>
    <n v="0.31934684684684683"/>
    <n v="32.006772009029348"/>
    <x v="162"/>
    <s v="US"/>
    <s v="USD"/>
    <n v="1400821200"/>
    <n v="1402117200"/>
    <b v="0"/>
    <b v="0"/>
    <s v="theater/plays"/>
    <x v="3"/>
    <s v="plays"/>
  </r>
  <r>
    <n v="187"/>
    <x v="187"/>
    <s v="Horizontal transitional paradigm"/>
    <n v="60200"/>
    <n v="138384"/>
    <x v="1"/>
    <n v="2.2987375415282392"/>
    <n v="95.966712898751737"/>
    <x v="163"/>
    <s v="CA"/>
    <s v="CAD"/>
    <n v="1361599200"/>
    <n v="1364014800"/>
    <b v="0"/>
    <b v="1"/>
    <s v="film &amp; video/shorts"/>
    <x v="4"/>
    <s v="shorts"/>
  </r>
  <r>
    <n v="188"/>
    <x v="188"/>
    <s v="Networked didactic info-mediaries"/>
    <n v="8200"/>
    <n v="2625"/>
    <x v="0"/>
    <n v="0.3201219512195122"/>
    <n v="75"/>
    <x v="164"/>
    <s v="IT"/>
    <s v="EUR"/>
    <n v="1417500000"/>
    <n v="1417586400"/>
    <b v="0"/>
    <b v="0"/>
    <s v="theater/plays"/>
    <x v="3"/>
    <s v="plays"/>
  </r>
  <r>
    <n v="189"/>
    <x v="189"/>
    <s v="Switchable contextually-based access"/>
    <n v="191300"/>
    <n v="45004"/>
    <x v="3"/>
    <n v="0.23525352848928385"/>
    <n v="102.0498866213152"/>
    <x v="165"/>
    <s v="US"/>
    <s v="USD"/>
    <n v="1457071200"/>
    <n v="1457071200"/>
    <b v="0"/>
    <b v="0"/>
    <s v="theater/plays"/>
    <x v="3"/>
    <s v="plays"/>
  </r>
  <r>
    <n v="190"/>
    <x v="190"/>
    <s v="Up-sized dynamic throughput"/>
    <n v="3700"/>
    <n v="2538"/>
    <x v="0"/>
    <n v="0.68594594594594593"/>
    <n v="105.75"/>
    <x v="3"/>
    <s v="US"/>
    <s v="USD"/>
    <n v="1370322000"/>
    <n v="1370408400"/>
    <b v="0"/>
    <b v="1"/>
    <s v="theater/plays"/>
    <x v="3"/>
    <s v="plays"/>
  </r>
  <r>
    <n v="191"/>
    <x v="191"/>
    <s v="Mandatory reciprocal superstructure"/>
    <n v="8400"/>
    <n v="3188"/>
    <x v="0"/>
    <n v="0.37952380952380954"/>
    <n v="37.069767441860463"/>
    <x v="99"/>
    <s v="IT"/>
    <s v="EUR"/>
    <n v="1552366800"/>
    <n v="1552626000"/>
    <b v="0"/>
    <b v="0"/>
    <s v="theater/plays"/>
    <x v="3"/>
    <s v="plays"/>
  </r>
  <r>
    <n v="192"/>
    <x v="192"/>
    <s v="Upgradable 4thgeneration productivity"/>
    <n v="42600"/>
    <n v="8517"/>
    <x v="0"/>
    <n v="0.19992957746478873"/>
    <n v="35.049382716049379"/>
    <x v="166"/>
    <s v="US"/>
    <s v="USD"/>
    <n v="1403845200"/>
    <n v="1404190800"/>
    <b v="0"/>
    <b v="0"/>
    <s v="music/rock"/>
    <x v="1"/>
    <s v="rock"/>
  </r>
  <r>
    <n v="193"/>
    <x v="193"/>
    <s v="Progressive discrete hub"/>
    <n v="6600"/>
    <n v="3012"/>
    <x v="0"/>
    <n v="0.45636363636363636"/>
    <n v="46.338461538461537"/>
    <x v="167"/>
    <s v="US"/>
    <s v="USD"/>
    <n v="1523163600"/>
    <n v="1523509200"/>
    <b v="1"/>
    <b v="0"/>
    <s v="music/indie rock"/>
    <x v="1"/>
    <s v="indie rock"/>
  </r>
  <r>
    <n v="194"/>
    <x v="194"/>
    <s v="Assimilated multi-tasking archive"/>
    <n v="7100"/>
    <n v="8716"/>
    <x v="1"/>
    <n v="1.227605633802817"/>
    <n v="69.174603174603178"/>
    <x v="105"/>
    <s v="US"/>
    <s v="USD"/>
    <n v="1442206800"/>
    <n v="1443589200"/>
    <b v="0"/>
    <b v="0"/>
    <s v="music/metal"/>
    <x v="1"/>
    <s v="metal"/>
  </r>
  <r>
    <n v="195"/>
    <x v="195"/>
    <s v="Upgradable high-level solution"/>
    <n v="15800"/>
    <n v="57157"/>
    <x v="1"/>
    <n v="3.61753164556962"/>
    <n v="109.07824427480917"/>
    <x v="168"/>
    <s v="US"/>
    <s v="USD"/>
    <n v="1532840400"/>
    <n v="1533445200"/>
    <b v="0"/>
    <b v="0"/>
    <s v="music/electric music"/>
    <x v="1"/>
    <s v="electric music"/>
  </r>
  <r>
    <n v="196"/>
    <x v="196"/>
    <s v="Organic bandwidth-monitored frame"/>
    <n v="8200"/>
    <n v="5178"/>
    <x v="0"/>
    <n v="0.63146341463414635"/>
    <n v="51.78"/>
    <x v="16"/>
    <s v="DK"/>
    <s v="DKK"/>
    <n v="1472878800"/>
    <n v="1474520400"/>
    <b v="0"/>
    <b v="0"/>
    <s v="technology/wearables"/>
    <x v="2"/>
    <s v="wearables"/>
  </r>
  <r>
    <n v="197"/>
    <x v="197"/>
    <s v="Business-focused logistical framework"/>
    <n v="54700"/>
    <n v="163118"/>
    <x v="1"/>
    <n v="2.9820475319926874"/>
    <n v="82.010055304172951"/>
    <x v="169"/>
    <s v="US"/>
    <s v="USD"/>
    <n v="1498194000"/>
    <n v="1499403600"/>
    <b v="0"/>
    <b v="0"/>
    <s v="film &amp; video/drama"/>
    <x v="4"/>
    <s v="drama"/>
  </r>
  <r>
    <n v="198"/>
    <x v="198"/>
    <s v="Universal multi-state capability"/>
    <n v="63200"/>
    <n v="6041"/>
    <x v="0"/>
    <n v="9.5585443037974685E-2"/>
    <n v="35.958333333333336"/>
    <x v="170"/>
    <s v="US"/>
    <s v="USD"/>
    <n v="1281070800"/>
    <n v="1283576400"/>
    <b v="0"/>
    <b v="0"/>
    <s v="music/electric music"/>
    <x v="1"/>
    <s v="electric music"/>
  </r>
  <r>
    <n v="199"/>
    <x v="199"/>
    <s v="Digitized reciprocal infrastructure"/>
    <n v="1800"/>
    <n v="968"/>
    <x v="0"/>
    <n v="0.5377777777777778"/>
    <n v="74.461538461538467"/>
    <x v="171"/>
    <s v="US"/>
    <s v="USD"/>
    <n v="1436245200"/>
    <n v="1436590800"/>
    <b v="0"/>
    <b v="0"/>
    <s v="music/rock"/>
    <x v="1"/>
    <s v="rock"/>
  </r>
  <r>
    <n v="200"/>
    <x v="200"/>
    <s v="Reduced dedicated capability"/>
    <n v="100"/>
    <n v="2"/>
    <x v="0"/>
    <n v="0.02"/>
    <n v="2"/>
    <x v="49"/>
    <s v="CA"/>
    <s v="CAD"/>
    <n v="1269493200"/>
    <n v="1270443600"/>
    <b v="0"/>
    <b v="0"/>
    <s v="theater/plays"/>
    <x v="3"/>
    <s v="plays"/>
  </r>
  <r>
    <n v="201"/>
    <x v="201"/>
    <s v="Cross-platform bi-directional workforce"/>
    <n v="2100"/>
    <n v="14305"/>
    <x v="1"/>
    <n v="6.8119047619047617"/>
    <n v="91.114649681528661"/>
    <x v="144"/>
    <s v="US"/>
    <s v="USD"/>
    <n v="1406264400"/>
    <n v="1407819600"/>
    <b v="0"/>
    <b v="0"/>
    <s v="technology/web"/>
    <x v="2"/>
    <s v="web"/>
  </r>
  <r>
    <n v="202"/>
    <x v="202"/>
    <s v="Upgradable scalable methodology"/>
    <n v="8300"/>
    <n v="6543"/>
    <x v="3"/>
    <n v="0.78831325301204824"/>
    <n v="79.792682926829272"/>
    <x v="172"/>
    <s v="US"/>
    <s v="USD"/>
    <n v="1317531600"/>
    <n v="1317877200"/>
    <b v="0"/>
    <b v="0"/>
    <s v="food/food trucks"/>
    <x v="0"/>
    <s v="food trucks"/>
  </r>
  <r>
    <n v="203"/>
    <x v="203"/>
    <s v="Customer-focused client-server service-desk"/>
    <n v="143900"/>
    <n v="193413"/>
    <x v="1"/>
    <n v="1.3440792216817234"/>
    <n v="42.999777678968428"/>
    <x v="173"/>
    <s v="AU"/>
    <s v="AUD"/>
    <n v="1484632800"/>
    <n v="1484805600"/>
    <b v="0"/>
    <b v="0"/>
    <s v="theater/plays"/>
    <x v="3"/>
    <s v="plays"/>
  </r>
  <r>
    <n v="204"/>
    <x v="204"/>
    <s v="Mandatory multimedia leverage"/>
    <n v="75000"/>
    <n v="2529"/>
    <x v="0"/>
    <n v="3.372E-2"/>
    <n v="63.225000000000001"/>
    <x v="174"/>
    <s v="US"/>
    <s v="USD"/>
    <n v="1301806800"/>
    <n v="1302670800"/>
    <b v="0"/>
    <b v="0"/>
    <s v="music/jazz"/>
    <x v="1"/>
    <s v="jazz"/>
  </r>
  <r>
    <n v="205"/>
    <x v="205"/>
    <s v="Focused analyzing circuit"/>
    <n v="1300"/>
    <n v="5614"/>
    <x v="1"/>
    <n v="4.3184615384615386"/>
    <n v="70.174999999999997"/>
    <x v="175"/>
    <s v="US"/>
    <s v="USD"/>
    <n v="1539752400"/>
    <n v="1540789200"/>
    <b v="1"/>
    <b v="0"/>
    <s v="theater/plays"/>
    <x v="3"/>
    <s v="plays"/>
  </r>
  <r>
    <n v="206"/>
    <x v="206"/>
    <s v="Fundamental grid-enabled strategy"/>
    <n v="9000"/>
    <n v="3496"/>
    <x v="3"/>
    <n v="0.38844444444444443"/>
    <n v="61.333333333333336"/>
    <x v="176"/>
    <s v="US"/>
    <s v="USD"/>
    <n v="1267250400"/>
    <n v="1268028000"/>
    <b v="0"/>
    <b v="0"/>
    <s v="publishing/fiction"/>
    <x v="5"/>
    <s v="fiction"/>
  </r>
  <r>
    <n v="207"/>
    <x v="207"/>
    <s v="Digitized 5thgeneration knowledgebase"/>
    <n v="1000"/>
    <n v="4257"/>
    <x v="1"/>
    <n v="4.2569999999999997"/>
    <n v="99"/>
    <x v="177"/>
    <s v="US"/>
    <s v="USD"/>
    <n v="1535432400"/>
    <n v="1537160400"/>
    <b v="0"/>
    <b v="1"/>
    <s v="music/rock"/>
    <x v="1"/>
    <s v="rock"/>
  </r>
  <r>
    <n v="208"/>
    <x v="208"/>
    <s v="Mandatory multi-tasking encryption"/>
    <n v="196900"/>
    <n v="199110"/>
    <x v="1"/>
    <n v="1.0112239715591671"/>
    <n v="96.984900146127615"/>
    <x v="178"/>
    <s v="US"/>
    <s v="USD"/>
    <n v="1510207200"/>
    <n v="1512280800"/>
    <b v="0"/>
    <b v="0"/>
    <s v="film &amp; video/documentary"/>
    <x v="4"/>
    <s v="documentary"/>
  </r>
  <r>
    <n v="209"/>
    <x v="209"/>
    <s v="Distributed system-worthy application"/>
    <n v="194500"/>
    <n v="41212"/>
    <x v="2"/>
    <n v="0.21188688946015424"/>
    <n v="51.004950495049506"/>
    <x v="179"/>
    <s v="AU"/>
    <s v="AUD"/>
    <n v="1462510800"/>
    <n v="1463115600"/>
    <b v="0"/>
    <b v="0"/>
    <s v="film &amp; video/documentary"/>
    <x v="4"/>
    <s v="documentary"/>
  </r>
  <r>
    <n v="210"/>
    <x v="210"/>
    <s v="Synergistic tertiary time-frame"/>
    <n v="9400"/>
    <n v="6338"/>
    <x v="0"/>
    <n v="0.67425531914893622"/>
    <n v="28.044247787610619"/>
    <x v="31"/>
    <s v="DK"/>
    <s v="DKK"/>
    <n v="1488520800"/>
    <n v="1490850000"/>
    <b v="0"/>
    <b v="0"/>
    <s v="film &amp; video/science fiction"/>
    <x v="4"/>
    <s v="science fiction"/>
  </r>
  <r>
    <n v="211"/>
    <x v="211"/>
    <s v="Customer-focused impactful benchmark"/>
    <n v="104400"/>
    <n v="99100"/>
    <x v="0"/>
    <n v="0.9492337164750958"/>
    <n v="60.984615384615381"/>
    <x v="180"/>
    <s v="US"/>
    <s v="USD"/>
    <n v="1377579600"/>
    <n v="1379653200"/>
    <b v="0"/>
    <b v="0"/>
    <s v="theater/plays"/>
    <x v="3"/>
    <s v="plays"/>
  </r>
  <r>
    <n v="212"/>
    <x v="212"/>
    <s v="Profound next generation infrastructure"/>
    <n v="8100"/>
    <n v="12300"/>
    <x v="1"/>
    <n v="1.5185185185185186"/>
    <n v="73.214285714285708"/>
    <x v="170"/>
    <s v="US"/>
    <s v="USD"/>
    <n v="1576389600"/>
    <n v="1580364000"/>
    <b v="0"/>
    <b v="0"/>
    <s v="theater/plays"/>
    <x v="3"/>
    <s v="plays"/>
  </r>
  <r>
    <n v="213"/>
    <x v="213"/>
    <s v="Face-to-face encompassing info-mediaries"/>
    <n v="87900"/>
    <n v="171549"/>
    <x v="1"/>
    <n v="1.9516382252559727"/>
    <n v="39.997435299603637"/>
    <x v="181"/>
    <s v="US"/>
    <s v="USD"/>
    <n v="1289019600"/>
    <n v="1289714400"/>
    <b v="0"/>
    <b v="1"/>
    <s v="music/indie rock"/>
    <x v="1"/>
    <s v="indie rock"/>
  </r>
  <r>
    <n v="214"/>
    <x v="214"/>
    <s v="Open-source fresh-thinking policy"/>
    <n v="1400"/>
    <n v="14324"/>
    <x v="1"/>
    <n v="10.231428571428571"/>
    <n v="86.812121212121212"/>
    <x v="34"/>
    <s v="US"/>
    <s v="USD"/>
    <n v="1282194000"/>
    <n v="1282712400"/>
    <b v="0"/>
    <b v="0"/>
    <s v="music/rock"/>
    <x v="1"/>
    <s v="rock"/>
  </r>
  <r>
    <n v="215"/>
    <x v="215"/>
    <s v="Extended 24/7 implementation"/>
    <n v="156800"/>
    <n v="6024"/>
    <x v="0"/>
    <n v="3.8418367346938778E-2"/>
    <n v="42.125874125874127"/>
    <x v="182"/>
    <s v="US"/>
    <s v="USD"/>
    <n v="1550037600"/>
    <n v="1550210400"/>
    <b v="0"/>
    <b v="0"/>
    <s v="theater/plays"/>
    <x v="3"/>
    <s v="plays"/>
  </r>
  <r>
    <n v="216"/>
    <x v="216"/>
    <s v="Organic dynamic algorithm"/>
    <n v="121700"/>
    <n v="188721"/>
    <x v="1"/>
    <n v="1.5507066557107643"/>
    <n v="103.97851239669421"/>
    <x v="183"/>
    <s v="US"/>
    <s v="USD"/>
    <n v="1321941600"/>
    <n v="1322114400"/>
    <b v="0"/>
    <b v="0"/>
    <s v="theater/plays"/>
    <x v="3"/>
    <s v="plays"/>
  </r>
  <r>
    <n v="217"/>
    <x v="217"/>
    <s v="Organic multi-tasking focus group"/>
    <n v="129400"/>
    <n v="57911"/>
    <x v="0"/>
    <n v="0.44753477588871715"/>
    <n v="62.003211991434689"/>
    <x v="184"/>
    <s v="US"/>
    <s v="USD"/>
    <n v="1556427600"/>
    <n v="1557205200"/>
    <b v="0"/>
    <b v="0"/>
    <s v="film &amp; video/science fiction"/>
    <x v="4"/>
    <s v="science fiction"/>
  </r>
  <r>
    <n v="218"/>
    <x v="218"/>
    <s v="Adaptive logistical initiative"/>
    <n v="5700"/>
    <n v="12309"/>
    <x v="1"/>
    <n v="2.1594736842105262"/>
    <n v="31.005037783375315"/>
    <x v="185"/>
    <s v="GB"/>
    <s v="GBP"/>
    <n v="1320991200"/>
    <n v="1323928800"/>
    <b v="0"/>
    <b v="1"/>
    <s v="film &amp; video/shorts"/>
    <x v="4"/>
    <s v="shorts"/>
  </r>
  <r>
    <n v="219"/>
    <x v="219"/>
    <s v="Stand-alone mobile customer loyalty"/>
    <n v="41700"/>
    <n v="138497"/>
    <x v="1"/>
    <n v="3.3212709832134291"/>
    <n v="89.991552956465242"/>
    <x v="186"/>
    <s v="US"/>
    <s v="USD"/>
    <n v="1345093200"/>
    <n v="1346130000"/>
    <b v="0"/>
    <b v="0"/>
    <s v="film &amp; video/animation"/>
    <x v="4"/>
    <s v="animation"/>
  </r>
  <r>
    <n v="220"/>
    <x v="220"/>
    <s v="Focused composite approach"/>
    <n v="7900"/>
    <n v="667"/>
    <x v="0"/>
    <n v="8.4430379746835441E-2"/>
    <n v="39.235294117647058"/>
    <x v="68"/>
    <s v="US"/>
    <s v="USD"/>
    <n v="1309496400"/>
    <n v="1311051600"/>
    <b v="1"/>
    <b v="0"/>
    <s v="theater/plays"/>
    <x v="3"/>
    <s v="plays"/>
  </r>
  <r>
    <n v="221"/>
    <x v="221"/>
    <s v="Face-to-face clear-thinking Local Area Network"/>
    <n v="121500"/>
    <n v="119830"/>
    <x v="0"/>
    <n v="0.9862551440329218"/>
    <n v="54.993116108306566"/>
    <x v="187"/>
    <s v="US"/>
    <s v="USD"/>
    <n v="1340254800"/>
    <n v="1340427600"/>
    <b v="1"/>
    <b v="0"/>
    <s v="food/food trucks"/>
    <x v="0"/>
    <s v="food trucks"/>
  </r>
  <r>
    <n v="222"/>
    <x v="222"/>
    <s v="Cross-group cohesive circuit"/>
    <n v="4800"/>
    <n v="6623"/>
    <x v="1"/>
    <n v="1.3797916666666667"/>
    <n v="47.992753623188406"/>
    <x v="188"/>
    <s v="US"/>
    <s v="USD"/>
    <n v="1412226000"/>
    <n v="1412312400"/>
    <b v="0"/>
    <b v="0"/>
    <s v="photography/photography books"/>
    <x v="7"/>
    <s v="photography books"/>
  </r>
  <r>
    <n v="223"/>
    <x v="223"/>
    <s v="Synergistic explicit capability"/>
    <n v="87300"/>
    <n v="81897"/>
    <x v="0"/>
    <n v="0.93810996563573879"/>
    <n v="87.966702470461868"/>
    <x v="189"/>
    <s v="US"/>
    <s v="USD"/>
    <n v="1458104400"/>
    <n v="1459314000"/>
    <b v="0"/>
    <b v="0"/>
    <s v="theater/plays"/>
    <x v="3"/>
    <s v="plays"/>
  </r>
  <r>
    <n v="224"/>
    <x v="224"/>
    <s v="Diverse analyzing definition"/>
    <n v="46300"/>
    <n v="186885"/>
    <x v="1"/>
    <n v="4.0363930885529156"/>
    <n v="51.999165275459099"/>
    <x v="190"/>
    <s v="US"/>
    <s v="USD"/>
    <n v="1411534800"/>
    <n v="1415426400"/>
    <b v="0"/>
    <b v="0"/>
    <s v="film &amp; video/science fiction"/>
    <x v="4"/>
    <s v="science fiction"/>
  </r>
  <r>
    <n v="225"/>
    <x v="225"/>
    <s v="Enterprise-wide reciprocal success"/>
    <n v="67800"/>
    <n v="176398"/>
    <x v="1"/>
    <n v="2.6017404129793511"/>
    <n v="29.999659863945578"/>
    <x v="191"/>
    <s v="US"/>
    <s v="USD"/>
    <n v="1399093200"/>
    <n v="1399093200"/>
    <b v="1"/>
    <b v="0"/>
    <s v="music/rock"/>
    <x v="1"/>
    <s v="rock"/>
  </r>
  <r>
    <n v="226"/>
    <x v="102"/>
    <s v="Progressive neutral middleware"/>
    <n v="3000"/>
    <n v="10999"/>
    <x v="1"/>
    <n v="3.6663333333333332"/>
    <n v="98.205357142857139"/>
    <x v="192"/>
    <s v="US"/>
    <s v="USD"/>
    <n v="1270702800"/>
    <n v="1273899600"/>
    <b v="0"/>
    <b v="0"/>
    <s v="photography/photography books"/>
    <x v="7"/>
    <s v="photography books"/>
  </r>
  <r>
    <n v="227"/>
    <x v="226"/>
    <s v="Intuitive exuding process improvement"/>
    <n v="60900"/>
    <n v="102751"/>
    <x v="1"/>
    <n v="1.687208538587849"/>
    <n v="108.96182396606575"/>
    <x v="193"/>
    <s v="US"/>
    <s v="USD"/>
    <n v="1431666000"/>
    <n v="1432184400"/>
    <b v="0"/>
    <b v="0"/>
    <s v="games/mobile games"/>
    <x v="6"/>
    <s v="mobile games"/>
  </r>
  <r>
    <n v="228"/>
    <x v="227"/>
    <s v="Exclusive real-time protocol"/>
    <n v="137900"/>
    <n v="165352"/>
    <x v="1"/>
    <n v="1.1990717911530093"/>
    <n v="66.998379254457049"/>
    <x v="194"/>
    <s v="US"/>
    <s v="USD"/>
    <n v="1472619600"/>
    <n v="1474779600"/>
    <b v="0"/>
    <b v="0"/>
    <s v="film &amp; video/animation"/>
    <x v="4"/>
    <s v="animation"/>
  </r>
  <r>
    <n v="229"/>
    <x v="228"/>
    <s v="Extended encompassing application"/>
    <n v="85600"/>
    <n v="165798"/>
    <x v="1"/>
    <n v="1.936892523364486"/>
    <n v="64.99333594668758"/>
    <x v="195"/>
    <s v="US"/>
    <s v="USD"/>
    <n v="1496293200"/>
    <n v="1500440400"/>
    <b v="0"/>
    <b v="1"/>
    <s v="games/mobile games"/>
    <x v="6"/>
    <s v="mobile games"/>
  </r>
  <r>
    <n v="230"/>
    <x v="229"/>
    <s v="Progressive value-added ability"/>
    <n v="2400"/>
    <n v="10084"/>
    <x v="1"/>
    <n v="4.2016666666666671"/>
    <n v="99.841584158415841"/>
    <x v="196"/>
    <s v="US"/>
    <s v="USD"/>
    <n v="1575612000"/>
    <n v="1575612000"/>
    <b v="0"/>
    <b v="0"/>
    <s v="games/video games"/>
    <x v="6"/>
    <s v="video games"/>
  </r>
  <r>
    <n v="231"/>
    <x v="230"/>
    <s v="Cross-platform uniform hardware"/>
    <n v="7200"/>
    <n v="5523"/>
    <x v="3"/>
    <n v="0.76708333333333334"/>
    <n v="82.432835820895519"/>
    <x v="109"/>
    <s v="US"/>
    <s v="USD"/>
    <n v="1369112400"/>
    <n v="1374123600"/>
    <b v="0"/>
    <b v="0"/>
    <s v="theater/plays"/>
    <x v="3"/>
    <s v="plays"/>
  </r>
  <r>
    <n v="232"/>
    <x v="231"/>
    <s v="Progressive secondary portal"/>
    <n v="3400"/>
    <n v="5823"/>
    <x v="1"/>
    <n v="1.7126470588235294"/>
    <n v="63.293478260869563"/>
    <x v="45"/>
    <s v="US"/>
    <s v="USD"/>
    <n v="1469422800"/>
    <n v="1469509200"/>
    <b v="0"/>
    <b v="0"/>
    <s v="theater/plays"/>
    <x v="3"/>
    <s v="plays"/>
  </r>
  <r>
    <n v="233"/>
    <x v="232"/>
    <s v="Multi-lateral national adapter"/>
    <n v="3800"/>
    <n v="6000"/>
    <x v="1"/>
    <n v="1.5789473684210527"/>
    <n v="96.774193548387103"/>
    <x v="197"/>
    <s v="US"/>
    <s v="USD"/>
    <n v="1307854800"/>
    <n v="1309237200"/>
    <b v="0"/>
    <b v="0"/>
    <s v="film &amp; video/animation"/>
    <x v="4"/>
    <s v="animation"/>
  </r>
  <r>
    <n v="234"/>
    <x v="233"/>
    <s v="Enterprise-wide motivating matrices"/>
    <n v="7500"/>
    <n v="8181"/>
    <x v="1"/>
    <n v="1.0908"/>
    <n v="54.906040268456373"/>
    <x v="46"/>
    <s v="IT"/>
    <s v="EUR"/>
    <n v="1503378000"/>
    <n v="1503982800"/>
    <b v="0"/>
    <b v="1"/>
    <s v="games/video games"/>
    <x v="6"/>
    <s v="video games"/>
  </r>
  <r>
    <n v="235"/>
    <x v="234"/>
    <s v="Polarized upward-trending Local Area Network"/>
    <n v="8600"/>
    <n v="3589"/>
    <x v="0"/>
    <n v="0.41732558139534881"/>
    <n v="39.010869565217391"/>
    <x v="45"/>
    <s v="US"/>
    <s v="USD"/>
    <n v="1486965600"/>
    <n v="1487397600"/>
    <b v="0"/>
    <b v="0"/>
    <s v="film &amp; video/animation"/>
    <x v="4"/>
    <s v="animation"/>
  </r>
  <r>
    <n v="236"/>
    <x v="235"/>
    <s v="Object-based directional function"/>
    <n v="39500"/>
    <n v="4323"/>
    <x v="0"/>
    <n v="0.10944303797468355"/>
    <n v="75.84210526315789"/>
    <x v="176"/>
    <s v="AU"/>
    <s v="AUD"/>
    <n v="1561438800"/>
    <n v="1562043600"/>
    <b v="0"/>
    <b v="1"/>
    <s v="music/rock"/>
    <x v="1"/>
    <s v="rock"/>
  </r>
  <r>
    <n v="237"/>
    <x v="236"/>
    <s v="Re-contextualized tangible open architecture"/>
    <n v="9300"/>
    <n v="14822"/>
    <x v="1"/>
    <n v="1.593763440860215"/>
    <n v="45.051671732522799"/>
    <x v="198"/>
    <s v="US"/>
    <s v="USD"/>
    <n v="1398402000"/>
    <n v="1398574800"/>
    <b v="0"/>
    <b v="0"/>
    <s v="film &amp; video/animation"/>
    <x v="4"/>
    <s v="animation"/>
  </r>
  <r>
    <n v="238"/>
    <x v="237"/>
    <s v="Distributed systemic adapter"/>
    <n v="2400"/>
    <n v="10138"/>
    <x v="1"/>
    <n v="4.2241666666666671"/>
    <n v="104.51546391752578"/>
    <x v="199"/>
    <s v="DK"/>
    <s v="DKK"/>
    <n v="1513231200"/>
    <n v="1515391200"/>
    <b v="0"/>
    <b v="1"/>
    <s v="theater/plays"/>
    <x v="3"/>
    <s v="plays"/>
  </r>
  <r>
    <n v="239"/>
    <x v="238"/>
    <s v="Networked web-enabled instruction set"/>
    <n v="3200"/>
    <n v="3127"/>
    <x v="0"/>
    <n v="0.97718749999999999"/>
    <n v="76.268292682926827"/>
    <x v="142"/>
    <s v="US"/>
    <s v="USD"/>
    <n v="1440824400"/>
    <n v="1441170000"/>
    <b v="0"/>
    <b v="0"/>
    <s v="technology/wearables"/>
    <x v="2"/>
    <s v="wearables"/>
  </r>
  <r>
    <n v="240"/>
    <x v="239"/>
    <s v="Vision-oriented dynamic service-desk"/>
    <n v="29400"/>
    <n v="123124"/>
    <x v="1"/>
    <n v="4.1878911564625847"/>
    <n v="69.015695067264573"/>
    <x v="200"/>
    <s v="US"/>
    <s v="USD"/>
    <n v="1281070800"/>
    <n v="1281157200"/>
    <b v="0"/>
    <b v="0"/>
    <s v="theater/plays"/>
    <x v="3"/>
    <s v="plays"/>
  </r>
  <r>
    <n v="241"/>
    <x v="240"/>
    <s v="Vision-oriented actuating open system"/>
    <n v="168500"/>
    <n v="171729"/>
    <x v="1"/>
    <n v="1.0191632047477746"/>
    <n v="101.97684085510689"/>
    <x v="74"/>
    <s v="AU"/>
    <s v="AUD"/>
    <n v="1397365200"/>
    <n v="1398229200"/>
    <b v="0"/>
    <b v="1"/>
    <s v="publishing/nonfiction"/>
    <x v="5"/>
    <s v="nonfiction"/>
  </r>
  <r>
    <n v="242"/>
    <x v="241"/>
    <s v="Sharable scalable core"/>
    <n v="8400"/>
    <n v="10729"/>
    <x v="1"/>
    <n v="1.2772619047619047"/>
    <n v="42.915999999999997"/>
    <x v="201"/>
    <s v="US"/>
    <s v="USD"/>
    <n v="1494392400"/>
    <n v="1495256400"/>
    <b v="0"/>
    <b v="1"/>
    <s v="music/rock"/>
    <x v="1"/>
    <s v="rock"/>
  </r>
  <r>
    <n v="243"/>
    <x v="242"/>
    <s v="Customer-focused attitude-oriented function"/>
    <n v="2300"/>
    <n v="10240"/>
    <x v="1"/>
    <n v="4.4521739130434783"/>
    <n v="43.025210084033617"/>
    <x v="202"/>
    <s v="US"/>
    <s v="USD"/>
    <n v="1520143200"/>
    <n v="1520402400"/>
    <b v="0"/>
    <b v="0"/>
    <s v="theater/plays"/>
    <x v="3"/>
    <s v="plays"/>
  </r>
  <r>
    <n v="244"/>
    <x v="243"/>
    <s v="Reverse-engineered system-worthy extranet"/>
    <n v="700"/>
    <n v="3988"/>
    <x v="1"/>
    <n v="5.6971428571428575"/>
    <n v="75.245283018867923"/>
    <x v="4"/>
    <s v="US"/>
    <s v="USD"/>
    <n v="1405314000"/>
    <n v="1409806800"/>
    <b v="0"/>
    <b v="0"/>
    <s v="theater/plays"/>
    <x v="3"/>
    <s v="plays"/>
  </r>
  <r>
    <n v="245"/>
    <x v="244"/>
    <s v="Re-engineered systematic monitoring"/>
    <n v="2900"/>
    <n v="14771"/>
    <x v="1"/>
    <n v="5.0934482758620687"/>
    <n v="69.023364485981304"/>
    <x v="203"/>
    <s v="US"/>
    <s v="USD"/>
    <n v="1396846800"/>
    <n v="1396933200"/>
    <b v="0"/>
    <b v="0"/>
    <s v="theater/plays"/>
    <x v="3"/>
    <s v="plays"/>
  </r>
  <r>
    <n v="246"/>
    <x v="245"/>
    <s v="Seamless value-added standardization"/>
    <n v="4500"/>
    <n v="14649"/>
    <x v="1"/>
    <n v="3.2553333333333332"/>
    <n v="65.986486486486484"/>
    <x v="42"/>
    <s v="US"/>
    <s v="USD"/>
    <n v="1375678800"/>
    <n v="1376024400"/>
    <b v="0"/>
    <b v="0"/>
    <s v="technology/web"/>
    <x v="2"/>
    <s v="web"/>
  </r>
  <r>
    <n v="247"/>
    <x v="246"/>
    <s v="Triple-buffered fresh-thinking frame"/>
    <n v="19800"/>
    <n v="184658"/>
    <x v="1"/>
    <n v="9.3261616161616168"/>
    <n v="98.013800424628457"/>
    <x v="204"/>
    <s v="US"/>
    <s v="USD"/>
    <n v="1482386400"/>
    <n v="1483682400"/>
    <b v="0"/>
    <b v="1"/>
    <s v="publishing/fiction"/>
    <x v="5"/>
    <s v="fiction"/>
  </r>
  <r>
    <n v="248"/>
    <x v="247"/>
    <s v="Streamlined holistic knowledgebase"/>
    <n v="6200"/>
    <n v="13103"/>
    <x v="1"/>
    <n v="2.1133870967741935"/>
    <n v="60.105504587155963"/>
    <x v="205"/>
    <s v="AU"/>
    <s v="AUD"/>
    <n v="1420005600"/>
    <n v="1420437600"/>
    <b v="0"/>
    <b v="0"/>
    <s v="games/mobile games"/>
    <x v="6"/>
    <s v="mobile games"/>
  </r>
  <r>
    <n v="249"/>
    <x v="248"/>
    <s v="Up-sized intermediate website"/>
    <n v="61500"/>
    <n v="168095"/>
    <x v="1"/>
    <n v="2.7332520325203253"/>
    <n v="26.000773395204948"/>
    <x v="206"/>
    <s v="US"/>
    <s v="USD"/>
    <n v="1420178400"/>
    <n v="1420783200"/>
    <b v="0"/>
    <b v="0"/>
    <s v="publishing/translations"/>
    <x v="5"/>
    <s v="translations"/>
  </r>
  <r>
    <n v="250"/>
    <x v="249"/>
    <s v="Future-proofed directional synergy"/>
    <n v="100"/>
    <n v="3"/>
    <x v="0"/>
    <n v="0.03"/>
    <n v="3"/>
    <x v="49"/>
    <s v="US"/>
    <s v="USD"/>
    <n v="1264399200"/>
    <n v="1267423200"/>
    <b v="0"/>
    <b v="0"/>
    <s v="music/rock"/>
    <x v="1"/>
    <s v="rock"/>
  </r>
  <r>
    <n v="251"/>
    <x v="250"/>
    <s v="Enhanced user-facing function"/>
    <n v="7100"/>
    <n v="3840"/>
    <x v="0"/>
    <n v="0.54084507042253516"/>
    <n v="38.019801980198018"/>
    <x v="196"/>
    <s v="US"/>
    <s v="USD"/>
    <n v="1355032800"/>
    <n v="1355205600"/>
    <b v="0"/>
    <b v="0"/>
    <s v="theater/plays"/>
    <x v="3"/>
    <s v="plays"/>
  </r>
  <r>
    <n v="252"/>
    <x v="251"/>
    <s v="Operative bandwidth-monitored interface"/>
    <n v="1000"/>
    <n v="6263"/>
    <x v="1"/>
    <n v="6.2629999999999999"/>
    <n v="106.15254237288136"/>
    <x v="207"/>
    <s v="US"/>
    <s v="USD"/>
    <n v="1382677200"/>
    <n v="1383109200"/>
    <b v="0"/>
    <b v="0"/>
    <s v="theater/plays"/>
    <x v="3"/>
    <s v="plays"/>
  </r>
  <r>
    <n v="253"/>
    <x v="252"/>
    <s v="Upgradable multi-state instruction set"/>
    <n v="121500"/>
    <n v="108161"/>
    <x v="0"/>
    <n v="0.8902139917695473"/>
    <n v="81.019475655430711"/>
    <x v="208"/>
    <s v="CA"/>
    <s v="CAD"/>
    <n v="1302238800"/>
    <n v="1303275600"/>
    <b v="0"/>
    <b v="0"/>
    <s v="film &amp; video/drama"/>
    <x v="4"/>
    <s v="drama"/>
  </r>
  <r>
    <n v="254"/>
    <x v="253"/>
    <s v="De-engineered static Local Area Network"/>
    <n v="4600"/>
    <n v="8505"/>
    <x v="1"/>
    <n v="1.8489130434782608"/>
    <n v="96.647727272727266"/>
    <x v="39"/>
    <s v="US"/>
    <s v="USD"/>
    <n v="1487656800"/>
    <n v="1487829600"/>
    <b v="0"/>
    <b v="0"/>
    <s v="publishing/nonfiction"/>
    <x v="5"/>
    <s v="nonfiction"/>
  </r>
  <r>
    <n v="255"/>
    <x v="254"/>
    <s v="Upgradable grid-enabled superstructure"/>
    <n v="80500"/>
    <n v="96735"/>
    <x v="1"/>
    <n v="1.2016770186335404"/>
    <n v="57.003535651149086"/>
    <x v="209"/>
    <s v="US"/>
    <s v="USD"/>
    <n v="1297836000"/>
    <n v="1298268000"/>
    <b v="0"/>
    <b v="1"/>
    <s v="music/rock"/>
    <x v="1"/>
    <s v="rock"/>
  </r>
  <r>
    <n v="256"/>
    <x v="255"/>
    <s v="Optimized actuating toolset"/>
    <n v="4100"/>
    <n v="959"/>
    <x v="0"/>
    <n v="0.23390243902439026"/>
    <n v="63.93333333333333"/>
    <x v="27"/>
    <s v="GB"/>
    <s v="GBP"/>
    <n v="1453615200"/>
    <n v="1456812000"/>
    <b v="0"/>
    <b v="0"/>
    <s v="music/rock"/>
    <x v="1"/>
    <s v="rock"/>
  </r>
  <r>
    <n v="257"/>
    <x v="256"/>
    <s v="Decentralized exuding strategy"/>
    <n v="5700"/>
    <n v="8322"/>
    <x v="1"/>
    <n v="1.46"/>
    <n v="90.456521739130437"/>
    <x v="45"/>
    <s v="US"/>
    <s v="USD"/>
    <n v="1362463200"/>
    <n v="1363669200"/>
    <b v="0"/>
    <b v="0"/>
    <s v="theater/plays"/>
    <x v="3"/>
    <s v="plays"/>
  </r>
  <r>
    <n v="258"/>
    <x v="257"/>
    <s v="Assimilated coherent hardware"/>
    <n v="5000"/>
    <n v="13424"/>
    <x v="1"/>
    <n v="2.6848000000000001"/>
    <n v="72.172043010752688"/>
    <x v="129"/>
    <s v="US"/>
    <s v="USD"/>
    <n v="1481176800"/>
    <n v="1482904800"/>
    <b v="0"/>
    <b v="1"/>
    <s v="theater/plays"/>
    <x v="3"/>
    <s v="plays"/>
  </r>
  <r>
    <n v="259"/>
    <x v="258"/>
    <s v="Multi-channeled responsive implementation"/>
    <n v="1800"/>
    <n v="10755"/>
    <x v="1"/>
    <n v="5.9749999999999996"/>
    <n v="77.934782608695656"/>
    <x v="188"/>
    <s v="US"/>
    <s v="USD"/>
    <n v="1354946400"/>
    <n v="1356588000"/>
    <b v="1"/>
    <b v="0"/>
    <s v="photography/photography books"/>
    <x v="7"/>
    <s v="photography books"/>
  </r>
  <r>
    <n v="260"/>
    <x v="259"/>
    <s v="Centralized modular initiative"/>
    <n v="6300"/>
    <n v="9935"/>
    <x v="1"/>
    <n v="1.5769841269841269"/>
    <n v="38.065134099616856"/>
    <x v="210"/>
    <s v="US"/>
    <s v="USD"/>
    <n v="1348808400"/>
    <n v="1349845200"/>
    <b v="0"/>
    <b v="0"/>
    <s v="music/rock"/>
    <x v="1"/>
    <s v="rock"/>
  </r>
  <r>
    <n v="261"/>
    <x v="260"/>
    <s v="Reverse-engineered cohesive migration"/>
    <n v="84300"/>
    <n v="26303"/>
    <x v="0"/>
    <n v="0.31201660735468567"/>
    <n v="57.936123348017624"/>
    <x v="211"/>
    <s v="US"/>
    <s v="USD"/>
    <n v="1282712400"/>
    <n v="1283058000"/>
    <b v="0"/>
    <b v="1"/>
    <s v="music/rock"/>
    <x v="1"/>
    <s v="rock"/>
  </r>
  <r>
    <n v="262"/>
    <x v="261"/>
    <s v="Compatible multimedia hub"/>
    <n v="1700"/>
    <n v="5328"/>
    <x v="1"/>
    <n v="3.1341176470588237"/>
    <n v="49.794392523364486"/>
    <x v="37"/>
    <s v="US"/>
    <s v="USD"/>
    <n v="1301979600"/>
    <n v="1304226000"/>
    <b v="0"/>
    <b v="1"/>
    <s v="music/indie rock"/>
    <x v="1"/>
    <s v="indie rock"/>
  </r>
  <r>
    <n v="263"/>
    <x v="262"/>
    <s v="Organic eco-centric success"/>
    <n v="2900"/>
    <n v="10756"/>
    <x v="1"/>
    <n v="3.7089655172413791"/>
    <n v="54.050251256281406"/>
    <x v="134"/>
    <s v="US"/>
    <s v="USD"/>
    <n v="1263016800"/>
    <n v="1263016800"/>
    <b v="0"/>
    <b v="0"/>
    <s v="photography/photography books"/>
    <x v="7"/>
    <s v="photography books"/>
  </r>
  <r>
    <n v="264"/>
    <x v="263"/>
    <s v="Virtual reciprocal policy"/>
    <n v="45600"/>
    <n v="165375"/>
    <x v="1"/>
    <n v="3.6266447368421053"/>
    <n v="30.002721335268504"/>
    <x v="212"/>
    <s v="US"/>
    <s v="USD"/>
    <n v="1360648800"/>
    <n v="1362031200"/>
    <b v="0"/>
    <b v="0"/>
    <s v="theater/plays"/>
    <x v="3"/>
    <s v="plays"/>
  </r>
  <r>
    <n v="265"/>
    <x v="264"/>
    <s v="Persevering interactive emulation"/>
    <n v="4900"/>
    <n v="6031"/>
    <x v="1"/>
    <n v="1.2308163265306122"/>
    <n v="70.127906976744185"/>
    <x v="99"/>
    <s v="US"/>
    <s v="USD"/>
    <n v="1451800800"/>
    <n v="1455602400"/>
    <b v="0"/>
    <b v="0"/>
    <s v="theater/plays"/>
    <x v="3"/>
    <s v="plays"/>
  </r>
  <r>
    <n v="266"/>
    <x v="265"/>
    <s v="Proactive responsive emulation"/>
    <n v="111900"/>
    <n v="85902"/>
    <x v="0"/>
    <n v="0.76766756032171579"/>
    <n v="26.996228786926462"/>
    <x v="213"/>
    <s v="IT"/>
    <s v="EUR"/>
    <n v="1415340000"/>
    <n v="1418191200"/>
    <b v="0"/>
    <b v="1"/>
    <s v="music/jazz"/>
    <x v="1"/>
    <s v="jazz"/>
  </r>
  <r>
    <n v="267"/>
    <x v="266"/>
    <s v="Extended eco-centric function"/>
    <n v="61600"/>
    <n v="143910"/>
    <x v="1"/>
    <n v="2.3362012987012988"/>
    <n v="51.990606936416185"/>
    <x v="214"/>
    <s v="AU"/>
    <s v="AUD"/>
    <n v="1351054800"/>
    <n v="1352440800"/>
    <b v="0"/>
    <b v="0"/>
    <s v="theater/plays"/>
    <x v="3"/>
    <s v="plays"/>
  </r>
  <r>
    <n v="268"/>
    <x v="267"/>
    <s v="Networked optimal productivity"/>
    <n v="1500"/>
    <n v="2708"/>
    <x v="1"/>
    <n v="1.8053333333333332"/>
    <n v="56.416666666666664"/>
    <x v="44"/>
    <s v="US"/>
    <s v="USD"/>
    <n v="1349326800"/>
    <n v="1353304800"/>
    <b v="0"/>
    <b v="0"/>
    <s v="film &amp; video/documentary"/>
    <x v="4"/>
    <s v="documentary"/>
  </r>
  <r>
    <n v="269"/>
    <x v="268"/>
    <s v="Persistent attitude-oriented approach"/>
    <n v="3500"/>
    <n v="8842"/>
    <x v="1"/>
    <n v="2.5262857142857142"/>
    <n v="101.63218390804597"/>
    <x v="215"/>
    <s v="US"/>
    <s v="USD"/>
    <n v="1548914400"/>
    <n v="1550728800"/>
    <b v="0"/>
    <b v="0"/>
    <s v="film &amp; video/television"/>
    <x v="4"/>
    <s v="television"/>
  </r>
  <r>
    <n v="270"/>
    <x v="269"/>
    <s v="Triple-buffered 4thgeneration toolset"/>
    <n v="173900"/>
    <n v="47260"/>
    <x v="3"/>
    <n v="0.27176538240368026"/>
    <n v="25.005291005291006"/>
    <x v="216"/>
    <s v="US"/>
    <s v="USD"/>
    <n v="1291269600"/>
    <n v="1291442400"/>
    <b v="0"/>
    <b v="0"/>
    <s v="games/video games"/>
    <x v="6"/>
    <s v="video games"/>
  </r>
  <r>
    <n v="271"/>
    <x v="270"/>
    <s v="Progressive zero administration leverage"/>
    <n v="153700"/>
    <n v="1953"/>
    <x v="2"/>
    <n v="1.2706571242680547E-2"/>
    <n v="32.016393442622949"/>
    <x v="217"/>
    <s v="US"/>
    <s v="USD"/>
    <n v="1449468000"/>
    <n v="1452146400"/>
    <b v="0"/>
    <b v="0"/>
    <s v="photography/photography books"/>
    <x v="7"/>
    <s v="photography books"/>
  </r>
  <r>
    <n v="272"/>
    <x v="271"/>
    <s v="Networked radical neural-net"/>
    <n v="51100"/>
    <n v="155349"/>
    <x v="1"/>
    <n v="3.0400978473581213"/>
    <n v="82.021647307286173"/>
    <x v="218"/>
    <s v="US"/>
    <s v="USD"/>
    <n v="1562734800"/>
    <n v="1564894800"/>
    <b v="0"/>
    <b v="1"/>
    <s v="theater/plays"/>
    <x v="3"/>
    <s v="plays"/>
  </r>
  <r>
    <n v="273"/>
    <x v="272"/>
    <s v="Re-engineered heuristic forecast"/>
    <n v="7800"/>
    <n v="10704"/>
    <x v="1"/>
    <n v="1.3723076923076922"/>
    <n v="37.957446808510639"/>
    <x v="219"/>
    <s v="CA"/>
    <s v="CAD"/>
    <n v="1505624400"/>
    <n v="1505883600"/>
    <b v="0"/>
    <b v="0"/>
    <s v="theater/plays"/>
    <x v="3"/>
    <s v="plays"/>
  </r>
  <r>
    <n v="274"/>
    <x v="273"/>
    <s v="Fully-configurable background algorithm"/>
    <n v="2400"/>
    <n v="773"/>
    <x v="0"/>
    <n v="0.32208333333333333"/>
    <n v="51.533333333333331"/>
    <x v="27"/>
    <s v="US"/>
    <s v="USD"/>
    <n v="1509948000"/>
    <n v="1510380000"/>
    <b v="0"/>
    <b v="0"/>
    <s v="theater/plays"/>
    <x v="3"/>
    <s v="plays"/>
  </r>
  <r>
    <n v="275"/>
    <x v="274"/>
    <s v="Stand-alone discrete Graphical User Interface"/>
    <n v="3900"/>
    <n v="9419"/>
    <x v="1"/>
    <n v="2.4151282051282053"/>
    <n v="81.198275862068968"/>
    <x v="220"/>
    <s v="US"/>
    <s v="USD"/>
    <n v="1554526800"/>
    <n v="1555218000"/>
    <b v="0"/>
    <b v="0"/>
    <s v="publishing/translations"/>
    <x v="5"/>
    <s v="translations"/>
  </r>
  <r>
    <n v="276"/>
    <x v="275"/>
    <s v="Front-line foreground project"/>
    <n v="5500"/>
    <n v="5324"/>
    <x v="0"/>
    <n v="0.96799999999999997"/>
    <n v="40.030075187969928"/>
    <x v="221"/>
    <s v="US"/>
    <s v="USD"/>
    <n v="1334811600"/>
    <n v="1335243600"/>
    <b v="0"/>
    <b v="1"/>
    <s v="games/video games"/>
    <x v="6"/>
    <s v="video games"/>
  </r>
  <r>
    <n v="277"/>
    <x v="276"/>
    <s v="Persevering system-worthy info-mediaries"/>
    <n v="700"/>
    <n v="7465"/>
    <x v="1"/>
    <n v="10.664285714285715"/>
    <n v="89.939759036144579"/>
    <x v="100"/>
    <s v="US"/>
    <s v="USD"/>
    <n v="1279515600"/>
    <n v="1279688400"/>
    <b v="0"/>
    <b v="0"/>
    <s v="theater/plays"/>
    <x v="3"/>
    <s v="plays"/>
  </r>
  <r>
    <n v="278"/>
    <x v="277"/>
    <s v="Distributed multi-tasking strategy"/>
    <n v="2700"/>
    <n v="8799"/>
    <x v="1"/>
    <n v="3.2588888888888889"/>
    <n v="96.692307692307693"/>
    <x v="222"/>
    <s v="US"/>
    <s v="USD"/>
    <n v="1353909600"/>
    <n v="1356069600"/>
    <b v="0"/>
    <b v="0"/>
    <s v="technology/web"/>
    <x v="2"/>
    <s v="web"/>
  </r>
  <r>
    <n v="279"/>
    <x v="278"/>
    <s v="Vision-oriented methodical application"/>
    <n v="8000"/>
    <n v="13656"/>
    <x v="1"/>
    <n v="1.7070000000000001"/>
    <n v="25.010989010989011"/>
    <x v="223"/>
    <s v="US"/>
    <s v="USD"/>
    <n v="1535950800"/>
    <n v="1536210000"/>
    <b v="0"/>
    <b v="0"/>
    <s v="theater/plays"/>
    <x v="3"/>
    <s v="plays"/>
  </r>
  <r>
    <n v="280"/>
    <x v="279"/>
    <s v="Function-based high-level infrastructure"/>
    <n v="2500"/>
    <n v="14536"/>
    <x v="1"/>
    <n v="5.8144"/>
    <n v="36.987277353689571"/>
    <x v="224"/>
    <s v="US"/>
    <s v="USD"/>
    <n v="1511244000"/>
    <n v="1511762400"/>
    <b v="0"/>
    <b v="0"/>
    <s v="film &amp; video/animation"/>
    <x v="4"/>
    <s v="animation"/>
  </r>
  <r>
    <n v="281"/>
    <x v="280"/>
    <s v="Profound object-oriented paradigm"/>
    <n v="164500"/>
    <n v="150552"/>
    <x v="0"/>
    <n v="0.91520972644376897"/>
    <n v="73.012609117361791"/>
    <x v="225"/>
    <s v="US"/>
    <s v="USD"/>
    <n v="1331445600"/>
    <n v="1333256400"/>
    <b v="0"/>
    <b v="1"/>
    <s v="theater/plays"/>
    <x v="3"/>
    <s v="plays"/>
  </r>
  <r>
    <n v="282"/>
    <x v="281"/>
    <s v="Virtual contextually-based circuit"/>
    <n v="8400"/>
    <n v="9076"/>
    <x v="1"/>
    <n v="1.0804761904761904"/>
    <n v="68.240601503759393"/>
    <x v="221"/>
    <s v="US"/>
    <s v="USD"/>
    <n v="1480226400"/>
    <n v="1480744800"/>
    <b v="0"/>
    <b v="1"/>
    <s v="film &amp; video/television"/>
    <x v="4"/>
    <s v="television"/>
  </r>
  <r>
    <n v="283"/>
    <x v="282"/>
    <s v="Business-focused dynamic instruction set"/>
    <n v="8100"/>
    <n v="1517"/>
    <x v="0"/>
    <n v="0.18728395061728395"/>
    <n v="52.310344827586206"/>
    <x v="226"/>
    <s v="DK"/>
    <s v="DKK"/>
    <n v="1464584400"/>
    <n v="1465016400"/>
    <b v="0"/>
    <b v="0"/>
    <s v="music/rock"/>
    <x v="1"/>
    <s v="rock"/>
  </r>
  <r>
    <n v="284"/>
    <x v="283"/>
    <s v="Ameliorated fresh-thinking protocol"/>
    <n v="9800"/>
    <n v="8153"/>
    <x v="0"/>
    <n v="0.83193877551020412"/>
    <n v="61.765151515151516"/>
    <x v="227"/>
    <s v="US"/>
    <s v="USD"/>
    <n v="1335848400"/>
    <n v="1336280400"/>
    <b v="0"/>
    <b v="0"/>
    <s v="technology/web"/>
    <x v="2"/>
    <s v="web"/>
  </r>
  <r>
    <n v="285"/>
    <x v="284"/>
    <s v="Front-line optimizing emulation"/>
    <n v="900"/>
    <n v="6357"/>
    <x v="1"/>
    <n v="7.0633333333333335"/>
    <n v="25.027559055118111"/>
    <x v="228"/>
    <s v="US"/>
    <s v="USD"/>
    <n v="1473483600"/>
    <n v="1476766800"/>
    <b v="0"/>
    <b v="0"/>
    <s v="theater/plays"/>
    <x v="3"/>
    <s v="plays"/>
  </r>
  <r>
    <n v="286"/>
    <x v="285"/>
    <s v="Devolved uniform complexity"/>
    <n v="112100"/>
    <n v="19557"/>
    <x v="3"/>
    <n v="0.17446030330062445"/>
    <n v="106.28804347826087"/>
    <x v="229"/>
    <s v="US"/>
    <s v="USD"/>
    <n v="1479880800"/>
    <n v="1480485600"/>
    <b v="0"/>
    <b v="0"/>
    <s v="theater/plays"/>
    <x v="3"/>
    <s v="plays"/>
  </r>
  <r>
    <n v="287"/>
    <x v="286"/>
    <s v="Public-key intangible superstructure"/>
    <n v="6300"/>
    <n v="13213"/>
    <x v="1"/>
    <n v="2.0973015873015872"/>
    <n v="75.07386363636364"/>
    <x v="230"/>
    <s v="US"/>
    <s v="USD"/>
    <n v="1430197200"/>
    <n v="1430197200"/>
    <b v="0"/>
    <b v="0"/>
    <s v="music/electric music"/>
    <x v="1"/>
    <s v="electric music"/>
  </r>
  <r>
    <n v="288"/>
    <x v="287"/>
    <s v="Secured global success"/>
    <n v="5600"/>
    <n v="5476"/>
    <x v="0"/>
    <n v="0.97785714285714287"/>
    <n v="39.970802919708028"/>
    <x v="231"/>
    <s v="DK"/>
    <s v="DKK"/>
    <n v="1331701200"/>
    <n v="1331787600"/>
    <b v="0"/>
    <b v="1"/>
    <s v="music/metal"/>
    <x v="1"/>
    <s v="metal"/>
  </r>
  <r>
    <n v="289"/>
    <x v="288"/>
    <s v="Grass-roots mission-critical capability"/>
    <n v="800"/>
    <n v="13474"/>
    <x v="1"/>
    <n v="16.842500000000001"/>
    <n v="39.982195845697326"/>
    <x v="232"/>
    <s v="CA"/>
    <s v="CAD"/>
    <n v="1438578000"/>
    <n v="1438837200"/>
    <b v="0"/>
    <b v="0"/>
    <s v="theater/plays"/>
    <x v="3"/>
    <s v="plays"/>
  </r>
  <r>
    <n v="290"/>
    <x v="289"/>
    <s v="Advanced global data-warehouse"/>
    <n v="168600"/>
    <n v="91722"/>
    <x v="0"/>
    <n v="0.54402135231316728"/>
    <n v="101.01541850220265"/>
    <x v="233"/>
    <s v="US"/>
    <s v="USD"/>
    <n v="1368162000"/>
    <n v="1370926800"/>
    <b v="0"/>
    <b v="1"/>
    <s v="film &amp; video/documentary"/>
    <x v="4"/>
    <s v="documentary"/>
  </r>
  <r>
    <n v="291"/>
    <x v="290"/>
    <s v="Self-enabling uniform complexity"/>
    <n v="1800"/>
    <n v="8219"/>
    <x v="1"/>
    <n v="4.5661111111111108"/>
    <n v="76.813084112149539"/>
    <x v="37"/>
    <s v="US"/>
    <s v="USD"/>
    <n v="1318654800"/>
    <n v="1319000400"/>
    <b v="1"/>
    <b v="0"/>
    <s v="technology/web"/>
    <x v="2"/>
    <s v="web"/>
  </r>
  <r>
    <n v="292"/>
    <x v="291"/>
    <s v="Versatile cohesive encoding"/>
    <n v="7300"/>
    <n v="717"/>
    <x v="0"/>
    <n v="9.8219178082191785E-2"/>
    <n v="71.7"/>
    <x v="234"/>
    <s v="US"/>
    <s v="USD"/>
    <n v="1331874000"/>
    <n v="1333429200"/>
    <b v="0"/>
    <b v="0"/>
    <s v="food/food trucks"/>
    <x v="0"/>
    <s v="food trucks"/>
  </r>
  <r>
    <n v="293"/>
    <x v="292"/>
    <s v="Organized executive solution"/>
    <n v="6500"/>
    <n v="1065"/>
    <x v="3"/>
    <n v="0.16384615384615384"/>
    <n v="33.28125"/>
    <x v="235"/>
    <s v="IT"/>
    <s v="EUR"/>
    <n v="1286254800"/>
    <n v="1287032400"/>
    <b v="0"/>
    <b v="0"/>
    <s v="theater/plays"/>
    <x v="3"/>
    <s v="plays"/>
  </r>
  <r>
    <n v="294"/>
    <x v="293"/>
    <s v="Automated local emulation"/>
    <n v="600"/>
    <n v="8038"/>
    <x v="1"/>
    <n v="13.396666666666667"/>
    <n v="43.923497267759565"/>
    <x v="236"/>
    <s v="US"/>
    <s v="USD"/>
    <n v="1540530000"/>
    <n v="1541570400"/>
    <b v="0"/>
    <b v="0"/>
    <s v="theater/plays"/>
    <x v="3"/>
    <s v="plays"/>
  </r>
  <r>
    <n v="295"/>
    <x v="294"/>
    <s v="Enterprise-wide intermediate middleware"/>
    <n v="192900"/>
    <n v="68769"/>
    <x v="0"/>
    <n v="0.35650077760497667"/>
    <n v="36.004712041884815"/>
    <x v="237"/>
    <s v="CH"/>
    <s v="CHF"/>
    <n v="1381813200"/>
    <n v="1383976800"/>
    <b v="0"/>
    <b v="0"/>
    <s v="theater/plays"/>
    <x v="3"/>
    <s v="plays"/>
  </r>
  <r>
    <n v="296"/>
    <x v="295"/>
    <s v="Grass-roots real-time Local Area Network"/>
    <n v="6100"/>
    <n v="3352"/>
    <x v="0"/>
    <n v="0.54950819672131146"/>
    <n v="88.21052631578948"/>
    <x v="63"/>
    <s v="AU"/>
    <s v="AUD"/>
    <n v="1548655200"/>
    <n v="1550556000"/>
    <b v="0"/>
    <b v="0"/>
    <s v="theater/plays"/>
    <x v="3"/>
    <s v="plays"/>
  </r>
  <r>
    <n v="297"/>
    <x v="296"/>
    <s v="Organized client-driven capacity"/>
    <n v="7200"/>
    <n v="6785"/>
    <x v="0"/>
    <n v="0.94236111111111109"/>
    <n v="65.240384615384613"/>
    <x v="238"/>
    <s v="AU"/>
    <s v="AUD"/>
    <n v="1389679200"/>
    <n v="1390456800"/>
    <b v="0"/>
    <b v="1"/>
    <s v="theater/plays"/>
    <x v="3"/>
    <s v="plays"/>
  </r>
  <r>
    <n v="298"/>
    <x v="297"/>
    <s v="Adaptive intangible database"/>
    <n v="3500"/>
    <n v="5037"/>
    <x v="1"/>
    <n v="1.4391428571428571"/>
    <n v="69.958333333333329"/>
    <x v="239"/>
    <s v="US"/>
    <s v="USD"/>
    <n v="1456466400"/>
    <n v="1458018000"/>
    <b v="0"/>
    <b v="1"/>
    <s v="music/rock"/>
    <x v="1"/>
    <s v="rock"/>
  </r>
  <r>
    <n v="299"/>
    <x v="298"/>
    <s v="Grass-roots contextually-based algorithm"/>
    <n v="3800"/>
    <n v="1954"/>
    <x v="0"/>
    <n v="0.51421052631578945"/>
    <n v="39.877551020408163"/>
    <x v="240"/>
    <s v="US"/>
    <s v="USD"/>
    <n v="1456984800"/>
    <n v="1461819600"/>
    <b v="0"/>
    <b v="0"/>
    <s v="food/food trucks"/>
    <x v="0"/>
    <s v="food trucks"/>
  </r>
  <r>
    <n v="300"/>
    <x v="299"/>
    <s v="Focused executive core"/>
    <n v="100"/>
    <n v="5"/>
    <x v="0"/>
    <n v="0.05"/>
    <n v="5"/>
    <x v="49"/>
    <s v="DK"/>
    <s v="DKK"/>
    <n v="1504069200"/>
    <n v="1504155600"/>
    <b v="0"/>
    <b v="1"/>
    <s v="publishing/nonfiction"/>
    <x v="5"/>
    <s v="nonfiction"/>
  </r>
  <r>
    <n v="301"/>
    <x v="300"/>
    <s v="Multi-channeled disintermediate policy"/>
    <n v="900"/>
    <n v="12102"/>
    <x v="1"/>
    <n v="13.446666666666667"/>
    <n v="41.023728813559323"/>
    <x v="241"/>
    <s v="US"/>
    <s v="USD"/>
    <n v="1424930400"/>
    <n v="1426395600"/>
    <b v="0"/>
    <b v="0"/>
    <s v="film &amp; video/documentary"/>
    <x v="4"/>
    <s v="documentary"/>
  </r>
  <r>
    <n v="302"/>
    <x v="301"/>
    <s v="Customizable bi-directional hardware"/>
    <n v="76100"/>
    <n v="24234"/>
    <x v="0"/>
    <n v="0.31844940867279897"/>
    <n v="98.914285714285711"/>
    <x v="242"/>
    <s v="US"/>
    <s v="USD"/>
    <n v="1535864400"/>
    <n v="1537074000"/>
    <b v="0"/>
    <b v="0"/>
    <s v="theater/plays"/>
    <x v="3"/>
    <s v="plays"/>
  </r>
  <r>
    <n v="303"/>
    <x v="302"/>
    <s v="Networked optimal architecture"/>
    <n v="3400"/>
    <n v="2809"/>
    <x v="0"/>
    <n v="0.82617647058823529"/>
    <n v="87.78125"/>
    <x v="235"/>
    <s v="US"/>
    <s v="USD"/>
    <n v="1452146400"/>
    <n v="1452578400"/>
    <b v="0"/>
    <b v="0"/>
    <s v="music/indie rock"/>
    <x v="1"/>
    <s v="indie rock"/>
  </r>
  <r>
    <n v="304"/>
    <x v="303"/>
    <s v="User-friendly discrete benchmark"/>
    <n v="2100"/>
    <n v="11469"/>
    <x v="1"/>
    <n v="5.4614285714285717"/>
    <n v="80.767605633802816"/>
    <x v="23"/>
    <s v="US"/>
    <s v="USD"/>
    <n v="1470546000"/>
    <n v="1474088400"/>
    <b v="0"/>
    <b v="0"/>
    <s v="film &amp; video/documentary"/>
    <x v="4"/>
    <s v="documentary"/>
  </r>
  <r>
    <n v="305"/>
    <x v="304"/>
    <s v="Grass-roots actuating policy"/>
    <n v="2800"/>
    <n v="8014"/>
    <x v="1"/>
    <n v="2.8621428571428571"/>
    <n v="94.28235294117647"/>
    <x v="72"/>
    <s v="US"/>
    <s v="USD"/>
    <n v="1458363600"/>
    <n v="1461906000"/>
    <b v="0"/>
    <b v="0"/>
    <s v="theater/plays"/>
    <x v="3"/>
    <s v="plays"/>
  </r>
  <r>
    <n v="306"/>
    <x v="305"/>
    <s v="Enterprise-wide 3rdgeneration knowledge user"/>
    <n v="6500"/>
    <n v="514"/>
    <x v="0"/>
    <n v="7.9076923076923072E-2"/>
    <n v="73.428571428571431"/>
    <x v="243"/>
    <s v="US"/>
    <s v="USD"/>
    <n v="1500008400"/>
    <n v="1500267600"/>
    <b v="0"/>
    <b v="1"/>
    <s v="theater/plays"/>
    <x v="3"/>
    <s v="plays"/>
  </r>
  <r>
    <n v="307"/>
    <x v="306"/>
    <s v="Face-to-face zero tolerance moderator"/>
    <n v="32900"/>
    <n v="43473"/>
    <x v="1"/>
    <n v="1.3213677811550153"/>
    <n v="65.968133535660087"/>
    <x v="244"/>
    <s v="DK"/>
    <s v="DKK"/>
    <n v="1338958800"/>
    <n v="1340686800"/>
    <b v="0"/>
    <b v="1"/>
    <s v="publishing/fiction"/>
    <x v="5"/>
    <s v="fiction"/>
  </r>
  <r>
    <n v="308"/>
    <x v="307"/>
    <s v="Grass-roots optimizing projection"/>
    <n v="118200"/>
    <n v="87560"/>
    <x v="0"/>
    <n v="0.74077834179357027"/>
    <n v="109.04109589041096"/>
    <x v="245"/>
    <s v="US"/>
    <s v="USD"/>
    <n v="1303102800"/>
    <n v="1303189200"/>
    <b v="0"/>
    <b v="0"/>
    <s v="theater/plays"/>
    <x v="3"/>
    <s v="plays"/>
  </r>
  <r>
    <n v="309"/>
    <x v="308"/>
    <s v="User-centric 6thgeneration attitude"/>
    <n v="4100"/>
    <n v="3087"/>
    <x v="3"/>
    <n v="0.75292682926829269"/>
    <n v="41.16"/>
    <x v="51"/>
    <s v="US"/>
    <s v="USD"/>
    <n v="1316581200"/>
    <n v="1318309200"/>
    <b v="0"/>
    <b v="1"/>
    <s v="music/indie rock"/>
    <x v="1"/>
    <s v="indie rock"/>
  </r>
  <r>
    <n v="310"/>
    <x v="309"/>
    <s v="Switchable zero tolerance website"/>
    <n v="7800"/>
    <n v="1586"/>
    <x v="0"/>
    <n v="0.20333333333333334"/>
    <n v="99.125"/>
    <x v="36"/>
    <s v="US"/>
    <s v="USD"/>
    <n v="1270789200"/>
    <n v="1272171600"/>
    <b v="0"/>
    <b v="0"/>
    <s v="games/video games"/>
    <x v="6"/>
    <s v="video games"/>
  </r>
  <r>
    <n v="311"/>
    <x v="310"/>
    <s v="Focused real-time help-desk"/>
    <n v="6300"/>
    <n v="12812"/>
    <x v="1"/>
    <n v="2.0336507936507937"/>
    <n v="105.88429752066116"/>
    <x v="246"/>
    <s v="US"/>
    <s v="USD"/>
    <n v="1297836000"/>
    <n v="1298872800"/>
    <b v="0"/>
    <b v="0"/>
    <s v="theater/plays"/>
    <x v="3"/>
    <s v="plays"/>
  </r>
  <r>
    <n v="312"/>
    <x v="311"/>
    <s v="Robust impactful approach"/>
    <n v="59100"/>
    <n v="183345"/>
    <x v="1"/>
    <n v="3.1022842639593908"/>
    <n v="48.996525921966864"/>
    <x v="247"/>
    <s v="US"/>
    <s v="USD"/>
    <n v="1382677200"/>
    <n v="1383282000"/>
    <b v="0"/>
    <b v="0"/>
    <s v="theater/plays"/>
    <x v="3"/>
    <s v="plays"/>
  </r>
  <r>
    <n v="313"/>
    <x v="312"/>
    <s v="Secured maximized policy"/>
    <n v="2200"/>
    <n v="8697"/>
    <x v="1"/>
    <n v="3.9531818181818181"/>
    <n v="39"/>
    <x v="248"/>
    <s v="US"/>
    <s v="USD"/>
    <n v="1330322400"/>
    <n v="1330495200"/>
    <b v="0"/>
    <b v="0"/>
    <s v="music/rock"/>
    <x v="1"/>
    <s v="rock"/>
  </r>
  <r>
    <n v="314"/>
    <x v="313"/>
    <s v="Realigned upward-trending strategy"/>
    <n v="1400"/>
    <n v="4126"/>
    <x v="1"/>
    <n v="2.9471428571428571"/>
    <n v="31.022556390977442"/>
    <x v="221"/>
    <s v="US"/>
    <s v="USD"/>
    <n v="1552366800"/>
    <n v="1552798800"/>
    <b v="0"/>
    <b v="1"/>
    <s v="film &amp; video/documentary"/>
    <x v="4"/>
    <s v="documentary"/>
  </r>
  <r>
    <n v="315"/>
    <x v="314"/>
    <s v="Open-source interactive knowledge user"/>
    <n v="9500"/>
    <n v="3220"/>
    <x v="0"/>
    <n v="0.33894736842105261"/>
    <n v="103.87096774193549"/>
    <x v="249"/>
    <s v="US"/>
    <s v="USD"/>
    <n v="1400907600"/>
    <n v="1403413200"/>
    <b v="0"/>
    <b v="0"/>
    <s v="theater/plays"/>
    <x v="3"/>
    <s v="plays"/>
  </r>
  <r>
    <n v="316"/>
    <x v="315"/>
    <s v="Configurable demand-driven matrix"/>
    <n v="9600"/>
    <n v="6401"/>
    <x v="0"/>
    <n v="0.66677083333333331"/>
    <n v="59.268518518518519"/>
    <x v="250"/>
    <s v="IT"/>
    <s v="EUR"/>
    <n v="1574143200"/>
    <n v="1574229600"/>
    <b v="0"/>
    <b v="1"/>
    <s v="food/food trucks"/>
    <x v="0"/>
    <s v="food trucks"/>
  </r>
  <r>
    <n v="317"/>
    <x v="316"/>
    <s v="Cross-group coherent hierarchy"/>
    <n v="6600"/>
    <n v="1269"/>
    <x v="0"/>
    <n v="0.19227272727272726"/>
    <n v="42.3"/>
    <x v="141"/>
    <s v="US"/>
    <s v="USD"/>
    <n v="1494738000"/>
    <n v="1495861200"/>
    <b v="0"/>
    <b v="0"/>
    <s v="theater/plays"/>
    <x v="3"/>
    <s v="plays"/>
  </r>
  <r>
    <n v="318"/>
    <x v="317"/>
    <s v="Decentralized demand-driven open system"/>
    <n v="5700"/>
    <n v="903"/>
    <x v="0"/>
    <n v="0.15842105263157893"/>
    <n v="53.117647058823529"/>
    <x v="68"/>
    <s v="US"/>
    <s v="USD"/>
    <n v="1392357600"/>
    <n v="1392530400"/>
    <b v="0"/>
    <b v="0"/>
    <s v="music/rock"/>
    <x v="1"/>
    <s v="rock"/>
  </r>
  <r>
    <n v="319"/>
    <x v="318"/>
    <s v="Advanced empowering matrix"/>
    <n v="8400"/>
    <n v="3251"/>
    <x v="3"/>
    <n v="0.38702380952380955"/>
    <n v="50.796875"/>
    <x v="251"/>
    <s v="US"/>
    <s v="USD"/>
    <n v="1281589200"/>
    <n v="1283662800"/>
    <b v="0"/>
    <b v="0"/>
    <s v="technology/web"/>
    <x v="2"/>
    <s v="web"/>
  </r>
  <r>
    <n v="320"/>
    <x v="319"/>
    <s v="Phased holistic implementation"/>
    <n v="84400"/>
    <n v="8092"/>
    <x v="0"/>
    <n v="9.5876777251184833E-2"/>
    <n v="101.15"/>
    <x v="175"/>
    <s v="US"/>
    <s v="USD"/>
    <n v="1305003600"/>
    <n v="1305781200"/>
    <b v="0"/>
    <b v="0"/>
    <s v="publishing/fiction"/>
    <x v="5"/>
    <s v="fiction"/>
  </r>
  <r>
    <n v="321"/>
    <x v="320"/>
    <s v="Proactive attitude-oriented knowledge user"/>
    <n v="170400"/>
    <n v="160422"/>
    <x v="0"/>
    <n v="0.94144366197183094"/>
    <n v="65.000810372771468"/>
    <x v="194"/>
    <s v="US"/>
    <s v="USD"/>
    <n v="1301634000"/>
    <n v="1302325200"/>
    <b v="0"/>
    <b v="0"/>
    <s v="film &amp; video/shorts"/>
    <x v="4"/>
    <s v="shorts"/>
  </r>
  <r>
    <n v="322"/>
    <x v="321"/>
    <s v="Visionary asymmetric Graphical User Interface"/>
    <n v="117900"/>
    <n v="196377"/>
    <x v="1"/>
    <n v="1.6656234096692113"/>
    <n v="37.998645510835914"/>
    <x v="252"/>
    <s v="US"/>
    <s v="USD"/>
    <n v="1290664800"/>
    <n v="1291788000"/>
    <b v="0"/>
    <b v="0"/>
    <s v="theater/plays"/>
    <x v="3"/>
    <s v="plays"/>
  </r>
  <r>
    <n v="323"/>
    <x v="322"/>
    <s v="Integrated zero-defect help-desk"/>
    <n v="8900"/>
    <n v="2148"/>
    <x v="0"/>
    <n v="0.24134831460674158"/>
    <n v="82.615384615384613"/>
    <x v="150"/>
    <s v="GB"/>
    <s v="GBP"/>
    <n v="1395896400"/>
    <n v="1396069200"/>
    <b v="0"/>
    <b v="0"/>
    <s v="film &amp; video/documentary"/>
    <x v="4"/>
    <s v="documentary"/>
  </r>
  <r>
    <n v="324"/>
    <x v="323"/>
    <s v="Inverse analyzing matrices"/>
    <n v="7100"/>
    <n v="11648"/>
    <x v="1"/>
    <n v="1.6405633802816901"/>
    <n v="37.941368078175898"/>
    <x v="253"/>
    <s v="US"/>
    <s v="USD"/>
    <n v="1434862800"/>
    <n v="1435899600"/>
    <b v="0"/>
    <b v="1"/>
    <s v="theater/plays"/>
    <x v="3"/>
    <s v="plays"/>
  </r>
  <r>
    <n v="325"/>
    <x v="324"/>
    <s v="Programmable systemic implementation"/>
    <n v="6500"/>
    <n v="5897"/>
    <x v="0"/>
    <n v="0.90723076923076929"/>
    <n v="80.780821917808225"/>
    <x v="107"/>
    <s v="US"/>
    <s v="USD"/>
    <n v="1529125200"/>
    <n v="1531112400"/>
    <b v="0"/>
    <b v="1"/>
    <s v="theater/plays"/>
    <x v="3"/>
    <s v="plays"/>
  </r>
  <r>
    <n v="326"/>
    <x v="325"/>
    <s v="Multi-channeled next generation architecture"/>
    <n v="7200"/>
    <n v="3326"/>
    <x v="0"/>
    <n v="0.46194444444444444"/>
    <n v="25.984375"/>
    <x v="58"/>
    <s v="US"/>
    <s v="USD"/>
    <n v="1451109600"/>
    <n v="1451628000"/>
    <b v="0"/>
    <b v="0"/>
    <s v="film &amp; video/animation"/>
    <x v="4"/>
    <s v="animation"/>
  </r>
  <r>
    <n v="327"/>
    <x v="326"/>
    <s v="Digitized 3rdgeneration encoding"/>
    <n v="2600"/>
    <n v="1002"/>
    <x v="0"/>
    <n v="0.38538461538461538"/>
    <n v="30.363636363636363"/>
    <x v="254"/>
    <s v="US"/>
    <s v="USD"/>
    <n v="1566968400"/>
    <n v="1567314000"/>
    <b v="0"/>
    <b v="1"/>
    <s v="theater/plays"/>
    <x v="3"/>
    <s v="plays"/>
  </r>
  <r>
    <n v="328"/>
    <x v="327"/>
    <s v="Innovative well-modulated functionalities"/>
    <n v="98700"/>
    <n v="131826"/>
    <x v="1"/>
    <n v="1.3356231003039514"/>
    <n v="54.004916018025398"/>
    <x v="255"/>
    <s v="US"/>
    <s v="USD"/>
    <n v="1543557600"/>
    <n v="1544508000"/>
    <b v="0"/>
    <b v="0"/>
    <s v="music/rock"/>
    <x v="1"/>
    <s v="rock"/>
  </r>
  <r>
    <n v="329"/>
    <x v="328"/>
    <s v="Fundamental incremental database"/>
    <n v="93800"/>
    <n v="21477"/>
    <x v="2"/>
    <n v="0.22896588486140726"/>
    <n v="101.78672985781991"/>
    <x v="57"/>
    <s v="US"/>
    <s v="USD"/>
    <n v="1481522400"/>
    <n v="1482472800"/>
    <b v="0"/>
    <b v="0"/>
    <s v="games/video games"/>
    <x v="6"/>
    <s v="video games"/>
  </r>
  <r>
    <n v="330"/>
    <x v="329"/>
    <s v="Expanded encompassing open architecture"/>
    <n v="33700"/>
    <n v="62330"/>
    <x v="1"/>
    <n v="1.8495548961424333"/>
    <n v="45.003610108303249"/>
    <x v="256"/>
    <s v="GB"/>
    <s v="GBP"/>
    <n v="1512712800"/>
    <n v="1512799200"/>
    <b v="0"/>
    <b v="0"/>
    <s v="film &amp; video/documentary"/>
    <x v="4"/>
    <s v="documentary"/>
  </r>
  <r>
    <n v="331"/>
    <x v="330"/>
    <s v="Intuitive static portal"/>
    <n v="3300"/>
    <n v="14643"/>
    <x v="1"/>
    <n v="4.4372727272727275"/>
    <n v="77.068421052631578"/>
    <x v="257"/>
    <s v="US"/>
    <s v="USD"/>
    <n v="1324274400"/>
    <n v="1324360800"/>
    <b v="0"/>
    <b v="0"/>
    <s v="food/food trucks"/>
    <x v="0"/>
    <s v="food trucks"/>
  </r>
  <r>
    <n v="332"/>
    <x v="331"/>
    <s v="Optional bandwidth-monitored definition"/>
    <n v="20700"/>
    <n v="41396"/>
    <x v="1"/>
    <n v="1.999806763285024"/>
    <n v="88.076595744680844"/>
    <x v="258"/>
    <s v="US"/>
    <s v="USD"/>
    <n v="1364446800"/>
    <n v="1364533200"/>
    <b v="0"/>
    <b v="0"/>
    <s v="technology/wearables"/>
    <x v="2"/>
    <s v="wearables"/>
  </r>
  <r>
    <n v="333"/>
    <x v="332"/>
    <s v="Persistent well-modulated synergy"/>
    <n v="9600"/>
    <n v="11900"/>
    <x v="1"/>
    <n v="1.2395833333333333"/>
    <n v="47.035573122529641"/>
    <x v="259"/>
    <s v="US"/>
    <s v="USD"/>
    <n v="1542693600"/>
    <n v="1545112800"/>
    <b v="0"/>
    <b v="0"/>
    <s v="theater/plays"/>
    <x v="3"/>
    <s v="plays"/>
  </r>
  <r>
    <n v="334"/>
    <x v="333"/>
    <s v="Assimilated discrete algorithm"/>
    <n v="66200"/>
    <n v="123538"/>
    <x v="1"/>
    <n v="1.8661329305135952"/>
    <n v="110.99550763701707"/>
    <x v="260"/>
    <s v="US"/>
    <s v="USD"/>
    <n v="1515564000"/>
    <n v="1516168800"/>
    <b v="0"/>
    <b v="0"/>
    <s v="music/rock"/>
    <x v="1"/>
    <s v="rock"/>
  </r>
  <r>
    <n v="335"/>
    <x v="334"/>
    <s v="Operative uniform hub"/>
    <n v="173800"/>
    <n v="198628"/>
    <x v="1"/>
    <n v="1.1428538550057536"/>
    <n v="87.003066141042481"/>
    <x v="261"/>
    <s v="US"/>
    <s v="USD"/>
    <n v="1573797600"/>
    <n v="1574920800"/>
    <b v="0"/>
    <b v="0"/>
    <s v="music/rock"/>
    <x v="1"/>
    <s v="rock"/>
  </r>
  <r>
    <n v="336"/>
    <x v="335"/>
    <s v="Customizable intangible capability"/>
    <n v="70700"/>
    <n v="68602"/>
    <x v="0"/>
    <n v="0.97032531824611035"/>
    <n v="63.994402985074629"/>
    <x v="262"/>
    <s v="US"/>
    <s v="USD"/>
    <n v="1292392800"/>
    <n v="1292479200"/>
    <b v="0"/>
    <b v="1"/>
    <s v="music/rock"/>
    <x v="1"/>
    <s v="rock"/>
  </r>
  <r>
    <n v="337"/>
    <x v="336"/>
    <s v="Innovative didactic analyzer"/>
    <n v="94500"/>
    <n v="116064"/>
    <x v="1"/>
    <n v="1.2281904761904763"/>
    <n v="105.9945205479452"/>
    <x v="263"/>
    <s v="US"/>
    <s v="USD"/>
    <n v="1573452000"/>
    <n v="1573538400"/>
    <b v="0"/>
    <b v="0"/>
    <s v="theater/plays"/>
    <x v="3"/>
    <s v="plays"/>
  </r>
  <r>
    <n v="338"/>
    <x v="337"/>
    <s v="Decentralized intangible encoding"/>
    <n v="69800"/>
    <n v="125042"/>
    <x v="1"/>
    <n v="1.7914326647564469"/>
    <n v="73.989349112426041"/>
    <x v="264"/>
    <s v="US"/>
    <s v="USD"/>
    <n v="1317790800"/>
    <n v="1320382800"/>
    <b v="0"/>
    <b v="0"/>
    <s v="theater/plays"/>
    <x v="3"/>
    <s v="plays"/>
  </r>
  <r>
    <n v="339"/>
    <x v="338"/>
    <s v="Front-line transitional algorithm"/>
    <n v="136300"/>
    <n v="108974"/>
    <x v="3"/>
    <n v="0.79951577402787966"/>
    <n v="84.02004626060139"/>
    <x v="265"/>
    <s v="CA"/>
    <s v="CAD"/>
    <n v="1501650000"/>
    <n v="1502859600"/>
    <b v="0"/>
    <b v="0"/>
    <s v="theater/plays"/>
    <x v="3"/>
    <s v="plays"/>
  </r>
  <r>
    <n v="340"/>
    <x v="339"/>
    <s v="Switchable didactic matrices"/>
    <n v="37100"/>
    <n v="34964"/>
    <x v="0"/>
    <n v="0.94242587601078165"/>
    <n v="88.966921119592882"/>
    <x v="224"/>
    <s v="US"/>
    <s v="USD"/>
    <n v="1323669600"/>
    <n v="1323756000"/>
    <b v="0"/>
    <b v="0"/>
    <s v="photography/photography books"/>
    <x v="7"/>
    <s v="photography books"/>
  </r>
  <r>
    <n v="341"/>
    <x v="340"/>
    <s v="Ameliorated disintermediate utilization"/>
    <n v="114300"/>
    <n v="96777"/>
    <x v="0"/>
    <n v="0.84669291338582675"/>
    <n v="76.990453460620529"/>
    <x v="266"/>
    <s v="US"/>
    <s v="USD"/>
    <n v="1440738000"/>
    <n v="1441342800"/>
    <b v="0"/>
    <b v="0"/>
    <s v="music/indie rock"/>
    <x v="1"/>
    <s v="indie rock"/>
  </r>
  <r>
    <n v="342"/>
    <x v="341"/>
    <s v="Visionary foreground middleware"/>
    <n v="47900"/>
    <n v="31864"/>
    <x v="0"/>
    <n v="0.66521920668058454"/>
    <n v="97.146341463414629"/>
    <x v="267"/>
    <s v="US"/>
    <s v="USD"/>
    <n v="1374296400"/>
    <n v="1375333200"/>
    <b v="0"/>
    <b v="0"/>
    <s v="theater/plays"/>
    <x v="3"/>
    <s v="plays"/>
  </r>
  <r>
    <n v="343"/>
    <x v="342"/>
    <s v="Optional zero-defect task-force"/>
    <n v="9000"/>
    <n v="4853"/>
    <x v="0"/>
    <n v="0.53922222222222227"/>
    <n v="33.013605442176868"/>
    <x v="98"/>
    <s v="US"/>
    <s v="USD"/>
    <n v="1384840800"/>
    <n v="1389420000"/>
    <b v="0"/>
    <b v="0"/>
    <s v="theater/plays"/>
    <x v="3"/>
    <s v="plays"/>
  </r>
  <r>
    <n v="344"/>
    <x v="343"/>
    <s v="Devolved exuding emulation"/>
    <n v="197600"/>
    <n v="82959"/>
    <x v="0"/>
    <n v="0.41983299595141699"/>
    <n v="99.950602409638549"/>
    <x v="268"/>
    <s v="US"/>
    <s v="USD"/>
    <n v="1516600800"/>
    <n v="1520056800"/>
    <b v="0"/>
    <b v="0"/>
    <s v="games/video games"/>
    <x v="6"/>
    <s v="video games"/>
  </r>
  <r>
    <n v="345"/>
    <x v="344"/>
    <s v="Open-source neutral task-force"/>
    <n v="157600"/>
    <n v="23159"/>
    <x v="0"/>
    <n v="0.14694796954314721"/>
    <n v="69.966767371601208"/>
    <x v="269"/>
    <s v="GB"/>
    <s v="GBP"/>
    <n v="1436418000"/>
    <n v="1436504400"/>
    <b v="0"/>
    <b v="0"/>
    <s v="film &amp; video/drama"/>
    <x v="4"/>
    <s v="drama"/>
  </r>
  <r>
    <n v="346"/>
    <x v="345"/>
    <s v="Virtual attitude-oriented migration"/>
    <n v="8000"/>
    <n v="2758"/>
    <x v="0"/>
    <n v="0.34475"/>
    <n v="110.32"/>
    <x v="270"/>
    <s v="US"/>
    <s v="USD"/>
    <n v="1503550800"/>
    <n v="1508302800"/>
    <b v="0"/>
    <b v="1"/>
    <s v="music/indie rock"/>
    <x v="1"/>
    <s v="indie rock"/>
  </r>
  <r>
    <n v="347"/>
    <x v="346"/>
    <s v="Open-source full-range portal"/>
    <n v="900"/>
    <n v="12607"/>
    <x v="1"/>
    <n v="14.007777777777777"/>
    <n v="66.005235602094245"/>
    <x v="271"/>
    <s v="US"/>
    <s v="USD"/>
    <n v="1423634400"/>
    <n v="1425708000"/>
    <b v="0"/>
    <b v="0"/>
    <s v="technology/web"/>
    <x v="2"/>
    <s v="web"/>
  </r>
  <r>
    <n v="348"/>
    <x v="347"/>
    <s v="Versatile cohesive open system"/>
    <n v="199000"/>
    <n v="142823"/>
    <x v="0"/>
    <n v="0.71770351758793971"/>
    <n v="41.005742176284812"/>
    <x v="272"/>
    <s v="US"/>
    <s v="USD"/>
    <n v="1487224800"/>
    <n v="1488348000"/>
    <b v="0"/>
    <b v="0"/>
    <s v="food/food trucks"/>
    <x v="0"/>
    <s v="food trucks"/>
  </r>
  <r>
    <n v="349"/>
    <x v="348"/>
    <s v="Multi-layered bottom-line frame"/>
    <n v="180800"/>
    <n v="95958"/>
    <x v="0"/>
    <n v="0.53074115044247783"/>
    <n v="103.96316359696641"/>
    <x v="273"/>
    <s v="US"/>
    <s v="USD"/>
    <n v="1500008400"/>
    <n v="1502600400"/>
    <b v="0"/>
    <b v="0"/>
    <s v="theater/plays"/>
    <x v="3"/>
    <s v="plays"/>
  </r>
  <r>
    <n v="350"/>
    <x v="349"/>
    <s v="Pre-emptive neutral capacity"/>
    <n v="100"/>
    <n v="5"/>
    <x v="0"/>
    <n v="0.05"/>
    <n v="5"/>
    <x v="49"/>
    <s v="US"/>
    <s v="USD"/>
    <n v="1432098000"/>
    <n v="1433653200"/>
    <b v="0"/>
    <b v="1"/>
    <s v="music/jazz"/>
    <x v="1"/>
    <s v="jazz"/>
  </r>
  <r>
    <n v="351"/>
    <x v="350"/>
    <s v="Universal maximized methodology"/>
    <n v="74100"/>
    <n v="94631"/>
    <x v="1"/>
    <n v="1.2770715249662619"/>
    <n v="47.009935419771487"/>
    <x v="274"/>
    <s v="US"/>
    <s v="USD"/>
    <n v="1440392400"/>
    <n v="1441602000"/>
    <b v="0"/>
    <b v="0"/>
    <s v="music/rock"/>
    <x v="1"/>
    <s v="rock"/>
  </r>
  <r>
    <n v="352"/>
    <x v="351"/>
    <s v="Expanded hybrid hardware"/>
    <n v="2800"/>
    <n v="977"/>
    <x v="0"/>
    <n v="0.34892857142857142"/>
    <n v="29.606060606060606"/>
    <x v="254"/>
    <s v="CA"/>
    <s v="CAD"/>
    <n v="1446876000"/>
    <n v="1447567200"/>
    <b v="0"/>
    <b v="0"/>
    <s v="theater/plays"/>
    <x v="3"/>
    <s v="plays"/>
  </r>
  <r>
    <n v="353"/>
    <x v="352"/>
    <s v="Profit-focused multi-tasking access"/>
    <n v="33600"/>
    <n v="137961"/>
    <x v="1"/>
    <n v="4.105982142857143"/>
    <n v="81.010569583088667"/>
    <x v="275"/>
    <s v="US"/>
    <s v="USD"/>
    <n v="1562302800"/>
    <n v="1562389200"/>
    <b v="0"/>
    <b v="0"/>
    <s v="theater/plays"/>
    <x v="3"/>
    <s v="plays"/>
  </r>
  <r>
    <n v="354"/>
    <x v="353"/>
    <s v="Profit-focused transitional capability"/>
    <n v="6100"/>
    <n v="7548"/>
    <x v="1"/>
    <n v="1.2373770491803278"/>
    <n v="94.35"/>
    <x v="175"/>
    <s v="DK"/>
    <s v="DKK"/>
    <n v="1378184400"/>
    <n v="1378789200"/>
    <b v="0"/>
    <b v="0"/>
    <s v="film &amp; video/documentary"/>
    <x v="4"/>
    <s v="documentary"/>
  </r>
  <r>
    <n v="355"/>
    <x v="354"/>
    <s v="Front-line scalable definition"/>
    <n v="3800"/>
    <n v="2241"/>
    <x v="2"/>
    <n v="0.58973684210526311"/>
    <n v="26.058139534883722"/>
    <x v="99"/>
    <s v="US"/>
    <s v="USD"/>
    <n v="1485064800"/>
    <n v="1488520800"/>
    <b v="0"/>
    <b v="0"/>
    <s v="technology/wearables"/>
    <x v="2"/>
    <s v="wearables"/>
  </r>
  <r>
    <n v="356"/>
    <x v="355"/>
    <s v="Open-source systematic protocol"/>
    <n v="9300"/>
    <n v="3431"/>
    <x v="0"/>
    <n v="0.36892473118279567"/>
    <n v="85.775000000000006"/>
    <x v="174"/>
    <s v="IT"/>
    <s v="EUR"/>
    <n v="1326520800"/>
    <n v="1327298400"/>
    <b v="0"/>
    <b v="0"/>
    <s v="theater/plays"/>
    <x v="3"/>
    <s v="plays"/>
  </r>
  <r>
    <n v="357"/>
    <x v="356"/>
    <s v="Implemented tangible algorithm"/>
    <n v="2300"/>
    <n v="4253"/>
    <x v="1"/>
    <n v="1.8491304347826087"/>
    <n v="103.73170731707317"/>
    <x v="142"/>
    <s v="US"/>
    <s v="USD"/>
    <n v="1441256400"/>
    <n v="1443416400"/>
    <b v="0"/>
    <b v="0"/>
    <s v="games/video games"/>
    <x v="6"/>
    <s v="video games"/>
  </r>
  <r>
    <n v="358"/>
    <x v="357"/>
    <s v="Profit-focused 3rdgeneration circuit"/>
    <n v="9700"/>
    <n v="1146"/>
    <x v="0"/>
    <n v="0.11814432989690722"/>
    <n v="49.826086956521742"/>
    <x v="276"/>
    <s v="CA"/>
    <s v="CAD"/>
    <n v="1533877200"/>
    <n v="1534136400"/>
    <b v="1"/>
    <b v="0"/>
    <s v="photography/photography books"/>
    <x v="7"/>
    <s v="photography books"/>
  </r>
  <r>
    <n v="359"/>
    <x v="358"/>
    <s v="Compatible needs-based architecture"/>
    <n v="4000"/>
    <n v="11948"/>
    <x v="1"/>
    <n v="2.9870000000000001"/>
    <n v="63.893048128342244"/>
    <x v="277"/>
    <s v="US"/>
    <s v="USD"/>
    <n v="1314421200"/>
    <n v="1315026000"/>
    <b v="0"/>
    <b v="0"/>
    <s v="film &amp; video/animation"/>
    <x v="4"/>
    <s v="animation"/>
  </r>
  <r>
    <n v="360"/>
    <x v="359"/>
    <s v="Right-sized zero tolerance migration"/>
    <n v="59700"/>
    <n v="135132"/>
    <x v="1"/>
    <n v="2.2635175879396985"/>
    <n v="47.002434782608695"/>
    <x v="278"/>
    <s v="GB"/>
    <s v="GBP"/>
    <n v="1293861600"/>
    <n v="1295071200"/>
    <b v="0"/>
    <b v="1"/>
    <s v="theater/plays"/>
    <x v="3"/>
    <s v="plays"/>
  </r>
  <r>
    <n v="361"/>
    <x v="360"/>
    <s v="Quality-focused reciprocal structure"/>
    <n v="5500"/>
    <n v="9546"/>
    <x v="1"/>
    <n v="1.7356363636363636"/>
    <n v="108.47727272727273"/>
    <x v="39"/>
    <s v="US"/>
    <s v="USD"/>
    <n v="1507352400"/>
    <n v="1509426000"/>
    <b v="0"/>
    <b v="0"/>
    <s v="theater/plays"/>
    <x v="3"/>
    <s v="plays"/>
  </r>
  <r>
    <n v="362"/>
    <x v="361"/>
    <s v="Automated actuating conglomeration"/>
    <n v="3700"/>
    <n v="13755"/>
    <x v="1"/>
    <n v="3.7175675675675675"/>
    <n v="72.015706806282722"/>
    <x v="271"/>
    <s v="US"/>
    <s v="USD"/>
    <n v="1296108000"/>
    <n v="1299391200"/>
    <b v="0"/>
    <b v="0"/>
    <s v="music/rock"/>
    <x v="1"/>
    <s v="rock"/>
  </r>
  <r>
    <n v="363"/>
    <x v="362"/>
    <s v="Re-contextualized local initiative"/>
    <n v="5200"/>
    <n v="8330"/>
    <x v="1"/>
    <n v="1.601923076923077"/>
    <n v="59.928057553956833"/>
    <x v="279"/>
    <s v="US"/>
    <s v="USD"/>
    <n v="1324965600"/>
    <n v="1325052000"/>
    <b v="0"/>
    <b v="0"/>
    <s v="music/rock"/>
    <x v="1"/>
    <s v="rock"/>
  </r>
  <r>
    <n v="364"/>
    <x v="363"/>
    <s v="Switchable intangible definition"/>
    <n v="900"/>
    <n v="14547"/>
    <x v="1"/>
    <n v="16.163333333333334"/>
    <n v="78.209677419354833"/>
    <x v="129"/>
    <s v="US"/>
    <s v="USD"/>
    <n v="1520229600"/>
    <n v="1522818000"/>
    <b v="0"/>
    <b v="0"/>
    <s v="music/indie rock"/>
    <x v="1"/>
    <s v="indie rock"/>
  </r>
  <r>
    <n v="365"/>
    <x v="364"/>
    <s v="Networked bottom-line initiative"/>
    <n v="1600"/>
    <n v="11735"/>
    <x v="1"/>
    <n v="7.3343749999999996"/>
    <n v="104.77678571428571"/>
    <x v="192"/>
    <s v="AU"/>
    <s v="AUD"/>
    <n v="1482991200"/>
    <n v="1485324000"/>
    <b v="0"/>
    <b v="0"/>
    <s v="theater/plays"/>
    <x v="3"/>
    <s v="plays"/>
  </r>
  <r>
    <n v="366"/>
    <x v="365"/>
    <s v="Robust directional system engine"/>
    <n v="1800"/>
    <n v="10658"/>
    <x v="1"/>
    <n v="5.9211111111111112"/>
    <n v="105.52475247524752"/>
    <x v="196"/>
    <s v="US"/>
    <s v="USD"/>
    <n v="1294034400"/>
    <n v="1294120800"/>
    <b v="0"/>
    <b v="1"/>
    <s v="theater/plays"/>
    <x v="3"/>
    <s v="plays"/>
  </r>
  <r>
    <n v="367"/>
    <x v="366"/>
    <s v="Triple-buffered explicit methodology"/>
    <n v="9900"/>
    <n v="1870"/>
    <x v="0"/>
    <n v="0.18888888888888888"/>
    <n v="24.933333333333334"/>
    <x v="51"/>
    <s v="US"/>
    <s v="USD"/>
    <n v="1413608400"/>
    <n v="1415685600"/>
    <b v="0"/>
    <b v="1"/>
    <s v="theater/plays"/>
    <x v="3"/>
    <s v="plays"/>
  </r>
  <r>
    <n v="368"/>
    <x v="367"/>
    <s v="Reactive directional capacity"/>
    <n v="5200"/>
    <n v="14394"/>
    <x v="1"/>
    <n v="2.7680769230769231"/>
    <n v="69.873786407766985"/>
    <x v="280"/>
    <s v="GB"/>
    <s v="GBP"/>
    <n v="1286946000"/>
    <n v="1288933200"/>
    <b v="0"/>
    <b v="1"/>
    <s v="film &amp; video/documentary"/>
    <x v="4"/>
    <s v="documentary"/>
  </r>
  <r>
    <n v="369"/>
    <x v="368"/>
    <s v="Polarized needs-based approach"/>
    <n v="5400"/>
    <n v="14743"/>
    <x v="1"/>
    <n v="2.730185185185185"/>
    <n v="95.733766233766232"/>
    <x v="110"/>
    <s v="US"/>
    <s v="USD"/>
    <n v="1359871200"/>
    <n v="1363237200"/>
    <b v="0"/>
    <b v="1"/>
    <s v="film &amp; video/television"/>
    <x v="4"/>
    <s v="television"/>
  </r>
  <r>
    <n v="370"/>
    <x v="369"/>
    <s v="Intuitive well-modulated middleware"/>
    <n v="112300"/>
    <n v="178965"/>
    <x v="1"/>
    <n v="1.593633125556545"/>
    <n v="29.997485752598056"/>
    <x v="281"/>
    <s v="US"/>
    <s v="USD"/>
    <n v="1555304400"/>
    <n v="1555822800"/>
    <b v="0"/>
    <b v="0"/>
    <s v="theater/plays"/>
    <x v="3"/>
    <s v="plays"/>
  </r>
  <r>
    <n v="371"/>
    <x v="370"/>
    <s v="Multi-channeled logistical matrices"/>
    <n v="189200"/>
    <n v="128410"/>
    <x v="0"/>
    <n v="0.67869978858350954"/>
    <n v="59.011948529411768"/>
    <x v="282"/>
    <s v="US"/>
    <s v="USD"/>
    <n v="1423375200"/>
    <n v="1427778000"/>
    <b v="0"/>
    <b v="0"/>
    <s v="theater/plays"/>
    <x v="3"/>
    <s v="plays"/>
  </r>
  <r>
    <n v="372"/>
    <x v="371"/>
    <s v="Pre-emptive bifurcated artificial intelligence"/>
    <n v="900"/>
    <n v="14324"/>
    <x v="1"/>
    <n v="15.915555555555555"/>
    <n v="84.757396449704146"/>
    <x v="283"/>
    <s v="US"/>
    <s v="USD"/>
    <n v="1420696800"/>
    <n v="1422424800"/>
    <b v="0"/>
    <b v="1"/>
    <s v="film &amp; video/documentary"/>
    <x v="4"/>
    <s v="documentary"/>
  </r>
  <r>
    <n v="373"/>
    <x v="372"/>
    <s v="Down-sized coherent toolset"/>
    <n v="22500"/>
    <n v="164291"/>
    <x v="1"/>
    <n v="7.3018222222222224"/>
    <n v="78.010921177587846"/>
    <x v="284"/>
    <s v="US"/>
    <s v="USD"/>
    <n v="1502946000"/>
    <n v="1503637200"/>
    <b v="0"/>
    <b v="0"/>
    <s v="theater/plays"/>
    <x v="3"/>
    <s v="plays"/>
  </r>
  <r>
    <n v="374"/>
    <x v="373"/>
    <s v="Open-source multi-tasking data-warehouse"/>
    <n v="167400"/>
    <n v="22073"/>
    <x v="0"/>
    <n v="0.13185782556750297"/>
    <n v="50.05215419501134"/>
    <x v="165"/>
    <s v="US"/>
    <s v="USD"/>
    <n v="1547186400"/>
    <n v="1547618400"/>
    <b v="0"/>
    <b v="1"/>
    <s v="film &amp; video/documentary"/>
    <x v="4"/>
    <s v="documentary"/>
  </r>
  <r>
    <n v="375"/>
    <x v="374"/>
    <s v="Future-proofed upward-trending contingency"/>
    <n v="2700"/>
    <n v="1479"/>
    <x v="0"/>
    <n v="0.54777777777777781"/>
    <n v="59.16"/>
    <x v="270"/>
    <s v="US"/>
    <s v="USD"/>
    <n v="1444971600"/>
    <n v="1449900000"/>
    <b v="0"/>
    <b v="0"/>
    <s v="music/indie rock"/>
    <x v="1"/>
    <s v="indie rock"/>
  </r>
  <r>
    <n v="376"/>
    <x v="375"/>
    <s v="Mandatory uniform matrix"/>
    <n v="3400"/>
    <n v="12275"/>
    <x v="1"/>
    <n v="3.6102941176470589"/>
    <n v="93.702290076335885"/>
    <x v="54"/>
    <s v="US"/>
    <s v="USD"/>
    <n v="1404622800"/>
    <n v="1405141200"/>
    <b v="0"/>
    <b v="0"/>
    <s v="music/rock"/>
    <x v="1"/>
    <s v="rock"/>
  </r>
  <r>
    <n v="377"/>
    <x v="376"/>
    <s v="Phased methodical initiative"/>
    <n v="49700"/>
    <n v="5098"/>
    <x v="0"/>
    <n v="0.10257545271629778"/>
    <n v="40.14173228346457"/>
    <x v="78"/>
    <s v="US"/>
    <s v="USD"/>
    <n v="1571720400"/>
    <n v="1572933600"/>
    <b v="0"/>
    <b v="0"/>
    <s v="theater/plays"/>
    <x v="3"/>
    <s v="plays"/>
  </r>
  <r>
    <n v="378"/>
    <x v="377"/>
    <s v="Managed stable function"/>
    <n v="178200"/>
    <n v="24882"/>
    <x v="0"/>
    <n v="0.13962962962962963"/>
    <n v="70.090140845070422"/>
    <x v="285"/>
    <s v="US"/>
    <s v="USD"/>
    <n v="1526878800"/>
    <n v="1530162000"/>
    <b v="0"/>
    <b v="0"/>
    <s v="film &amp; video/documentary"/>
    <x v="4"/>
    <s v="documentary"/>
  </r>
  <r>
    <n v="379"/>
    <x v="378"/>
    <s v="Realigned clear-thinking migration"/>
    <n v="7200"/>
    <n v="2912"/>
    <x v="0"/>
    <n v="0.40444444444444444"/>
    <n v="66.181818181818187"/>
    <x v="9"/>
    <s v="GB"/>
    <s v="GBP"/>
    <n v="1319691600"/>
    <n v="1320904800"/>
    <b v="0"/>
    <b v="0"/>
    <s v="theater/plays"/>
    <x v="3"/>
    <s v="plays"/>
  </r>
  <r>
    <n v="380"/>
    <x v="379"/>
    <s v="Optional clear-thinking process improvement"/>
    <n v="2500"/>
    <n v="4008"/>
    <x v="1"/>
    <n v="1.6032"/>
    <n v="47.714285714285715"/>
    <x v="286"/>
    <s v="US"/>
    <s v="USD"/>
    <n v="1371963600"/>
    <n v="1372395600"/>
    <b v="0"/>
    <b v="0"/>
    <s v="theater/plays"/>
    <x v="3"/>
    <s v="plays"/>
  </r>
  <r>
    <n v="381"/>
    <x v="380"/>
    <s v="Cross-group global moratorium"/>
    <n v="5300"/>
    <n v="9749"/>
    <x v="1"/>
    <n v="1.8394339622641509"/>
    <n v="62.896774193548389"/>
    <x v="287"/>
    <s v="US"/>
    <s v="USD"/>
    <n v="1433739600"/>
    <n v="1437714000"/>
    <b v="0"/>
    <b v="0"/>
    <s v="theater/plays"/>
    <x v="3"/>
    <s v="plays"/>
  </r>
  <r>
    <n v="382"/>
    <x v="381"/>
    <s v="Visionary systemic process improvement"/>
    <n v="9100"/>
    <n v="5803"/>
    <x v="0"/>
    <n v="0.63769230769230767"/>
    <n v="86.611940298507463"/>
    <x v="109"/>
    <s v="US"/>
    <s v="USD"/>
    <n v="1508130000"/>
    <n v="1509771600"/>
    <b v="0"/>
    <b v="0"/>
    <s v="photography/photography books"/>
    <x v="7"/>
    <s v="photography books"/>
  </r>
  <r>
    <n v="383"/>
    <x v="382"/>
    <s v="Progressive intangible flexibility"/>
    <n v="6300"/>
    <n v="14199"/>
    <x v="1"/>
    <n v="2.2538095238095237"/>
    <n v="75.126984126984127"/>
    <x v="288"/>
    <s v="US"/>
    <s v="USD"/>
    <n v="1550037600"/>
    <n v="1550556000"/>
    <b v="0"/>
    <b v="1"/>
    <s v="food/food trucks"/>
    <x v="0"/>
    <s v="food trucks"/>
  </r>
  <r>
    <n v="384"/>
    <x v="383"/>
    <s v="Reactive real-time software"/>
    <n v="114400"/>
    <n v="196779"/>
    <x v="1"/>
    <n v="1.7200961538461539"/>
    <n v="41.004167534903104"/>
    <x v="289"/>
    <s v="US"/>
    <s v="USD"/>
    <n v="1486706400"/>
    <n v="1489039200"/>
    <b v="1"/>
    <b v="1"/>
    <s v="film &amp; video/documentary"/>
    <x v="4"/>
    <s v="documentary"/>
  </r>
  <r>
    <n v="385"/>
    <x v="384"/>
    <s v="Programmable incremental knowledge user"/>
    <n v="38900"/>
    <n v="56859"/>
    <x v="1"/>
    <n v="1.4616709511568124"/>
    <n v="50.007915567282325"/>
    <x v="290"/>
    <s v="US"/>
    <s v="USD"/>
    <n v="1553835600"/>
    <n v="1556600400"/>
    <b v="0"/>
    <b v="0"/>
    <s v="publishing/nonfiction"/>
    <x v="5"/>
    <s v="nonfiction"/>
  </r>
  <r>
    <n v="386"/>
    <x v="385"/>
    <s v="Progressive 5thgeneration customer loyalty"/>
    <n v="135500"/>
    <n v="103554"/>
    <x v="0"/>
    <n v="0.76423616236162362"/>
    <n v="96.960674157303373"/>
    <x v="291"/>
    <s v="US"/>
    <s v="USD"/>
    <n v="1277528400"/>
    <n v="1278565200"/>
    <b v="0"/>
    <b v="0"/>
    <s v="theater/plays"/>
    <x v="3"/>
    <s v="plays"/>
  </r>
  <r>
    <n v="387"/>
    <x v="386"/>
    <s v="Triple-buffered logistical frame"/>
    <n v="109000"/>
    <n v="42795"/>
    <x v="0"/>
    <n v="0.39261467889908258"/>
    <n v="100.93160377358491"/>
    <x v="292"/>
    <s v="US"/>
    <s v="USD"/>
    <n v="1339477200"/>
    <n v="1339909200"/>
    <b v="0"/>
    <b v="0"/>
    <s v="technology/wearables"/>
    <x v="2"/>
    <s v="wearables"/>
  </r>
  <r>
    <n v="388"/>
    <x v="387"/>
    <s v="Exclusive dynamic adapter"/>
    <n v="114800"/>
    <n v="12938"/>
    <x v="3"/>
    <n v="0.11270034843205574"/>
    <n v="89.227586206896547"/>
    <x v="293"/>
    <s v="CH"/>
    <s v="CHF"/>
    <n v="1325656800"/>
    <n v="1325829600"/>
    <b v="0"/>
    <b v="0"/>
    <s v="music/indie rock"/>
    <x v="1"/>
    <s v="indie rock"/>
  </r>
  <r>
    <n v="389"/>
    <x v="388"/>
    <s v="Automated systemic hierarchy"/>
    <n v="83000"/>
    <n v="101352"/>
    <x v="1"/>
    <n v="1.2211084337349398"/>
    <n v="87.979166666666671"/>
    <x v="294"/>
    <s v="US"/>
    <s v="USD"/>
    <n v="1288242000"/>
    <n v="1290578400"/>
    <b v="0"/>
    <b v="0"/>
    <s v="theater/plays"/>
    <x v="3"/>
    <s v="plays"/>
  </r>
  <r>
    <n v="390"/>
    <x v="389"/>
    <s v="Digitized eco-centric core"/>
    <n v="2400"/>
    <n v="4477"/>
    <x v="1"/>
    <n v="1.8654166666666667"/>
    <n v="89.54"/>
    <x v="126"/>
    <s v="US"/>
    <s v="USD"/>
    <n v="1379048400"/>
    <n v="1380344400"/>
    <b v="0"/>
    <b v="0"/>
    <s v="photography/photography books"/>
    <x v="7"/>
    <s v="photography books"/>
  </r>
  <r>
    <n v="391"/>
    <x v="390"/>
    <s v="Mandatory uniform strategy"/>
    <n v="60400"/>
    <n v="4393"/>
    <x v="0"/>
    <n v="7.27317880794702E-2"/>
    <n v="29.09271523178808"/>
    <x v="295"/>
    <s v="US"/>
    <s v="USD"/>
    <n v="1389679200"/>
    <n v="1389852000"/>
    <b v="0"/>
    <b v="0"/>
    <s v="publishing/nonfiction"/>
    <x v="5"/>
    <s v="nonfiction"/>
  </r>
  <r>
    <n v="392"/>
    <x v="391"/>
    <s v="Profit-focused zero administration forecast"/>
    <n v="102900"/>
    <n v="67546"/>
    <x v="0"/>
    <n v="0.65642371234207963"/>
    <n v="42.006218905472636"/>
    <x v="296"/>
    <s v="US"/>
    <s v="USD"/>
    <n v="1294293600"/>
    <n v="1294466400"/>
    <b v="0"/>
    <b v="0"/>
    <s v="technology/wearables"/>
    <x v="2"/>
    <s v="wearables"/>
  </r>
  <r>
    <n v="393"/>
    <x v="392"/>
    <s v="De-engineered static orchestration"/>
    <n v="62800"/>
    <n v="143788"/>
    <x v="1"/>
    <n v="2.2896178343949045"/>
    <n v="47.004903563255965"/>
    <x v="297"/>
    <s v="CA"/>
    <s v="CAD"/>
    <n v="1500267600"/>
    <n v="1500354000"/>
    <b v="0"/>
    <b v="0"/>
    <s v="music/jazz"/>
    <x v="1"/>
    <s v="jazz"/>
  </r>
  <r>
    <n v="394"/>
    <x v="393"/>
    <s v="Customizable dynamic info-mediaries"/>
    <n v="800"/>
    <n v="3755"/>
    <x v="1"/>
    <n v="4.6937499999999996"/>
    <n v="110.44117647058823"/>
    <x v="298"/>
    <s v="US"/>
    <s v="USD"/>
    <n v="1375074000"/>
    <n v="1375938000"/>
    <b v="0"/>
    <b v="1"/>
    <s v="film &amp; video/documentary"/>
    <x v="4"/>
    <s v="documentary"/>
  </r>
  <r>
    <n v="395"/>
    <x v="122"/>
    <s v="Enhanced incremental budgetary management"/>
    <n v="7100"/>
    <n v="9238"/>
    <x v="1"/>
    <n v="1.3011267605633803"/>
    <n v="41.990909090909092"/>
    <x v="10"/>
    <s v="US"/>
    <s v="USD"/>
    <n v="1323324000"/>
    <n v="1323410400"/>
    <b v="1"/>
    <b v="0"/>
    <s v="theater/plays"/>
    <x v="3"/>
    <s v="plays"/>
  </r>
  <r>
    <n v="396"/>
    <x v="394"/>
    <s v="Digitized local info-mediaries"/>
    <n v="46100"/>
    <n v="77012"/>
    <x v="1"/>
    <n v="1.6705422993492407"/>
    <n v="48.012468827930178"/>
    <x v="299"/>
    <s v="AU"/>
    <s v="AUD"/>
    <n v="1538715600"/>
    <n v="1539406800"/>
    <b v="0"/>
    <b v="0"/>
    <s v="film &amp; video/drama"/>
    <x v="4"/>
    <s v="drama"/>
  </r>
  <r>
    <n v="397"/>
    <x v="395"/>
    <s v="Virtual systematic monitoring"/>
    <n v="8100"/>
    <n v="14083"/>
    <x v="1"/>
    <n v="1.738641975308642"/>
    <n v="31.019823788546255"/>
    <x v="211"/>
    <s v="US"/>
    <s v="USD"/>
    <n v="1369285200"/>
    <n v="1369803600"/>
    <b v="0"/>
    <b v="0"/>
    <s v="music/rock"/>
    <x v="1"/>
    <s v="rock"/>
  </r>
  <r>
    <n v="398"/>
    <x v="396"/>
    <s v="Reactive bottom-line open architecture"/>
    <n v="1700"/>
    <n v="12202"/>
    <x v="1"/>
    <n v="7.1776470588235295"/>
    <n v="99.203252032520325"/>
    <x v="300"/>
    <s v="IT"/>
    <s v="EUR"/>
    <n v="1525755600"/>
    <n v="1525928400"/>
    <b v="0"/>
    <b v="1"/>
    <s v="film &amp; video/animation"/>
    <x v="4"/>
    <s v="animation"/>
  </r>
  <r>
    <n v="399"/>
    <x v="397"/>
    <s v="Pre-emptive interactive model"/>
    <n v="97300"/>
    <n v="62127"/>
    <x v="0"/>
    <n v="0.63850976361767731"/>
    <n v="66.022316684378325"/>
    <x v="301"/>
    <s v="US"/>
    <s v="USD"/>
    <n v="1296626400"/>
    <n v="1297231200"/>
    <b v="0"/>
    <b v="0"/>
    <s v="music/indie rock"/>
    <x v="1"/>
    <s v="indie rock"/>
  </r>
  <r>
    <n v="400"/>
    <x v="398"/>
    <s v="Ergonomic eco-centric open architecture"/>
    <n v="100"/>
    <n v="2"/>
    <x v="0"/>
    <n v="0.02"/>
    <n v="2"/>
    <x v="49"/>
    <s v="US"/>
    <s v="USD"/>
    <n v="1376629200"/>
    <n v="1378530000"/>
    <b v="0"/>
    <b v="1"/>
    <s v="photography/photography books"/>
    <x v="7"/>
    <s v="photography books"/>
  </r>
  <r>
    <n v="401"/>
    <x v="399"/>
    <s v="Inverse radical hierarchy"/>
    <n v="900"/>
    <n v="13772"/>
    <x v="1"/>
    <n v="15.302222222222222"/>
    <n v="46.060200668896321"/>
    <x v="302"/>
    <s v="US"/>
    <s v="USD"/>
    <n v="1572152400"/>
    <n v="1572152400"/>
    <b v="0"/>
    <b v="0"/>
    <s v="theater/plays"/>
    <x v="3"/>
    <s v="plays"/>
  </r>
  <r>
    <n v="402"/>
    <x v="400"/>
    <s v="Team-oriented static interface"/>
    <n v="7300"/>
    <n v="2946"/>
    <x v="0"/>
    <n v="0.40356164383561643"/>
    <n v="73.650000000000006"/>
    <x v="174"/>
    <s v="US"/>
    <s v="USD"/>
    <n v="1325829600"/>
    <n v="1329890400"/>
    <b v="0"/>
    <b v="1"/>
    <s v="film &amp; video/shorts"/>
    <x v="4"/>
    <s v="shorts"/>
  </r>
  <r>
    <n v="403"/>
    <x v="401"/>
    <s v="Virtual foreground throughput"/>
    <n v="195800"/>
    <n v="168820"/>
    <x v="0"/>
    <n v="0.86220633299284988"/>
    <n v="55.99336650082919"/>
    <x v="303"/>
    <s v="CA"/>
    <s v="CAD"/>
    <n v="1273640400"/>
    <n v="1276750800"/>
    <b v="0"/>
    <b v="1"/>
    <s v="theater/plays"/>
    <x v="3"/>
    <s v="plays"/>
  </r>
  <r>
    <n v="404"/>
    <x v="402"/>
    <s v="Visionary exuding Internet solution"/>
    <n v="48900"/>
    <n v="154321"/>
    <x v="1"/>
    <n v="3.1558486707566464"/>
    <n v="68.985695127402778"/>
    <x v="304"/>
    <s v="US"/>
    <s v="USD"/>
    <n v="1510639200"/>
    <n v="1510898400"/>
    <b v="0"/>
    <b v="0"/>
    <s v="theater/plays"/>
    <x v="3"/>
    <s v="plays"/>
  </r>
  <r>
    <n v="405"/>
    <x v="403"/>
    <s v="Synchronized secondary analyzer"/>
    <n v="29600"/>
    <n v="26527"/>
    <x v="0"/>
    <n v="0.89618243243243245"/>
    <n v="60.981609195402299"/>
    <x v="305"/>
    <s v="US"/>
    <s v="USD"/>
    <n v="1528088400"/>
    <n v="1532408400"/>
    <b v="0"/>
    <b v="0"/>
    <s v="theater/plays"/>
    <x v="3"/>
    <s v="plays"/>
  </r>
  <r>
    <n v="406"/>
    <x v="404"/>
    <s v="Balanced attitude-oriented parallelism"/>
    <n v="39300"/>
    <n v="71583"/>
    <x v="1"/>
    <n v="1.8214503816793892"/>
    <n v="110.98139534883721"/>
    <x v="306"/>
    <s v="US"/>
    <s v="USD"/>
    <n v="1359525600"/>
    <n v="1360562400"/>
    <b v="1"/>
    <b v="0"/>
    <s v="film &amp; video/documentary"/>
    <x v="4"/>
    <s v="documentary"/>
  </r>
  <r>
    <n v="407"/>
    <x v="405"/>
    <s v="Organized bandwidth-monitored core"/>
    <n v="3400"/>
    <n v="12100"/>
    <x v="1"/>
    <n v="3.5588235294117645"/>
    <n v="25"/>
    <x v="307"/>
    <s v="DK"/>
    <s v="DKK"/>
    <n v="1570942800"/>
    <n v="1571547600"/>
    <b v="0"/>
    <b v="0"/>
    <s v="theater/plays"/>
    <x v="3"/>
    <s v="plays"/>
  </r>
  <r>
    <n v="408"/>
    <x v="406"/>
    <s v="Cloned leadingedge utilization"/>
    <n v="9200"/>
    <n v="12129"/>
    <x v="1"/>
    <n v="1.3183695652173912"/>
    <n v="78.759740259740255"/>
    <x v="110"/>
    <s v="CA"/>
    <s v="CAD"/>
    <n v="1466398800"/>
    <n v="1468126800"/>
    <b v="0"/>
    <b v="0"/>
    <s v="film &amp; video/documentary"/>
    <x v="4"/>
    <s v="documentary"/>
  </r>
  <r>
    <n v="409"/>
    <x v="97"/>
    <s v="Secured asymmetric projection"/>
    <n v="135600"/>
    <n v="62804"/>
    <x v="0"/>
    <n v="0.46315634218289087"/>
    <n v="87.960784313725483"/>
    <x v="308"/>
    <s v="US"/>
    <s v="USD"/>
    <n v="1492491600"/>
    <n v="1492837200"/>
    <b v="0"/>
    <b v="0"/>
    <s v="music/rock"/>
    <x v="1"/>
    <s v="rock"/>
  </r>
  <r>
    <n v="410"/>
    <x v="407"/>
    <s v="Advanced cohesive Graphic Interface"/>
    <n v="153700"/>
    <n v="55536"/>
    <x v="2"/>
    <n v="0.36132726089785294"/>
    <n v="49.987398739873989"/>
    <x v="309"/>
    <s v="US"/>
    <s v="USD"/>
    <n v="1430197200"/>
    <n v="1430197200"/>
    <b v="0"/>
    <b v="0"/>
    <s v="games/mobile games"/>
    <x v="6"/>
    <s v="mobile games"/>
  </r>
  <r>
    <n v="411"/>
    <x v="408"/>
    <s v="Down-sized maximized function"/>
    <n v="7800"/>
    <n v="8161"/>
    <x v="1"/>
    <n v="1.0462820512820512"/>
    <n v="99.524390243902445"/>
    <x v="172"/>
    <s v="US"/>
    <s v="USD"/>
    <n v="1496034000"/>
    <n v="1496206800"/>
    <b v="0"/>
    <b v="0"/>
    <s v="theater/plays"/>
    <x v="3"/>
    <s v="plays"/>
  </r>
  <r>
    <n v="412"/>
    <x v="409"/>
    <s v="Realigned zero tolerance software"/>
    <n v="2100"/>
    <n v="14046"/>
    <x v="1"/>
    <n v="6.6885714285714286"/>
    <n v="104.82089552238806"/>
    <x v="38"/>
    <s v="US"/>
    <s v="USD"/>
    <n v="1388728800"/>
    <n v="1389592800"/>
    <b v="0"/>
    <b v="0"/>
    <s v="publishing/fiction"/>
    <x v="5"/>
    <s v="fiction"/>
  </r>
  <r>
    <n v="413"/>
    <x v="410"/>
    <s v="Persevering analyzing extranet"/>
    <n v="189500"/>
    <n v="117628"/>
    <x v="2"/>
    <n v="0.62072823218997364"/>
    <n v="108.01469237832875"/>
    <x v="310"/>
    <s v="US"/>
    <s v="USD"/>
    <n v="1543298400"/>
    <n v="1545631200"/>
    <b v="0"/>
    <b v="0"/>
    <s v="film &amp; video/animation"/>
    <x v="4"/>
    <s v="animation"/>
  </r>
  <r>
    <n v="414"/>
    <x v="411"/>
    <s v="Innovative human-resource migration"/>
    <n v="188200"/>
    <n v="159405"/>
    <x v="0"/>
    <n v="0.84699787460148779"/>
    <n v="28.998544660724033"/>
    <x v="311"/>
    <s v="US"/>
    <s v="USD"/>
    <n v="1271739600"/>
    <n v="1272430800"/>
    <b v="0"/>
    <b v="1"/>
    <s v="food/food trucks"/>
    <x v="0"/>
    <s v="food trucks"/>
  </r>
  <r>
    <n v="415"/>
    <x v="412"/>
    <s v="Intuitive needs-based monitoring"/>
    <n v="113500"/>
    <n v="12552"/>
    <x v="0"/>
    <n v="0.11059030837004405"/>
    <n v="30.028708133971293"/>
    <x v="312"/>
    <s v="US"/>
    <s v="USD"/>
    <n v="1326434400"/>
    <n v="1327903200"/>
    <b v="0"/>
    <b v="0"/>
    <s v="theater/plays"/>
    <x v="3"/>
    <s v="plays"/>
  </r>
  <r>
    <n v="416"/>
    <x v="413"/>
    <s v="Customer-focused disintermediate toolset"/>
    <n v="134600"/>
    <n v="59007"/>
    <x v="0"/>
    <n v="0.43838781575037145"/>
    <n v="41.005559416261292"/>
    <x v="313"/>
    <s v="US"/>
    <s v="USD"/>
    <n v="1295244000"/>
    <n v="1296021600"/>
    <b v="0"/>
    <b v="1"/>
    <s v="film &amp; video/documentary"/>
    <x v="4"/>
    <s v="documentary"/>
  </r>
  <r>
    <n v="417"/>
    <x v="414"/>
    <s v="Upgradable 24/7 emulation"/>
    <n v="1700"/>
    <n v="943"/>
    <x v="0"/>
    <n v="0.55470588235294116"/>
    <n v="62.866666666666667"/>
    <x v="27"/>
    <s v="US"/>
    <s v="USD"/>
    <n v="1541221200"/>
    <n v="1543298400"/>
    <b v="0"/>
    <b v="0"/>
    <s v="theater/plays"/>
    <x v="3"/>
    <s v="plays"/>
  </r>
  <r>
    <n v="418"/>
    <x v="32"/>
    <s v="Quality-focused client-server core"/>
    <n v="163700"/>
    <n v="93963"/>
    <x v="0"/>
    <n v="0.57399511301160655"/>
    <n v="47.005002501250623"/>
    <x v="314"/>
    <s v="CA"/>
    <s v="CAD"/>
    <n v="1336280400"/>
    <n v="1336366800"/>
    <b v="0"/>
    <b v="0"/>
    <s v="film &amp; video/documentary"/>
    <x v="4"/>
    <s v="documentary"/>
  </r>
  <r>
    <n v="419"/>
    <x v="415"/>
    <s v="Upgradable maximized protocol"/>
    <n v="113800"/>
    <n v="140469"/>
    <x v="1"/>
    <n v="1.2343497363796134"/>
    <n v="26.997693638285604"/>
    <x v="315"/>
    <s v="US"/>
    <s v="USD"/>
    <n v="1324533600"/>
    <n v="1325052000"/>
    <b v="0"/>
    <b v="0"/>
    <s v="technology/web"/>
    <x v="2"/>
    <s v="web"/>
  </r>
  <r>
    <n v="420"/>
    <x v="416"/>
    <s v="Cross-platform interactive synergy"/>
    <n v="5000"/>
    <n v="6423"/>
    <x v="1"/>
    <n v="1.2846"/>
    <n v="68.329787234042556"/>
    <x v="115"/>
    <s v="US"/>
    <s v="USD"/>
    <n v="1498366800"/>
    <n v="1499576400"/>
    <b v="0"/>
    <b v="0"/>
    <s v="theater/plays"/>
    <x v="3"/>
    <s v="plays"/>
  </r>
  <r>
    <n v="421"/>
    <x v="417"/>
    <s v="User-centric fault-tolerant archive"/>
    <n v="9400"/>
    <n v="6015"/>
    <x v="0"/>
    <n v="0.63989361702127656"/>
    <n v="50.974576271186443"/>
    <x v="316"/>
    <s v="US"/>
    <s v="USD"/>
    <n v="1498712400"/>
    <n v="1501304400"/>
    <b v="0"/>
    <b v="1"/>
    <s v="technology/wearables"/>
    <x v="2"/>
    <s v="wearables"/>
  </r>
  <r>
    <n v="422"/>
    <x v="418"/>
    <s v="Reverse-engineered regional knowledge user"/>
    <n v="8700"/>
    <n v="11075"/>
    <x v="1"/>
    <n v="1.2729885057471264"/>
    <n v="54.024390243902438"/>
    <x v="317"/>
    <s v="US"/>
    <s v="USD"/>
    <n v="1271480400"/>
    <n v="1273208400"/>
    <b v="0"/>
    <b v="1"/>
    <s v="theater/plays"/>
    <x v="3"/>
    <s v="plays"/>
  </r>
  <r>
    <n v="423"/>
    <x v="419"/>
    <s v="Self-enabling real-time definition"/>
    <n v="147800"/>
    <n v="15723"/>
    <x v="0"/>
    <n v="0.10638024357239513"/>
    <n v="97.055555555555557"/>
    <x v="318"/>
    <s v="US"/>
    <s v="USD"/>
    <n v="1316667600"/>
    <n v="1316840400"/>
    <b v="0"/>
    <b v="1"/>
    <s v="food/food trucks"/>
    <x v="0"/>
    <s v="food trucks"/>
  </r>
  <r>
    <n v="424"/>
    <x v="420"/>
    <s v="User-centric impactful projection"/>
    <n v="5100"/>
    <n v="2064"/>
    <x v="0"/>
    <n v="0.40470588235294119"/>
    <n v="24.867469879518072"/>
    <x v="100"/>
    <s v="US"/>
    <s v="USD"/>
    <n v="1524027600"/>
    <n v="1524546000"/>
    <b v="0"/>
    <b v="0"/>
    <s v="music/indie rock"/>
    <x v="1"/>
    <s v="indie rock"/>
  </r>
  <r>
    <n v="425"/>
    <x v="421"/>
    <s v="Vision-oriented actuating hardware"/>
    <n v="2700"/>
    <n v="7767"/>
    <x v="1"/>
    <n v="2.8766666666666665"/>
    <n v="84.423913043478265"/>
    <x v="45"/>
    <s v="US"/>
    <s v="USD"/>
    <n v="1438059600"/>
    <n v="1438578000"/>
    <b v="0"/>
    <b v="0"/>
    <s v="photography/photography books"/>
    <x v="7"/>
    <s v="photography books"/>
  </r>
  <r>
    <n v="426"/>
    <x v="422"/>
    <s v="Virtual leadingedge framework"/>
    <n v="1800"/>
    <n v="10313"/>
    <x v="1"/>
    <n v="5.7294444444444448"/>
    <n v="47.091324200913242"/>
    <x v="319"/>
    <s v="US"/>
    <s v="USD"/>
    <n v="1361944800"/>
    <n v="1362549600"/>
    <b v="0"/>
    <b v="0"/>
    <s v="theater/plays"/>
    <x v="3"/>
    <s v="plays"/>
  </r>
  <r>
    <n v="427"/>
    <x v="423"/>
    <s v="Managed discrete framework"/>
    <n v="174500"/>
    <n v="197018"/>
    <x v="1"/>
    <n v="1.1290429799426933"/>
    <n v="77.996041171813147"/>
    <x v="320"/>
    <s v="US"/>
    <s v="USD"/>
    <n v="1410584400"/>
    <n v="1413349200"/>
    <b v="0"/>
    <b v="1"/>
    <s v="theater/plays"/>
    <x v="3"/>
    <s v="plays"/>
  </r>
  <r>
    <n v="428"/>
    <x v="424"/>
    <s v="Progressive zero-defect capability"/>
    <n v="101400"/>
    <n v="47037"/>
    <x v="0"/>
    <n v="0.46387573964497042"/>
    <n v="62.967871485943775"/>
    <x v="321"/>
    <s v="US"/>
    <s v="USD"/>
    <n v="1297404000"/>
    <n v="1298008800"/>
    <b v="0"/>
    <b v="0"/>
    <s v="film &amp; video/animation"/>
    <x v="4"/>
    <s v="animation"/>
  </r>
  <r>
    <n v="429"/>
    <x v="425"/>
    <s v="Right-sized demand-driven adapter"/>
    <n v="191000"/>
    <n v="173191"/>
    <x v="3"/>
    <n v="0.90675916230366493"/>
    <n v="81.006080449017773"/>
    <x v="322"/>
    <s v="US"/>
    <s v="USD"/>
    <n v="1392012000"/>
    <n v="1394427600"/>
    <b v="0"/>
    <b v="1"/>
    <s v="photography/photography books"/>
    <x v="7"/>
    <s v="photography books"/>
  </r>
  <r>
    <n v="430"/>
    <x v="426"/>
    <s v="Re-engineered attitude-oriented frame"/>
    <n v="8100"/>
    <n v="5487"/>
    <x v="0"/>
    <n v="0.67740740740740746"/>
    <n v="65.321428571428569"/>
    <x v="286"/>
    <s v="US"/>
    <s v="USD"/>
    <n v="1569733200"/>
    <n v="1572670800"/>
    <b v="0"/>
    <b v="0"/>
    <s v="theater/plays"/>
    <x v="3"/>
    <s v="plays"/>
  </r>
  <r>
    <n v="431"/>
    <x v="427"/>
    <s v="Compatible multimedia utilization"/>
    <n v="5100"/>
    <n v="9817"/>
    <x v="1"/>
    <n v="1.9249019607843136"/>
    <n v="104.43617021276596"/>
    <x v="115"/>
    <s v="US"/>
    <s v="USD"/>
    <n v="1529643600"/>
    <n v="1531112400"/>
    <b v="1"/>
    <b v="0"/>
    <s v="theater/plays"/>
    <x v="3"/>
    <s v="plays"/>
  </r>
  <r>
    <n v="432"/>
    <x v="428"/>
    <s v="Re-contextualized dedicated hardware"/>
    <n v="7700"/>
    <n v="6369"/>
    <x v="0"/>
    <n v="0.82714285714285718"/>
    <n v="69.989010989010993"/>
    <x v="222"/>
    <s v="US"/>
    <s v="USD"/>
    <n v="1399006800"/>
    <n v="1400734800"/>
    <b v="0"/>
    <b v="0"/>
    <s v="theater/plays"/>
    <x v="3"/>
    <s v="plays"/>
  </r>
  <r>
    <n v="433"/>
    <x v="429"/>
    <s v="Decentralized composite paradigm"/>
    <n v="121400"/>
    <n v="65755"/>
    <x v="0"/>
    <n v="0.54163920922570019"/>
    <n v="83.023989898989896"/>
    <x v="323"/>
    <s v="US"/>
    <s v="USD"/>
    <n v="1385359200"/>
    <n v="1386741600"/>
    <b v="0"/>
    <b v="1"/>
    <s v="film &amp; video/documentary"/>
    <x v="4"/>
    <s v="documentary"/>
  </r>
  <r>
    <n v="434"/>
    <x v="430"/>
    <s v="Cloned transitional hierarchy"/>
    <n v="5400"/>
    <n v="903"/>
    <x v="3"/>
    <n v="0.16722222222222222"/>
    <n v="90.3"/>
    <x v="234"/>
    <s v="CA"/>
    <s v="CAD"/>
    <n v="1480572000"/>
    <n v="1481781600"/>
    <b v="1"/>
    <b v="0"/>
    <s v="theater/plays"/>
    <x v="3"/>
    <s v="plays"/>
  </r>
  <r>
    <n v="435"/>
    <x v="431"/>
    <s v="Advanced discrete leverage"/>
    <n v="152400"/>
    <n v="178120"/>
    <x v="1"/>
    <n v="1.168766404199475"/>
    <n v="103.98131932282546"/>
    <x v="324"/>
    <s v="IT"/>
    <s v="EUR"/>
    <n v="1418623200"/>
    <n v="1419660000"/>
    <b v="0"/>
    <b v="1"/>
    <s v="theater/plays"/>
    <x v="3"/>
    <s v="plays"/>
  </r>
  <r>
    <n v="436"/>
    <x v="432"/>
    <s v="Open-source incremental throughput"/>
    <n v="1300"/>
    <n v="13678"/>
    <x v="1"/>
    <n v="10.521538461538462"/>
    <n v="54.931726907630519"/>
    <x v="61"/>
    <s v="US"/>
    <s v="USD"/>
    <n v="1555736400"/>
    <n v="1555822800"/>
    <b v="0"/>
    <b v="0"/>
    <s v="music/jazz"/>
    <x v="1"/>
    <s v="jazz"/>
  </r>
  <r>
    <n v="437"/>
    <x v="433"/>
    <s v="Centralized regional interface"/>
    <n v="8100"/>
    <n v="9969"/>
    <x v="1"/>
    <n v="1.2307407407407407"/>
    <n v="51.921875"/>
    <x v="325"/>
    <s v="US"/>
    <s v="USD"/>
    <n v="1442120400"/>
    <n v="1442379600"/>
    <b v="0"/>
    <b v="1"/>
    <s v="film &amp; video/animation"/>
    <x v="4"/>
    <s v="animation"/>
  </r>
  <r>
    <n v="438"/>
    <x v="434"/>
    <s v="Streamlined web-enabled knowledgebase"/>
    <n v="8300"/>
    <n v="14827"/>
    <x v="1"/>
    <n v="1.7863855421686747"/>
    <n v="60.02834008097166"/>
    <x v="326"/>
    <s v="US"/>
    <s v="USD"/>
    <n v="1362376800"/>
    <n v="1364965200"/>
    <b v="0"/>
    <b v="0"/>
    <s v="theater/plays"/>
    <x v="3"/>
    <s v="plays"/>
  </r>
  <r>
    <n v="439"/>
    <x v="435"/>
    <s v="Digitized transitional monitoring"/>
    <n v="28400"/>
    <n v="100900"/>
    <x v="1"/>
    <n v="3.5528169014084505"/>
    <n v="44.003488879197555"/>
    <x v="327"/>
    <s v="US"/>
    <s v="USD"/>
    <n v="1478408400"/>
    <n v="1479016800"/>
    <b v="0"/>
    <b v="0"/>
    <s v="film &amp; video/science fiction"/>
    <x v="4"/>
    <s v="science fiction"/>
  </r>
  <r>
    <n v="440"/>
    <x v="436"/>
    <s v="Networked optimal adapter"/>
    <n v="102500"/>
    <n v="165954"/>
    <x v="1"/>
    <n v="1.6190634146341463"/>
    <n v="53.003513254551258"/>
    <x v="328"/>
    <s v="US"/>
    <s v="USD"/>
    <n v="1498798800"/>
    <n v="1499662800"/>
    <b v="0"/>
    <b v="0"/>
    <s v="film &amp; video/television"/>
    <x v="4"/>
    <s v="television"/>
  </r>
  <r>
    <n v="441"/>
    <x v="437"/>
    <s v="Automated optimal function"/>
    <n v="7000"/>
    <n v="1744"/>
    <x v="0"/>
    <n v="0.24914285714285714"/>
    <n v="54.5"/>
    <x v="235"/>
    <s v="US"/>
    <s v="USD"/>
    <n v="1335416400"/>
    <n v="1337835600"/>
    <b v="0"/>
    <b v="0"/>
    <s v="technology/wearables"/>
    <x v="2"/>
    <s v="wearables"/>
  </r>
  <r>
    <n v="442"/>
    <x v="438"/>
    <s v="Devolved system-worthy framework"/>
    <n v="5400"/>
    <n v="10731"/>
    <x v="1"/>
    <n v="1.9872222222222222"/>
    <n v="75.04195804195804"/>
    <x v="182"/>
    <s v="IT"/>
    <s v="EUR"/>
    <n v="1504328400"/>
    <n v="1505710800"/>
    <b v="0"/>
    <b v="0"/>
    <s v="theater/plays"/>
    <x v="3"/>
    <s v="plays"/>
  </r>
  <r>
    <n v="443"/>
    <x v="439"/>
    <s v="Stand-alone user-facing service-desk"/>
    <n v="9300"/>
    <n v="3232"/>
    <x v="3"/>
    <n v="0.34752688172043011"/>
    <n v="35.911111111111111"/>
    <x v="329"/>
    <s v="US"/>
    <s v="USD"/>
    <n v="1285822800"/>
    <n v="1287464400"/>
    <b v="0"/>
    <b v="0"/>
    <s v="theater/plays"/>
    <x v="3"/>
    <s v="plays"/>
  </r>
  <r>
    <n v="444"/>
    <x v="347"/>
    <s v="Versatile global attitude"/>
    <n v="6200"/>
    <n v="10938"/>
    <x v="1"/>
    <n v="1.7641935483870967"/>
    <n v="36.952702702702702"/>
    <x v="102"/>
    <s v="US"/>
    <s v="USD"/>
    <n v="1311483600"/>
    <n v="1311656400"/>
    <b v="0"/>
    <b v="1"/>
    <s v="music/indie rock"/>
    <x v="1"/>
    <s v="indie rock"/>
  </r>
  <r>
    <n v="445"/>
    <x v="440"/>
    <s v="Intuitive demand-driven Local Area Network"/>
    <n v="2100"/>
    <n v="10739"/>
    <x v="1"/>
    <n v="5.1138095238095236"/>
    <n v="63.170588235294119"/>
    <x v="73"/>
    <s v="US"/>
    <s v="USD"/>
    <n v="1291356000"/>
    <n v="1293170400"/>
    <b v="0"/>
    <b v="1"/>
    <s v="theater/plays"/>
    <x v="3"/>
    <s v="plays"/>
  </r>
  <r>
    <n v="446"/>
    <x v="441"/>
    <s v="Assimilated uniform methodology"/>
    <n v="6800"/>
    <n v="5579"/>
    <x v="0"/>
    <n v="0.82044117647058823"/>
    <n v="29.99462365591398"/>
    <x v="129"/>
    <s v="US"/>
    <s v="USD"/>
    <n v="1355810400"/>
    <n v="1355983200"/>
    <b v="0"/>
    <b v="0"/>
    <s v="technology/wearables"/>
    <x v="2"/>
    <s v="wearables"/>
  </r>
  <r>
    <n v="447"/>
    <x v="442"/>
    <s v="Self-enabling next generation algorithm"/>
    <n v="155200"/>
    <n v="37754"/>
    <x v="3"/>
    <n v="0.24326030927835052"/>
    <n v="86"/>
    <x v="330"/>
    <s v="GB"/>
    <s v="GBP"/>
    <n v="1513663200"/>
    <n v="1515045600"/>
    <b v="0"/>
    <b v="0"/>
    <s v="film &amp; video/television"/>
    <x v="4"/>
    <s v="television"/>
  </r>
  <r>
    <n v="448"/>
    <x v="443"/>
    <s v="Object-based demand-driven strategy"/>
    <n v="89900"/>
    <n v="45384"/>
    <x v="0"/>
    <n v="0.50482758620689661"/>
    <n v="75.014876033057845"/>
    <x v="331"/>
    <s v="US"/>
    <s v="USD"/>
    <n v="1365915600"/>
    <n v="1366088400"/>
    <b v="0"/>
    <b v="1"/>
    <s v="games/video games"/>
    <x v="6"/>
    <s v="video games"/>
  </r>
  <r>
    <n v="449"/>
    <x v="444"/>
    <s v="Public-key coherent ability"/>
    <n v="900"/>
    <n v="8703"/>
    <x v="1"/>
    <n v="9.67"/>
    <n v="101.19767441860465"/>
    <x v="99"/>
    <s v="DK"/>
    <s v="DKK"/>
    <n v="1551852000"/>
    <n v="1553317200"/>
    <b v="0"/>
    <b v="0"/>
    <s v="games/video games"/>
    <x v="6"/>
    <s v="video games"/>
  </r>
  <r>
    <n v="450"/>
    <x v="445"/>
    <s v="Up-sized composite success"/>
    <n v="100"/>
    <n v="4"/>
    <x v="0"/>
    <n v="0.04"/>
    <n v="4"/>
    <x v="49"/>
    <s v="CA"/>
    <s v="CAD"/>
    <n v="1540098000"/>
    <n v="1542088800"/>
    <b v="0"/>
    <b v="0"/>
    <s v="film &amp; video/animation"/>
    <x v="4"/>
    <s v="animation"/>
  </r>
  <r>
    <n v="451"/>
    <x v="446"/>
    <s v="Innovative exuding matrix"/>
    <n v="148400"/>
    <n v="182302"/>
    <x v="1"/>
    <n v="1.2284501347708894"/>
    <n v="29.001272669424118"/>
    <x v="332"/>
    <s v="US"/>
    <s v="USD"/>
    <n v="1500440400"/>
    <n v="1503118800"/>
    <b v="0"/>
    <b v="0"/>
    <s v="music/rock"/>
    <x v="1"/>
    <s v="rock"/>
  </r>
  <r>
    <n v="452"/>
    <x v="447"/>
    <s v="Realigned impactful artificial intelligence"/>
    <n v="4800"/>
    <n v="3045"/>
    <x v="0"/>
    <n v="0.63437500000000002"/>
    <n v="98.225806451612897"/>
    <x v="249"/>
    <s v="US"/>
    <s v="USD"/>
    <n v="1278392400"/>
    <n v="1278478800"/>
    <b v="0"/>
    <b v="0"/>
    <s v="film &amp; video/drama"/>
    <x v="4"/>
    <s v="drama"/>
  </r>
  <r>
    <n v="453"/>
    <x v="448"/>
    <s v="Multi-layered multi-tasking secured line"/>
    <n v="182400"/>
    <n v="102749"/>
    <x v="0"/>
    <n v="0.56331688596491225"/>
    <n v="87.001693480101608"/>
    <x v="333"/>
    <s v="US"/>
    <s v="USD"/>
    <n v="1480572000"/>
    <n v="1484114400"/>
    <b v="0"/>
    <b v="0"/>
    <s v="film &amp; video/science fiction"/>
    <x v="4"/>
    <s v="science fiction"/>
  </r>
  <r>
    <n v="454"/>
    <x v="449"/>
    <s v="Upgradable upward-trending portal"/>
    <n v="4000"/>
    <n v="1763"/>
    <x v="0"/>
    <n v="0.44074999999999998"/>
    <n v="45.205128205128204"/>
    <x v="334"/>
    <s v="US"/>
    <s v="USD"/>
    <n v="1382331600"/>
    <n v="1385445600"/>
    <b v="0"/>
    <b v="1"/>
    <s v="film &amp; video/drama"/>
    <x v="4"/>
    <s v="drama"/>
  </r>
  <r>
    <n v="455"/>
    <x v="450"/>
    <s v="Profit-focused global product"/>
    <n v="116500"/>
    <n v="137904"/>
    <x v="1"/>
    <n v="1.1837253218884121"/>
    <n v="37.001341561577675"/>
    <x v="335"/>
    <s v="US"/>
    <s v="USD"/>
    <n v="1316754000"/>
    <n v="1318741200"/>
    <b v="0"/>
    <b v="0"/>
    <s v="theater/plays"/>
    <x v="3"/>
    <s v="plays"/>
  </r>
  <r>
    <n v="456"/>
    <x v="451"/>
    <s v="Operative well-modulated data-warehouse"/>
    <n v="146400"/>
    <n v="152438"/>
    <x v="1"/>
    <n v="1.041243169398907"/>
    <n v="94.976947040498445"/>
    <x v="336"/>
    <s v="US"/>
    <s v="USD"/>
    <n v="1518242400"/>
    <n v="1518242400"/>
    <b v="0"/>
    <b v="1"/>
    <s v="music/indie rock"/>
    <x v="1"/>
    <s v="indie rock"/>
  </r>
  <r>
    <n v="457"/>
    <x v="452"/>
    <s v="Cloned asymmetric functionalities"/>
    <n v="5000"/>
    <n v="1332"/>
    <x v="0"/>
    <n v="0.26640000000000003"/>
    <n v="28.956521739130434"/>
    <x v="337"/>
    <s v="US"/>
    <s v="USD"/>
    <n v="1476421200"/>
    <n v="1476594000"/>
    <b v="0"/>
    <b v="0"/>
    <s v="theater/plays"/>
    <x v="3"/>
    <s v="plays"/>
  </r>
  <r>
    <n v="458"/>
    <x v="453"/>
    <s v="Pre-emptive neutral portal"/>
    <n v="33800"/>
    <n v="118706"/>
    <x v="1"/>
    <n v="3.5120118343195266"/>
    <n v="55.993396226415094"/>
    <x v="338"/>
    <s v="US"/>
    <s v="USD"/>
    <n v="1269752400"/>
    <n v="1273554000"/>
    <b v="0"/>
    <b v="0"/>
    <s v="theater/plays"/>
    <x v="3"/>
    <s v="plays"/>
  </r>
  <r>
    <n v="459"/>
    <x v="454"/>
    <s v="Switchable demand-driven help-desk"/>
    <n v="6300"/>
    <n v="5674"/>
    <x v="0"/>
    <n v="0.90063492063492068"/>
    <n v="54.038095238095238"/>
    <x v="339"/>
    <s v="US"/>
    <s v="USD"/>
    <n v="1419746400"/>
    <n v="1421906400"/>
    <b v="0"/>
    <b v="0"/>
    <s v="film &amp; video/documentary"/>
    <x v="4"/>
    <s v="documentary"/>
  </r>
  <r>
    <n v="460"/>
    <x v="455"/>
    <s v="Business-focused static ability"/>
    <n v="2400"/>
    <n v="4119"/>
    <x v="1"/>
    <n v="1.7162500000000001"/>
    <n v="82.38"/>
    <x v="126"/>
    <s v="US"/>
    <s v="USD"/>
    <n v="1281330000"/>
    <n v="1281589200"/>
    <b v="0"/>
    <b v="0"/>
    <s v="theater/plays"/>
    <x v="3"/>
    <s v="plays"/>
  </r>
  <r>
    <n v="461"/>
    <x v="456"/>
    <s v="Networked secondary structure"/>
    <n v="98800"/>
    <n v="139354"/>
    <x v="1"/>
    <n v="1.4104655870445344"/>
    <n v="66.997115384615384"/>
    <x v="340"/>
    <s v="US"/>
    <s v="USD"/>
    <n v="1398661200"/>
    <n v="1400389200"/>
    <b v="0"/>
    <b v="0"/>
    <s v="film &amp; video/drama"/>
    <x v="4"/>
    <s v="drama"/>
  </r>
  <r>
    <n v="462"/>
    <x v="457"/>
    <s v="Total multimedia website"/>
    <n v="188800"/>
    <n v="57734"/>
    <x v="0"/>
    <n v="0.30579449152542371"/>
    <n v="107.91401869158878"/>
    <x v="341"/>
    <s v="US"/>
    <s v="USD"/>
    <n v="1359525600"/>
    <n v="1362808800"/>
    <b v="0"/>
    <b v="0"/>
    <s v="games/mobile games"/>
    <x v="6"/>
    <s v="mobile games"/>
  </r>
  <r>
    <n v="463"/>
    <x v="458"/>
    <s v="Cross-platform upward-trending parallelism"/>
    <n v="134300"/>
    <n v="145265"/>
    <x v="1"/>
    <n v="1.0816455696202532"/>
    <n v="69.009501187648453"/>
    <x v="342"/>
    <s v="US"/>
    <s v="USD"/>
    <n v="1388469600"/>
    <n v="1388815200"/>
    <b v="0"/>
    <b v="0"/>
    <s v="film &amp; video/animation"/>
    <x v="4"/>
    <s v="animation"/>
  </r>
  <r>
    <n v="464"/>
    <x v="459"/>
    <s v="Pre-emptive mission-critical hardware"/>
    <n v="71200"/>
    <n v="95020"/>
    <x v="1"/>
    <n v="1.3345505617977529"/>
    <n v="39.006568144499177"/>
    <x v="343"/>
    <s v="US"/>
    <s v="USD"/>
    <n v="1518328800"/>
    <n v="1519538400"/>
    <b v="0"/>
    <b v="0"/>
    <s v="theater/plays"/>
    <x v="3"/>
    <s v="plays"/>
  </r>
  <r>
    <n v="465"/>
    <x v="460"/>
    <s v="Up-sized responsive protocol"/>
    <n v="4700"/>
    <n v="8829"/>
    <x v="1"/>
    <n v="1.8785106382978722"/>
    <n v="110.3625"/>
    <x v="175"/>
    <s v="US"/>
    <s v="USD"/>
    <n v="1517032800"/>
    <n v="1517810400"/>
    <b v="0"/>
    <b v="0"/>
    <s v="publishing/translations"/>
    <x v="5"/>
    <s v="translations"/>
  </r>
  <r>
    <n v="466"/>
    <x v="461"/>
    <s v="Pre-emptive transitional frame"/>
    <n v="1200"/>
    <n v="3984"/>
    <x v="1"/>
    <n v="3.32"/>
    <n v="94.857142857142861"/>
    <x v="344"/>
    <s v="US"/>
    <s v="USD"/>
    <n v="1368594000"/>
    <n v="1370581200"/>
    <b v="0"/>
    <b v="1"/>
    <s v="technology/wearables"/>
    <x v="2"/>
    <s v="wearables"/>
  </r>
  <r>
    <n v="467"/>
    <x v="462"/>
    <s v="Profit-focused content-based application"/>
    <n v="1400"/>
    <n v="8053"/>
    <x v="1"/>
    <n v="5.7521428571428572"/>
    <n v="57.935251798561154"/>
    <x v="279"/>
    <s v="CA"/>
    <s v="CAD"/>
    <n v="1448258400"/>
    <n v="1448863200"/>
    <b v="0"/>
    <b v="1"/>
    <s v="technology/web"/>
    <x v="2"/>
    <s v="web"/>
  </r>
  <r>
    <n v="468"/>
    <x v="463"/>
    <s v="Streamlined neutral analyzer"/>
    <n v="4000"/>
    <n v="1620"/>
    <x v="0"/>
    <n v="0.40500000000000003"/>
    <n v="101.25"/>
    <x v="36"/>
    <s v="US"/>
    <s v="USD"/>
    <n v="1555218000"/>
    <n v="1556600400"/>
    <b v="0"/>
    <b v="0"/>
    <s v="theater/plays"/>
    <x v="3"/>
    <s v="plays"/>
  </r>
  <r>
    <n v="469"/>
    <x v="464"/>
    <s v="Assimilated neutral utilization"/>
    <n v="5600"/>
    <n v="10328"/>
    <x v="1"/>
    <n v="1.8442857142857143"/>
    <n v="64.95597484276729"/>
    <x v="122"/>
    <s v="US"/>
    <s v="USD"/>
    <n v="1431925200"/>
    <n v="1432098000"/>
    <b v="0"/>
    <b v="0"/>
    <s v="film &amp; video/drama"/>
    <x v="4"/>
    <s v="drama"/>
  </r>
  <r>
    <n v="470"/>
    <x v="465"/>
    <s v="Extended dedicated archive"/>
    <n v="3600"/>
    <n v="10289"/>
    <x v="1"/>
    <n v="2.8580555555555556"/>
    <n v="27.00524934383202"/>
    <x v="345"/>
    <s v="US"/>
    <s v="USD"/>
    <n v="1481522400"/>
    <n v="1482127200"/>
    <b v="0"/>
    <b v="0"/>
    <s v="technology/wearables"/>
    <x v="2"/>
    <s v="wearables"/>
  </r>
  <r>
    <n v="471"/>
    <x v="197"/>
    <s v="Configurable static help-desk"/>
    <n v="3100"/>
    <n v="9889"/>
    <x v="1"/>
    <n v="3.19"/>
    <n v="50.97422680412371"/>
    <x v="346"/>
    <s v="GB"/>
    <s v="GBP"/>
    <n v="1335934800"/>
    <n v="1335934800"/>
    <b v="0"/>
    <b v="1"/>
    <s v="food/food trucks"/>
    <x v="0"/>
    <s v="food trucks"/>
  </r>
  <r>
    <n v="472"/>
    <x v="466"/>
    <s v="Self-enabling clear-thinking framework"/>
    <n v="153800"/>
    <n v="60342"/>
    <x v="0"/>
    <n v="0.39234070221066319"/>
    <n v="104.94260869565217"/>
    <x v="347"/>
    <s v="US"/>
    <s v="USD"/>
    <n v="1552280400"/>
    <n v="1556946000"/>
    <b v="0"/>
    <b v="0"/>
    <s v="music/rock"/>
    <x v="1"/>
    <s v="rock"/>
  </r>
  <r>
    <n v="473"/>
    <x v="467"/>
    <s v="Assimilated fault-tolerant capacity"/>
    <n v="5000"/>
    <n v="8907"/>
    <x v="1"/>
    <n v="1.7814000000000001"/>
    <n v="84.028301886792448"/>
    <x v="88"/>
    <s v="US"/>
    <s v="USD"/>
    <n v="1529989200"/>
    <n v="1530075600"/>
    <b v="0"/>
    <b v="0"/>
    <s v="music/electric music"/>
    <x v="1"/>
    <s v="electric music"/>
  </r>
  <r>
    <n v="474"/>
    <x v="468"/>
    <s v="Enhanced neutral ability"/>
    <n v="4000"/>
    <n v="14606"/>
    <x v="1"/>
    <n v="3.6515"/>
    <n v="102.85915492957747"/>
    <x v="23"/>
    <s v="US"/>
    <s v="USD"/>
    <n v="1418709600"/>
    <n v="1418796000"/>
    <b v="0"/>
    <b v="0"/>
    <s v="film &amp; video/television"/>
    <x v="4"/>
    <s v="television"/>
  </r>
  <r>
    <n v="475"/>
    <x v="469"/>
    <s v="Function-based attitude-oriented groupware"/>
    <n v="7400"/>
    <n v="8432"/>
    <x v="1"/>
    <n v="1.1394594594594594"/>
    <n v="39.962085308056871"/>
    <x v="57"/>
    <s v="US"/>
    <s v="USD"/>
    <n v="1372136400"/>
    <n v="1372482000"/>
    <b v="0"/>
    <b v="1"/>
    <s v="publishing/translations"/>
    <x v="5"/>
    <s v="translations"/>
  </r>
  <r>
    <n v="476"/>
    <x v="470"/>
    <s v="Optional solution-oriented instruction set"/>
    <n v="191500"/>
    <n v="57122"/>
    <x v="0"/>
    <n v="0.29828720626631855"/>
    <n v="51.001785714285717"/>
    <x v="348"/>
    <s v="US"/>
    <s v="USD"/>
    <n v="1533877200"/>
    <n v="1534395600"/>
    <b v="0"/>
    <b v="0"/>
    <s v="publishing/fiction"/>
    <x v="5"/>
    <s v="fiction"/>
  </r>
  <r>
    <n v="477"/>
    <x v="471"/>
    <s v="Organic object-oriented core"/>
    <n v="8500"/>
    <n v="4613"/>
    <x v="0"/>
    <n v="0.54270588235294115"/>
    <n v="40.823008849557525"/>
    <x v="86"/>
    <s v="US"/>
    <s v="USD"/>
    <n v="1309064400"/>
    <n v="1311397200"/>
    <b v="0"/>
    <b v="0"/>
    <s v="film &amp; video/science fiction"/>
    <x v="4"/>
    <s v="science fiction"/>
  </r>
  <r>
    <n v="478"/>
    <x v="472"/>
    <s v="Balanced impactful circuit"/>
    <n v="68800"/>
    <n v="162603"/>
    <x v="1"/>
    <n v="2.3634156976744185"/>
    <n v="58.999637155297535"/>
    <x v="349"/>
    <s v="US"/>
    <s v="USD"/>
    <n v="1425877200"/>
    <n v="1426914000"/>
    <b v="0"/>
    <b v="0"/>
    <s v="technology/wearables"/>
    <x v="2"/>
    <s v="wearables"/>
  </r>
  <r>
    <n v="479"/>
    <x v="473"/>
    <s v="Future-proofed heuristic encryption"/>
    <n v="2400"/>
    <n v="12310"/>
    <x v="1"/>
    <n v="5.1291666666666664"/>
    <n v="71.156069364161851"/>
    <x v="350"/>
    <s v="GB"/>
    <s v="GBP"/>
    <n v="1501304400"/>
    <n v="1501477200"/>
    <b v="0"/>
    <b v="0"/>
    <s v="food/food trucks"/>
    <x v="0"/>
    <s v="food trucks"/>
  </r>
  <r>
    <n v="480"/>
    <x v="474"/>
    <s v="Balanced bifurcated leverage"/>
    <n v="8600"/>
    <n v="8656"/>
    <x v="1"/>
    <n v="1.0065116279069768"/>
    <n v="99.494252873563212"/>
    <x v="215"/>
    <s v="US"/>
    <s v="USD"/>
    <n v="1268287200"/>
    <n v="1269061200"/>
    <b v="0"/>
    <b v="1"/>
    <s v="photography/photography books"/>
    <x v="7"/>
    <s v="photography books"/>
  </r>
  <r>
    <n v="481"/>
    <x v="475"/>
    <s v="Sharable discrete budgetary management"/>
    <n v="196600"/>
    <n v="159931"/>
    <x v="0"/>
    <n v="0.81348423194303154"/>
    <n v="103.98634590377114"/>
    <x v="351"/>
    <s v="US"/>
    <s v="USD"/>
    <n v="1412139600"/>
    <n v="1415772000"/>
    <b v="0"/>
    <b v="1"/>
    <s v="theater/plays"/>
    <x v="3"/>
    <s v="plays"/>
  </r>
  <r>
    <n v="482"/>
    <x v="476"/>
    <s v="Focused solution-oriented instruction set"/>
    <n v="4200"/>
    <n v="689"/>
    <x v="0"/>
    <n v="0.16404761904761905"/>
    <n v="76.555555555555557"/>
    <x v="352"/>
    <s v="US"/>
    <s v="USD"/>
    <n v="1330063200"/>
    <n v="1331013600"/>
    <b v="0"/>
    <b v="1"/>
    <s v="publishing/fiction"/>
    <x v="5"/>
    <s v="fiction"/>
  </r>
  <r>
    <n v="483"/>
    <x v="477"/>
    <s v="Down-sized actuating infrastructure"/>
    <n v="91400"/>
    <n v="48236"/>
    <x v="0"/>
    <n v="0.52774617067833696"/>
    <n v="87.068592057761734"/>
    <x v="353"/>
    <s v="US"/>
    <s v="USD"/>
    <n v="1576130400"/>
    <n v="1576735200"/>
    <b v="0"/>
    <b v="0"/>
    <s v="theater/plays"/>
    <x v="3"/>
    <s v="plays"/>
  </r>
  <r>
    <n v="484"/>
    <x v="478"/>
    <s v="Synergistic cohesive adapter"/>
    <n v="29600"/>
    <n v="77021"/>
    <x v="1"/>
    <n v="2.6020608108108108"/>
    <n v="48.99554707379135"/>
    <x v="354"/>
    <s v="GB"/>
    <s v="GBP"/>
    <n v="1407128400"/>
    <n v="1411362000"/>
    <b v="0"/>
    <b v="1"/>
    <s v="food/food trucks"/>
    <x v="0"/>
    <s v="food trucks"/>
  </r>
  <r>
    <n v="485"/>
    <x v="479"/>
    <s v="Quality-focused mission-critical structure"/>
    <n v="90600"/>
    <n v="27844"/>
    <x v="0"/>
    <n v="0.30732891832229581"/>
    <n v="42.969135802469133"/>
    <x v="355"/>
    <s v="GB"/>
    <s v="GBP"/>
    <n v="1560142800"/>
    <n v="1563685200"/>
    <b v="0"/>
    <b v="0"/>
    <s v="theater/plays"/>
    <x v="3"/>
    <s v="plays"/>
  </r>
  <r>
    <n v="486"/>
    <x v="480"/>
    <s v="Compatible exuding Graphical User Interface"/>
    <n v="5200"/>
    <n v="702"/>
    <x v="0"/>
    <n v="0.13500000000000001"/>
    <n v="33.428571428571431"/>
    <x v="356"/>
    <s v="GB"/>
    <s v="GBP"/>
    <n v="1520575200"/>
    <n v="1521867600"/>
    <b v="0"/>
    <b v="1"/>
    <s v="publishing/translations"/>
    <x v="5"/>
    <s v="translations"/>
  </r>
  <r>
    <n v="487"/>
    <x v="481"/>
    <s v="Monitored 24/7 time-frame"/>
    <n v="110300"/>
    <n v="197024"/>
    <x v="1"/>
    <n v="1.7862556663644606"/>
    <n v="83.982949701619773"/>
    <x v="357"/>
    <s v="US"/>
    <s v="USD"/>
    <n v="1492664400"/>
    <n v="1495515600"/>
    <b v="0"/>
    <b v="0"/>
    <s v="theater/plays"/>
    <x v="3"/>
    <s v="plays"/>
  </r>
  <r>
    <n v="488"/>
    <x v="482"/>
    <s v="Virtual secondary open architecture"/>
    <n v="5300"/>
    <n v="11663"/>
    <x v="1"/>
    <n v="2.2005660377358489"/>
    <n v="101.41739130434783"/>
    <x v="127"/>
    <s v="US"/>
    <s v="USD"/>
    <n v="1454479200"/>
    <n v="1455948000"/>
    <b v="0"/>
    <b v="0"/>
    <s v="theater/plays"/>
    <x v="3"/>
    <s v="plays"/>
  </r>
  <r>
    <n v="489"/>
    <x v="483"/>
    <s v="Down-sized mobile time-frame"/>
    <n v="9200"/>
    <n v="9339"/>
    <x v="1"/>
    <n v="1.015108695652174"/>
    <n v="109.87058823529412"/>
    <x v="72"/>
    <s v="IT"/>
    <s v="EUR"/>
    <n v="1281934800"/>
    <n v="1282366800"/>
    <b v="0"/>
    <b v="0"/>
    <s v="technology/wearables"/>
    <x v="2"/>
    <s v="wearables"/>
  </r>
  <r>
    <n v="490"/>
    <x v="484"/>
    <s v="Innovative disintermediate encryption"/>
    <n v="2400"/>
    <n v="4596"/>
    <x v="1"/>
    <n v="1.915"/>
    <n v="31.916666666666668"/>
    <x v="358"/>
    <s v="US"/>
    <s v="USD"/>
    <n v="1573970400"/>
    <n v="1574575200"/>
    <b v="0"/>
    <b v="0"/>
    <s v="journalism/audio"/>
    <x v="8"/>
    <s v="audio"/>
  </r>
  <r>
    <n v="491"/>
    <x v="485"/>
    <s v="Universal contextually-based knowledgebase"/>
    <n v="56800"/>
    <n v="173437"/>
    <x v="1"/>
    <n v="3.0534683098591549"/>
    <n v="70.993450675399103"/>
    <x v="120"/>
    <s v="US"/>
    <s v="USD"/>
    <n v="1372654800"/>
    <n v="1374901200"/>
    <b v="0"/>
    <b v="1"/>
    <s v="food/food trucks"/>
    <x v="0"/>
    <s v="food trucks"/>
  </r>
  <r>
    <n v="492"/>
    <x v="486"/>
    <s v="Persevering interactive matrix"/>
    <n v="191000"/>
    <n v="45831"/>
    <x v="3"/>
    <n v="0.23995287958115183"/>
    <n v="77.026890756302521"/>
    <x v="359"/>
    <s v="US"/>
    <s v="USD"/>
    <n v="1275886800"/>
    <n v="1278910800"/>
    <b v="1"/>
    <b v="1"/>
    <s v="film &amp; video/shorts"/>
    <x v="4"/>
    <s v="shorts"/>
  </r>
  <r>
    <n v="493"/>
    <x v="487"/>
    <s v="Seamless background framework"/>
    <n v="900"/>
    <n v="6514"/>
    <x v="1"/>
    <n v="7.2377777777777776"/>
    <n v="101.78125"/>
    <x v="251"/>
    <s v="US"/>
    <s v="USD"/>
    <n v="1561784400"/>
    <n v="1562907600"/>
    <b v="0"/>
    <b v="0"/>
    <s v="photography/photography books"/>
    <x v="7"/>
    <s v="photography books"/>
  </r>
  <r>
    <n v="494"/>
    <x v="488"/>
    <s v="Balanced upward-trending productivity"/>
    <n v="2500"/>
    <n v="13684"/>
    <x v="1"/>
    <n v="5.4736000000000002"/>
    <n v="51.059701492537314"/>
    <x v="360"/>
    <s v="US"/>
    <s v="USD"/>
    <n v="1332392400"/>
    <n v="1332478800"/>
    <b v="0"/>
    <b v="0"/>
    <s v="technology/wearables"/>
    <x v="2"/>
    <s v="wearables"/>
  </r>
  <r>
    <n v="495"/>
    <x v="489"/>
    <s v="Centralized clear-thinking solution"/>
    <n v="3200"/>
    <n v="13264"/>
    <x v="1"/>
    <n v="4.1449999999999996"/>
    <n v="68.02051282051282"/>
    <x v="135"/>
    <s v="DK"/>
    <s v="DKK"/>
    <n v="1402376400"/>
    <n v="1402722000"/>
    <b v="0"/>
    <b v="0"/>
    <s v="theater/plays"/>
    <x v="3"/>
    <s v="plays"/>
  </r>
  <r>
    <n v="496"/>
    <x v="490"/>
    <s v="Optimized bi-directional extranet"/>
    <n v="183800"/>
    <n v="1667"/>
    <x v="0"/>
    <n v="9.0696409140369975E-3"/>
    <n v="30.87037037037037"/>
    <x v="71"/>
    <s v="US"/>
    <s v="USD"/>
    <n v="1495342800"/>
    <n v="1496811600"/>
    <b v="0"/>
    <b v="0"/>
    <s v="film &amp; video/animation"/>
    <x v="4"/>
    <s v="animation"/>
  </r>
  <r>
    <n v="497"/>
    <x v="491"/>
    <s v="Intuitive actuating benchmark"/>
    <n v="9800"/>
    <n v="3349"/>
    <x v="0"/>
    <n v="0.34173469387755101"/>
    <n v="27.908333333333335"/>
    <x v="53"/>
    <s v="US"/>
    <s v="USD"/>
    <n v="1482213600"/>
    <n v="1482213600"/>
    <b v="0"/>
    <b v="1"/>
    <s v="technology/wearables"/>
    <x v="2"/>
    <s v="wearables"/>
  </r>
  <r>
    <n v="498"/>
    <x v="492"/>
    <s v="Devolved background project"/>
    <n v="193400"/>
    <n v="46317"/>
    <x v="0"/>
    <n v="0.239488107549121"/>
    <n v="79.994818652849744"/>
    <x v="361"/>
    <s v="DK"/>
    <s v="DKK"/>
    <n v="1420092000"/>
    <n v="1420264800"/>
    <b v="0"/>
    <b v="0"/>
    <s v="technology/web"/>
    <x v="2"/>
    <s v="web"/>
  </r>
  <r>
    <n v="499"/>
    <x v="493"/>
    <s v="Reverse-engineered executive emulation"/>
    <n v="163800"/>
    <n v="78743"/>
    <x v="0"/>
    <n v="0.48072649572649573"/>
    <n v="38.003378378378379"/>
    <x v="362"/>
    <s v="US"/>
    <s v="USD"/>
    <n v="1458018000"/>
    <n v="1458450000"/>
    <b v="0"/>
    <b v="1"/>
    <s v="film &amp; video/documentary"/>
    <x v="4"/>
    <s v="documentary"/>
  </r>
  <r>
    <n v="500"/>
    <x v="494"/>
    <s v="Team-oriented clear-thinking matrix"/>
    <n v="100"/>
    <n v="0"/>
    <x v="0"/>
    <n v="0"/>
    <e v="#DIV/0!"/>
    <x v="0"/>
    <s v="US"/>
    <s v="USD"/>
    <n v="1367384400"/>
    <n v="1369803600"/>
    <b v="0"/>
    <b v="1"/>
    <s v="theater/plays"/>
    <x v="3"/>
    <s v="plays"/>
  </r>
  <r>
    <n v="501"/>
    <x v="495"/>
    <s v="Focused coherent methodology"/>
    <n v="153600"/>
    <n v="107743"/>
    <x v="0"/>
    <n v="0.70145182291666663"/>
    <n v="59.990534521158132"/>
    <x v="363"/>
    <s v="US"/>
    <s v="USD"/>
    <n v="1363064400"/>
    <n v="1363237200"/>
    <b v="0"/>
    <b v="0"/>
    <s v="film &amp; video/documentary"/>
    <x v="4"/>
    <s v="documentary"/>
  </r>
  <r>
    <n v="502"/>
    <x v="212"/>
    <s v="Reduced context-sensitive complexity"/>
    <n v="1300"/>
    <n v="6889"/>
    <x v="1"/>
    <n v="5.2992307692307694"/>
    <n v="37.037634408602152"/>
    <x v="129"/>
    <s v="AU"/>
    <s v="AUD"/>
    <n v="1343365200"/>
    <n v="1345870800"/>
    <b v="0"/>
    <b v="1"/>
    <s v="games/video games"/>
    <x v="6"/>
    <s v="video games"/>
  </r>
  <r>
    <n v="503"/>
    <x v="496"/>
    <s v="Decentralized 4thgeneration time-frame"/>
    <n v="25500"/>
    <n v="45983"/>
    <x v="1"/>
    <n v="1.8032549019607844"/>
    <n v="99.963043478260872"/>
    <x v="364"/>
    <s v="US"/>
    <s v="USD"/>
    <n v="1435726800"/>
    <n v="1437454800"/>
    <b v="0"/>
    <b v="0"/>
    <s v="film &amp; video/drama"/>
    <x v="4"/>
    <s v="drama"/>
  </r>
  <r>
    <n v="504"/>
    <x v="497"/>
    <s v="De-engineered cohesive moderator"/>
    <n v="7500"/>
    <n v="6924"/>
    <x v="0"/>
    <n v="0.92320000000000002"/>
    <n v="111.6774193548387"/>
    <x v="197"/>
    <s v="IT"/>
    <s v="EUR"/>
    <n v="1431925200"/>
    <n v="1432011600"/>
    <b v="0"/>
    <b v="0"/>
    <s v="music/rock"/>
    <x v="1"/>
    <s v="rock"/>
  </r>
  <r>
    <n v="505"/>
    <x v="498"/>
    <s v="Ameliorated explicit parallelism"/>
    <n v="89900"/>
    <n v="12497"/>
    <x v="0"/>
    <n v="0.13901001112347053"/>
    <n v="36.014409221902014"/>
    <x v="365"/>
    <s v="US"/>
    <s v="USD"/>
    <n v="1362722400"/>
    <n v="1366347600"/>
    <b v="0"/>
    <b v="1"/>
    <s v="publishing/radio &amp; podcasts"/>
    <x v="5"/>
    <s v="radio &amp; podcasts"/>
  </r>
  <r>
    <n v="506"/>
    <x v="499"/>
    <s v="Customizable background monitoring"/>
    <n v="18000"/>
    <n v="166874"/>
    <x v="1"/>
    <n v="9.2707777777777771"/>
    <n v="66.010284810126578"/>
    <x v="366"/>
    <s v="US"/>
    <s v="USD"/>
    <n v="1511416800"/>
    <n v="1512885600"/>
    <b v="0"/>
    <b v="1"/>
    <s v="theater/plays"/>
    <x v="3"/>
    <s v="plays"/>
  </r>
  <r>
    <n v="507"/>
    <x v="500"/>
    <s v="Compatible well-modulated budgetary management"/>
    <n v="2100"/>
    <n v="837"/>
    <x v="0"/>
    <n v="0.39857142857142858"/>
    <n v="44.05263157894737"/>
    <x v="161"/>
    <s v="US"/>
    <s v="USD"/>
    <n v="1365483600"/>
    <n v="1369717200"/>
    <b v="0"/>
    <b v="1"/>
    <s v="technology/web"/>
    <x v="2"/>
    <s v="web"/>
  </r>
  <r>
    <n v="508"/>
    <x v="501"/>
    <s v="Up-sized radical pricing structure"/>
    <n v="172700"/>
    <n v="193820"/>
    <x v="1"/>
    <n v="1.1222929936305732"/>
    <n v="52.999726551818434"/>
    <x v="367"/>
    <s v="US"/>
    <s v="USD"/>
    <n v="1532840400"/>
    <n v="1534654800"/>
    <b v="0"/>
    <b v="0"/>
    <s v="theater/plays"/>
    <x v="3"/>
    <s v="plays"/>
  </r>
  <r>
    <n v="509"/>
    <x v="173"/>
    <s v="Robust zero-defect project"/>
    <n v="168500"/>
    <n v="119510"/>
    <x v="0"/>
    <n v="0.70925816023738875"/>
    <n v="95"/>
    <x v="368"/>
    <s v="US"/>
    <s v="USD"/>
    <n v="1336194000"/>
    <n v="1337058000"/>
    <b v="0"/>
    <b v="0"/>
    <s v="theater/plays"/>
    <x v="3"/>
    <s v="plays"/>
  </r>
  <r>
    <n v="510"/>
    <x v="502"/>
    <s v="Re-engineered mobile task-force"/>
    <n v="7800"/>
    <n v="9289"/>
    <x v="1"/>
    <n v="1.1908974358974358"/>
    <n v="70.908396946564892"/>
    <x v="54"/>
    <s v="AU"/>
    <s v="AUD"/>
    <n v="1527742800"/>
    <n v="1529816400"/>
    <b v="0"/>
    <b v="0"/>
    <s v="film &amp; video/drama"/>
    <x v="4"/>
    <s v="drama"/>
  </r>
  <r>
    <n v="511"/>
    <x v="503"/>
    <s v="User-centric intangible neural-net"/>
    <n v="147800"/>
    <n v="35498"/>
    <x v="0"/>
    <n v="0.24017591339648173"/>
    <n v="98.060773480662988"/>
    <x v="369"/>
    <s v="US"/>
    <s v="USD"/>
    <n v="1564030800"/>
    <n v="1564894800"/>
    <b v="0"/>
    <b v="0"/>
    <s v="theater/plays"/>
    <x v="3"/>
    <s v="plays"/>
  </r>
  <r>
    <n v="512"/>
    <x v="504"/>
    <s v="Organized explicit core"/>
    <n v="9100"/>
    <n v="12678"/>
    <x v="1"/>
    <n v="1.3931868131868133"/>
    <n v="53.046025104602514"/>
    <x v="370"/>
    <s v="US"/>
    <s v="USD"/>
    <n v="1404536400"/>
    <n v="1404622800"/>
    <b v="0"/>
    <b v="1"/>
    <s v="games/video games"/>
    <x v="6"/>
    <s v="video games"/>
  </r>
  <r>
    <n v="513"/>
    <x v="505"/>
    <s v="Synchronized 6thgeneration adapter"/>
    <n v="8300"/>
    <n v="3260"/>
    <x v="3"/>
    <n v="0.39277108433734942"/>
    <n v="93.142857142857139"/>
    <x v="164"/>
    <s v="US"/>
    <s v="USD"/>
    <n v="1284008400"/>
    <n v="1284181200"/>
    <b v="0"/>
    <b v="0"/>
    <s v="film &amp; video/television"/>
    <x v="4"/>
    <s v="television"/>
  </r>
  <r>
    <n v="514"/>
    <x v="506"/>
    <s v="Centralized motivating capacity"/>
    <n v="138700"/>
    <n v="31123"/>
    <x v="3"/>
    <n v="0.22439077144917088"/>
    <n v="58.945075757575758"/>
    <x v="371"/>
    <s v="CH"/>
    <s v="CHF"/>
    <n v="1386309600"/>
    <n v="1386741600"/>
    <b v="0"/>
    <b v="1"/>
    <s v="music/rock"/>
    <x v="1"/>
    <s v="rock"/>
  </r>
  <r>
    <n v="515"/>
    <x v="507"/>
    <s v="Phased 24hour flexibility"/>
    <n v="8600"/>
    <n v="4797"/>
    <x v="0"/>
    <n v="0.55779069767441858"/>
    <n v="36.067669172932334"/>
    <x v="221"/>
    <s v="CA"/>
    <s v="CAD"/>
    <n v="1324620000"/>
    <n v="1324792800"/>
    <b v="0"/>
    <b v="1"/>
    <s v="theater/plays"/>
    <x v="3"/>
    <s v="plays"/>
  </r>
  <r>
    <n v="516"/>
    <x v="508"/>
    <s v="Exclusive 5thgeneration structure"/>
    <n v="125400"/>
    <n v="53324"/>
    <x v="0"/>
    <n v="0.42523125996810207"/>
    <n v="63.030732860520096"/>
    <x v="372"/>
    <s v="US"/>
    <s v="USD"/>
    <n v="1281070800"/>
    <n v="1284354000"/>
    <b v="0"/>
    <b v="0"/>
    <s v="publishing/nonfiction"/>
    <x v="5"/>
    <s v="nonfiction"/>
  </r>
  <r>
    <n v="517"/>
    <x v="509"/>
    <s v="Multi-tiered maximized orchestration"/>
    <n v="5900"/>
    <n v="6608"/>
    <x v="1"/>
    <n v="1.1200000000000001"/>
    <n v="84.717948717948715"/>
    <x v="373"/>
    <s v="US"/>
    <s v="USD"/>
    <n v="1493960400"/>
    <n v="1494392400"/>
    <b v="0"/>
    <b v="0"/>
    <s v="food/food trucks"/>
    <x v="0"/>
    <s v="food trucks"/>
  </r>
  <r>
    <n v="518"/>
    <x v="510"/>
    <s v="Open-architected uniform instruction set"/>
    <n v="8800"/>
    <n v="622"/>
    <x v="0"/>
    <n v="7.0681818181818179E-2"/>
    <n v="62.2"/>
    <x v="234"/>
    <s v="US"/>
    <s v="USD"/>
    <n v="1519365600"/>
    <n v="1519538400"/>
    <b v="0"/>
    <b v="1"/>
    <s v="film &amp; video/animation"/>
    <x v="4"/>
    <s v="animation"/>
  </r>
  <r>
    <n v="519"/>
    <x v="511"/>
    <s v="Exclusive asymmetric analyzer"/>
    <n v="177700"/>
    <n v="180802"/>
    <x v="1"/>
    <n v="1.0174563871693867"/>
    <n v="101.97518330513255"/>
    <x v="374"/>
    <s v="US"/>
    <s v="USD"/>
    <n v="1420696800"/>
    <n v="1421906400"/>
    <b v="0"/>
    <b v="1"/>
    <s v="music/rock"/>
    <x v="1"/>
    <s v="rock"/>
  </r>
  <r>
    <n v="520"/>
    <x v="512"/>
    <s v="Organic radical collaboration"/>
    <n v="800"/>
    <n v="3406"/>
    <x v="1"/>
    <n v="4.2575000000000003"/>
    <n v="106.4375"/>
    <x v="235"/>
    <s v="US"/>
    <s v="USD"/>
    <n v="1555650000"/>
    <n v="1555909200"/>
    <b v="0"/>
    <b v="0"/>
    <s v="theater/plays"/>
    <x v="3"/>
    <s v="plays"/>
  </r>
  <r>
    <n v="521"/>
    <x v="513"/>
    <s v="Function-based multi-state software"/>
    <n v="7600"/>
    <n v="11061"/>
    <x v="1"/>
    <n v="1.4553947368421052"/>
    <n v="29.975609756097562"/>
    <x v="375"/>
    <s v="US"/>
    <s v="USD"/>
    <n v="1471928400"/>
    <n v="1472446800"/>
    <b v="0"/>
    <b v="1"/>
    <s v="film &amp; video/drama"/>
    <x v="4"/>
    <s v="drama"/>
  </r>
  <r>
    <n v="522"/>
    <x v="514"/>
    <s v="Innovative static budgetary management"/>
    <n v="50500"/>
    <n v="16389"/>
    <x v="0"/>
    <n v="0.32453465346534655"/>
    <n v="85.806282722513089"/>
    <x v="271"/>
    <s v="US"/>
    <s v="USD"/>
    <n v="1341291600"/>
    <n v="1342328400"/>
    <b v="0"/>
    <b v="0"/>
    <s v="film &amp; video/shorts"/>
    <x v="4"/>
    <s v="shorts"/>
  </r>
  <r>
    <n v="523"/>
    <x v="515"/>
    <s v="Triple-buffered holistic ability"/>
    <n v="900"/>
    <n v="6303"/>
    <x v="1"/>
    <n v="7.003333333333333"/>
    <n v="70.82022471910112"/>
    <x v="121"/>
    <s v="US"/>
    <s v="USD"/>
    <n v="1267682400"/>
    <n v="1268114400"/>
    <b v="0"/>
    <b v="0"/>
    <s v="film &amp; video/shorts"/>
    <x v="4"/>
    <s v="shorts"/>
  </r>
  <r>
    <n v="524"/>
    <x v="516"/>
    <s v="Diverse scalable superstructure"/>
    <n v="96700"/>
    <n v="81136"/>
    <x v="0"/>
    <n v="0.83904860392967939"/>
    <n v="40.998484082870135"/>
    <x v="376"/>
    <s v="US"/>
    <s v="USD"/>
    <n v="1272258000"/>
    <n v="1273381200"/>
    <b v="0"/>
    <b v="0"/>
    <s v="theater/plays"/>
    <x v="3"/>
    <s v="plays"/>
  </r>
  <r>
    <n v="525"/>
    <x v="517"/>
    <s v="Balanced leadingedge data-warehouse"/>
    <n v="2100"/>
    <n v="1768"/>
    <x v="0"/>
    <n v="0.84190476190476193"/>
    <n v="28.063492063492063"/>
    <x v="377"/>
    <s v="US"/>
    <s v="USD"/>
    <n v="1290492000"/>
    <n v="1290837600"/>
    <b v="0"/>
    <b v="0"/>
    <s v="technology/wearables"/>
    <x v="2"/>
    <s v="wearables"/>
  </r>
  <r>
    <n v="526"/>
    <x v="518"/>
    <s v="Digitized bandwidth-monitored open architecture"/>
    <n v="8300"/>
    <n v="12944"/>
    <x v="1"/>
    <n v="1.5595180722891566"/>
    <n v="88.054421768707485"/>
    <x v="98"/>
    <s v="US"/>
    <s v="USD"/>
    <n v="1451109600"/>
    <n v="1454306400"/>
    <b v="0"/>
    <b v="1"/>
    <s v="theater/plays"/>
    <x v="3"/>
    <s v="plays"/>
  </r>
  <r>
    <n v="527"/>
    <x v="519"/>
    <s v="Enterprise-wide intermediate portal"/>
    <n v="189200"/>
    <n v="188480"/>
    <x v="0"/>
    <n v="0.99619450317124736"/>
    <n v="31"/>
    <x v="378"/>
    <s v="CA"/>
    <s v="CAD"/>
    <n v="1454652000"/>
    <n v="1457762400"/>
    <b v="0"/>
    <b v="0"/>
    <s v="film &amp; video/animation"/>
    <x v="4"/>
    <s v="animation"/>
  </r>
  <r>
    <n v="528"/>
    <x v="520"/>
    <s v="Focused leadingedge matrix"/>
    <n v="9000"/>
    <n v="7227"/>
    <x v="0"/>
    <n v="0.80300000000000005"/>
    <n v="90.337500000000006"/>
    <x v="175"/>
    <s v="GB"/>
    <s v="GBP"/>
    <n v="1385186400"/>
    <n v="1389074400"/>
    <b v="0"/>
    <b v="0"/>
    <s v="music/indie rock"/>
    <x v="1"/>
    <s v="indie rock"/>
  </r>
  <r>
    <n v="529"/>
    <x v="521"/>
    <s v="Seamless logistical encryption"/>
    <n v="5100"/>
    <n v="574"/>
    <x v="0"/>
    <n v="0.11254901960784314"/>
    <n v="63.777777777777779"/>
    <x v="352"/>
    <s v="US"/>
    <s v="USD"/>
    <n v="1399698000"/>
    <n v="1402117200"/>
    <b v="0"/>
    <b v="0"/>
    <s v="games/video games"/>
    <x v="6"/>
    <s v="video games"/>
  </r>
  <r>
    <n v="530"/>
    <x v="522"/>
    <s v="Stand-alone human-resource workforce"/>
    <n v="105000"/>
    <n v="96328"/>
    <x v="0"/>
    <n v="0.91740952380952379"/>
    <n v="53.995515695067262"/>
    <x v="200"/>
    <s v="US"/>
    <s v="USD"/>
    <n v="1283230800"/>
    <n v="1284440400"/>
    <b v="0"/>
    <b v="1"/>
    <s v="publishing/fiction"/>
    <x v="5"/>
    <s v="fiction"/>
  </r>
  <r>
    <n v="531"/>
    <x v="523"/>
    <s v="Automated zero tolerance implementation"/>
    <n v="186700"/>
    <n v="178338"/>
    <x v="2"/>
    <n v="0.95521156936261387"/>
    <n v="48.993956043956047"/>
    <x v="379"/>
    <s v="CH"/>
    <s v="CHF"/>
    <n v="1384149600"/>
    <n v="1388988000"/>
    <b v="0"/>
    <b v="0"/>
    <s v="games/video games"/>
    <x v="6"/>
    <s v="video games"/>
  </r>
  <r>
    <n v="532"/>
    <x v="524"/>
    <s v="Pre-emptive grid-enabled contingency"/>
    <n v="1600"/>
    <n v="8046"/>
    <x v="1"/>
    <n v="5.0287499999999996"/>
    <n v="63.857142857142854"/>
    <x v="105"/>
    <s v="CA"/>
    <s v="CAD"/>
    <n v="1516860000"/>
    <n v="1516946400"/>
    <b v="0"/>
    <b v="0"/>
    <s v="theater/plays"/>
    <x v="3"/>
    <s v="plays"/>
  </r>
  <r>
    <n v="533"/>
    <x v="525"/>
    <s v="Multi-lateral didactic encoding"/>
    <n v="115600"/>
    <n v="184086"/>
    <x v="1"/>
    <n v="1.5924394463667819"/>
    <n v="82.996393146979258"/>
    <x v="380"/>
    <s v="GB"/>
    <s v="GBP"/>
    <n v="1374642000"/>
    <n v="1377752400"/>
    <b v="0"/>
    <b v="0"/>
    <s v="music/indie rock"/>
    <x v="1"/>
    <s v="indie rock"/>
  </r>
  <r>
    <n v="534"/>
    <x v="526"/>
    <s v="Self-enabling didactic orchestration"/>
    <n v="89100"/>
    <n v="13385"/>
    <x v="0"/>
    <n v="0.15022446689113356"/>
    <n v="55.08230452674897"/>
    <x v="166"/>
    <s v="US"/>
    <s v="USD"/>
    <n v="1534482000"/>
    <n v="1534568400"/>
    <b v="0"/>
    <b v="1"/>
    <s v="film &amp; video/drama"/>
    <x v="4"/>
    <s v="drama"/>
  </r>
  <r>
    <n v="535"/>
    <x v="527"/>
    <s v="Profit-focused 24/7 data-warehouse"/>
    <n v="2600"/>
    <n v="12533"/>
    <x v="1"/>
    <n v="4.820384615384615"/>
    <n v="62.044554455445542"/>
    <x v="381"/>
    <s v="IT"/>
    <s v="EUR"/>
    <n v="1528434000"/>
    <n v="1528606800"/>
    <b v="0"/>
    <b v="1"/>
    <s v="theater/plays"/>
    <x v="3"/>
    <s v="plays"/>
  </r>
  <r>
    <n v="536"/>
    <x v="528"/>
    <s v="Enhanced methodical middleware"/>
    <n v="9800"/>
    <n v="14697"/>
    <x v="1"/>
    <n v="1.4996938775510205"/>
    <n v="104.97857142857143"/>
    <x v="382"/>
    <s v="IT"/>
    <s v="EUR"/>
    <n v="1282626000"/>
    <n v="1284872400"/>
    <b v="0"/>
    <b v="0"/>
    <s v="publishing/fiction"/>
    <x v="5"/>
    <s v="fiction"/>
  </r>
  <r>
    <n v="537"/>
    <x v="529"/>
    <s v="Synchronized client-driven projection"/>
    <n v="84400"/>
    <n v="98935"/>
    <x v="1"/>
    <n v="1.1722156398104266"/>
    <n v="94.044676806083643"/>
    <x v="383"/>
    <s v="DK"/>
    <s v="DKK"/>
    <n v="1535605200"/>
    <n v="1537592400"/>
    <b v="1"/>
    <b v="1"/>
    <s v="film &amp; video/documentary"/>
    <x v="4"/>
    <s v="documentary"/>
  </r>
  <r>
    <n v="538"/>
    <x v="530"/>
    <s v="Networked didactic time-frame"/>
    <n v="151300"/>
    <n v="57034"/>
    <x v="0"/>
    <n v="0.37695968274950431"/>
    <n v="44.007716049382715"/>
    <x v="384"/>
    <s v="US"/>
    <s v="USD"/>
    <n v="1379826000"/>
    <n v="1381208400"/>
    <b v="0"/>
    <b v="0"/>
    <s v="games/mobile games"/>
    <x v="6"/>
    <s v="mobile games"/>
  </r>
  <r>
    <n v="539"/>
    <x v="531"/>
    <s v="Assimilated exuding toolset"/>
    <n v="9800"/>
    <n v="7120"/>
    <x v="0"/>
    <n v="0.72653061224489801"/>
    <n v="92.467532467532465"/>
    <x v="385"/>
    <s v="US"/>
    <s v="USD"/>
    <n v="1561957200"/>
    <n v="1562475600"/>
    <b v="0"/>
    <b v="1"/>
    <s v="food/food trucks"/>
    <x v="0"/>
    <s v="food trucks"/>
  </r>
  <r>
    <n v="540"/>
    <x v="532"/>
    <s v="Front-line client-server secured line"/>
    <n v="5300"/>
    <n v="14097"/>
    <x v="1"/>
    <n v="2.6598113207547169"/>
    <n v="57.072874493927124"/>
    <x v="326"/>
    <s v="US"/>
    <s v="USD"/>
    <n v="1525496400"/>
    <n v="1527397200"/>
    <b v="0"/>
    <b v="0"/>
    <s v="photography/photography books"/>
    <x v="7"/>
    <s v="photography books"/>
  </r>
  <r>
    <n v="541"/>
    <x v="533"/>
    <s v="Polarized systemic Internet solution"/>
    <n v="178000"/>
    <n v="43086"/>
    <x v="0"/>
    <n v="0.24205617977528091"/>
    <n v="109.07848101265823"/>
    <x v="386"/>
    <s v="IT"/>
    <s v="EUR"/>
    <n v="1433912400"/>
    <n v="1436158800"/>
    <b v="0"/>
    <b v="0"/>
    <s v="games/mobile games"/>
    <x v="6"/>
    <s v="mobile games"/>
  </r>
  <r>
    <n v="542"/>
    <x v="534"/>
    <s v="Profit-focused exuding moderator"/>
    <n v="77000"/>
    <n v="1930"/>
    <x v="0"/>
    <n v="2.5064935064935064E-2"/>
    <n v="39.387755102040813"/>
    <x v="240"/>
    <s v="GB"/>
    <s v="GBP"/>
    <n v="1453442400"/>
    <n v="1456034400"/>
    <b v="0"/>
    <b v="0"/>
    <s v="music/indie rock"/>
    <x v="1"/>
    <s v="indie rock"/>
  </r>
  <r>
    <n v="543"/>
    <x v="535"/>
    <s v="Cross-group high-level moderator"/>
    <n v="84900"/>
    <n v="13864"/>
    <x v="0"/>
    <n v="0.1632979976442874"/>
    <n v="77.022222222222226"/>
    <x v="80"/>
    <s v="US"/>
    <s v="USD"/>
    <n v="1378875600"/>
    <n v="1380171600"/>
    <b v="0"/>
    <b v="0"/>
    <s v="games/video games"/>
    <x v="6"/>
    <s v="video games"/>
  </r>
  <r>
    <n v="544"/>
    <x v="536"/>
    <s v="Public-key 3rdgeneration system engine"/>
    <n v="2800"/>
    <n v="7742"/>
    <x v="1"/>
    <n v="2.7650000000000001"/>
    <n v="92.166666666666671"/>
    <x v="286"/>
    <s v="US"/>
    <s v="USD"/>
    <n v="1452232800"/>
    <n v="1453356000"/>
    <b v="0"/>
    <b v="0"/>
    <s v="music/rock"/>
    <x v="1"/>
    <s v="rock"/>
  </r>
  <r>
    <n v="545"/>
    <x v="537"/>
    <s v="Organized value-added access"/>
    <n v="184800"/>
    <n v="164109"/>
    <x v="0"/>
    <n v="0.88803571428571426"/>
    <n v="61.007063197026021"/>
    <x v="387"/>
    <s v="US"/>
    <s v="USD"/>
    <n v="1577253600"/>
    <n v="1578981600"/>
    <b v="0"/>
    <b v="0"/>
    <s v="theater/plays"/>
    <x v="3"/>
    <s v="plays"/>
  </r>
  <r>
    <n v="546"/>
    <x v="538"/>
    <s v="Cloned global Graphical User Interface"/>
    <n v="4200"/>
    <n v="6870"/>
    <x v="1"/>
    <n v="1.6357142857142857"/>
    <n v="78.068181818181813"/>
    <x v="39"/>
    <s v="US"/>
    <s v="USD"/>
    <n v="1537160400"/>
    <n v="1537419600"/>
    <b v="0"/>
    <b v="1"/>
    <s v="theater/plays"/>
    <x v="3"/>
    <s v="plays"/>
  </r>
  <r>
    <n v="547"/>
    <x v="539"/>
    <s v="Focused solution-oriented matrix"/>
    <n v="1300"/>
    <n v="12597"/>
    <x v="1"/>
    <n v="9.69"/>
    <n v="80.75"/>
    <x v="388"/>
    <s v="US"/>
    <s v="USD"/>
    <n v="1422165600"/>
    <n v="1423202400"/>
    <b v="0"/>
    <b v="0"/>
    <s v="film &amp; video/drama"/>
    <x v="4"/>
    <s v="drama"/>
  </r>
  <r>
    <n v="548"/>
    <x v="540"/>
    <s v="Monitored discrete toolset"/>
    <n v="66100"/>
    <n v="179074"/>
    <x v="1"/>
    <n v="2.7091376701966716"/>
    <n v="59.991289782244557"/>
    <x v="389"/>
    <s v="US"/>
    <s v="USD"/>
    <n v="1459486800"/>
    <n v="1460610000"/>
    <b v="0"/>
    <b v="0"/>
    <s v="theater/plays"/>
    <x v="3"/>
    <s v="plays"/>
  </r>
  <r>
    <n v="549"/>
    <x v="541"/>
    <s v="Business-focused intermediate system engine"/>
    <n v="29500"/>
    <n v="83843"/>
    <x v="1"/>
    <n v="2.8421355932203389"/>
    <n v="110.03018372703411"/>
    <x v="390"/>
    <s v="US"/>
    <s v="USD"/>
    <n v="1369717200"/>
    <n v="1370494800"/>
    <b v="0"/>
    <b v="0"/>
    <s v="technology/wearables"/>
    <x v="2"/>
    <s v="wearables"/>
  </r>
  <r>
    <n v="550"/>
    <x v="542"/>
    <s v="De-engineered disintermediate encoding"/>
    <n v="100"/>
    <n v="4"/>
    <x v="3"/>
    <n v="0.04"/>
    <n v="4"/>
    <x v="49"/>
    <s v="CH"/>
    <s v="CHF"/>
    <n v="1330495200"/>
    <n v="1332306000"/>
    <b v="0"/>
    <b v="0"/>
    <s v="music/indie rock"/>
    <x v="1"/>
    <s v="indie rock"/>
  </r>
  <r>
    <n v="551"/>
    <x v="543"/>
    <s v="Streamlined upward-trending analyzer"/>
    <n v="180100"/>
    <n v="105598"/>
    <x v="0"/>
    <n v="0.58632981676846196"/>
    <n v="37.99856063332134"/>
    <x v="391"/>
    <s v="AU"/>
    <s v="AUD"/>
    <n v="1419055200"/>
    <n v="1422511200"/>
    <b v="0"/>
    <b v="1"/>
    <s v="technology/web"/>
    <x v="2"/>
    <s v="web"/>
  </r>
  <r>
    <n v="552"/>
    <x v="544"/>
    <s v="Distributed human-resource policy"/>
    <n v="9000"/>
    <n v="8866"/>
    <x v="0"/>
    <n v="0.98511111111111116"/>
    <n v="96.369565217391298"/>
    <x v="45"/>
    <s v="US"/>
    <s v="USD"/>
    <n v="1480140000"/>
    <n v="1480312800"/>
    <b v="0"/>
    <b v="0"/>
    <s v="theater/plays"/>
    <x v="3"/>
    <s v="plays"/>
  </r>
  <r>
    <n v="553"/>
    <x v="545"/>
    <s v="De-engineered 5thgeneration contingency"/>
    <n v="170600"/>
    <n v="75022"/>
    <x v="0"/>
    <n v="0.43975381008206332"/>
    <n v="72.978599221789878"/>
    <x v="392"/>
    <s v="US"/>
    <s v="USD"/>
    <n v="1293948000"/>
    <n v="1294034400"/>
    <b v="0"/>
    <b v="0"/>
    <s v="music/rock"/>
    <x v="1"/>
    <s v="rock"/>
  </r>
  <r>
    <n v="554"/>
    <x v="546"/>
    <s v="Multi-channeled upward-trending application"/>
    <n v="9500"/>
    <n v="14408"/>
    <x v="1"/>
    <n v="1.5166315789473683"/>
    <n v="26.007220216606498"/>
    <x v="353"/>
    <s v="CA"/>
    <s v="CAD"/>
    <n v="1482127200"/>
    <n v="1482645600"/>
    <b v="0"/>
    <b v="0"/>
    <s v="music/indie rock"/>
    <x v="1"/>
    <s v="indie rock"/>
  </r>
  <r>
    <n v="555"/>
    <x v="547"/>
    <s v="Organic maximized database"/>
    <n v="6300"/>
    <n v="14089"/>
    <x v="1"/>
    <n v="2.2363492063492063"/>
    <n v="104.36296296296297"/>
    <x v="18"/>
    <s v="DK"/>
    <s v="DKK"/>
    <n v="1396414800"/>
    <n v="1399093200"/>
    <b v="0"/>
    <b v="0"/>
    <s v="music/rock"/>
    <x v="1"/>
    <s v="rock"/>
  </r>
  <r>
    <n v="556"/>
    <x v="195"/>
    <s v="Grass-roots 24/7 attitude"/>
    <n v="5200"/>
    <n v="12467"/>
    <x v="1"/>
    <n v="2.3975"/>
    <n v="102.18852459016394"/>
    <x v="393"/>
    <s v="US"/>
    <s v="USD"/>
    <n v="1315285200"/>
    <n v="1315890000"/>
    <b v="0"/>
    <b v="1"/>
    <s v="publishing/translations"/>
    <x v="5"/>
    <s v="translations"/>
  </r>
  <r>
    <n v="557"/>
    <x v="548"/>
    <s v="Team-oriented global strategy"/>
    <n v="6000"/>
    <n v="11960"/>
    <x v="1"/>
    <n v="1.9933333333333334"/>
    <n v="54.117647058823529"/>
    <x v="394"/>
    <s v="US"/>
    <s v="USD"/>
    <n v="1443762000"/>
    <n v="1444021200"/>
    <b v="0"/>
    <b v="1"/>
    <s v="film &amp; video/science fiction"/>
    <x v="4"/>
    <s v="science fiction"/>
  </r>
  <r>
    <n v="558"/>
    <x v="549"/>
    <s v="Enhanced client-driven capacity"/>
    <n v="5800"/>
    <n v="7966"/>
    <x v="1"/>
    <n v="1.373448275862069"/>
    <n v="63.222222222222221"/>
    <x v="105"/>
    <s v="US"/>
    <s v="USD"/>
    <n v="1456293600"/>
    <n v="1460005200"/>
    <b v="0"/>
    <b v="0"/>
    <s v="theater/plays"/>
    <x v="3"/>
    <s v="plays"/>
  </r>
  <r>
    <n v="559"/>
    <x v="550"/>
    <s v="Exclusive systematic productivity"/>
    <n v="105300"/>
    <n v="106321"/>
    <x v="1"/>
    <n v="1.009696106362773"/>
    <n v="104.03228962818004"/>
    <x v="395"/>
    <s v="US"/>
    <s v="USD"/>
    <n v="1470114000"/>
    <n v="1470718800"/>
    <b v="0"/>
    <b v="0"/>
    <s v="theater/plays"/>
    <x v="3"/>
    <s v="plays"/>
  </r>
  <r>
    <n v="560"/>
    <x v="551"/>
    <s v="Re-engineered radical policy"/>
    <n v="20000"/>
    <n v="158832"/>
    <x v="1"/>
    <n v="7.9416000000000002"/>
    <n v="49.994334277620396"/>
    <x v="396"/>
    <s v="US"/>
    <s v="USD"/>
    <n v="1321596000"/>
    <n v="1325052000"/>
    <b v="0"/>
    <b v="0"/>
    <s v="film &amp; video/animation"/>
    <x v="4"/>
    <s v="animation"/>
  </r>
  <r>
    <n v="561"/>
    <x v="552"/>
    <s v="Down-sized logistical adapter"/>
    <n v="3000"/>
    <n v="11091"/>
    <x v="1"/>
    <n v="3.6970000000000001"/>
    <n v="56.015151515151516"/>
    <x v="40"/>
    <s v="CH"/>
    <s v="CHF"/>
    <n v="1318827600"/>
    <n v="1319000400"/>
    <b v="0"/>
    <b v="0"/>
    <s v="theater/plays"/>
    <x v="3"/>
    <s v="plays"/>
  </r>
  <r>
    <n v="562"/>
    <x v="553"/>
    <s v="Configurable bandwidth-monitored throughput"/>
    <n v="9900"/>
    <n v="1269"/>
    <x v="0"/>
    <n v="0.12818181818181817"/>
    <n v="48.807692307692307"/>
    <x v="150"/>
    <s v="CH"/>
    <s v="CHF"/>
    <n v="1552366800"/>
    <n v="1552539600"/>
    <b v="0"/>
    <b v="0"/>
    <s v="music/rock"/>
    <x v="1"/>
    <s v="rock"/>
  </r>
  <r>
    <n v="563"/>
    <x v="554"/>
    <s v="Optional tangible pricing structure"/>
    <n v="3700"/>
    <n v="5107"/>
    <x v="1"/>
    <n v="1.3802702702702703"/>
    <n v="60.082352941176474"/>
    <x v="72"/>
    <s v="AU"/>
    <s v="AUD"/>
    <n v="1542088800"/>
    <n v="1543816800"/>
    <b v="0"/>
    <b v="0"/>
    <s v="film &amp; video/documentary"/>
    <x v="4"/>
    <s v="documentary"/>
  </r>
  <r>
    <n v="564"/>
    <x v="555"/>
    <s v="Organic high-level implementation"/>
    <n v="168700"/>
    <n v="141393"/>
    <x v="0"/>
    <n v="0.83813278008298753"/>
    <n v="78.990502793296088"/>
    <x v="397"/>
    <s v="US"/>
    <s v="USD"/>
    <n v="1426395600"/>
    <n v="1427086800"/>
    <b v="0"/>
    <b v="0"/>
    <s v="theater/plays"/>
    <x v="3"/>
    <s v="plays"/>
  </r>
  <r>
    <n v="565"/>
    <x v="556"/>
    <s v="Decentralized logistical collaboration"/>
    <n v="94900"/>
    <n v="194166"/>
    <x v="1"/>
    <n v="2.0460063224446787"/>
    <n v="53.99499443826474"/>
    <x v="398"/>
    <s v="US"/>
    <s v="USD"/>
    <n v="1321336800"/>
    <n v="1323064800"/>
    <b v="0"/>
    <b v="0"/>
    <s v="theater/plays"/>
    <x v="3"/>
    <s v="plays"/>
  </r>
  <r>
    <n v="566"/>
    <x v="557"/>
    <s v="Advanced content-based installation"/>
    <n v="9300"/>
    <n v="4124"/>
    <x v="0"/>
    <n v="0.44344086021505374"/>
    <n v="111.45945945945945"/>
    <x v="95"/>
    <s v="US"/>
    <s v="USD"/>
    <n v="1456293600"/>
    <n v="1458277200"/>
    <b v="0"/>
    <b v="1"/>
    <s v="music/electric music"/>
    <x v="1"/>
    <s v="electric music"/>
  </r>
  <r>
    <n v="567"/>
    <x v="558"/>
    <s v="Distributed high-level open architecture"/>
    <n v="6800"/>
    <n v="14865"/>
    <x v="1"/>
    <n v="2.1860294117647059"/>
    <n v="60.922131147540981"/>
    <x v="146"/>
    <s v="US"/>
    <s v="USD"/>
    <n v="1404968400"/>
    <n v="1405141200"/>
    <b v="0"/>
    <b v="0"/>
    <s v="music/rock"/>
    <x v="1"/>
    <s v="rock"/>
  </r>
  <r>
    <n v="568"/>
    <x v="559"/>
    <s v="Synergized zero tolerance help-desk"/>
    <n v="72400"/>
    <n v="134688"/>
    <x v="1"/>
    <n v="1.8603314917127072"/>
    <n v="26.0015444015444"/>
    <x v="399"/>
    <s v="US"/>
    <s v="USD"/>
    <n v="1279170000"/>
    <n v="1283058000"/>
    <b v="0"/>
    <b v="0"/>
    <s v="theater/plays"/>
    <x v="3"/>
    <s v="plays"/>
  </r>
  <r>
    <n v="569"/>
    <x v="560"/>
    <s v="Extended multi-tasking definition"/>
    <n v="20100"/>
    <n v="47705"/>
    <x v="1"/>
    <n v="2.3733830845771142"/>
    <n v="80.993208828522924"/>
    <x v="400"/>
    <s v="IT"/>
    <s v="EUR"/>
    <n v="1294725600"/>
    <n v="1295762400"/>
    <b v="0"/>
    <b v="0"/>
    <s v="film &amp; video/animation"/>
    <x v="4"/>
    <s v="animation"/>
  </r>
  <r>
    <n v="570"/>
    <x v="561"/>
    <s v="Realigned uniform knowledge user"/>
    <n v="31200"/>
    <n v="95364"/>
    <x v="1"/>
    <n v="3.0565384615384614"/>
    <n v="34.995963302752294"/>
    <x v="401"/>
    <s v="US"/>
    <s v="USD"/>
    <n v="1419055200"/>
    <n v="1419573600"/>
    <b v="0"/>
    <b v="1"/>
    <s v="music/rock"/>
    <x v="1"/>
    <s v="rock"/>
  </r>
  <r>
    <n v="571"/>
    <x v="562"/>
    <s v="Monitored grid-enabled model"/>
    <n v="3500"/>
    <n v="3295"/>
    <x v="0"/>
    <n v="0.94142857142857139"/>
    <n v="94.142857142857139"/>
    <x v="164"/>
    <s v="IT"/>
    <s v="EUR"/>
    <n v="1434690000"/>
    <n v="1438750800"/>
    <b v="0"/>
    <b v="0"/>
    <s v="film &amp; video/shorts"/>
    <x v="4"/>
    <s v="shorts"/>
  </r>
  <r>
    <n v="572"/>
    <x v="563"/>
    <s v="Assimilated actuating policy"/>
    <n v="9000"/>
    <n v="4896"/>
    <x v="3"/>
    <n v="0.54400000000000004"/>
    <n v="52.085106382978722"/>
    <x v="115"/>
    <s v="US"/>
    <s v="USD"/>
    <n v="1443416400"/>
    <n v="1444798800"/>
    <b v="0"/>
    <b v="1"/>
    <s v="music/rock"/>
    <x v="1"/>
    <s v="rock"/>
  </r>
  <r>
    <n v="573"/>
    <x v="564"/>
    <s v="Total incremental productivity"/>
    <n v="6700"/>
    <n v="7496"/>
    <x v="1"/>
    <n v="1.1188059701492536"/>
    <n v="24.986666666666668"/>
    <x v="402"/>
    <s v="US"/>
    <s v="USD"/>
    <n v="1399006800"/>
    <n v="1399179600"/>
    <b v="0"/>
    <b v="0"/>
    <s v="journalism/audio"/>
    <x v="8"/>
    <s v="audio"/>
  </r>
  <r>
    <n v="574"/>
    <x v="565"/>
    <s v="Adaptive local task-force"/>
    <n v="2700"/>
    <n v="9967"/>
    <x v="1"/>
    <n v="3.6914814814814814"/>
    <n v="69.215277777777771"/>
    <x v="358"/>
    <s v="US"/>
    <s v="USD"/>
    <n v="1575698400"/>
    <n v="1576562400"/>
    <b v="0"/>
    <b v="1"/>
    <s v="food/food trucks"/>
    <x v="0"/>
    <s v="food trucks"/>
  </r>
  <r>
    <n v="575"/>
    <x v="566"/>
    <s v="Universal zero-defect concept"/>
    <n v="83300"/>
    <n v="52421"/>
    <x v="0"/>
    <n v="0.62930372148859548"/>
    <n v="93.944444444444443"/>
    <x v="21"/>
    <s v="US"/>
    <s v="USD"/>
    <n v="1400562000"/>
    <n v="1400821200"/>
    <b v="0"/>
    <b v="1"/>
    <s v="theater/plays"/>
    <x v="3"/>
    <s v="plays"/>
  </r>
  <r>
    <n v="576"/>
    <x v="567"/>
    <s v="Object-based bottom-line superstructure"/>
    <n v="9700"/>
    <n v="6298"/>
    <x v="0"/>
    <n v="0.6492783505154639"/>
    <n v="98.40625"/>
    <x v="251"/>
    <s v="US"/>
    <s v="USD"/>
    <n v="1509512400"/>
    <n v="1510984800"/>
    <b v="0"/>
    <b v="0"/>
    <s v="theater/plays"/>
    <x v="3"/>
    <s v="plays"/>
  </r>
  <r>
    <n v="577"/>
    <x v="568"/>
    <s v="Adaptive 24hour projection"/>
    <n v="8200"/>
    <n v="1546"/>
    <x v="3"/>
    <n v="0.18853658536585366"/>
    <n v="41.783783783783782"/>
    <x v="95"/>
    <s v="US"/>
    <s v="USD"/>
    <n v="1299823200"/>
    <n v="1302066000"/>
    <b v="0"/>
    <b v="0"/>
    <s v="music/jazz"/>
    <x v="1"/>
    <s v="jazz"/>
  </r>
  <r>
    <n v="578"/>
    <x v="569"/>
    <s v="Sharable radical toolset"/>
    <n v="96500"/>
    <n v="16168"/>
    <x v="0"/>
    <n v="0.1675440414507772"/>
    <n v="65.991836734693877"/>
    <x v="242"/>
    <s v="US"/>
    <s v="USD"/>
    <n v="1322719200"/>
    <n v="1322978400"/>
    <b v="0"/>
    <b v="0"/>
    <s v="film &amp; video/science fiction"/>
    <x v="4"/>
    <s v="science fiction"/>
  </r>
  <r>
    <n v="579"/>
    <x v="570"/>
    <s v="Focused multimedia knowledgebase"/>
    <n v="6200"/>
    <n v="6269"/>
    <x v="1"/>
    <n v="1.0111290322580646"/>
    <n v="72.05747126436782"/>
    <x v="215"/>
    <s v="US"/>
    <s v="USD"/>
    <n v="1312693200"/>
    <n v="1313730000"/>
    <b v="0"/>
    <b v="0"/>
    <s v="music/jazz"/>
    <x v="1"/>
    <s v="jazz"/>
  </r>
  <r>
    <n v="580"/>
    <x v="251"/>
    <s v="Seamless 6thgeneration extranet"/>
    <n v="43800"/>
    <n v="149578"/>
    <x v="1"/>
    <n v="3.4150228310502282"/>
    <n v="48.003209242618745"/>
    <x v="403"/>
    <s v="US"/>
    <s v="USD"/>
    <n v="1393394400"/>
    <n v="1394085600"/>
    <b v="0"/>
    <b v="0"/>
    <s v="theater/plays"/>
    <x v="3"/>
    <s v="plays"/>
  </r>
  <r>
    <n v="581"/>
    <x v="571"/>
    <s v="Sharable mobile knowledgebase"/>
    <n v="6000"/>
    <n v="3841"/>
    <x v="0"/>
    <n v="0.64016666666666666"/>
    <n v="54.098591549295776"/>
    <x v="83"/>
    <s v="US"/>
    <s v="USD"/>
    <n v="1304053200"/>
    <n v="1305349200"/>
    <b v="0"/>
    <b v="0"/>
    <s v="technology/web"/>
    <x v="2"/>
    <s v="web"/>
  </r>
  <r>
    <n v="582"/>
    <x v="572"/>
    <s v="Cross-group global system engine"/>
    <n v="8700"/>
    <n v="4531"/>
    <x v="0"/>
    <n v="0.5208045977011494"/>
    <n v="107.88095238095238"/>
    <x v="344"/>
    <s v="US"/>
    <s v="USD"/>
    <n v="1433912400"/>
    <n v="1434344400"/>
    <b v="0"/>
    <b v="1"/>
    <s v="games/video games"/>
    <x v="6"/>
    <s v="video games"/>
  </r>
  <r>
    <n v="583"/>
    <x v="573"/>
    <s v="Centralized clear-thinking conglomeration"/>
    <n v="18900"/>
    <n v="60934"/>
    <x v="1"/>
    <n v="3.2240211640211642"/>
    <n v="67.034103410341032"/>
    <x v="404"/>
    <s v="US"/>
    <s v="USD"/>
    <n v="1329717600"/>
    <n v="1331186400"/>
    <b v="0"/>
    <b v="0"/>
    <s v="film &amp; video/documentary"/>
    <x v="4"/>
    <s v="documentary"/>
  </r>
  <r>
    <n v="584"/>
    <x v="8"/>
    <s v="De-engineered cohesive system engine"/>
    <n v="86400"/>
    <n v="103255"/>
    <x v="1"/>
    <n v="1.1950810185185186"/>
    <n v="64.01425914445133"/>
    <x v="405"/>
    <s v="US"/>
    <s v="USD"/>
    <n v="1335330000"/>
    <n v="1336539600"/>
    <b v="0"/>
    <b v="0"/>
    <s v="technology/web"/>
    <x v="2"/>
    <s v="web"/>
  </r>
  <r>
    <n v="585"/>
    <x v="574"/>
    <s v="Reactive analyzing function"/>
    <n v="8900"/>
    <n v="13065"/>
    <x v="1"/>
    <n v="1.4679775280898877"/>
    <n v="96.066176470588232"/>
    <x v="158"/>
    <s v="US"/>
    <s v="USD"/>
    <n v="1268888400"/>
    <n v="1269752400"/>
    <b v="0"/>
    <b v="0"/>
    <s v="publishing/translations"/>
    <x v="5"/>
    <s v="translations"/>
  </r>
  <r>
    <n v="586"/>
    <x v="575"/>
    <s v="Robust hybrid budgetary management"/>
    <n v="700"/>
    <n v="6654"/>
    <x v="1"/>
    <n v="9.5057142857142853"/>
    <n v="51.184615384615384"/>
    <x v="406"/>
    <s v="US"/>
    <s v="USD"/>
    <n v="1289973600"/>
    <n v="1291615200"/>
    <b v="0"/>
    <b v="0"/>
    <s v="music/rock"/>
    <x v="1"/>
    <s v="rock"/>
  </r>
  <r>
    <n v="587"/>
    <x v="576"/>
    <s v="Open-source analyzing monitoring"/>
    <n v="9400"/>
    <n v="6852"/>
    <x v="0"/>
    <n v="0.72893617021276591"/>
    <n v="43.92307692307692"/>
    <x v="388"/>
    <s v="CA"/>
    <s v="CAD"/>
    <n v="1547877600"/>
    <n v="1552366800"/>
    <b v="0"/>
    <b v="1"/>
    <s v="food/food trucks"/>
    <x v="0"/>
    <s v="food trucks"/>
  </r>
  <r>
    <n v="588"/>
    <x v="577"/>
    <s v="Up-sized discrete firmware"/>
    <n v="157600"/>
    <n v="124517"/>
    <x v="0"/>
    <n v="0.7900824873096447"/>
    <n v="91.021198830409361"/>
    <x v="407"/>
    <s v="GB"/>
    <s v="GBP"/>
    <n v="1269493200"/>
    <n v="1272171600"/>
    <b v="0"/>
    <b v="0"/>
    <s v="theater/plays"/>
    <x v="3"/>
    <s v="plays"/>
  </r>
  <r>
    <n v="589"/>
    <x v="578"/>
    <s v="Exclusive intangible extranet"/>
    <n v="7900"/>
    <n v="5113"/>
    <x v="0"/>
    <n v="0.64721518987341775"/>
    <n v="50.127450980392155"/>
    <x v="408"/>
    <s v="US"/>
    <s v="USD"/>
    <n v="1436072400"/>
    <n v="1436677200"/>
    <b v="0"/>
    <b v="0"/>
    <s v="film &amp; video/documentary"/>
    <x v="4"/>
    <s v="documentary"/>
  </r>
  <r>
    <n v="590"/>
    <x v="579"/>
    <s v="Synergized analyzing process improvement"/>
    <n v="7100"/>
    <n v="5824"/>
    <x v="0"/>
    <n v="0.82028169014084507"/>
    <n v="67.720930232558146"/>
    <x v="99"/>
    <s v="AU"/>
    <s v="AUD"/>
    <n v="1419141600"/>
    <n v="1420092000"/>
    <b v="0"/>
    <b v="0"/>
    <s v="publishing/radio &amp; podcasts"/>
    <x v="5"/>
    <s v="radio &amp; podcasts"/>
  </r>
  <r>
    <n v="591"/>
    <x v="580"/>
    <s v="Realigned dedicated system engine"/>
    <n v="600"/>
    <n v="6226"/>
    <x v="1"/>
    <n v="10.376666666666667"/>
    <n v="61.03921568627451"/>
    <x v="408"/>
    <s v="US"/>
    <s v="USD"/>
    <n v="1279083600"/>
    <n v="1279947600"/>
    <b v="0"/>
    <b v="0"/>
    <s v="games/video games"/>
    <x v="6"/>
    <s v="video games"/>
  </r>
  <r>
    <n v="592"/>
    <x v="581"/>
    <s v="Object-based bandwidth-monitored concept"/>
    <n v="156800"/>
    <n v="20243"/>
    <x v="0"/>
    <n v="0.12910076530612244"/>
    <n v="80.011857707509876"/>
    <x v="259"/>
    <s v="US"/>
    <s v="USD"/>
    <n v="1401426000"/>
    <n v="1402203600"/>
    <b v="0"/>
    <b v="0"/>
    <s v="theater/plays"/>
    <x v="3"/>
    <s v="plays"/>
  </r>
  <r>
    <n v="593"/>
    <x v="582"/>
    <s v="Ameliorated client-driven open system"/>
    <n v="121600"/>
    <n v="188288"/>
    <x v="1"/>
    <n v="1.5484210526315789"/>
    <n v="47.001497753369947"/>
    <x v="409"/>
    <s v="US"/>
    <s v="USD"/>
    <n v="1395810000"/>
    <n v="1396933200"/>
    <b v="0"/>
    <b v="0"/>
    <s v="film &amp; video/animation"/>
    <x v="4"/>
    <s v="animation"/>
  </r>
  <r>
    <n v="594"/>
    <x v="583"/>
    <s v="Upgradable leadingedge Local Area Network"/>
    <n v="157300"/>
    <n v="11167"/>
    <x v="0"/>
    <n v="7.0991735537190084E-2"/>
    <n v="71.127388535031841"/>
    <x v="144"/>
    <s v="US"/>
    <s v="USD"/>
    <n v="1467003600"/>
    <n v="1467262800"/>
    <b v="0"/>
    <b v="1"/>
    <s v="theater/plays"/>
    <x v="3"/>
    <s v="plays"/>
  </r>
  <r>
    <n v="595"/>
    <x v="584"/>
    <s v="Customizable intermediate data-warehouse"/>
    <n v="70300"/>
    <n v="146595"/>
    <x v="1"/>
    <n v="2.0852773826458035"/>
    <n v="89.99079189686924"/>
    <x v="410"/>
    <s v="US"/>
    <s v="USD"/>
    <n v="1268715600"/>
    <n v="1270530000"/>
    <b v="0"/>
    <b v="1"/>
    <s v="theater/plays"/>
    <x v="3"/>
    <s v="plays"/>
  </r>
  <r>
    <n v="596"/>
    <x v="585"/>
    <s v="Managed optimizing archive"/>
    <n v="7900"/>
    <n v="7875"/>
    <x v="0"/>
    <n v="0.99683544303797467"/>
    <n v="43.032786885245905"/>
    <x v="236"/>
    <s v="US"/>
    <s v="USD"/>
    <n v="1457157600"/>
    <n v="1457762400"/>
    <b v="0"/>
    <b v="1"/>
    <s v="film &amp; video/drama"/>
    <x v="4"/>
    <s v="drama"/>
  </r>
  <r>
    <n v="597"/>
    <x v="586"/>
    <s v="Diverse systematic projection"/>
    <n v="73800"/>
    <n v="148779"/>
    <x v="1"/>
    <n v="2.0159756097560977"/>
    <n v="67.997714808043881"/>
    <x v="411"/>
    <s v="US"/>
    <s v="USD"/>
    <n v="1573970400"/>
    <n v="1575525600"/>
    <b v="0"/>
    <b v="0"/>
    <s v="theater/plays"/>
    <x v="3"/>
    <s v="plays"/>
  </r>
  <r>
    <n v="598"/>
    <x v="587"/>
    <s v="Up-sized web-enabled info-mediaries"/>
    <n v="108500"/>
    <n v="175868"/>
    <x v="1"/>
    <n v="1.6209032258064515"/>
    <n v="73.004566210045667"/>
    <x v="412"/>
    <s v="IT"/>
    <s v="EUR"/>
    <n v="1276578000"/>
    <n v="1279083600"/>
    <b v="0"/>
    <b v="0"/>
    <s v="music/rock"/>
    <x v="1"/>
    <s v="rock"/>
  </r>
  <r>
    <n v="599"/>
    <x v="588"/>
    <s v="Persevering optimizing Graphical User Interface"/>
    <n v="140300"/>
    <n v="5112"/>
    <x v="0"/>
    <n v="3.6436208125445471E-2"/>
    <n v="62.341463414634148"/>
    <x v="172"/>
    <s v="DK"/>
    <s v="DKK"/>
    <n v="1423720800"/>
    <n v="1424412000"/>
    <b v="0"/>
    <b v="0"/>
    <s v="film &amp; video/documentary"/>
    <x v="4"/>
    <s v="documentary"/>
  </r>
  <r>
    <n v="600"/>
    <x v="589"/>
    <s v="Cross-platform tertiary array"/>
    <n v="100"/>
    <n v="5"/>
    <x v="0"/>
    <n v="0.05"/>
    <n v="5"/>
    <x v="49"/>
    <s v="GB"/>
    <s v="GBP"/>
    <n v="1375160400"/>
    <n v="1376197200"/>
    <b v="0"/>
    <b v="0"/>
    <s v="food/food trucks"/>
    <x v="0"/>
    <s v="food trucks"/>
  </r>
  <r>
    <n v="601"/>
    <x v="590"/>
    <s v="Inverse neutral structure"/>
    <n v="6300"/>
    <n v="13018"/>
    <x v="1"/>
    <n v="2.0663492063492064"/>
    <n v="67.103092783505161"/>
    <x v="346"/>
    <s v="US"/>
    <s v="USD"/>
    <n v="1401426000"/>
    <n v="1402894800"/>
    <b v="1"/>
    <b v="0"/>
    <s v="technology/wearables"/>
    <x v="2"/>
    <s v="wearables"/>
  </r>
  <r>
    <n v="602"/>
    <x v="591"/>
    <s v="Quality-focused system-worthy support"/>
    <n v="71100"/>
    <n v="91176"/>
    <x v="1"/>
    <n v="1.2823628691983122"/>
    <n v="79.978947368421046"/>
    <x v="413"/>
    <s v="US"/>
    <s v="USD"/>
    <n v="1433480400"/>
    <n v="1434430800"/>
    <b v="0"/>
    <b v="0"/>
    <s v="theater/plays"/>
    <x v="3"/>
    <s v="plays"/>
  </r>
  <r>
    <n v="603"/>
    <x v="592"/>
    <s v="Vision-oriented 5thgeneration array"/>
    <n v="5300"/>
    <n v="6342"/>
    <x v="1"/>
    <n v="1.1966037735849056"/>
    <n v="62.176470588235297"/>
    <x v="408"/>
    <s v="US"/>
    <s v="USD"/>
    <n v="1555563600"/>
    <n v="1557896400"/>
    <b v="0"/>
    <b v="0"/>
    <s v="theater/plays"/>
    <x v="3"/>
    <s v="plays"/>
  </r>
  <r>
    <n v="604"/>
    <x v="593"/>
    <s v="Cross-platform logistical circuit"/>
    <n v="88700"/>
    <n v="151438"/>
    <x v="1"/>
    <n v="1.7073055242390078"/>
    <n v="53.005950297514879"/>
    <x v="414"/>
    <s v="US"/>
    <s v="USD"/>
    <n v="1295676000"/>
    <n v="1297490400"/>
    <b v="0"/>
    <b v="0"/>
    <s v="theater/plays"/>
    <x v="3"/>
    <s v="plays"/>
  </r>
  <r>
    <n v="605"/>
    <x v="594"/>
    <s v="Profound solution-oriented matrix"/>
    <n v="3300"/>
    <n v="6178"/>
    <x v="1"/>
    <n v="1.8721212121212121"/>
    <n v="57.738317757009348"/>
    <x v="37"/>
    <s v="US"/>
    <s v="USD"/>
    <n v="1443848400"/>
    <n v="1447394400"/>
    <b v="0"/>
    <b v="0"/>
    <s v="publishing/nonfiction"/>
    <x v="5"/>
    <s v="nonfiction"/>
  </r>
  <r>
    <n v="606"/>
    <x v="595"/>
    <s v="Extended asynchronous initiative"/>
    <n v="3400"/>
    <n v="6405"/>
    <x v="1"/>
    <n v="1.8838235294117647"/>
    <n v="40.03125"/>
    <x v="415"/>
    <s v="GB"/>
    <s v="GBP"/>
    <n v="1457330400"/>
    <n v="1458277200"/>
    <b v="0"/>
    <b v="0"/>
    <s v="music/rock"/>
    <x v="1"/>
    <s v="rock"/>
  </r>
  <r>
    <n v="607"/>
    <x v="596"/>
    <s v="Fundamental needs-based frame"/>
    <n v="137600"/>
    <n v="180667"/>
    <x v="1"/>
    <n v="1.3129869186046512"/>
    <n v="81.016591928251117"/>
    <x v="416"/>
    <s v="US"/>
    <s v="USD"/>
    <n v="1395550800"/>
    <n v="1395723600"/>
    <b v="0"/>
    <b v="0"/>
    <s v="food/food trucks"/>
    <x v="0"/>
    <s v="food trucks"/>
  </r>
  <r>
    <n v="608"/>
    <x v="597"/>
    <s v="Compatible full-range leverage"/>
    <n v="3900"/>
    <n v="11075"/>
    <x v="1"/>
    <n v="2.8397435897435899"/>
    <n v="35.047468354430379"/>
    <x v="417"/>
    <s v="US"/>
    <s v="USD"/>
    <n v="1551852000"/>
    <n v="1552197600"/>
    <b v="0"/>
    <b v="1"/>
    <s v="music/jazz"/>
    <x v="1"/>
    <s v="jazz"/>
  </r>
  <r>
    <n v="609"/>
    <x v="598"/>
    <s v="Upgradable holistic system engine"/>
    <n v="10000"/>
    <n v="12042"/>
    <x v="1"/>
    <n v="1.2041999999999999"/>
    <n v="102.92307692307692"/>
    <x v="124"/>
    <s v="US"/>
    <s v="USD"/>
    <n v="1547618400"/>
    <n v="1549087200"/>
    <b v="0"/>
    <b v="0"/>
    <s v="film &amp; video/science fiction"/>
    <x v="4"/>
    <s v="science fiction"/>
  </r>
  <r>
    <n v="610"/>
    <x v="599"/>
    <s v="Stand-alone multi-state data-warehouse"/>
    <n v="42800"/>
    <n v="179356"/>
    <x v="1"/>
    <n v="4.1905607476635511"/>
    <n v="27.998126756166094"/>
    <x v="418"/>
    <s v="US"/>
    <s v="USD"/>
    <n v="1355637600"/>
    <n v="1356847200"/>
    <b v="0"/>
    <b v="0"/>
    <s v="theater/plays"/>
    <x v="3"/>
    <s v="plays"/>
  </r>
  <r>
    <n v="611"/>
    <x v="600"/>
    <s v="Multi-lateral maximized core"/>
    <n v="8200"/>
    <n v="1136"/>
    <x v="3"/>
    <n v="0.13853658536585367"/>
    <n v="75.733333333333334"/>
    <x v="27"/>
    <s v="US"/>
    <s v="USD"/>
    <n v="1374728400"/>
    <n v="1375765200"/>
    <b v="0"/>
    <b v="0"/>
    <s v="theater/plays"/>
    <x v="3"/>
    <s v="plays"/>
  </r>
  <r>
    <n v="612"/>
    <x v="601"/>
    <s v="Innovative holistic hub"/>
    <n v="6200"/>
    <n v="8645"/>
    <x v="1"/>
    <n v="1.3943548387096774"/>
    <n v="45.026041666666664"/>
    <x v="325"/>
    <s v="US"/>
    <s v="USD"/>
    <n v="1287810000"/>
    <n v="1289800800"/>
    <b v="0"/>
    <b v="0"/>
    <s v="music/electric music"/>
    <x v="1"/>
    <s v="electric music"/>
  </r>
  <r>
    <n v="613"/>
    <x v="602"/>
    <s v="Reverse-engineered 24/7 methodology"/>
    <n v="1100"/>
    <n v="1914"/>
    <x v="1"/>
    <n v="1.74"/>
    <n v="73.615384615384613"/>
    <x v="150"/>
    <s v="CA"/>
    <s v="CAD"/>
    <n v="1503723600"/>
    <n v="1504501200"/>
    <b v="0"/>
    <b v="0"/>
    <s v="theater/plays"/>
    <x v="3"/>
    <s v="plays"/>
  </r>
  <r>
    <n v="614"/>
    <x v="603"/>
    <s v="Business-focused dynamic info-mediaries"/>
    <n v="26500"/>
    <n v="41205"/>
    <x v="1"/>
    <n v="1.5549056603773586"/>
    <n v="56.991701244813278"/>
    <x v="419"/>
    <s v="US"/>
    <s v="USD"/>
    <n v="1484114400"/>
    <n v="1485669600"/>
    <b v="0"/>
    <b v="0"/>
    <s v="theater/plays"/>
    <x v="3"/>
    <s v="plays"/>
  </r>
  <r>
    <n v="615"/>
    <x v="604"/>
    <s v="Digitized clear-thinking installation"/>
    <n v="8500"/>
    <n v="14488"/>
    <x v="1"/>
    <n v="1.7044705882352942"/>
    <n v="85.223529411764702"/>
    <x v="73"/>
    <s v="IT"/>
    <s v="EUR"/>
    <n v="1461906000"/>
    <n v="1462770000"/>
    <b v="0"/>
    <b v="0"/>
    <s v="theater/plays"/>
    <x v="3"/>
    <s v="plays"/>
  </r>
  <r>
    <n v="616"/>
    <x v="605"/>
    <s v="Quality-focused 24/7 superstructure"/>
    <n v="6400"/>
    <n v="12129"/>
    <x v="1"/>
    <n v="1.8951562500000001"/>
    <n v="50.962184873949582"/>
    <x v="202"/>
    <s v="GB"/>
    <s v="GBP"/>
    <n v="1379653200"/>
    <n v="1379739600"/>
    <b v="0"/>
    <b v="1"/>
    <s v="music/indie rock"/>
    <x v="1"/>
    <s v="indie rock"/>
  </r>
  <r>
    <n v="617"/>
    <x v="606"/>
    <s v="Multi-channeled local intranet"/>
    <n v="1400"/>
    <n v="3496"/>
    <x v="1"/>
    <n v="2.4971428571428573"/>
    <n v="63.563636363636363"/>
    <x v="12"/>
    <s v="US"/>
    <s v="USD"/>
    <n v="1401858000"/>
    <n v="1402722000"/>
    <b v="0"/>
    <b v="0"/>
    <s v="theater/plays"/>
    <x v="3"/>
    <s v="plays"/>
  </r>
  <r>
    <n v="618"/>
    <x v="607"/>
    <s v="Open-architected mobile emulation"/>
    <n v="198600"/>
    <n v="97037"/>
    <x v="0"/>
    <n v="0.48860523665659616"/>
    <n v="80.999165275459092"/>
    <x v="420"/>
    <s v="US"/>
    <s v="USD"/>
    <n v="1367470800"/>
    <n v="1369285200"/>
    <b v="0"/>
    <b v="0"/>
    <s v="publishing/nonfiction"/>
    <x v="5"/>
    <s v="nonfiction"/>
  </r>
  <r>
    <n v="619"/>
    <x v="608"/>
    <s v="Ameliorated foreground methodology"/>
    <n v="195900"/>
    <n v="55757"/>
    <x v="0"/>
    <n v="0.28461970393057684"/>
    <n v="86.044753086419746"/>
    <x v="355"/>
    <s v="US"/>
    <s v="USD"/>
    <n v="1304658000"/>
    <n v="1304744400"/>
    <b v="1"/>
    <b v="1"/>
    <s v="theater/plays"/>
    <x v="3"/>
    <s v="plays"/>
  </r>
  <r>
    <n v="620"/>
    <x v="609"/>
    <s v="Synergized well-modulated project"/>
    <n v="4300"/>
    <n v="11525"/>
    <x v="1"/>
    <n v="2.6802325581395348"/>
    <n v="90.0390625"/>
    <x v="58"/>
    <s v="AU"/>
    <s v="AUD"/>
    <n v="1467954000"/>
    <n v="1468299600"/>
    <b v="0"/>
    <b v="0"/>
    <s v="photography/photography books"/>
    <x v="7"/>
    <s v="photography books"/>
  </r>
  <r>
    <n v="621"/>
    <x v="610"/>
    <s v="Extended context-sensitive forecast"/>
    <n v="25600"/>
    <n v="158669"/>
    <x v="1"/>
    <n v="6.1980078125000002"/>
    <n v="74.006063432835816"/>
    <x v="421"/>
    <s v="US"/>
    <s v="USD"/>
    <n v="1473742800"/>
    <n v="1474174800"/>
    <b v="0"/>
    <b v="0"/>
    <s v="theater/plays"/>
    <x v="3"/>
    <s v="plays"/>
  </r>
  <r>
    <n v="622"/>
    <x v="611"/>
    <s v="Total leadingedge neural-net"/>
    <n v="189000"/>
    <n v="5916"/>
    <x v="0"/>
    <n v="3.1301587301587303E-2"/>
    <n v="92.4375"/>
    <x v="251"/>
    <s v="US"/>
    <s v="USD"/>
    <n v="1523768400"/>
    <n v="1526014800"/>
    <b v="0"/>
    <b v="0"/>
    <s v="music/indie rock"/>
    <x v="1"/>
    <s v="indie rock"/>
  </r>
  <r>
    <n v="623"/>
    <x v="612"/>
    <s v="Organic actuating protocol"/>
    <n v="94300"/>
    <n v="150806"/>
    <x v="1"/>
    <n v="1.5992152704135738"/>
    <n v="55.999257333828446"/>
    <x v="422"/>
    <s v="GB"/>
    <s v="GBP"/>
    <n v="1437022800"/>
    <n v="1437454800"/>
    <b v="0"/>
    <b v="0"/>
    <s v="theater/plays"/>
    <x v="3"/>
    <s v="plays"/>
  </r>
  <r>
    <n v="624"/>
    <x v="613"/>
    <s v="Down-sized national software"/>
    <n v="5100"/>
    <n v="14249"/>
    <x v="1"/>
    <n v="2.793921568627451"/>
    <n v="32.983796296296298"/>
    <x v="423"/>
    <s v="US"/>
    <s v="USD"/>
    <n v="1422165600"/>
    <n v="1422684000"/>
    <b v="0"/>
    <b v="0"/>
    <s v="photography/photography books"/>
    <x v="7"/>
    <s v="photography books"/>
  </r>
  <r>
    <n v="625"/>
    <x v="614"/>
    <s v="Organic upward-trending Graphical User Interface"/>
    <n v="7500"/>
    <n v="5803"/>
    <x v="0"/>
    <n v="0.77373333333333338"/>
    <n v="93.596774193548384"/>
    <x v="197"/>
    <s v="US"/>
    <s v="USD"/>
    <n v="1580104800"/>
    <n v="1581314400"/>
    <b v="0"/>
    <b v="0"/>
    <s v="theater/plays"/>
    <x v="3"/>
    <s v="plays"/>
  </r>
  <r>
    <n v="626"/>
    <x v="615"/>
    <s v="Synergistic tertiary budgetary management"/>
    <n v="6400"/>
    <n v="13205"/>
    <x v="1"/>
    <n v="2.0632812500000002"/>
    <n v="69.867724867724874"/>
    <x v="288"/>
    <s v="US"/>
    <s v="USD"/>
    <n v="1285650000"/>
    <n v="1286427600"/>
    <b v="0"/>
    <b v="1"/>
    <s v="theater/plays"/>
    <x v="3"/>
    <s v="plays"/>
  </r>
  <r>
    <n v="627"/>
    <x v="616"/>
    <s v="Open-architected incremental ability"/>
    <n v="1600"/>
    <n v="11108"/>
    <x v="1"/>
    <n v="6.9424999999999999"/>
    <n v="72.129870129870127"/>
    <x v="110"/>
    <s v="GB"/>
    <s v="GBP"/>
    <n v="1276664400"/>
    <n v="1278738000"/>
    <b v="1"/>
    <b v="0"/>
    <s v="food/food trucks"/>
    <x v="0"/>
    <s v="food trucks"/>
  </r>
  <r>
    <n v="628"/>
    <x v="617"/>
    <s v="Intuitive object-oriented task-force"/>
    <n v="1900"/>
    <n v="2884"/>
    <x v="1"/>
    <n v="1.5178947368421052"/>
    <n v="30.041666666666668"/>
    <x v="87"/>
    <s v="US"/>
    <s v="USD"/>
    <n v="1286168400"/>
    <n v="1286427600"/>
    <b v="0"/>
    <b v="0"/>
    <s v="music/indie rock"/>
    <x v="1"/>
    <s v="indie rock"/>
  </r>
  <r>
    <n v="629"/>
    <x v="618"/>
    <s v="Multi-tiered executive toolset"/>
    <n v="85900"/>
    <n v="55476"/>
    <x v="0"/>
    <n v="0.64582072176949945"/>
    <n v="73.968000000000004"/>
    <x v="424"/>
    <s v="US"/>
    <s v="USD"/>
    <n v="1467781200"/>
    <n v="1467954000"/>
    <b v="0"/>
    <b v="1"/>
    <s v="theater/plays"/>
    <x v="3"/>
    <s v="plays"/>
  </r>
  <r>
    <n v="630"/>
    <x v="619"/>
    <s v="Grass-roots directional workforce"/>
    <n v="9500"/>
    <n v="5973"/>
    <x v="3"/>
    <n v="0.62873684210526315"/>
    <n v="68.65517241379311"/>
    <x v="215"/>
    <s v="US"/>
    <s v="USD"/>
    <n v="1556686800"/>
    <n v="1557637200"/>
    <b v="0"/>
    <b v="1"/>
    <s v="theater/plays"/>
    <x v="3"/>
    <s v="plays"/>
  </r>
  <r>
    <n v="631"/>
    <x v="620"/>
    <s v="Quality-focused real-time solution"/>
    <n v="59200"/>
    <n v="183756"/>
    <x v="1"/>
    <n v="3.1039864864864866"/>
    <n v="59.992164544564154"/>
    <x v="425"/>
    <s v="US"/>
    <s v="USD"/>
    <n v="1553576400"/>
    <n v="1553922000"/>
    <b v="0"/>
    <b v="0"/>
    <s v="theater/plays"/>
    <x v="3"/>
    <s v="plays"/>
  </r>
  <r>
    <n v="632"/>
    <x v="621"/>
    <s v="Reduced interactive matrix"/>
    <n v="72100"/>
    <n v="30902"/>
    <x v="2"/>
    <n v="0.42859916782246882"/>
    <n v="111.15827338129496"/>
    <x v="426"/>
    <s v="US"/>
    <s v="USD"/>
    <n v="1414904400"/>
    <n v="1416463200"/>
    <b v="0"/>
    <b v="0"/>
    <s v="theater/plays"/>
    <x v="3"/>
    <s v="plays"/>
  </r>
  <r>
    <n v="633"/>
    <x v="622"/>
    <s v="Adaptive context-sensitive architecture"/>
    <n v="6700"/>
    <n v="5569"/>
    <x v="0"/>
    <n v="0.83119402985074631"/>
    <n v="53.038095238095238"/>
    <x v="339"/>
    <s v="US"/>
    <s v="USD"/>
    <n v="1446876000"/>
    <n v="1447221600"/>
    <b v="0"/>
    <b v="0"/>
    <s v="film &amp; video/animation"/>
    <x v="4"/>
    <s v="animation"/>
  </r>
  <r>
    <n v="634"/>
    <x v="623"/>
    <s v="Polarized incremental portal"/>
    <n v="118200"/>
    <n v="92824"/>
    <x v="3"/>
    <n v="0.78531302876480547"/>
    <n v="55.985524728588658"/>
    <x v="427"/>
    <s v="US"/>
    <s v="USD"/>
    <n v="1490418000"/>
    <n v="1491627600"/>
    <b v="0"/>
    <b v="0"/>
    <s v="film &amp; video/television"/>
    <x v="4"/>
    <s v="television"/>
  </r>
  <r>
    <n v="635"/>
    <x v="624"/>
    <s v="Reactive regional access"/>
    <n v="139000"/>
    <n v="158590"/>
    <x v="1"/>
    <n v="1.1409352517985611"/>
    <n v="69.986760812003524"/>
    <x v="428"/>
    <s v="US"/>
    <s v="USD"/>
    <n v="1360389600"/>
    <n v="1363150800"/>
    <b v="0"/>
    <b v="0"/>
    <s v="film &amp; video/television"/>
    <x v="4"/>
    <s v="television"/>
  </r>
  <r>
    <n v="636"/>
    <x v="625"/>
    <s v="Stand-alone reciprocal frame"/>
    <n v="197700"/>
    <n v="127591"/>
    <x v="0"/>
    <n v="0.64537683358624176"/>
    <n v="48.998079877112133"/>
    <x v="429"/>
    <s v="DK"/>
    <s v="DKK"/>
    <n v="1326866400"/>
    <n v="1330754400"/>
    <b v="0"/>
    <b v="1"/>
    <s v="film &amp; video/animation"/>
    <x v="4"/>
    <s v="animation"/>
  </r>
  <r>
    <n v="637"/>
    <x v="626"/>
    <s v="Open-architected 24/7 throughput"/>
    <n v="8500"/>
    <n v="6750"/>
    <x v="0"/>
    <n v="0.79411764705882348"/>
    <n v="103.84615384615384"/>
    <x v="167"/>
    <s v="US"/>
    <s v="USD"/>
    <n v="1479103200"/>
    <n v="1479794400"/>
    <b v="0"/>
    <b v="0"/>
    <s v="theater/plays"/>
    <x v="3"/>
    <s v="plays"/>
  </r>
  <r>
    <n v="638"/>
    <x v="627"/>
    <s v="Monitored 24/7 approach"/>
    <n v="81600"/>
    <n v="9318"/>
    <x v="0"/>
    <n v="0.11419117647058824"/>
    <n v="99.127659574468083"/>
    <x v="115"/>
    <s v="US"/>
    <s v="USD"/>
    <n v="1280206800"/>
    <n v="1281243600"/>
    <b v="0"/>
    <b v="1"/>
    <s v="theater/plays"/>
    <x v="3"/>
    <s v="plays"/>
  </r>
  <r>
    <n v="639"/>
    <x v="628"/>
    <s v="Upgradable explicit forecast"/>
    <n v="8600"/>
    <n v="4832"/>
    <x v="2"/>
    <n v="0.56186046511627907"/>
    <n v="107.37777777777778"/>
    <x v="430"/>
    <s v="US"/>
    <s v="USD"/>
    <n v="1532754000"/>
    <n v="1532754000"/>
    <b v="0"/>
    <b v="1"/>
    <s v="film &amp; video/drama"/>
    <x v="4"/>
    <s v="drama"/>
  </r>
  <r>
    <n v="640"/>
    <x v="629"/>
    <s v="Pre-emptive context-sensitive support"/>
    <n v="119800"/>
    <n v="19769"/>
    <x v="0"/>
    <n v="0.16501669449081802"/>
    <n v="76.922178988326849"/>
    <x v="431"/>
    <s v="US"/>
    <s v="USD"/>
    <n v="1453096800"/>
    <n v="1453356000"/>
    <b v="0"/>
    <b v="0"/>
    <s v="theater/plays"/>
    <x v="3"/>
    <s v="plays"/>
  </r>
  <r>
    <n v="641"/>
    <x v="630"/>
    <s v="Business-focused leadingedge instruction set"/>
    <n v="9400"/>
    <n v="11277"/>
    <x v="1"/>
    <n v="1.1996808510638297"/>
    <n v="58.128865979381445"/>
    <x v="346"/>
    <s v="CH"/>
    <s v="CHF"/>
    <n v="1487570400"/>
    <n v="1489986000"/>
    <b v="0"/>
    <b v="0"/>
    <s v="theater/plays"/>
    <x v="3"/>
    <s v="plays"/>
  </r>
  <r>
    <n v="642"/>
    <x v="631"/>
    <s v="Extended multi-state knowledge user"/>
    <n v="9200"/>
    <n v="13382"/>
    <x v="1"/>
    <n v="1.4545652173913044"/>
    <n v="103.73643410852713"/>
    <x v="30"/>
    <s v="CA"/>
    <s v="CAD"/>
    <n v="1545026400"/>
    <n v="1545804000"/>
    <b v="0"/>
    <b v="0"/>
    <s v="technology/wearables"/>
    <x v="2"/>
    <s v="wearables"/>
  </r>
  <r>
    <n v="643"/>
    <x v="632"/>
    <s v="Future-proofed modular groupware"/>
    <n v="14900"/>
    <n v="32986"/>
    <x v="1"/>
    <n v="2.2138255033557046"/>
    <n v="87.962666666666664"/>
    <x v="432"/>
    <s v="US"/>
    <s v="USD"/>
    <n v="1488348000"/>
    <n v="1489899600"/>
    <b v="0"/>
    <b v="0"/>
    <s v="theater/plays"/>
    <x v="3"/>
    <s v="plays"/>
  </r>
  <r>
    <n v="644"/>
    <x v="633"/>
    <s v="Distributed real-time algorithm"/>
    <n v="169400"/>
    <n v="81984"/>
    <x v="0"/>
    <n v="0.48396694214876035"/>
    <n v="28"/>
    <x v="433"/>
    <s v="CA"/>
    <s v="CAD"/>
    <n v="1545112800"/>
    <n v="1546495200"/>
    <b v="0"/>
    <b v="0"/>
    <s v="theater/plays"/>
    <x v="3"/>
    <s v="plays"/>
  </r>
  <r>
    <n v="645"/>
    <x v="634"/>
    <s v="Multi-lateral heuristic throughput"/>
    <n v="192100"/>
    <n v="178483"/>
    <x v="0"/>
    <n v="0.92911504424778757"/>
    <n v="37.999361294443261"/>
    <x v="434"/>
    <s v="US"/>
    <s v="USD"/>
    <n v="1537938000"/>
    <n v="1539752400"/>
    <b v="0"/>
    <b v="1"/>
    <s v="music/rock"/>
    <x v="1"/>
    <s v="rock"/>
  </r>
  <r>
    <n v="646"/>
    <x v="635"/>
    <s v="Switchable reciprocal middleware"/>
    <n v="98700"/>
    <n v="87448"/>
    <x v="0"/>
    <n v="0.88599797365754818"/>
    <n v="29.999313893653515"/>
    <x v="435"/>
    <s v="US"/>
    <s v="USD"/>
    <n v="1363150800"/>
    <n v="1364101200"/>
    <b v="0"/>
    <b v="0"/>
    <s v="games/video games"/>
    <x v="6"/>
    <s v="video games"/>
  </r>
  <r>
    <n v="647"/>
    <x v="636"/>
    <s v="Inverse multimedia Graphic Interface"/>
    <n v="4500"/>
    <n v="1863"/>
    <x v="0"/>
    <n v="0.41399999999999998"/>
    <n v="103.5"/>
    <x v="6"/>
    <s v="US"/>
    <s v="USD"/>
    <n v="1523250000"/>
    <n v="1525323600"/>
    <b v="0"/>
    <b v="0"/>
    <s v="publishing/translations"/>
    <x v="5"/>
    <s v="translations"/>
  </r>
  <r>
    <n v="648"/>
    <x v="637"/>
    <s v="Vision-oriented local contingency"/>
    <n v="98600"/>
    <n v="62174"/>
    <x v="3"/>
    <n v="0.63056795131845844"/>
    <n v="85.994467496542185"/>
    <x v="419"/>
    <s v="US"/>
    <s v="USD"/>
    <n v="1499317200"/>
    <n v="1500872400"/>
    <b v="1"/>
    <b v="0"/>
    <s v="food/food trucks"/>
    <x v="0"/>
    <s v="food trucks"/>
  </r>
  <r>
    <n v="649"/>
    <x v="638"/>
    <s v="Reactive 6thgeneration hub"/>
    <n v="121700"/>
    <n v="59003"/>
    <x v="0"/>
    <n v="0.48482333607230893"/>
    <n v="98.011627906976742"/>
    <x v="436"/>
    <s v="CH"/>
    <s v="CHF"/>
    <n v="1287550800"/>
    <n v="1288501200"/>
    <b v="1"/>
    <b v="1"/>
    <s v="theater/plays"/>
    <x v="3"/>
    <s v="plays"/>
  </r>
  <r>
    <n v="650"/>
    <x v="639"/>
    <s v="Optional asymmetric success"/>
    <n v="100"/>
    <n v="2"/>
    <x v="0"/>
    <n v="0.02"/>
    <n v="2"/>
    <x v="49"/>
    <s v="US"/>
    <s v="USD"/>
    <n v="1404795600"/>
    <n v="1407128400"/>
    <b v="0"/>
    <b v="0"/>
    <s v="music/jazz"/>
    <x v="1"/>
    <s v="jazz"/>
  </r>
  <r>
    <n v="651"/>
    <x v="640"/>
    <s v="Digitized analyzing capacity"/>
    <n v="196700"/>
    <n v="174039"/>
    <x v="0"/>
    <n v="0.88479410269445857"/>
    <n v="44.994570837642193"/>
    <x v="437"/>
    <s v="IT"/>
    <s v="EUR"/>
    <n v="1393048800"/>
    <n v="1394344800"/>
    <b v="0"/>
    <b v="0"/>
    <s v="film &amp; video/shorts"/>
    <x v="4"/>
    <s v="shorts"/>
  </r>
  <r>
    <n v="652"/>
    <x v="641"/>
    <s v="Vision-oriented regional hub"/>
    <n v="10000"/>
    <n v="12684"/>
    <x v="1"/>
    <n v="1.2684"/>
    <n v="31.012224938875306"/>
    <x v="438"/>
    <s v="US"/>
    <s v="USD"/>
    <n v="1470373200"/>
    <n v="1474088400"/>
    <b v="0"/>
    <b v="0"/>
    <s v="technology/web"/>
    <x v="2"/>
    <s v="web"/>
  </r>
  <r>
    <n v="653"/>
    <x v="642"/>
    <s v="Monitored incremental info-mediaries"/>
    <n v="600"/>
    <n v="14033"/>
    <x v="1"/>
    <n v="23.388333333333332"/>
    <n v="59.970085470085472"/>
    <x v="439"/>
    <s v="US"/>
    <s v="USD"/>
    <n v="1460091600"/>
    <n v="1460264400"/>
    <b v="0"/>
    <b v="0"/>
    <s v="technology/web"/>
    <x v="2"/>
    <s v="web"/>
  </r>
  <r>
    <n v="654"/>
    <x v="643"/>
    <s v="Programmable static middleware"/>
    <n v="35000"/>
    <n v="177936"/>
    <x v="1"/>
    <n v="5.0838857142857146"/>
    <n v="58.9973474801061"/>
    <x v="440"/>
    <s v="US"/>
    <s v="USD"/>
    <n v="1440392400"/>
    <n v="1440824400"/>
    <b v="0"/>
    <b v="0"/>
    <s v="music/metal"/>
    <x v="1"/>
    <s v="metal"/>
  </r>
  <r>
    <n v="655"/>
    <x v="644"/>
    <s v="Multi-layered bottom-line encryption"/>
    <n v="6900"/>
    <n v="13212"/>
    <x v="1"/>
    <n v="1.9147826086956521"/>
    <n v="50.045454545454547"/>
    <x v="441"/>
    <s v="US"/>
    <s v="USD"/>
    <n v="1488434400"/>
    <n v="1489554000"/>
    <b v="1"/>
    <b v="0"/>
    <s v="photography/photography books"/>
    <x v="7"/>
    <s v="photography books"/>
  </r>
  <r>
    <n v="656"/>
    <x v="645"/>
    <s v="Vision-oriented systematic Graphical User Interface"/>
    <n v="118400"/>
    <n v="49879"/>
    <x v="0"/>
    <n v="0.42127533783783783"/>
    <n v="98.966269841269835"/>
    <x v="442"/>
    <s v="AU"/>
    <s v="AUD"/>
    <n v="1514440800"/>
    <n v="1514872800"/>
    <b v="0"/>
    <b v="0"/>
    <s v="food/food trucks"/>
    <x v="0"/>
    <s v="food trucks"/>
  </r>
  <r>
    <n v="657"/>
    <x v="646"/>
    <s v="Balanced optimal hardware"/>
    <n v="10000"/>
    <n v="824"/>
    <x v="0"/>
    <n v="8.2400000000000001E-2"/>
    <n v="58.857142857142854"/>
    <x v="443"/>
    <s v="US"/>
    <s v="USD"/>
    <n v="1514354400"/>
    <n v="1515736800"/>
    <b v="0"/>
    <b v="0"/>
    <s v="film &amp; video/science fiction"/>
    <x v="4"/>
    <s v="science fiction"/>
  </r>
  <r>
    <n v="658"/>
    <x v="647"/>
    <s v="Self-enabling mission-critical success"/>
    <n v="52600"/>
    <n v="31594"/>
    <x v="3"/>
    <n v="0.60064638783269964"/>
    <n v="81.010256410256417"/>
    <x v="444"/>
    <s v="US"/>
    <s v="USD"/>
    <n v="1440910800"/>
    <n v="1442898000"/>
    <b v="0"/>
    <b v="0"/>
    <s v="music/rock"/>
    <x v="1"/>
    <s v="rock"/>
  </r>
  <r>
    <n v="659"/>
    <x v="648"/>
    <s v="Grass-roots dynamic emulation"/>
    <n v="120700"/>
    <n v="57010"/>
    <x v="0"/>
    <n v="0.47232808616404309"/>
    <n v="76.013333333333335"/>
    <x v="424"/>
    <s v="GB"/>
    <s v="GBP"/>
    <n v="1296108000"/>
    <n v="1296194400"/>
    <b v="0"/>
    <b v="0"/>
    <s v="film &amp; video/documentary"/>
    <x v="4"/>
    <s v="documentary"/>
  </r>
  <r>
    <n v="660"/>
    <x v="649"/>
    <s v="Fundamental disintermediate matrix"/>
    <n v="9100"/>
    <n v="7438"/>
    <x v="0"/>
    <n v="0.81736263736263737"/>
    <n v="96.597402597402592"/>
    <x v="385"/>
    <s v="US"/>
    <s v="USD"/>
    <n v="1440133200"/>
    <n v="1440910800"/>
    <b v="1"/>
    <b v="0"/>
    <s v="theater/plays"/>
    <x v="3"/>
    <s v="plays"/>
  </r>
  <r>
    <n v="661"/>
    <x v="650"/>
    <s v="Right-sized secondary challenge"/>
    <n v="106800"/>
    <n v="57872"/>
    <x v="0"/>
    <n v="0.54187265917603"/>
    <n v="76.957446808510639"/>
    <x v="445"/>
    <s v="DK"/>
    <s v="DKK"/>
    <n v="1332910800"/>
    <n v="1335502800"/>
    <b v="0"/>
    <b v="0"/>
    <s v="music/jazz"/>
    <x v="1"/>
    <s v="jazz"/>
  </r>
  <r>
    <n v="662"/>
    <x v="651"/>
    <s v="Implemented exuding software"/>
    <n v="9100"/>
    <n v="8906"/>
    <x v="0"/>
    <n v="0.97868131868131869"/>
    <n v="67.984732824427482"/>
    <x v="54"/>
    <s v="US"/>
    <s v="USD"/>
    <n v="1544335200"/>
    <n v="1544680800"/>
    <b v="0"/>
    <b v="0"/>
    <s v="theater/plays"/>
    <x v="3"/>
    <s v="plays"/>
  </r>
  <r>
    <n v="663"/>
    <x v="652"/>
    <s v="Total optimizing software"/>
    <n v="10000"/>
    <n v="7724"/>
    <x v="0"/>
    <n v="0.77239999999999998"/>
    <n v="88.781609195402297"/>
    <x v="215"/>
    <s v="US"/>
    <s v="USD"/>
    <n v="1286427600"/>
    <n v="1288414800"/>
    <b v="0"/>
    <b v="0"/>
    <s v="theater/plays"/>
    <x v="3"/>
    <s v="plays"/>
  </r>
  <r>
    <n v="664"/>
    <x v="327"/>
    <s v="Optional maximized attitude"/>
    <n v="79400"/>
    <n v="26571"/>
    <x v="0"/>
    <n v="0.33464735516372796"/>
    <n v="24.99623706491063"/>
    <x v="446"/>
    <s v="US"/>
    <s v="USD"/>
    <n v="1329717600"/>
    <n v="1330581600"/>
    <b v="0"/>
    <b v="0"/>
    <s v="music/jazz"/>
    <x v="1"/>
    <s v="jazz"/>
  </r>
  <r>
    <n v="665"/>
    <x v="653"/>
    <s v="Customer-focused impactful extranet"/>
    <n v="5100"/>
    <n v="12219"/>
    <x v="1"/>
    <n v="2.3958823529411766"/>
    <n v="44.922794117647058"/>
    <x v="447"/>
    <s v="US"/>
    <s v="USD"/>
    <n v="1310187600"/>
    <n v="1311397200"/>
    <b v="0"/>
    <b v="1"/>
    <s v="film &amp; video/documentary"/>
    <x v="4"/>
    <s v="documentary"/>
  </r>
  <r>
    <n v="666"/>
    <x v="654"/>
    <s v="Cloned bottom-line success"/>
    <n v="3100"/>
    <n v="1985"/>
    <x v="3"/>
    <n v="0.64032258064516134"/>
    <n v="79.400000000000006"/>
    <x v="270"/>
    <s v="US"/>
    <s v="USD"/>
    <n v="1377838800"/>
    <n v="1378357200"/>
    <b v="0"/>
    <b v="1"/>
    <s v="theater/plays"/>
    <x v="3"/>
    <s v="plays"/>
  </r>
  <r>
    <n v="667"/>
    <x v="655"/>
    <s v="Decentralized bandwidth-monitored ability"/>
    <n v="6900"/>
    <n v="12155"/>
    <x v="1"/>
    <n v="1.7615942028985507"/>
    <n v="29.009546539379475"/>
    <x v="448"/>
    <s v="US"/>
    <s v="USD"/>
    <n v="1410325200"/>
    <n v="1411102800"/>
    <b v="0"/>
    <b v="0"/>
    <s v="journalism/audio"/>
    <x v="8"/>
    <s v="audio"/>
  </r>
  <r>
    <n v="668"/>
    <x v="656"/>
    <s v="Programmable leadingedge budgetary management"/>
    <n v="27500"/>
    <n v="5593"/>
    <x v="0"/>
    <n v="0.20338181818181819"/>
    <n v="73.59210526315789"/>
    <x v="70"/>
    <s v="US"/>
    <s v="USD"/>
    <n v="1343797200"/>
    <n v="1344834000"/>
    <b v="0"/>
    <b v="0"/>
    <s v="theater/plays"/>
    <x v="3"/>
    <s v="plays"/>
  </r>
  <r>
    <n v="669"/>
    <x v="657"/>
    <s v="Upgradable bi-directional concept"/>
    <n v="48800"/>
    <n v="175020"/>
    <x v="1"/>
    <n v="3.5864754098360656"/>
    <n v="107.97038864898211"/>
    <x v="449"/>
    <s v="IT"/>
    <s v="EUR"/>
    <n v="1498453200"/>
    <n v="1499230800"/>
    <b v="0"/>
    <b v="0"/>
    <s v="theater/plays"/>
    <x v="3"/>
    <s v="plays"/>
  </r>
  <r>
    <n v="670"/>
    <x v="635"/>
    <s v="Re-contextualized homogeneous flexibility"/>
    <n v="16200"/>
    <n v="75955"/>
    <x v="1"/>
    <n v="4.6885802469135802"/>
    <n v="68.987284287011803"/>
    <x v="450"/>
    <s v="US"/>
    <s v="USD"/>
    <n v="1456380000"/>
    <n v="1457416800"/>
    <b v="0"/>
    <b v="0"/>
    <s v="music/indie rock"/>
    <x v="1"/>
    <s v="indie rock"/>
  </r>
  <r>
    <n v="671"/>
    <x v="658"/>
    <s v="Monitored bi-directional standardization"/>
    <n v="97600"/>
    <n v="119127"/>
    <x v="1"/>
    <n v="1.220563524590164"/>
    <n v="111.02236719478098"/>
    <x v="451"/>
    <s v="US"/>
    <s v="USD"/>
    <n v="1280552400"/>
    <n v="1280898000"/>
    <b v="0"/>
    <b v="1"/>
    <s v="theater/plays"/>
    <x v="3"/>
    <s v="plays"/>
  </r>
  <r>
    <n v="672"/>
    <x v="659"/>
    <s v="Stand-alone grid-enabled leverage"/>
    <n v="197900"/>
    <n v="110689"/>
    <x v="0"/>
    <n v="0.55931783729156137"/>
    <n v="24.997515808491418"/>
    <x v="452"/>
    <s v="AU"/>
    <s v="AUD"/>
    <n v="1521608400"/>
    <n v="1522472400"/>
    <b v="0"/>
    <b v="0"/>
    <s v="theater/plays"/>
    <x v="3"/>
    <s v="plays"/>
  </r>
  <r>
    <n v="673"/>
    <x v="660"/>
    <s v="Assimilated regional groupware"/>
    <n v="5600"/>
    <n v="2445"/>
    <x v="0"/>
    <n v="0.43660714285714286"/>
    <n v="42.155172413793103"/>
    <x v="125"/>
    <s v="IT"/>
    <s v="EUR"/>
    <n v="1460696400"/>
    <n v="1462510800"/>
    <b v="0"/>
    <b v="0"/>
    <s v="music/indie rock"/>
    <x v="1"/>
    <s v="indie rock"/>
  </r>
  <r>
    <n v="674"/>
    <x v="661"/>
    <s v="Up-sized 24hour instruction set"/>
    <n v="170700"/>
    <n v="57250"/>
    <x v="3"/>
    <n v="0.33538371411833628"/>
    <n v="47.003284072249592"/>
    <x v="453"/>
    <s v="US"/>
    <s v="USD"/>
    <n v="1313730000"/>
    <n v="1317790800"/>
    <b v="0"/>
    <b v="0"/>
    <s v="photography/photography books"/>
    <x v="7"/>
    <s v="photography books"/>
  </r>
  <r>
    <n v="675"/>
    <x v="662"/>
    <s v="Right-sized web-enabled intranet"/>
    <n v="9700"/>
    <n v="11929"/>
    <x v="1"/>
    <n v="1.2297938144329896"/>
    <n v="36.0392749244713"/>
    <x v="269"/>
    <s v="US"/>
    <s v="USD"/>
    <n v="1568178000"/>
    <n v="1568782800"/>
    <b v="0"/>
    <b v="0"/>
    <s v="journalism/audio"/>
    <x v="8"/>
    <s v="audio"/>
  </r>
  <r>
    <n v="676"/>
    <x v="663"/>
    <s v="Expanded needs-based orchestration"/>
    <n v="62300"/>
    <n v="118214"/>
    <x v="1"/>
    <n v="1.8974959871589085"/>
    <n v="101.03760683760684"/>
    <x v="454"/>
    <s v="US"/>
    <s v="USD"/>
    <n v="1348635600"/>
    <n v="1349413200"/>
    <b v="0"/>
    <b v="0"/>
    <s v="photography/photography books"/>
    <x v="7"/>
    <s v="photography books"/>
  </r>
  <r>
    <n v="677"/>
    <x v="664"/>
    <s v="Organic system-worthy orchestration"/>
    <n v="5300"/>
    <n v="4432"/>
    <x v="0"/>
    <n v="0.83622641509433959"/>
    <n v="39.927927927927925"/>
    <x v="41"/>
    <s v="US"/>
    <s v="USD"/>
    <n v="1468126800"/>
    <n v="1472446800"/>
    <b v="0"/>
    <b v="0"/>
    <s v="publishing/fiction"/>
    <x v="5"/>
    <s v="fiction"/>
  </r>
  <r>
    <n v="678"/>
    <x v="665"/>
    <s v="Inverse static standardization"/>
    <n v="99500"/>
    <n v="17879"/>
    <x v="3"/>
    <n v="0.17968844221105529"/>
    <n v="83.158139534883716"/>
    <x v="455"/>
    <s v="US"/>
    <s v="USD"/>
    <n v="1547877600"/>
    <n v="1548050400"/>
    <b v="0"/>
    <b v="0"/>
    <s v="film &amp; video/drama"/>
    <x v="4"/>
    <s v="drama"/>
  </r>
  <r>
    <n v="679"/>
    <x v="307"/>
    <s v="Synchronized motivating solution"/>
    <n v="1400"/>
    <n v="14511"/>
    <x v="1"/>
    <n v="10.365"/>
    <n v="39.97520661157025"/>
    <x v="456"/>
    <s v="US"/>
    <s v="USD"/>
    <n v="1571374800"/>
    <n v="1571806800"/>
    <b v="0"/>
    <b v="1"/>
    <s v="food/food trucks"/>
    <x v="0"/>
    <s v="food trucks"/>
  </r>
  <r>
    <n v="680"/>
    <x v="666"/>
    <s v="Open-source 4thgeneration open system"/>
    <n v="145600"/>
    <n v="141822"/>
    <x v="0"/>
    <n v="0.97405219780219776"/>
    <n v="47.993908629441627"/>
    <x v="457"/>
    <s v="US"/>
    <s v="USD"/>
    <n v="1576303200"/>
    <n v="1576476000"/>
    <b v="0"/>
    <b v="1"/>
    <s v="games/mobile games"/>
    <x v="6"/>
    <s v="mobile games"/>
  </r>
  <r>
    <n v="681"/>
    <x v="667"/>
    <s v="Decentralized context-sensitive superstructure"/>
    <n v="184100"/>
    <n v="159037"/>
    <x v="0"/>
    <n v="0.86386203150461705"/>
    <n v="95.978877489438744"/>
    <x v="458"/>
    <s v="US"/>
    <s v="USD"/>
    <n v="1324447200"/>
    <n v="1324965600"/>
    <b v="0"/>
    <b v="0"/>
    <s v="theater/plays"/>
    <x v="3"/>
    <s v="plays"/>
  </r>
  <r>
    <n v="682"/>
    <x v="668"/>
    <s v="Compatible 5thgeneration concept"/>
    <n v="5400"/>
    <n v="8109"/>
    <x v="1"/>
    <n v="1.5016666666666667"/>
    <n v="78.728155339805824"/>
    <x v="459"/>
    <s v="US"/>
    <s v="USD"/>
    <n v="1386741600"/>
    <n v="1387519200"/>
    <b v="0"/>
    <b v="0"/>
    <s v="theater/plays"/>
    <x v="3"/>
    <s v="plays"/>
  </r>
  <r>
    <n v="683"/>
    <x v="669"/>
    <s v="Virtual systemic intranet"/>
    <n v="2300"/>
    <n v="8244"/>
    <x v="1"/>
    <n v="3.5843478260869563"/>
    <n v="56.081632653061227"/>
    <x v="98"/>
    <s v="US"/>
    <s v="USD"/>
    <n v="1537074000"/>
    <n v="1537246800"/>
    <b v="0"/>
    <b v="0"/>
    <s v="theater/plays"/>
    <x v="3"/>
    <s v="plays"/>
  </r>
  <r>
    <n v="684"/>
    <x v="670"/>
    <s v="Optimized systemic algorithm"/>
    <n v="1400"/>
    <n v="7600"/>
    <x v="1"/>
    <n v="5.4285714285714288"/>
    <n v="69.090909090909093"/>
    <x v="460"/>
    <s v="CA"/>
    <s v="CAD"/>
    <n v="1277787600"/>
    <n v="1279515600"/>
    <b v="0"/>
    <b v="0"/>
    <s v="publishing/nonfiction"/>
    <x v="5"/>
    <s v="nonfiction"/>
  </r>
  <r>
    <n v="685"/>
    <x v="671"/>
    <s v="Customizable homogeneous firmware"/>
    <n v="140000"/>
    <n v="94501"/>
    <x v="0"/>
    <n v="0.67500714285714281"/>
    <n v="102.05291576673866"/>
    <x v="461"/>
    <s v="CA"/>
    <s v="CAD"/>
    <n v="1440306000"/>
    <n v="1442379600"/>
    <b v="0"/>
    <b v="0"/>
    <s v="theater/plays"/>
    <x v="3"/>
    <s v="plays"/>
  </r>
  <r>
    <n v="686"/>
    <x v="672"/>
    <s v="Front-line cohesive extranet"/>
    <n v="7500"/>
    <n v="14381"/>
    <x v="1"/>
    <n v="1.9174666666666667"/>
    <n v="107.32089552238806"/>
    <x v="38"/>
    <s v="US"/>
    <s v="USD"/>
    <n v="1522126800"/>
    <n v="1523077200"/>
    <b v="0"/>
    <b v="0"/>
    <s v="technology/wearables"/>
    <x v="2"/>
    <s v="wearables"/>
  </r>
  <r>
    <n v="687"/>
    <x v="673"/>
    <s v="Distributed holistic neural-net"/>
    <n v="1500"/>
    <n v="13980"/>
    <x v="1"/>
    <n v="9.32"/>
    <n v="51.970260223048328"/>
    <x v="462"/>
    <s v="US"/>
    <s v="USD"/>
    <n v="1489298400"/>
    <n v="1489554000"/>
    <b v="0"/>
    <b v="0"/>
    <s v="theater/plays"/>
    <x v="3"/>
    <s v="plays"/>
  </r>
  <r>
    <n v="688"/>
    <x v="674"/>
    <s v="Devolved client-server monitoring"/>
    <n v="2900"/>
    <n v="12449"/>
    <x v="1"/>
    <n v="4.2927586206896553"/>
    <n v="71.137142857142862"/>
    <x v="463"/>
    <s v="US"/>
    <s v="USD"/>
    <n v="1547100000"/>
    <n v="1548482400"/>
    <b v="0"/>
    <b v="1"/>
    <s v="film &amp; video/television"/>
    <x v="4"/>
    <s v="television"/>
  </r>
  <r>
    <n v="689"/>
    <x v="675"/>
    <s v="Seamless directional capacity"/>
    <n v="7300"/>
    <n v="7348"/>
    <x v="1"/>
    <n v="1.0065753424657535"/>
    <n v="106.49275362318841"/>
    <x v="464"/>
    <s v="US"/>
    <s v="USD"/>
    <n v="1383022800"/>
    <n v="1384063200"/>
    <b v="0"/>
    <b v="0"/>
    <s v="technology/web"/>
    <x v="2"/>
    <s v="web"/>
  </r>
  <r>
    <n v="690"/>
    <x v="676"/>
    <s v="Polarized actuating implementation"/>
    <n v="3600"/>
    <n v="8158"/>
    <x v="1"/>
    <n v="2.266111111111111"/>
    <n v="42.93684210526316"/>
    <x v="257"/>
    <s v="US"/>
    <s v="USD"/>
    <n v="1322373600"/>
    <n v="1322892000"/>
    <b v="0"/>
    <b v="1"/>
    <s v="film &amp; video/documentary"/>
    <x v="4"/>
    <s v="documentary"/>
  </r>
  <r>
    <n v="691"/>
    <x v="677"/>
    <s v="Front-line disintermediate hub"/>
    <n v="5000"/>
    <n v="7119"/>
    <x v="1"/>
    <n v="1.4238"/>
    <n v="30.037974683544302"/>
    <x v="465"/>
    <s v="US"/>
    <s v="USD"/>
    <n v="1349240400"/>
    <n v="1350709200"/>
    <b v="1"/>
    <b v="1"/>
    <s v="film &amp; video/documentary"/>
    <x v="4"/>
    <s v="documentary"/>
  </r>
  <r>
    <n v="692"/>
    <x v="678"/>
    <s v="Decentralized 4thgeneration challenge"/>
    <n v="6000"/>
    <n v="5438"/>
    <x v="0"/>
    <n v="0.90633333333333332"/>
    <n v="70.623376623376629"/>
    <x v="385"/>
    <s v="GB"/>
    <s v="GBP"/>
    <n v="1562648400"/>
    <n v="1564203600"/>
    <b v="0"/>
    <b v="0"/>
    <s v="music/rock"/>
    <x v="1"/>
    <s v="rock"/>
  </r>
  <r>
    <n v="693"/>
    <x v="679"/>
    <s v="Reverse-engineered composite hierarchy"/>
    <n v="180400"/>
    <n v="115396"/>
    <x v="0"/>
    <n v="0.63966740576496672"/>
    <n v="66.016018306636155"/>
    <x v="466"/>
    <s v="US"/>
    <s v="USD"/>
    <n v="1508216400"/>
    <n v="1509685200"/>
    <b v="0"/>
    <b v="0"/>
    <s v="theater/plays"/>
    <x v="3"/>
    <s v="plays"/>
  </r>
  <r>
    <n v="694"/>
    <x v="680"/>
    <s v="Programmable tangible ability"/>
    <n v="9100"/>
    <n v="7656"/>
    <x v="0"/>
    <n v="0.84131868131868137"/>
    <n v="96.911392405063296"/>
    <x v="467"/>
    <s v="US"/>
    <s v="USD"/>
    <n v="1511762400"/>
    <n v="1514959200"/>
    <b v="0"/>
    <b v="0"/>
    <s v="theater/plays"/>
    <x v="3"/>
    <s v="plays"/>
  </r>
  <r>
    <n v="695"/>
    <x v="681"/>
    <s v="Configurable full-range emulation"/>
    <n v="9200"/>
    <n v="12322"/>
    <x v="1"/>
    <n v="1.3393478260869565"/>
    <n v="62.867346938775512"/>
    <x v="468"/>
    <s v="IT"/>
    <s v="EUR"/>
    <n v="1447480800"/>
    <n v="1448863200"/>
    <b v="1"/>
    <b v="0"/>
    <s v="music/rock"/>
    <x v="1"/>
    <s v="rock"/>
  </r>
  <r>
    <n v="696"/>
    <x v="682"/>
    <s v="Total real-time hardware"/>
    <n v="164100"/>
    <n v="96888"/>
    <x v="0"/>
    <n v="0.59042047531992692"/>
    <n v="108.98537682789652"/>
    <x v="469"/>
    <s v="US"/>
    <s v="USD"/>
    <n v="1429506000"/>
    <n v="1429592400"/>
    <b v="0"/>
    <b v="1"/>
    <s v="theater/plays"/>
    <x v="3"/>
    <s v="plays"/>
  </r>
  <r>
    <n v="697"/>
    <x v="683"/>
    <s v="Profound system-worthy functionalities"/>
    <n v="128900"/>
    <n v="196960"/>
    <x v="1"/>
    <n v="1.5280062063615205"/>
    <n v="26.999314599040439"/>
    <x v="470"/>
    <s v="US"/>
    <s v="USD"/>
    <n v="1522472400"/>
    <n v="1522645200"/>
    <b v="0"/>
    <b v="0"/>
    <s v="music/electric music"/>
    <x v="1"/>
    <s v="electric music"/>
  </r>
  <r>
    <n v="698"/>
    <x v="684"/>
    <s v="Cloned hybrid focus group"/>
    <n v="42100"/>
    <n v="188057"/>
    <x v="1"/>
    <n v="4.466912114014252"/>
    <n v="65.004147943311438"/>
    <x v="471"/>
    <s v="CA"/>
    <s v="CAD"/>
    <n v="1322114400"/>
    <n v="1323324000"/>
    <b v="0"/>
    <b v="0"/>
    <s v="technology/wearables"/>
    <x v="2"/>
    <s v="wearables"/>
  </r>
  <r>
    <n v="699"/>
    <x v="196"/>
    <s v="Ergonomic dedicated focus group"/>
    <n v="7400"/>
    <n v="6245"/>
    <x v="0"/>
    <n v="0.8439189189189189"/>
    <n v="111.51785714285714"/>
    <x v="75"/>
    <s v="US"/>
    <s v="USD"/>
    <n v="1561438800"/>
    <n v="1561525200"/>
    <b v="0"/>
    <b v="0"/>
    <s v="film &amp; video/drama"/>
    <x v="4"/>
    <s v="drama"/>
  </r>
  <r>
    <n v="700"/>
    <x v="685"/>
    <s v="Realigned zero administration paradigm"/>
    <n v="100"/>
    <n v="3"/>
    <x v="0"/>
    <n v="0.03"/>
    <n v="3"/>
    <x v="49"/>
    <s v="US"/>
    <s v="USD"/>
    <n v="1264399200"/>
    <n v="1265695200"/>
    <b v="0"/>
    <b v="0"/>
    <s v="technology/wearables"/>
    <x v="2"/>
    <s v="wearables"/>
  </r>
  <r>
    <n v="701"/>
    <x v="686"/>
    <s v="Open-source multi-tasking methodology"/>
    <n v="52000"/>
    <n v="91014"/>
    <x v="1"/>
    <n v="1.7502692307692307"/>
    <n v="110.99268292682927"/>
    <x v="472"/>
    <s v="US"/>
    <s v="USD"/>
    <n v="1301202000"/>
    <n v="1301806800"/>
    <b v="1"/>
    <b v="0"/>
    <s v="theater/plays"/>
    <x v="3"/>
    <s v="plays"/>
  </r>
  <r>
    <n v="702"/>
    <x v="687"/>
    <s v="Object-based attitude-oriented analyzer"/>
    <n v="8700"/>
    <n v="4710"/>
    <x v="0"/>
    <n v="0.54137931034482756"/>
    <n v="56.746987951807228"/>
    <x v="100"/>
    <s v="US"/>
    <s v="USD"/>
    <n v="1374469200"/>
    <n v="1374901200"/>
    <b v="0"/>
    <b v="0"/>
    <s v="technology/wearables"/>
    <x v="2"/>
    <s v="wearables"/>
  </r>
  <r>
    <n v="703"/>
    <x v="688"/>
    <s v="Cross-platform tertiary hub"/>
    <n v="63400"/>
    <n v="197728"/>
    <x v="1"/>
    <n v="3.1187381703470032"/>
    <n v="97.020608439646708"/>
    <x v="473"/>
    <s v="US"/>
    <s v="USD"/>
    <n v="1334984400"/>
    <n v="1336453200"/>
    <b v="1"/>
    <b v="1"/>
    <s v="publishing/translations"/>
    <x v="5"/>
    <s v="translations"/>
  </r>
  <r>
    <n v="704"/>
    <x v="689"/>
    <s v="Seamless clear-thinking artificial intelligence"/>
    <n v="8700"/>
    <n v="10682"/>
    <x v="1"/>
    <n v="1.2278160919540231"/>
    <n v="92.08620689655173"/>
    <x v="220"/>
    <s v="US"/>
    <s v="USD"/>
    <n v="1467608400"/>
    <n v="1468904400"/>
    <b v="0"/>
    <b v="0"/>
    <s v="film &amp; video/animation"/>
    <x v="4"/>
    <s v="animation"/>
  </r>
  <r>
    <n v="705"/>
    <x v="690"/>
    <s v="Centralized tangible success"/>
    <n v="169700"/>
    <n v="168048"/>
    <x v="0"/>
    <n v="0.99026517383618151"/>
    <n v="82.986666666666665"/>
    <x v="474"/>
    <s v="GB"/>
    <s v="GBP"/>
    <n v="1386741600"/>
    <n v="1387087200"/>
    <b v="0"/>
    <b v="0"/>
    <s v="publishing/nonfiction"/>
    <x v="5"/>
    <s v="nonfiction"/>
  </r>
  <r>
    <n v="706"/>
    <x v="691"/>
    <s v="Customer-focused multimedia methodology"/>
    <n v="108400"/>
    <n v="138586"/>
    <x v="1"/>
    <n v="1.278468634686347"/>
    <n v="103.03791821561339"/>
    <x v="475"/>
    <s v="AU"/>
    <s v="AUD"/>
    <n v="1546754400"/>
    <n v="1547445600"/>
    <b v="0"/>
    <b v="1"/>
    <s v="technology/web"/>
    <x v="2"/>
    <s v="web"/>
  </r>
  <r>
    <n v="707"/>
    <x v="692"/>
    <s v="Visionary maximized Local Area Network"/>
    <n v="7300"/>
    <n v="11579"/>
    <x v="1"/>
    <n v="1.5861643835616439"/>
    <n v="68.922619047619051"/>
    <x v="170"/>
    <s v="US"/>
    <s v="USD"/>
    <n v="1544248800"/>
    <n v="1547359200"/>
    <b v="0"/>
    <b v="0"/>
    <s v="film &amp; video/drama"/>
    <x v="4"/>
    <s v="drama"/>
  </r>
  <r>
    <n v="708"/>
    <x v="693"/>
    <s v="Secured bifurcated intranet"/>
    <n v="1700"/>
    <n v="12020"/>
    <x v="1"/>
    <n v="7.0705882352941174"/>
    <n v="87.737226277372258"/>
    <x v="231"/>
    <s v="CH"/>
    <s v="CHF"/>
    <n v="1495429200"/>
    <n v="1496293200"/>
    <b v="0"/>
    <b v="0"/>
    <s v="theater/plays"/>
    <x v="3"/>
    <s v="plays"/>
  </r>
  <r>
    <n v="709"/>
    <x v="694"/>
    <s v="Grass-roots 4thgeneration product"/>
    <n v="9800"/>
    <n v="13954"/>
    <x v="1"/>
    <n v="1.4238775510204082"/>
    <n v="75.021505376344081"/>
    <x v="129"/>
    <s v="IT"/>
    <s v="EUR"/>
    <n v="1334811600"/>
    <n v="1335416400"/>
    <b v="0"/>
    <b v="0"/>
    <s v="theater/plays"/>
    <x v="3"/>
    <s v="plays"/>
  </r>
  <r>
    <n v="710"/>
    <x v="695"/>
    <s v="Reduced next generation info-mediaries"/>
    <n v="4300"/>
    <n v="6358"/>
    <x v="1"/>
    <n v="1.4786046511627906"/>
    <n v="50.863999999999997"/>
    <x v="476"/>
    <s v="US"/>
    <s v="USD"/>
    <n v="1531544400"/>
    <n v="1532149200"/>
    <b v="0"/>
    <b v="1"/>
    <s v="theater/plays"/>
    <x v="3"/>
    <s v="plays"/>
  </r>
  <r>
    <n v="711"/>
    <x v="696"/>
    <s v="Customizable full-range artificial intelligence"/>
    <n v="6200"/>
    <n v="1260"/>
    <x v="0"/>
    <n v="0.20322580645161289"/>
    <n v="90"/>
    <x v="443"/>
    <s v="IT"/>
    <s v="EUR"/>
    <n v="1453615200"/>
    <n v="1453788000"/>
    <b v="1"/>
    <b v="1"/>
    <s v="theater/plays"/>
    <x v="3"/>
    <s v="plays"/>
  </r>
  <r>
    <n v="712"/>
    <x v="697"/>
    <s v="Programmable leadingedge contingency"/>
    <n v="800"/>
    <n v="14725"/>
    <x v="1"/>
    <n v="18.40625"/>
    <n v="72.896039603960389"/>
    <x v="381"/>
    <s v="US"/>
    <s v="USD"/>
    <n v="1467954000"/>
    <n v="1471496400"/>
    <b v="0"/>
    <b v="0"/>
    <s v="theater/plays"/>
    <x v="3"/>
    <s v="plays"/>
  </r>
  <r>
    <n v="713"/>
    <x v="698"/>
    <s v="Multi-layered global groupware"/>
    <n v="6900"/>
    <n v="11174"/>
    <x v="1"/>
    <n v="1.6194202898550725"/>
    <n v="108.48543689320388"/>
    <x v="459"/>
    <s v="US"/>
    <s v="USD"/>
    <n v="1471842000"/>
    <n v="1472878800"/>
    <b v="0"/>
    <b v="0"/>
    <s v="publishing/radio &amp; podcasts"/>
    <x v="5"/>
    <s v="radio &amp; podcasts"/>
  </r>
  <r>
    <n v="714"/>
    <x v="699"/>
    <s v="Switchable methodical superstructure"/>
    <n v="38500"/>
    <n v="182036"/>
    <x v="1"/>
    <n v="4.7282077922077921"/>
    <n v="101.98095238095237"/>
    <x v="477"/>
    <s v="US"/>
    <s v="USD"/>
    <n v="1408424400"/>
    <n v="1408510800"/>
    <b v="0"/>
    <b v="0"/>
    <s v="music/rock"/>
    <x v="1"/>
    <s v="rock"/>
  </r>
  <r>
    <n v="715"/>
    <x v="700"/>
    <s v="Expanded even-keeled portal"/>
    <n v="118000"/>
    <n v="28870"/>
    <x v="0"/>
    <n v="0.24466101694915254"/>
    <n v="44.009146341463413"/>
    <x v="478"/>
    <s v="US"/>
    <s v="USD"/>
    <n v="1281157200"/>
    <n v="1281589200"/>
    <b v="0"/>
    <b v="0"/>
    <s v="games/mobile games"/>
    <x v="6"/>
    <s v="mobile games"/>
  </r>
  <r>
    <n v="716"/>
    <x v="701"/>
    <s v="Advanced modular moderator"/>
    <n v="2000"/>
    <n v="10353"/>
    <x v="1"/>
    <n v="5.1764999999999999"/>
    <n v="65.942675159235662"/>
    <x v="144"/>
    <s v="US"/>
    <s v="USD"/>
    <n v="1373432400"/>
    <n v="1375851600"/>
    <b v="0"/>
    <b v="1"/>
    <s v="theater/plays"/>
    <x v="3"/>
    <s v="plays"/>
  </r>
  <r>
    <n v="717"/>
    <x v="702"/>
    <s v="Reverse-engineered well-modulated ability"/>
    <n v="5600"/>
    <n v="13868"/>
    <x v="1"/>
    <n v="2.4764285714285714"/>
    <n v="24.987387387387386"/>
    <x v="479"/>
    <s v="US"/>
    <s v="USD"/>
    <n v="1313989200"/>
    <n v="1315803600"/>
    <b v="0"/>
    <b v="0"/>
    <s v="film &amp; video/documentary"/>
    <x v="4"/>
    <s v="documentary"/>
  </r>
  <r>
    <n v="718"/>
    <x v="703"/>
    <s v="Expanded optimal pricing structure"/>
    <n v="8300"/>
    <n v="8317"/>
    <x v="1"/>
    <n v="1.0020481927710843"/>
    <n v="28.003367003367003"/>
    <x v="480"/>
    <s v="US"/>
    <s v="USD"/>
    <n v="1371445200"/>
    <n v="1373691600"/>
    <b v="0"/>
    <b v="0"/>
    <s v="technology/wearables"/>
    <x v="2"/>
    <s v="wearables"/>
  </r>
  <r>
    <n v="719"/>
    <x v="704"/>
    <s v="Down-sized uniform ability"/>
    <n v="6900"/>
    <n v="10557"/>
    <x v="1"/>
    <n v="1.53"/>
    <n v="85.829268292682926"/>
    <x v="300"/>
    <s v="US"/>
    <s v="USD"/>
    <n v="1338267600"/>
    <n v="1339218000"/>
    <b v="0"/>
    <b v="0"/>
    <s v="publishing/fiction"/>
    <x v="5"/>
    <s v="fiction"/>
  </r>
  <r>
    <n v="720"/>
    <x v="705"/>
    <s v="Multi-layered upward-trending conglomeration"/>
    <n v="8700"/>
    <n v="3227"/>
    <x v="3"/>
    <n v="0.37091954022988505"/>
    <n v="84.921052631578945"/>
    <x v="63"/>
    <s v="DK"/>
    <s v="DKK"/>
    <n v="1519192800"/>
    <n v="1520402400"/>
    <b v="0"/>
    <b v="1"/>
    <s v="theater/plays"/>
    <x v="3"/>
    <s v="plays"/>
  </r>
  <r>
    <n v="721"/>
    <x v="706"/>
    <s v="Open-architected systematic intranet"/>
    <n v="123600"/>
    <n v="5429"/>
    <x v="3"/>
    <n v="4.3923948220064728E-2"/>
    <n v="90.483333333333334"/>
    <x v="101"/>
    <s v="US"/>
    <s v="USD"/>
    <n v="1522818000"/>
    <n v="1523336400"/>
    <b v="0"/>
    <b v="0"/>
    <s v="music/rock"/>
    <x v="1"/>
    <s v="rock"/>
  </r>
  <r>
    <n v="722"/>
    <x v="707"/>
    <s v="Proactive 24hour frame"/>
    <n v="48500"/>
    <n v="75906"/>
    <x v="1"/>
    <n v="1.5650721649484536"/>
    <n v="25.00197628458498"/>
    <x v="481"/>
    <s v="US"/>
    <s v="USD"/>
    <n v="1509948000"/>
    <n v="1512280800"/>
    <b v="0"/>
    <b v="0"/>
    <s v="film &amp; video/documentary"/>
    <x v="4"/>
    <s v="documentary"/>
  </r>
  <r>
    <n v="723"/>
    <x v="708"/>
    <s v="Exclusive fresh-thinking model"/>
    <n v="4900"/>
    <n v="13250"/>
    <x v="1"/>
    <n v="2.704081632653061"/>
    <n v="92.013888888888886"/>
    <x v="358"/>
    <s v="AU"/>
    <s v="AUD"/>
    <n v="1456898400"/>
    <n v="1458709200"/>
    <b v="0"/>
    <b v="0"/>
    <s v="theater/plays"/>
    <x v="3"/>
    <s v="plays"/>
  </r>
  <r>
    <n v="724"/>
    <x v="709"/>
    <s v="Business-focused encompassing intranet"/>
    <n v="8400"/>
    <n v="11261"/>
    <x v="1"/>
    <n v="1.3405952380952382"/>
    <n v="93.066115702479337"/>
    <x v="246"/>
    <s v="GB"/>
    <s v="GBP"/>
    <n v="1413954000"/>
    <n v="1414126800"/>
    <b v="0"/>
    <b v="1"/>
    <s v="theater/plays"/>
    <x v="3"/>
    <s v="plays"/>
  </r>
  <r>
    <n v="725"/>
    <x v="710"/>
    <s v="Optional 6thgeneration access"/>
    <n v="193200"/>
    <n v="97369"/>
    <x v="0"/>
    <n v="0.50398033126293995"/>
    <n v="61.008145363408524"/>
    <x v="482"/>
    <s v="US"/>
    <s v="USD"/>
    <n v="1416031200"/>
    <n v="1416204000"/>
    <b v="0"/>
    <b v="0"/>
    <s v="games/mobile games"/>
    <x v="6"/>
    <s v="mobile games"/>
  </r>
  <r>
    <n v="726"/>
    <x v="711"/>
    <s v="Realigned web-enabled functionalities"/>
    <n v="54300"/>
    <n v="48227"/>
    <x v="3"/>
    <n v="0.88815837937384901"/>
    <n v="92.036259541984734"/>
    <x v="168"/>
    <s v="US"/>
    <s v="USD"/>
    <n v="1287982800"/>
    <n v="1288501200"/>
    <b v="0"/>
    <b v="1"/>
    <s v="theater/plays"/>
    <x v="3"/>
    <s v="plays"/>
  </r>
  <r>
    <n v="727"/>
    <x v="712"/>
    <s v="Enterprise-wide multimedia software"/>
    <n v="8900"/>
    <n v="14685"/>
    <x v="1"/>
    <n v="1.65"/>
    <n v="81.132596685082873"/>
    <x v="483"/>
    <s v="US"/>
    <s v="USD"/>
    <n v="1547964000"/>
    <n v="1552971600"/>
    <b v="0"/>
    <b v="0"/>
    <s v="technology/web"/>
    <x v="2"/>
    <s v="web"/>
  </r>
  <r>
    <n v="728"/>
    <x v="713"/>
    <s v="Versatile mission-critical knowledgebase"/>
    <n v="4200"/>
    <n v="735"/>
    <x v="0"/>
    <n v="0.17499999999999999"/>
    <n v="73.5"/>
    <x v="234"/>
    <s v="US"/>
    <s v="USD"/>
    <n v="1464152400"/>
    <n v="1465102800"/>
    <b v="0"/>
    <b v="0"/>
    <s v="theater/plays"/>
    <x v="3"/>
    <s v="plays"/>
  </r>
  <r>
    <n v="729"/>
    <x v="714"/>
    <s v="Multi-lateral object-oriented open system"/>
    <n v="5600"/>
    <n v="10397"/>
    <x v="1"/>
    <n v="1.8566071428571429"/>
    <n v="85.221311475409834"/>
    <x v="393"/>
    <s v="US"/>
    <s v="USD"/>
    <n v="1359957600"/>
    <n v="1360130400"/>
    <b v="0"/>
    <b v="0"/>
    <s v="film &amp; video/drama"/>
    <x v="4"/>
    <s v="drama"/>
  </r>
  <r>
    <n v="730"/>
    <x v="715"/>
    <s v="Visionary system-worthy attitude"/>
    <n v="28800"/>
    <n v="118847"/>
    <x v="1"/>
    <n v="4.1266319444444441"/>
    <n v="110.96825396825396"/>
    <x v="130"/>
    <s v="CA"/>
    <s v="CAD"/>
    <n v="1432357200"/>
    <n v="1432875600"/>
    <b v="0"/>
    <b v="0"/>
    <s v="technology/wearables"/>
    <x v="2"/>
    <s v="wearables"/>
  </r>
  <r>
    <n v="731"/>
    <x v="716"/>
    <s v="Synergized content-based hierarchy"/>
    <n v="8000"/>
    <n v="7220"/>
    <x v="3"/>
    <n v="0.90249999999999997"/>
    <n v="32.968036529680369"/>
    <x v="319"/>
    <s v="US"/>
    <s v="USD"/>
    <n v="1500786000"/>
    <n v="1500872400"/>
    <b v="0"/>
    <b v="0"/>
    <s v="technology/web"/>
    <x v="2"/>
    <s v="web"/>
  </r>
  <r>
    <n v="732"/>
    <x v="717"/>
    <s v="Business-focused 24hour access"/>
    <n v="117000"/>
    <n v="107622"/>
    <x v="0"/>
    <n v="0.91984615384615387"/>
    <n v="96.005352363960753"/>
    <x v="484"/>
    <s v="US"/>
    <s v="USD"/>
    <n v="1490158800"/>
    <n v="1492146000"/>
    <b v="0"/>
    <b v="1"/>
    <s v="music/rock"/>
    <x v="1"/>
    <s v="rock"/>
  </r>
  <r>
    <n v="733"/>
    <x v="718"/>
    <s v="Automated hybrid orchestration"/>
    <n v="15800"/>
    <n v="83267"/>
    <x v="1"/>
    <n v="5.2700632911392402"/>
    <n v="84.96632653061225"/>
    <x v="485"/>
    <s v="US"/>
    <s v="USD"/>
    <n v="1406178000"/>
    <n v="1407301200"/>
    <b v="0"/>
    <b v="0"/>
    <s v="music/metal"/>
    <x v="1"/>
    <s v="metal"/>
  </r>
  <r>
    <n v="734"/>
    <x v="719"/>
    <s v="Exclusive 5thgeneration leverage"/>
    <n v="4200"/>
    <n v="13404"/>
    <x v="1"/>
    <n v="3.1914285714285713"/>
    <n v="25.007462686567163"/>
    <x v="486"/>
    <s v="US"/>
    <s v="USD"/>
    <n v="1485583200"/>
    <n v="1486620000"/>
    <b v="0"/>
    <b v="1"/>
    <s v="theater/plays"/>
    <x v="3"/>
    <s v="plays"/>
  </r>
  <r>
    <n v="735"/>
    <x v="720"/>
    <s v="Grass-roots zero administration alliance"/>
    <n v="37100"/>
    <n v="131404"/>
    <x v="1"/>
    <n v="3.5418867924528303"/>
    <n v="65.998995479658461"/>
    <x v="487"/>
    <s v="US"/>
    <s v="USD"/>
    <n v="1459314000"/>
    <n v="1459918800"/>
    <b v="0"/>
    <b v="0"/>
    <s v="photography/photography books"/>
    <x v="7"/>
    <s v="photography books"/>
  </r>
  <r>
    <n v="736"/>
    <x v="721"/>
    <s v="Proactive heuristic orchestration"/>
    <n v="7700"/>
    <n v="2533"/>
    <x v="3"/>
    <n v="0.32896103896103895"/>
    <n v="87.34482758620689"/>
    <x v="226"/>
    <s v="US"/>
    <s v="USD"/>
    <n v="1424412000"/>
    <n v="1424757600"/>
    <b v="0"/>
    <b v="0"/>
    <s v="publishing/nonfiction"/>
    <x v="5"/>
    <s v="nonfiction"/>
  </r>
  <r>
    <n v="737"/>
    <x v="722"/>
    <s v="Function-based systematic Graphical User Interface"/>
    <n v="3700"/>
    <n v="5028"/>
    <x v="1"/>
    <n v="1.358918918918919"/>
    <n v="27.933333333333334"/>
    <x v="80"/>
    <s v="US"/>
    <s v="USD"/>
    <n v="1478844000"/>
    <n v="1479880800"/>
    <b v="0"/>
    <b v="0"/>
    <s v="music/indie rock"/>
    <x v="1"/>
    <s v="indie rock"/>
  </r>
  <r>
    <n v="738"/>
    <x v="486"/>
    <s v="Extended zero administration software"/>
    <n v="74700"/>
    <n v="1557"/>
    <x v="0"/>
    <n v="2.0843373493975904E-2"/>
    <n v="103.8"/>
    <x v="27"/>
    <s v="US"/>
    <s v="USD"/>
    <n v="1416117600"/>
    <n v="1418018400"/>
    <b v="0"/>
    <b v="1"/>
    <s v="theater/plays"/>
    <x v="3"/>
    <s v="plays"/>
  </r>
  <r>
    <n v="739"/>
    <x v="723"/>
    <s v="Multi-tiered discrete support"/>
    <n v="10000"/>
    <n v="6100"/>
    <x v="0"/>
    <n v="0.61"/>
    <n v="31.937172774869111"/>
    <x v="271"/>
    <s v="US"/>
    <s v="USD"/>
    <n v="1340946000"/>
    <n v="1341032400"/>
    <b v="0"/>
    <b v="0"/>
    <s v="music/indie rock"/>
    <x v="1"/>
    <s v="indie rock"/>
  </r>
  <r>
    <n v="740"/>
    <x v="724"/>
    <s v="Phased system-worthy conglomeration"/>
    <n v="5300"/>
    <n v="1592"/>
    <x v="0"/>
    <n v="0.30037735849056602"/>
    <n v="99.5"/>
    <x v="36"/>
    <s v="US"/>
    <s v="USD"/>
    <n v="1486101600"/>
    <n v="1486360800"/>
    <b v="0"/>
    <b v="0"/>
    <s v="theater/plays"/>
    <x v="3"/>
    <s v="plays"/>
  </r>
  <r>
    <n v="741"/>
    <x v="287"/>
    <s v="Balanced mobile alliance"/>
    <n v="1200"/>
    <n v="14150"/>
    <x v="1"/>
    <n v="11.791666666666666"/>
    <n v="108.84615384615384"/>
    <x v="406"/>
    <s v="US"/>
    <s v="USD"/>
    <n v="1274590800"/>
    <n v="1274677200"/>
    <b v="0"/>
    <b v="0"/>
    <s v="theater/plays"/>
    <x v="3"/>
    <s v="plays"/>
  </r>
  <r>
    <n v="742"/>
    <x v="725"/>
    <s v="Reactive solution-oriented groupware"/>
    <n v="1200"/>
    <n v="13513"/>
    <x v="1"/>
    <n v="11.260833333333334"/>
    <n v="110.76229508196721"/>
    <x v="393"/>
    <s v="US"/>
    <s v="USD"/>
    <n v="1263880800"/>
    <n v="1267509600"/>
    <b v="0"/>
    <b v="0"/>
    <s v="music/electric music"/>
    <x v="1"/>
    <s v="electric music"/>
  </r>
  <r>
    <n v="743"/>
    <x v="726"/>
    <s v="Exclusive bandwidth-monitored orchestration"/>
    <n v="3900"/>
    <n v="504"/>
    <x v="0"/>
    <n v="0.12923076923076923"/>
    <n v="29.647058823529413"/>
    <x v="68"/>
    <s v="US"/>
    <s v="USD"/>
    <n v="1445403600"/>
    <n v="1445922000"/>
    <b v="0"/>
    <b v="1"/>
    <s v="theater/plays"/>
    <x v="3"/>
    <s v="plays"/>
  </r>
  <r>
    <n v="744"/>
    <x v="727"/>
    <s v="Intuitive exuding initiative"/>
    <n v="2000"/>
    <n v="14240"/>
    <x v="1"/>
    <n v="7.12"/>
    <n v="101.71428571428571"/>
    <x v="382"/>
    <s v="US"/>
    <s v="USD"/>
    <n v="1533877200"/>
    <n v="1534050000"/>
    <b v="0"/>
    <b v="1"/>
    <s v="theater/plays"/>
    <x v="3"/>
    <s v="plays"/>
  </r>
  <r>
    <n v="745"/>
    <x v="728"/>
    <s v="Streamlined needs-based knowledge user"/>
    <n v="6900"/>
    <n v="2091"/>
    <x v="0"/>
    <n v="0.30304347826086958"/>
    <n v="61.5"/>
    <x v="298"/>
    <s v="US"/>
    <s v="USD"/>
    <n v="1275195600"/>
    <n v="1277528400"/>
    <b v="0"/>
    <b v="0"/>
    <s v="technology/wearables"/>
    <x v="2"/>
    <s v="wearables"/>
  </r>
  <r>
    <n v="746"/>
    <x v="729"/>
    <s v="Automated system-worthy structure"/>
    <n v="55800"/>
    <n v="118580"/>
    <x v="1"/>
    <n v="2.1250896057347672"/>
    <n v="35"/>
    <x v="488"/>
    <s v="US"/>
    <s v="USD"/>
    <n v="1318136400"/>
    <n v="1318568400"/>
    <b v="0"/>
    <b v="0"/>
    <s v="technology/web"/>
    <x v="2"/>
    <s v="web"/>
  </r>
  <r>
    <n v="747"/>
    <x v="730"/>
    <s v="Secured clear-thinking intranet"/>
    <n v="4900"/>
    <n v="11214"/>
    <x v="1"/>
    <n v="2.2885714285714287"/>
    <n v="40.049999999999997"/>
    <x v="489"/>
    <s v="US"/>
    <s v="USD"/>
    <n v="1283403600"/>
    <n v="1284354000"/>
    <b v="0"/>
    <b v="0"/>
    <s v="theater/plays"/>
    <x v="3"/>
    <s v="plays"/>
  </r>
  <r>
    <n v="748"/>
    <x v="731"/>
    <s v="Cloned actuating architecture"/>
    <n v="194900"/>
    <n v="68137"/>
    <x v="3"/>
    <n v="0.34959979476654696"/>
    <n v="110.97231270358306"/>
    <x v="490"/>
    <s v="US"/>
    <s v="USD"/>
    <n v="1267423200"/>
    <n v="1269579600"/>
    <b v="0"/>
    <b v="1"/>
    <s v="film &amp; video/animation"/>
    <x v="4"/>
    <s v="animation"/>
  </r>
  <r>
    <n v="749"/>
    <x v="732"/>
    <s v="Down-sized needs-based task-force"/>
    <n v="8600"/>
    <n v="13527"/>
    <x v="1"/>
    <n v="1.5729069767441861"/>
    <n v="36.959016393442624"/>
    <x v="491"/>
    <s v="IT"/>
    <s v="EUR"/>
    <n v="1412744400"/>
    <n v="1413781200"/>
    <b v="0"/>
    <b v="1"/>
    <s v="technology/wearables"/>
    <x v="2"/>
    <s v="wearables"/>
  </r>
  <r>
    <n v="750"/>
    <x v="733"/>
    <s v="Extended responsive Internet solution"/>
    <n v="100"/>
    <n v="1"/>
    <x v="0"/>
    <n v="0.01"/>
    <n v="1"/>
    <x v="49"/>
    <s v="GB"/>
    <s v="GBP"/>
    <n v="1277960400"/>
    <n v="1280120400"/>
    <b v="0"/>
    <b v="0"/>
    <s v="music/electric music"/>
    <x v="1"/>
    <s v="electric music"/>
  </r>
  <r>
    <n v="751"/>
    <x v="734"/>
    <s v="Universal value-added moderator"/>
    <n v="3600"/>
    <n v="8363"/>
    <x v="1"/>
    <n v="2.3230555555555554"/>
    <n v="30.974074074074075"/>
    <x v="492"/>
    <s v="US"/>
    <s v="USD"/>
    <n v="1458190800"/>
    <n v="1459486800"/>
    <b v="1"/>
    <b v="1"/>
    <s v="publishing/nonfiction"/>
    <x v="5"/>
    <s v="nonfiction"/>
  </r>
  <r>
    <n v="752"/>
    <x v="735"/>
    <s v="Sharable motivating emulation"/>
    <n v="5800"/>
    <n v="5362"/>
    <x v="3"/>
    <n v="0.92448275862068963"/>
    <n v="47.035087719298247"/>
    <x v="493"/>
    <s v="US"/>
    <s v="USD"/>
    <n v="1280984400"/>
    <n v="1282539600"/>
    <b v="0"/>
    <b v="1"/>
    <s v="theater/plays"/>
    <x v="3"/>
    <s v="plays"/>
  </r>
  <r>
    <n v="753"/>
    <x v="736"/>
    <s v="Networked web-enabled product"/>
    <n v="4700"/>
    <n v="12065"/>
    <x v="1"/>
    <n v="2.5670212765957445"/>
    <n v="88.065693430656935"/>
    <x v="231"/>
    <s v="US"/>
    <s v="USD"/>
    <n v="1274590800"/>
    <n v="1275886800"/>
    <b v="0"/>
    <b v="0"/>
    <s v="photography/photography books"/>
    <x v="7"/>
    <s v="photography books"/>
  </r>
  <r>
    <n v="754"/>
    <x v="737"/>
    <s v="Advanced dedicated encoding"/>
    <n v="70400"/>
    <n v="118603"/>
    <x v="1"/>
    <n v="1.6847017045454546"/>
    <n v="37.005616224648989"/>
    <x v="494"/>
    <s v="US"/>
    <s v="USD"/>
    <n v="1351400400"/>
    <n v="1355983200"/>
    <b v="0"/>
    <b v="0"/>
    <s v="theater/plays"/>
    <x v="3"/>
    <s v="plays"/>
  </r>
  <r>
    <n v="755"/>
    <x v="738"/>
    <s v="Stand-alone multi-state project"/>
    <n v="4500"/>
    <n v="7496"/>
    <x v="1"/>
    <n v="1.6657777777777778"/>
    <n v="26.027777777777779"/>
    <x v="495"/>
    <s v="DK"/>
    <s v="DKK"/>
    <n v="1514354400"/>
    <n v="1515391200"/>
    <b v="0"/>
    <b v="1"/>
    <s v="theater/plays"/>
    <x v="3"/>
    <s v="plays"/>
  </r>
  <r>
    <n v="756"/>
    <x v="739"/>
    <s v="Customizable bi-directional monitoring"/>
    <n v="1300"/>
    <n v="10037"/>
    <x v="1"/>
    <n v="7.7207692307692311"/>
    <n v="67.817567567567565"/>
    <x v="496"/>
    <s v="US"/>
    <s v="USD"/>
    <n v="1421733600"/>
    <n v="1422252000"/>
    <b v="0"/>
    <b v="0"/>
    <s v="theater/plays"/>
    <x v="3"/>
    <s v="plays"/>
  </r>
  <r>
    <n v="757"/>
    <x v="740"/>
    <s v="Profit-focused motivating function"/>
    <n v="1400"/>
    <n v="5696"/>
    <x v="1"/>
    <n v="4.0685714285714285"/>
    <n v="49.964912280701753"/>
    <x v="493"/>
    <s v="US"/>
    <s v="USD"/>
    <n v="1305176400"/>
    <n v="1305522000"/>
    <b v="0"/>
    <b v="0"/>
    <s v="film &amp; video/drama"/>
    <x v="4"/>
    <s v="drama"/>
  </r>
  <r>
    <n v="758"/>
    <x v="741"/>
    <s v="Proactive systemic firmware"/>
    <n v="29600"/>
    <n v="167005"/>
    <x v="1"/>
    <n v="5.6420608108108112"/>
    <n v="110.01646903820817"/>
    <x v="497"/>
    <s v="CA"/>
    <s v="CAD"/>
    <n v="1414126800"/>
    <n v="1414904400"/>
    <b v="0"/>
    <b v="0"/>
    <s v="music/rock"/>
    <x v="1"/>
    <s v="rock"/>
  </r>
  <r>
    <n v="759"/>
    <x v="742"/>
    <s v="Grass-roots upward-trending installation"/>
    <n v="167500"/>
    <n v="114615"/>
    <x v="0"/>
    <n v="0.6842686567164179"/>
    <n v="89.964678178963894"/>
    <x v="498"/>
    <s v="US"/>
    <s v="USD"/>
    <n v="1517810400"/>
    <n v="1520402400"/>
    <b v="0"/>
    <b v="0"/>
    <s v="music/electric music"/>
    <x v="1"/>
    <s v="electric music"/>
  </r>
  <r>
    <n v="760"/>
    <x v="743"/>
    <s v="Virtual heuristic hub"/>
    <n v="48300"/>
    <n v="16592"/>
    <x v="0"/>
    <n v="0.34351966873706002"/>
    <n v="79.009523809523813"/>
    <x v="155"/>
    <s v="IT"/>
    <s v="EUR"/>
    <n v="1564635600"/>
    <n v="1567141200"/>
    <b v="0"/>
    <b v="1"/>
    <s v="games/video games"/>
    <x v="6"/>
    <s v="video games"/>
  </r>
  <r>
    <n v="761"/>
    <x v="744"/>
    <s v="Customizable leadingedge model"/>
    <n v="2200"/>
    <n v="14420"/>
    <x v="1"/>
    <n v="6.5545454545454547"/>
    <n v="86.867469879518069"/>
    <x v="499"/>
    <s v="US"/>
    <s v="USD"/>
    <n v="1500699600"/>
    <n v="1501131600"/>
    <b v="0"/>
    <b v="0"/>
    <s v="music/rock"/>
    <x v="1"/>
    <s v="rock"/>
  </r>
  <r>
    <n v="762"/>
    <x v="307"/>
    <s v="Upgradable uniform service-desk"/>
    <n v="3500"/>
    <n v="6204"/>
    <x v="1"/>
    <n v="1.7725714285714285"/>
    <n v="62.04"/>
    <x v="16"/>
    <s v="AU"/>
    <s v="AUD"/>
    <n v="1354082400"/>
    <n v="1355032800"/>
    <b v="0"/>
    <b v="0"/>
    <s v="music/jazz"/>
    <x v="1"/>
    <s v="jazz"/>
  </r>
  <r>
    <n v="763"/>
    <x v="745"/>
    <s v="Inverse client-driven product"/>
    <n v="5600"/>
    <n v="6338"/>
    <x v="1"/>
    <n v="1.1317857142857144"/>
    <n v="26.970212765957445"/>
    <x v="500"/>
    <s v="US"/>
    <s v="USD"/>
    <n v="1336453200"/>
    <n v="1339477200"/>
    <b v="0"/>
    <b v="1"/>
    <s v="theater/plays"/>
    <x v="3"/>
    <s v="plays"/>
  </r>
  <r>
    <n v="764"/>
    <x v="746"/>
    <s v="Managed bandwidth-monitored system engine"/>
    <n v="1100"/>
    <n v="8010"/>
    <x v="1"/>
    <n v="7.2818181818181822"/>
    <n v="54.121621621621621"/>
    <x v="496"/>
    <s v="US"/>
    <s v="USD"/>
    <n v="1305262800"/>
    <n v="1305954000"/>
    <b v="0"/>
    <b v="0"/>
    <s v="music/rock"/>
    <x v="1"/>
    <s v="rock"/>
  </r>
  <r>
    <n v="765"/>
    <x v="747"/>
    <s v="Advanced transitional help-desk"/>
    <n v="3900"/>
    <n v="8125"/>
    <x v="1"/>
    <n v="2.0833333333333335"/>
    <n v="41.035353535353536"/>
    <x v="40"/>
    <s v="US"/>
    <s v="USD"/>
    <n v="1492232400"/>
    <n v="1494392400"/>
    <b v="1"/>
    <b v="1"/>
    <s v="music/indie rock"/>
    <x v="1"/>
    <s v="indie rock"/>
  </r>
  <r>
    <n v="766"/>
    <x v="748"/>
    <s v="De-engineered disintermediate encryption"/>
    <n v="43800"/>
    <n v="13653"/>
    <x v="0"/>
    <n v="0.31171232876712329"/>
    <n v="55.052419354838712"/>
    <x v="501"/>
    <s v="AU"/>
    <s v="AUD"/>
    <n v="1537333200"/>
    <n v="1537419600"/>
    <b v="0"/>
    <b v="0"/>
    <s v="film &amp; video/science fiction"/>
    <x v="4"/>
    <s v="science fiction"/>
  </r>
  <r>
    <n v="767"/>
    <x v="749"/>
    <s v="Upgradable attitude-oriented project"/>
    <n v="97200"/>
    <n v="55372"/>
    <x v="0"/>
    <n v="0.56967078189300413"/>
    <n v="107.93762183235867"/>
    <x v="502"/>
    <s v="US"/>
    <s v="USD"/>
    <n v="1444107600"/>
    <n v="1447999200"/>
    <b v="0"/>
    <b v="0"/>
    <s v="publishing/translations"/>
    <x v="5"/>
    <s v="translations"/>
  </r>
  <r>
    <n v="768"/>
    <x v="750"/>
    <s v="Fundamental zero tolerance alliance"/>
    <n v="4800"/>
    <n v="11088"/>
    <x v="1"/>
    <n v="2.31"/>
    <n v="73.92"/>
    <x v="503"/>
    <s v="US"/>
    <s v="USD"/>
    <n v="1386741600"/>
    <n v="1388037600"/>
    <b v="0"/>
    <b v="0"/>
    <s v="theater/plays"/>
    <x v="3"/>
    <s v="plays"/>
  </r>
  <r>
    <n v="769"/>
    <x v="751"/>
    <s v="Devolved 24hour forecast"/>
    <n v="125600"/>
    <n v="109106"/>
    <x v="0"/>
    <n v="0.86867834394904464"/>
    <n v="31.995894428152493"/>
    <x v="504"/>
    <s v="US"/>
    <s v="USD"/>
    <n v="1376542800"/>
    <n v="1378789200"/>
    <b v="0"/>
    <b v="0"/>
    <s v="games/video games"/>
    <x v="6"/>
    <s v="video games"/>
  </r>
  <r>
    <n v="770"/>
    <x v="752"/>
    <s v="User-centric attitude-oriented intranet"/>
    <n v="4300"/>
    <n v="11642"/>
    <x v="1"/>
    <n v="2.7074418604651163"/>
    <n v="53.898148148148145"/>
    <x v="505"/>
    <s v="IT"/>
    <s v="EUR"/>
    <n v="1397451600"/>
    <n v="1398056400"/>
    <b v="0"/>
    <b v="1"/>
    <s v="theater/plays"/>
    <x v="3"/>
    <s v="plays"/>
  </r>
  <r>
    <n v="771"/>
    <x v="753"/>
    <s v="Self-enabling 5thgeneration paradigm"/>
    <n v="5600"/>
    <n v="2769"/>
    <x v="3"/>
    <n v="0.49446428571428569"/>
    <n v="106.5"/>
    <x v="150"/>
    <s v="US"/>
    <s v="USD"/>
    <n v="1548482400"/>
    <n v="1550815200"/>
    <b v="0"/>
    <b v="0"/>
    <s v="theater/plays"/>
    <x v="3"/>
    <s v="plays"/>
  </r>
  <r>
    <n v="772"/>
    <x v="754"/>
    <s v="Persistent 3rdgeneration moratorium"/>
    <n v="149600"/>
    <n v="169586"/>
    <x v="1"/>
    <n v="1.1335962566844919"/>
    <n v="32.999805409612762"/>
    <x v="506"/>
    <s v="US"/>
    <s v="USD"/>
    <n v="1549692000"/>
    <n v="1550037600"/>
    <b v="0"/>
    <b v="0"/>
    <s v="music/indie rock"/>
    <x v="1"/>
    <s v="indie rock"/>
  </r>
  <r>
    <n v="773"/>
    <x v="755"/>
    <s v="Cross-platform empowering project"/>
    <n v="53100"/>
    <n v="101185"/>
    <x v="1"/>
    <n v="1.9055555555555554"/>
    <n v="43.00254993625159"/>
    <x v="507"/>
    <s v="US"/>
    <s v="USD"/>
    <n v="1492059600"/>
    <n v="1492923600"/>
    <b v="0"/>
    <b v="0"/>
    <s v="theater/plays"/>
    <x v="3"/>
    <s v="plays"/>
  </r>
  <r>
    <n v="774"/>
    <x v="756"/>
    <s v="Polarized user-facing interface"/>
    <n v="5000"/>
    <n v="6775"/>
    <x v="1"/>
    <n v="1.355"/>
    <n v="86.858974358974365"/>
    <x v="373"/>
    <s v="IT"/>
    <s v="EUR"/>
    <n v="1463979600"/>
    <n v="1467522000"/>
    <b v="0"/>
    <b v="0"/>
    <s v="technology/web"/>
    <x v="2"/>
    <s v="web"/>
  </r>
  <r>
    <n v="775"/>
    <x v="757"/>
    <s v="Customer-focused non-volatile framework"/>
    <n v="9400"/>
    <n v="968"/>
    <x v="0"/>
    <n v="0.10297872340425532"/>
    <n v="96.8"/>
    <x v="234"/>
    <s v="US"/>
    <s v="USD"/>
    <n v="1415253600"/>
    <n v="1416117600"/>
    <b v="0"/>
    <b v="0"/>
    <s v="music/rock"/>
    <x v="1"/>
    <s v="rock"/>
  </r>
  <r>
    <n v="776"/>
    <x v="758"/>
    <s v="Synchronized multimedia frame"/>
    <n v="110800"/>
    <n v="72623"/>
    <x v="0"/>
    <n v="0.65544223826714798"/>
    <n v="32.995456610631528"/>
    <x v="508"/>
    <s v="US"/>
    <s v="USD"/>
    <n v="1562216400"/>
    <n v="1563771600"/>
    <b v="0"/>
    <b v="0"/>
    <s v="theater/plays"/>
    <x v="3"/>
    <s v="plays"/>
  </r>
  <r>
    <n v="777"/>
    <x v="759"/>
    <s v="Open-architected stable algorithm"/>
    <n v="93800"/>
    <n v="45987"/>
    <x v="0"/>
    <n v="0.49026652452025588"/>
    <n v="68.028106508875737"/>
    <x v="103"/>
    <s v="US"/>
    <s v="USD"/>
    <n v="1316754000"/>
    <n v="1319259600"/>
    <b v="0"/>
    <b v="0"/>
    <s v="theater/plays"/>
    <x v="3"/>
    <s v="plays"/>
  </r>
  <r>
    <n v="778"/>
    <x v="760"/>
    <s v="Cross-platform optimizing website"/>
    <n v="1300"/>
    <n v="10243"/>
    <x v="1"/>
    <n v="7.8792307692307695"/>
    <n v="58.867816091954026"/>
    <x v="5"/>
    <s v="CH"/>
    <s v="CHF"/>
    <n v="1313211600"/>
    <n v="1313643600"/>
    <b v="0"/>
    <b v="0"/>
    <s v="film &amp; video/animation"/>
    <x v="4"/>
    <s v="animation"/>
  </r>
  <r>
    <n v="779"/>
    <x v="761"/>
    <s v="Public-key actuating projection"/>
    <n v="108700"/>
    <n v="87293"/>
    <x v="0"/>
    <n v="0.80306347746090156"/>
    <n v="105.04572803850782"/>
    <x v="509"/>
    <s v="US"/>
    <s v="USD"/>
    <n v="1439528400"/>
    <n v="1440306000"/>
    <b v="0"/>
    <b v="1"/>
    <s v="theater/plays"/>
    <x v="3"/>
    <s v="plays"/>
  </r>
  <r>
    <n v="780"/>
    <x v="762"/>
    <s v="Implemented intangible instruction set"/>
    <n v="5100"/>
    <n v="5421"/>
    <x v="1"/>
    <n v="1.0629411764705883"/>
    <n v="33.054878048780488"/>
    <x v="55"/>
    <s v="US"/>
    <s v="USD"/>
    <n v="1469163600"/>
    <n v="1470805200"/>
    <b v="0"/>
    <b v="1"/>
    <s v="film &amp; video/drama"/>
    <x v="4"/>
    <s v="drama"/>
  </r>
  <r>
    <n v="781"/>
    <x v="763"/>
    <s v="Cross-group interactive architecture"/>
    <n v="8700"/>
    <n v="4414"/>
    <x v="3"/>
    <n v="0.50735632183908042"/>
    <n v="78.821428571428569"/>
    <x v="75"/>
    <s v="CH"/>
    <s v="CHF"/>
    <n v="1288501200"/>
    <n v="1292911200"/>
    <b v="0"/>
    <b v="0"/>
    <s v="theater/plays"/>
    <x v="3"/>
    <s v="plays"/>
  </r>
  <r>
    <n v="782"/>
    <x v="764"/>
    <s v="Centralized asymmetric framework"/>
    <n v="5100"/>
    <n v="10981"/>
    <x v="1"/>
    <n v="2.153137254901961"/>
    <n v="68.204968944099377"/>
    <x v="510"/>
    <s v="US"/>
    <s v="USD"/>
    <n v="1298959200"/>
    <n v="1301374800"/>
    <b v="0"/>
    <b v="1"/>
    <s v="film &amp; video/animation"/>
    <x v="4"/>
    <s v="animation"/>
  </r>
  <r>
    <n v="783"/>
    <x v="765"/>
    <s v="Down-sized systematic utilization"/>
    <n v="7400"/>
    <n v="10451"/>
    <x v="1"/>
    <n v="1.4122972972972974"/>
    <n v="75.731884057971016"/>
    <x v="188"/>
    <s v="US"/>
    <s v="USD"/>
    <n v="1387260000"/>
    <n v="1387864800"/>
    <b v="0"/>
    <b v="0"/>
    <s v="music/rock"/>
    <x v="1"/>
    <s v="rock"/>
  </r>
  <r>
    <n v="784"/>
    <x v="766"/>
    <s v="Profound fault-tolerant model"/>
    <n v="88900"/>
    <n v="102535"/>
    <x v="1"/>
    <n v="1.1533745781777278"/>
    <n v="30.996070133010882"/>
    <x v="511"/>
    <s v="US"/>
    <s v="USD"/>
    <n v="1457244000"/>
    <n v="1458190800"/>
    <b v="0"/>
    <b v="0"/>
    <s v="technology/web"/>
    <x v="2"/>
    <s v="web"/>
  </r>
  <r>
    <n v="785"/>
    <x v="767"/>
    <s v="Multi-channeled bi-directional moratorium"/>
    <n v="6700"/>
    <n v="12939"/>
    <x v="1"/>
    <n v="1.9311940298507462"/>
    <n v="101.88188976377953"/>
    <x v="78"/>
    <s v="AU"/>
    <s v="AUD"/>
    <n v="1556341200"/>
    <n v="1559278800"/>
    <b v="0"/>
    <b v="1"/>
    <s v="film &amp; video/animation"/>
    <x v="4"/>
    <s v="animation"/>
  </r>
  <r>
    <n v="786"/>
    <x v="768"/>
    <s v="Object-based content-based ability"/>
    <n v="1500"/>
    <n v="10946"/>
    <x v="1"/>
    <n v="7.2973333333333334"/>
    <n v="52.879227053140099"/>
    <x v="512"/>
    <s v="IT"/>
    <s v="EUR"/>
    <n v="1522126800"/>
    <n v="1522731600"/>
    <b v="0"/>
    <b v="1"/>
    <s v="music/jazz"/>
    <x v="1"/>
    <s v="jazz"/>
  </r>
  <r>
    <n v="787"/>
    <x v="769"/>
    <s v="Progressive coherent secured line"/>
    <n v="61200"/>
    <n v="60994"/>
    <x v="0"/>
    <n v="0.99663398692810456"/>
    <n v="71.005820721769496"/>
    <x v="513"/>
    <s v="CA"/>
    <s v="CAD"/>
    <n v="1305954000"/>
    <n v="1306731600"/>
    <b v="0"/>
    <b v="0"/>
    <s v="music/rock"/>
    <x v="1"/>
    <s v="rock"/>
  </r>
  <r>
    <n v="788"/>
    <x v="770"/>
    <s v="Synchronized directional capability"/>
    <n v="3600"/>
    <n v="3174"/>
    <x v="2"/>
    <n v="0.88166666666666671"/>
    <n v="102.38709677419355"/>
    <x v="249"/>
    <s v="US"/>
    <s v="USD"/>
    <n v="1350709200"/>
    <n v="1352527200"/>
    <b v="0"/>
    <b v="0"/>
    <s v="film &amp; video/animation"/>
    <x v="4"/>
    <s v="animation"/>
  </r>
  <r>
    <n v="789"/>
    <x v="771"/>
    <s v="Cross-platform composite migration"/>
    <n v="9000"/>
    <n v="3351"/>
    <x v="0"/>
    <n v="0.37233333333333335"/>
    <n v="74.466666666666669"/>
    <x v="430"/>
    <s v="US"/>
    <s v="USD"/>
    <n v="1401166800"/>
    <n v="1404363600"/>
    <b v="0"/>
    <b v="0"/>
    <s v="theater/plays"/>
    <x v="3"/>
    <s v="plays"/>
  </r>
  <r>
    <n v="790"/>
    <x v="772"/>
    <s v="Operative local pricing structure"/>
    <n v="185900"/>
    <n v="56774"/>
    <x v="3"/>
    <n v="0.30540075309306081"/>
    <n v="51.009883198562441"/>
    <x v="260"/>
    <s v="US"/>
    <s v="USD"/>
    <n v="1266127200"/>
    <n v="1266645600"/>
    <b v="0"/>
    <b v="0"/>
    <s v="theater/plays"/>
    <x v="3"/>
    <s v="plays"/>
  </r>
  <r>
    <n v="791"/>
    <x v="773"/>
    <s v="Optional web-enabled extranet"/>
    <n v="2100"/>
    <n v="540"/>
    <x v="0"/>
    <n v="0.25714285714285712"/>
    <n v="90"/>
    <x v="514"/>
    <s v="US"/>
    <s v="USD"/>
    <n v="1481436000"/>
    <n v="1482818400"/>
    <b v="0"/>
    <b v="0"/>
    <s v="food/food trucks"/>
    <x v="0"/>
    <s v="food trucks"/>
  </r>
  <r>
    <n v="792"/>
    <x v="774"/>
    <s v="Reduced 6thgeneration intranet"/>
    <n v="2000"/>
    <n v="680"/>
    <x v="0"/>
    <n v="0.34"/>
    <n v="97.142857142857139"/>
    <x v="243"/>
    <s v="US"/>
    <s v="USD"/>
    <n v="1372222800"/>
    <n v="1374642000"/>
    <b v="0"/>
    <b v="1"/>
    <s v="theater/plays"/>
    <x v="3"/>
    <s v="plays"/>
  </r>
  <r>
    <n v="793"/>
    <x v="775"/>
    <s v="Networked disintermediate leverage"/>
    <n v="1100"/>
    <n v="13045"/>
    <x v="1"/>
    <n v="11.859090909090909"/>
    <n v="72.071823204419886"/>
    <x v="483"/>
    <s v="CH"/>
    <s v="CHF"/>
    <n v="1372136400"/>
    <n v="1372482000"/>
    <b v="0"/>
    <b v="0"/>
    <s v="publishing/nonfiction"/>
    <x v="5"/>
    <s v="nonfiction"/>
  </r>
  <r>
    <n v="794"/>
    <x v="776"/>
    <s v="Optional optimal website"/>
    <n v="6600"/>
    <n v="8276"/>
    <x v="1"/>
    <n v="1.2539393939393939"/>
    <n v="75.236363636363635"/>
    <x v="460"/>
    <s v="US"/>
    <s v="USD"/>
    <n v="1513922400"/>
    <n v="1514959200"/>
    <b v="0"/>
    <b v="0"/>
    <s v="music/rock"/>
    <x v="1"/>
    <s v="rock"/>
  </r>
  <r>
    <n v="795"/>
    <x v="777"/>
    <s v="Stand-alone asynchronous functionalities"/>
    <n v="7100"/>
    <n v="1022"/>
    <x v="0"/>
    <n v="0.14394366197183098"/>
    <n v="32.967741935483872"/>
    <x v="249"/>
    <s v="US"/>
    <s v="USD"/>
    <n v="1477976400"/>
    <n v="1478235600"/>
    <b v="0"/>
    <b v="0"/>
    <s v="film &amp; video/drama"/>
    <x v="4"/>
    <s v="drama"/>
  </r>
  <r>
    <n v="796"/>
    <x v="778"/>
    <s v="Profound full-range open system"/>
    <n v="7800"/>
    <n v="4275"/>
    <x v="0"/>
    <n v="0.54807692307692313"/>
    <n v="54.807692307692307"/>
    <x v="373"/>
    <s v="US"/>
    <s v="USD"/>
    <n v="1407474000"/>
    <n v="1408078800"/>
    <b v="0"/>
    <b v="1"/>
    <s v="games/mobile games"/>
    <x v="6"/>
    <s v="mobile games"/>
  </r>
  <r>
    <n v="797"/>
    <x v="779"/>
    <s v="Optional tangible utilization"/>
    <n v="7600"/>
    <n v="8332"/>
    <x v="1"/>
    <n v="1.0963157894736841"/>
    <n v="45.037837837837834"/>
    <x v="515"/>
    <s v="US"/>
    <s v="USD"/>
    <n v="1546149600"/>
    <n v="1548136800"/>
    <b v="0"/>
    <b v="0"/>
    <s v="technology/web"/>
    <x v="2"/>
    <s v="web"/>
  </r>
  <r>
    <n v="798"/>
    <x v="780"/>
    <s v="Seamless maximized product"/>
    <n v="3400"/>
    <n v="6408"/>
    <x v="1"/>
    <n v="1.8847058823529412"/>
    <n v="52.958677685950413"/>
    <x v="246"/>
    <s v="US"/>
    <s v="USD"/>
    <n v="1338440400"/>
    <n v="1340859600"/>
    <b v="0"/>
    <b v="1"/>
    <s v="theater/plays"/>
    <x v="3"/>
    <s v="plays"/>
  </r>
  <r>
    <n v="799"/>
    <x v="781"/>
    <s v="Devolved tertiary time-frame"/>
    <n v="84500"/>
    <n v="73522"/>
    <x v="0"/>
    <n v="0.87008284023668636"/>
    <n v="60.017959183673469"/>
    <x v="516"/>
    <s v="GB"/>
    <s v="GBP"/>
    <n v="1454133600"/>
    <n v="1454479200"/>
    <b v="0"/>
    <b v="0"/>
    <s v="theater/plays"/>
    <x v="3"/>
    <s v="plays"/>
  </r>
  <r>
    <n v="800"/>
    <x v="782"/>
    <s v="Centralized regional function"/>
    <n v="100"/>
    <n v="1"/>
    <x v="0"/>
    <n v="0.01"/>
    <n v="1"/>
    <x v="49"/>
    <s v="CH"/>
    <s v="CHF"/>
    <n v="1434085200"/>
    <n v="1434430800"/>
    <b v="0"/>
    <b v="0"/>
    <s v="music/rock"/>
    <x v="1"/>
    <s v="rock"/>
  </r>
  <r>
    <n v="801"/>
    <x v="783"/>
    <s v="User-friendly high-level initiative"/>
    <n v="2300"/>
    <n v="4667"/>
    <x v="1"/>
    <n v="2.0291304347826089"/>
    <n v="44.028301886792455"/>
    <x v="88"/>
    <s v="US"/>
    <s v="USD"/>
    <n v="1577772000"/>
    <n v="1579672800"/>
    <b v="0"/>
    <b v="1"/>
    <s v="photography/photography books"/>
    <x v="7"/>
    <s v="photography books"/>
  </r>
  <r>
    <n v="802"/>
    <x v="784"/>
    <s v="Reverse-engineered zero-defect infrastructure"/>
    <n v="6200"/>
    <n v="12216"/>
    <x v="1"/>
    <n v="1.9703225806451612"/>
    <n v="86.028169014084511"/>
    <x v="23"/>
    <s v="US"/>
    <s v="USD"/>
    <n v="1562216400"/>
    <n v="1562389200"/>
    <b v="0"/>
    <b v="0"/>
    <s v="photography/photography books"/>
    <x v="7"/>
    <s v="photography books"/>
  </r>
  <r>
    <n v="803"/>
    <x v="785"/>
    <s v="Stand-alone background customer loyalty"/>
    <n v="6100"/>
    <n v="6527"/>
    <x v="1"/>
    <n v="1.07"/>
    <n v="28.012875536480685"/>
    <x v="517"/>
    <s v="US"/>
    <s v="USD"/>
    <n v="1548568800"/>
    <n v="1551506400"/>
    <b v="0"/>
    <b v="0"/>
    <s v="theater/plays"/>
    <x v="3"/>
    <s v="plays"/>
  </r>
  <r>
    <n v="804"/>
    <x v="786"/>
    <s v="Business-focused discrete software"/>
    <n v="2600"/>
    <n v="6987"/>
    <x v="1"/>
    <n v="2.6873076923076922"/>
    <n v="32.050458715596328"/>
    <x v="205"/>
    <s v="US"/>
    <s v="USD"/>
    <n v="1514872800"/>
    <n v="1516600800"/>
    <b v="0"/>
    <b v="0"/>
    <s v="music/rock"/>
    <x v="1"/>
    <s v="rock"/>
  </r>
  <r>
    <n v="805"/>
    <x v="787"/>
    <s v="Advanced intermediate Graphic Interface"/>
    <n v="9700"/>
    <n v="4932"/>
    <x v="0"/>
    <n v="0.50845360824742269"/>
    <n v="73.611940298507463"/>
    <x v="109"/>
    <s v="AU"/>
    <s v="AUD"/>
    <n v="1416031200"/>
    <n v="1420437600"/>
    <b v="0"/>
    <b v="0"/>
    <s v="film &amp; video/documentary"/>
    <x v="4"/>
    <s v="documentary"/>
  </r>
  <r>
    <n v="806"/>
    <x v="788"/>
    <s v="Adaptive holistic hub"/>
    <n v="700"/>
    <n v="8262"/>
    <x v="1"/>
    <n v="11.802857142857142"/>
    <n v="108.71052631578948"/>
    <x v="70"/>
    <s v="US"/>
    <s v="USD"/>
    <n v="1330927200"/>
    <n v="1332997200"/>
    <b v="0"/>
    <b v="1"/>
    <s v="film &amp; video/drama"/>
    <x v="4"/>
    <s v="drama"/>
  </r>
  <r>
    <n v="807"/>
    <x v="789"/>
    <s v="Automated uniform concept"/>
    <n v="700"/>
    <n v="1848"/>
    <x v="1"/>
    <n v="2.64"/>
    <n v="42.97674418604651"/>
    <x v="177"/>
    <s v="US"/>
    <s v="USD"/>
    <n v="1571115600"/>
    <n v="1574920800"/>
    <b v="0"/>
    <b v="1"/>
    <s v="theater/plays"/>
    <x v="3"/>
    <s v="plays"/>
  </r>
  <r>
    <n v="808"/>
    <x v="790"/>
    <s v="Enhanced regional flexibility"/>
    <n v="5200"/>
    <n v="1583"/>
    <x v="0"/>
    <n v="0.30442307692307691"/>
    <n v="83.315789473684205"/>
    <x v="161"/>
    <s v="US"/>
    <s v="USD"/>
    <n v="1463461200"/>
    <n v="1464930000"/>
    <b v="0"/>
    <b v="0"/>
    <s v="food/food trucks"/>
    <x v="0"/>
    <s v="food trucks"/>
  </r>
  <r>
    <n v="809"/>
    <x v="764"/>
    <s v="Public-key bottom-line algorithm"/>
    <n v="140800"/>
    <n v="88536"/>
    <x v="0"/>
    <n v="0.62880681818181816"/>
    <n v="42"/>
    <x v="518"/>
    <s v="CH"/>
    <s v="CHF"/>
    <n v="1344920400"/>
    <n v="1345006800"/>
    <b v="0"/>
    <b v="0"/>
    <s v="film &amp; video/documentary"/>
    <x v="4"/>
    <s v="documentary"/>
  </r>
  <r>
    <n v="810"/>
    <x v="791"/>
    <s v="Multi-layered intangible instruction set"/>
    <n v="6400"/>
    <n v="12360"/>
    <x v="1"/>
    <n v="1.9312499999999999"/>
    <n v="55.927601809954751"/>
    <x v="394"/>
    <s v="US"/>
    <s v="USD"/>
    <n v="1511848800"/>
    <n v="1512712800"/>
    <b v="0"/>
    <b v="1"/>
    <s v="theater/plays"/>
    <x v="3"/>
    <s v="plays"/>
  </r>
  <r>
    <n v="811"/>
    <x v="792"/>
    <s v="Fundamental methodical emulation"/>
    <n v="92500"/>
    <n v="71320"/>
    <x v="0"/>
    <n v="0.77102702702702708"/>
    <n v="105.03681885125184"/>
    <x v="89"/>
    <s v="US"/>
    <s v="USD"/>
    <n v="1452319200"/>
    <n v="1452492000"/>
    <b v="0"/>
    <b v="1"/>
    <s v="games/video games"/>
    <x v="6"/>
    <s v="video games"/>
  </r>
  <r>
    <n v="812"/>
    <x v="793"/>
    <s v="Expanded value-added hardware"/>
    <n v="59700"/>
    <n v="134640"/>
    <x v="1"/>
    <n v="2.2552763819095478"/>
    <n v="48"/>
    <x v="519"/>
    <s v="CA"/>
    <s v="CAD"/>
    <n v="1523854800"/>
    <n v="1524286800"/>
    <b v="0"/>
    <b v="0"/>
    <s v="publishing/nonfiction"/>
    <x v="5"/>
    <s v="nonfiction"/>
  </r>
  <r>
    <n v="813"/>
    <x v="794"/>
    <s v="Diverse high-level attitude"/>
    <n v="3200"/>
    <n v="7661"/>
    <x v="1"/>
    <n v="2.3940625"/>
    <n v="112.66176470588235"/>
    <x v="520"/>
    <s v="US"/>
    <s v="USD"/>
    <n v="1346043600"/>
    <n v="1346907600"/>
    <b v="0"/>
    <b v="0"/>
    <s v="games/video games"/>
    <x v="6"/>
    <s v="video games"/>
  </r>
  <r>
    <n v="814"/>
    <x v="795"/>
    <s v="Visionary 24hour analyzer"/>
    <n v="3200"/>
    <n v="2950"/>
    <x v="0"/>
    <n v="0.921875"/>
    <n v="81.944444444444443"/>
    <x v="521"/>
    <s v="DK"/>
    <s v="DKK"/>
    <n v="1464325200"/>
    <n v="1464498000"/>
    <b v="0"/>
    <b v="1"/>
    <s v="music/rock"/>
    <x v="1"/>
    <s v="rock"/>
  </r>
  <r>
    <n v="815"/>
    <x v="796"/>
    <s v="Centralized bandwidth-monitored leverage"/>
    <n v="9000"/>
    <n v="11721"/>
    <x v="1"/>
    <n v="1.3023333333333333"/>
    <n v="64.049180327868854"/>
    <x v="236"/>
    <s v="CA"/>
    <s v="CAD"/>
    <n v="1511935200"/>
    <n v="1514181600"/>
    <b v="0"/>
    <b v="0"/>
    <s v="music/rock"/>
    <x v="1"/>
    <s v="rock"/>
  </r>
  <r>
    <n v="816"/>
    <x v="797"/>
    <s v="Ergonomic mission-critical moratorium"/>
    <n v="2300"/>
    <n v="14150"/>
    <x v="1"/>
    <n v="6.1521739130434785"/>
    <n v="106.39097744360902"/>
    <x v="221"/>
    <s v="US"/>
    <s v="USD"/>
    <n v="1392012000"/>
    <n v="1392184800"/>
    <b v="1"/>
    <b v="1"/>
    <s v="theater/plays"/>
    <x v="3"/>
    <s v="plays"/>
  </r>
  <r>
    <n v="817"/>
    <x v="798"/>
    <s v="Front-line intermediate moderator"/>
    <n v="51300"/>
    <n v="189192"/>
    <x v="1"/>
    <n v="3.687953216374269"/>
    <n v="76.011249497790274"/>
    <x v="522"/>
    <s v="IT"/>
    <s v="EUR"/>
    <n v="1556946000"/>
    <n v="1559365200"/>
    <b v="0"/>
    <b v="1"/>
    <s v="publishing/nonfiction"/>
    <x v="5"/>
    <s v="nonfiction"/>
  </r>
  <r>
    <n v="818"/>
    <x v="311"/>
    <s v="Automated local secured line"/>
    <n v="700"/>
    <n v="7664"/>
    <x v="1"/>
    <n v="10.948571428571428"/>
    <n v="111.07246376811594"/>
    <x v="464"/>
    <s v="US"/>
    <s v="USD"/>
    <n v="1548050400"/>
    <n v="1549173600"/>
    <b v="0"/>
    <b v="1"/>
    <s v="theater/plays"/>
    <x v="3"/>
    <s v="plays"/>
  </r>
  <r>
    <n v="819"/>
    <x v="799"/>
    <s v="Integrated bandwidth-monitored alliance"/>
    <n v="8900"/>
    <n v="4509"/>
    <x v="0"/>
    <n v="0.50662921348314605"/>
    <n v="95.936170212765958"/>
    <x v="523"/>
    <s v="US"/>
    <s v="USD"/>
    <n v="1353736800"/>
    <n v="1355032800"/>
    <b v="1"/>
    <b v="0"/>
    <s v="games/video games"/>
    <x v="6"/>
    <s v="video games"/>
  </r>
  <r>
    <n v="820"/>
    <x v="800"/>
    <s v="Cross-group heuristic forecast"/>
    <n v="1500"/>
    <n v="12009"/>
    <x v="1"/>
    <n v="8.0060000000000002"/>
    <n v="43.043010752688176"/>
    <x v="524"/>
    <s v="GB"/>
    <s v="GBP"/>
    <n v="1532840400"/>
    <n v="1533963600"/>
    <b v="0"/>
    <b v="1"/>
    <s v="music/rock"/>
    <x v="1"/>
    <s v="rock"/>
  </r>
  <r>
    <n v="821"/>
    <x v="801"/>
    <s v="Extended impactful secured line"/>
    <n v="4900"/>
    <n v="14273"/>
    <x v="1"/>
    <n v="2.9128571428571428"/>
    <n v="67.966666666666669"/>
    <x v="155"/>
    <s v="US"/>
    <s v="USD"/>
    <n v="1488261600"/>
    <n v="1489381200"/>
    <b v="0"/>
    <b v="0"/>
    <s v="film &amp; video/documentary"/>
    <x v="4"/>
    <s v="documentary"/>
  </r>
  <r>
    <n v="822"/>
    <x v="802"/>
    <s v="Distributed optimizing protocol"/>
    <n v="54000"/>
    <n v="188982"/>
    <x v="1"/>
    <n v="3.4996666666666667"/>
    <n v="89.991428571428571"/>
    <x v="525"/>
    <s v="US"/>
    <s v="USD"/>
    <n v="1393567200"/>
    <n v="1395032400"/>
    <b v="0"/>
    <b v="0"/>
    <s v="music/rock"/>
    <x v="1"/>
    <s v="rock"/>
  </r>
  <r>
    <n v="823"/>
    <x v="803"/>
    <s v="Secured well-modulated system engine"/>
    <n v="4100"/>
    <n v="14640"/>
    <x v="1"/>
    <n v="3.5707317073170732"/>
    <n v="58.095238095238095"/>
    <x v="526"/>
    <s v="US"/>
    <s v="USD"/>
    <n v="1410325200"/>
    <n v="1412485200"/>
    <b v="1"/>
    <b v="1"/>
    <s v="music/rock"/>
    <x v="1"/>
    <s v="rock"/>
  </r>
  <r>
    <n v="824"/>
    <x v="804"/>
    <s v="Streamlined national benchmark"/>
    <n v="85000"/>
    <n v="107516"/>
    <x v="1"/>
    <n v="1.2648941176470587"/>
    <n v="83.996875000000003"/>
    <x v="527"/>
    <s v="US"/>
    <s v="USD"/>
    <n v="1276923600"/>
    <n v="1279688400"/>
    <b v="0"/>
    <b v="1"/>
    <s v="publishing/nonfiction"/>
    <x v="5"/>
    <s v="nonfiction"/>
  </r>
  <r>
    <n v="825"/>
    <x v="805"/>
    <s v="Open-architected 24/7 infrastructure"/>
    <n v="3600"/>
    <n v="13950"/>
    <x v="1"/>
    <n v="3.875"/>
    <n v="88.853503184713375"/>
    <x v="144"/>
    <s v="GB"/>
    <s v="GBP"/>
    <n v="1500958800"/>
    <n v="1501995600"/>
    <b v="0"/>
    <b v="0"/>
    <s v="film &amp; video/shorts"/>
    <x v="4"/>
    <s v="shorts"/>
  </r>
  <r>
    <n v="826"/>
    <x v="806"/>
    <s v="Digitized 6thgeneration Local Area Network"/>
    <n v="2800"/>
    <n v="12797"/>
    <x v="1"/>
    <n v="4.5703571428571426"/>
    <n v="65.963917525773198"/>
    <x v="346"/>
    <s v="US"/>
    <s v="USD"/>
    <n v="1292220000"/>
    <n v="1294639200"/>
    <b v="0"/>
    <b v="1"/>
    <s v="theater/plays"/>
    <x v="3"/>
    <s v="plays"/>
  </r>
  <r>
    <n v="827"/>
    <x v="807"/>
    <s v="Innovative actuating artificial intelligence"/>
    <n v="2300"/>
    <n v="6134"/>
    <x v="1"/>
    <n v="2.6669565217391304"/>
    <n v="74.804878048780495"/>
    <x v="172"/>
    <s v="AU"/>
    <s v="AUD"/>
    <n v="1304398800"/>
    <n v="1305435600"/>
    <b v="0"/>
    <b v="1"/>
    <s v="film &amp; video/drama"/>
    <x v="4"/>
    <s v="drama"/>
  </r>
  <r>
    <n v="828"/>
    <x v="808"/>
    <s v="Cross-platform reciprocal budgetary management"/>
    <n v="7100"/>
    <n v="4899"/>
    <x v="0"/>
    <n v="0.69"/>
    <n v="69.98571428571428"/>
    <x v="131"/>
    <s v="US"/>
    <s v="USD"/>
    <n v="1535432400"/>
    <n v="1537592400"/>
    <b v="0"/>
    <b v="0"/>
    <s v="theater/plays"/>
    <x v="3"/>
    <s v="plays"/>
  </r>
  <r>
    <n v="829"/>
    <x v="809"/>
    <s v="Vision-oriented scalable portal"/>
    <n v="9600"/>
    <n v="4929"/>
    <x v="0"/>
    <n v="0.51343749999999999"/>
    <n v="32.006493506493506"/>
    <x v="110"/>
    <s v="US"/>
    <s v="USD"/>
    <n v="1433826000"/>
    <n v="1435122000"/>
    <b v="0"/>
    <b v="0"/>
    <s v="theater/plays"/>
    <x v="3"/>
    <s v="plays"/>
  </r>
  <r>
    <n v="830"/>
    <x v="810"/>
    <s v="Persevering zero administration knowledge user"/>
    <n v="121600"/>
    <n v="1424"/>
    <x v="0"/>
    <n v="1.1710526315789473E-2"/>
    <n v="64.727272727272734"/>
    <x v="528"/>
    <s v="US"/>
    <s v="USD"/>
    <n v="1514959200"/>
    <n v="1520056800"/>
    <b v="0"/>
    <b v="0"/>
    <s v="theater/plays"/>
    <x v="3"/>
    <s v="plays"/>
  </r>
  <r>
    <n v="831"/>
    <x v="811"/>
    <s v="Front-line bottom-line Graphic Interface"/>
    <n v="97100"/>
    <n v="105817"/>
    <x v="1"/>
    <n v="1.089773429454171"/>
    <n v="24.998110087408456"/>
    <x v="529"/>
    <s v="US"/>
    <s v="USD"/>
    <n v="1332738000"/>
    <n v="1335675600"/>
    <b v="0"/>
    <b v="0"/>
    <s v="photography/photography books"/>
    <x v="7"/>
    <s v="photography books"/>
  </r>
  <r>
    <n v="832"/>
    <x v="812"/>
    <s v="Synergized fault-tolerant hierarchy"/>
    <n v="43200"/>
    <n v="136156"/>
    <x v="1"/>
    <n v="3.1517592592592591"/>
    <n v="104.97764070932922"/>
    <x v="265"/>
    <s v="DK"/>
    <s v="DKK"/>
    <n v="1445490000"/>
    <n v="1448431200"/>
    <b v="1"/>
    <b v="0"/>
    <s v="publishing/translations"/>
    <x v="5"/>
    <s v="translations"/>
  </r>
  <r>
    <n v="833"/>
    <x v="813"/>
    <s v="Expanded asynchronous groupware"/>
    <n v="6800"/>
    <n v="10723"/>
    <x v="1"/>
    <n v="1.5769117647058823"/>
    <n v="64.987878787878785"/>
    <x v="34"/>
    <s v="DK"/>
    <s v="DKK"/>
    <n v="1297663200"/>
    <n v="1298613600"/>
    <b v="0"/>
    <b v="0"/>
    <s v="publishing/translations"/>
    <x v="5"/>
    <s v="translations"/>
  </r>
  <r>
    <n v="834"/>
    <x v="814"/>
    <s v="Expanded fault-tolerant emulation"/>
    <n v="7300"/>
    <n v="11228"/>
    <x v="1"/>
    <n v="1.5380821917808218"/>
    <n v="94.352941176470594"/>
    <x v="530"/>
    <s v="US"/>
    <s v="USD"/>
    <n v="1371963600"/>
    <n v="1372482000"/>
    <b v="0"/>
    <b v="0"/>
    <s v="theater/plays"/>
    <x v="3"/>
    <s v="plays"/>
  </r>
  <r>
    <n v="835"/>
    <x v="815"/>
    <s v="Future-proofed 24hour model"/>
    <n v="86200"/>
    <n v="77355"/>
    <x v="0"/>
    <n v="0.89738979118329465"/>
    <n v="44.001706484641637"/>
    <x v="531"/>
    <s v="US"/>
    <s v="USD"/>
    <n v="1425103200"/>
    <n v="1425621600"/>
    <b v="0"/>
    <b v="0"/>
    <s v="technology/web"/>
    <x v="2"/>
    <s v="web"/>
  </r>
  <r>
    <n v="836"/>
    <x v="816"/>
    <s v="Optimized didactic intranet"/>
    <n v="8100"/>
    <n v="6086"/>
    <x v="0"/>
    <n v="0.75135802469135804"/>
    <n v="64.744680851063833"/>
    <x v="115"/>
    <s v="US"/>
    <s v="USD"/>
    <n v="1265349600"/>
    <n v="1266300000"/>
    <b v="0"/>
    <b v="0"/>
    <s v="music/indie rock"/>
    <x v="1"/>
    <s v="indie rock"/>
  </r>
  <r>
    <n v="837"/>
    <x v="817"/>
    <s v="Right-sized dedicated standardization"/>
    <n v="17700"/>
    <n v="150960"/>
    <x v="1"/>
    <n v="8.5288135593220336"/>
    <n v="84.00667779632721"/>
    <x v="532"/>
    <s v="US"/>
    <s v="USD"/>
    <n v="1301202000"/>
    <n v="1305867600"/>
    <b v="0"/>
    <b v="0"/>
    <s v="music/jazz"/>
    <x v="1"/>
    <s v="jazz"/>
  </r>
  <r>
    <n v="838"/>
    <x v="818"/>
    <s v="Vision-oriented high-level extranet"/>
    <n v="6400"/>
    <n v="8890"/>
    <x v="1"/>
    <n v="1.3890625000000001"/>
    <n v="34.061302681992338"/>
    <x v="210"/>
    <s v="US"/>
    <s v="USD"/>
    <n v="1538024400"/>
    <n v="1538802000"/>
    <b v="0"/>
    <b v="0"/>
    <s v="theater/plays"/>
    <x v="3"/>
    <s v="plays"/>
  </r>
  <r>
    <n v="839"/>
    <x v="819"/>
    <s v="Organized scalable initiative"/>
    <n v="7700"/>
    <n v="14644"/>
    <x v="1"/>
    <n v="1.9018181818181819"/>
    <n v="93.273885350318466"/>
    <x v="144"/>
    <s v="US"/>
    <s v="USD"/>
    <n v="1395032400"/>
    <n v="1398920400"/>
    <b v="0"/>
    <b v="1"/>
    <s v="film &amp; video/documentary"/>
    <x v="4"/>
    <s v="documentary"/>
  </r>
  <r>
    <n v="840"/>
    <x v="820"/>
    <s v="Enhanced regional moderator"/>
    <n v="116300"/>
    <n v="116583"/>
    <x v="1"/>
    <n v="1.0024333619948409"/>
    <n v="32.998301726577978"/>
    <x v="533"/>
    <s v="US"/>
    <s v="USD"/>
    <n v="1405486800"/>
    <n v="1405659600"/>
    <b v="0"/>
    <b v="1"/>
    <s v="theater/plays"/>
    <x v="3"/>
    <s v="plays"/>
  </r>
  <r>
    <n v="841"/>
    <x v="821"/>
    <s v="Automated even-keeled emulation"/>
    <n v="9100"/>
    <n v="12991"/>
    <x v="1"/>
    <n v="1.4275824175824177"/>
    <n v="83.812903225806451"/>
    <x v="287"/>
    <s v="US"/>
    <s v="USD"/>
    <n v="1455861600"/>
    <n v="1457244000"/>
    <b v="0"/>
    <b v="0"/>
    <s v="technology/web"/>
    <x v="2"/>
    <s v="web"/>
  </r>
  <r>
    <n v="842"/>
    <x v="822"/>
    <s v="Reverse-engineered multi-tasking product"/>
    <n v="1500"/>
    <n v="8447"/>
    <x v="1"/>
    <n v="5.6313333333333331"/>
    <n v="63.992424242424242"/>
    <x v="227"/>
    <s v="IT"/>
    <s v="EUR"/>
    <n v="1529038800"/>
    <n v="1529298000"/>
    <b v="0"/>
    <b v="0"/>
    <s v="technology/wearables"/>
    <x v="2"/>
    <s v="wearables"/>
  </r>
  <r>
    <n v="843"/>
    <x v="823"/>
    <s v="De-engineered next generation parallelism"/>
    <n v="8800"/>
    <n v="2703"/>
    <x v="0"/>
    <n v="0.30715909090909088"/>
    <n v="81.909090909090907"/>
    <x v="254"/>
    <s v="US"/>
    <s v="USD"/>
    <n v="1535259600"/>
    <n v="1535778000"/>
    <b v="0"/>
    <b v="0"/>
    <s v="photography/photography books"/>
    <x v="7"/>
    <s v="photography books"/>
  </r>
  <r>
    <n v="844"/>
    <x v="824"/>
    <s v="Intuitive cohesive groupware"/>
    <n v="8800"/>
    <n v="8747"/>
    <x v="3"/>
    <n v="0.99397727272727276"/>
    <n v="93.053191489361708"/>
    <x v="115"/>
    <s v="US"/>
    <s v="USD"/>
    <n v="1327212000"/>
    <n v="1327471200"/>
    <b v="0"/>
    <b v="0"/>
    <s v="film &amp; video/documentary"/>
    <x v="4"/>
    <s v="documentary"/>
  </r>
  <r>
    <n v="845"/>
    <x v="825"/>
    <s v="Up-sized high-level access"/>
    <n v="69900"/>
    <n v="138087"/>
    <x v="1"/>
    <n v="1.9754935622317598"/>
    <n v="101.98449039881831"/>
    <x v="534"/>
    <s v="GB"/>
    <s v="GBP"/>
    <n v="1526360400"/>
    <n v="1529557200"/>
    <b v="0"/>
    <b v="0"/>
    <s v="technology/web"/>
    <x v="2"/>
    <s v="web"/>
  </r>
  <r>
    <n v="846"/>
    <x v="826"/>
    <s v="Phased empowering success"/>
    <n v="1000"/>
    <n v="5085"/>
    <x v="1"/>
    <n v="5.085"/>
    <n v="105.9375"/>
    <x v="44"/>
    <s v="US"/>
    <s v="USD"/>
    <n v="1532149200"/>
    <n v="1535259600"/>
    <b v="1"/>
    <b v="1"/>
    <s v="technology/web"/>
    <x v="2"/>
    <s v="web"/>
  </r>
  <r>
    <n v="847"/>
    <x v="827"/>
    <s v="Distributed actuating project"/>
    <n v="4700"/>
    <n v="11174"/>
    <x v="1"/>
    <n v="2.3774468085106384"/>
    <n v="101.58181818181818"/>
    <x v="460"/>
    <s v="US"/>
    <s v="USD"/>
    <n v="1515304800"/>
    <n v="1515564000"/>
    <b v="0"/>
    <b v="0"/>
    <s v="food/food trucks"/>
    <x v="0"/>
    <s v="food trucks"/>
  </r>
  <r>
    <n v="848"/>
    <x v="828"/>
    <s v="Robust motivating orchestration"/>
    <n v="3200"/>
    <n v="10831"/>
    <x v="1"/>
    <n v="3.3846875000000001"/>
    <n v="62.970930232558139"/>
    <x v="535"/>
    <s v="US"/>
    <s v="USD"/>
    <n v="1276318800"/>
    <n v="1277096400"/>
    <b v="0"/>
    <b v="0"/>
    <s v="film &amp; video/drama"/>
    <x v="4"/>
    <s v="drama"/>
  </r>
  <r>
    <n v="849"/>
    <x v="829"/>
    <s v="Vision-oriented uniform instruction set"/>
    <n v="6700"/>
    <n v="8917"/>
    <x v="1"/>
    <n v="1.3308955223880596"/>
    <n v="29.045602605863191"/>
    <x v="253"/>
    <s v="US"/>
    <s v="USD"/>
    <n v="1328767200"/>
    <n v="1329026400"/>
    <b v="0"/>
    <b v="1"/>
    <s v="music/indie rock"/>
    <x v="1"/>
    <s v="indie rock"/>
  </r>
  <r>
    <n v="850"/>
    <x v="830"/>
    <s v="Cross-group upward-trending hierarchy"/>
    <n v="100"/>
    <n v="1"/>
    <x v="0"/>
    <n v="0.01"/>
    <n v="1"/>
    <x v="49"/>
    <s v="US"/>
    <s v="USD"/>
    <n v="1321682400"/>
    <n v="1322978400"/>
    <b v="1"/>
    <b v="0"/>
    <s v="music/rock"/>
    <x v="1"/>
    <s v="rock"/>
  </r>
  <r>
    <n v="851"/>
    <x v="831"/>
    <s v="Object-based needs-based info-mediaries"/>
    <n v="6000"/>
    <n v="12468"/>
    <x v="1"/>
    <n v="2.0779999999999998"/>
    <n v="77.924999999999997"/>
    <x v="415"/>
    <s v="US"/>
    <s v="USD"/>
    <n v="1335934800"/>
    <n v="1338786000"/>
    <b v="0"/>
    <b v="0"/>
    <s v="music/electric music"/>
    <x v="1"/>
    <s v="electric music"/>
  </r>
  <r>
    <n v="852"/>
    <x v="832"/>
    <s v="Open-source reciprocal standardization"/>
    <n v="4900"/>
    <n v="2505"/>
    <x v="0"/>
    <n v="0.51122448979591839"/>
    <n v="80.806451612903231"/>
    <x v="249"/>
    <s v="US"/>
    <s v="USD"/>
    <n v="1310792400"/>
    <n v="1311656400"/>
    <b v="0"/>
    <b v="1"/>
    <s v="games/video games"/>
    <x v="6"/>
    <s v="video games"/>
  </r>
  <r>
    <n v="853"/>
    <x v="833"/>
    <s v="Secured well-modulated projection"/>
    <n v="17100"/>
    <n v="111502"/>
    <x v="1"/>
    <n v="6.5205847953216374"/>
    <n v="76.006816632583508"/>
    <x v="50"/>
    <s v="CA"/>
    <s v="CAD"/>
    <n v="1308546000"/>
    <n v="1308978000"/>
    <b v="0"/>
    <b v="1"/>
    <s v="music/indie rock"/>
    <x v="1"/>
    <s v="indie rock"/>
  </r>
  <r>
    <n v="854"/>
    <x v="834"/>
    <s v="Multi-channeled secondary middleware"/>
    <n v="171000"/>
    <n v="194309"/>
    <x v="1"/>
    <n v="1.1363099415204678"/>
    <n v="72.993613824192337"/>
    <x v="536"/>
    <s v="CA"/>
    <s v="CAD"/>
    <n v="1574056800"/>
    <n v="1576389600"/>
    <b v="0"/>
    <b v="0"/>
    <s v="publishing/fiction"/>
    <x v="5"/>
    <s v="fiction"/>
  </r>
  <r>
    <n v="855"/>
    <x v="835"/>
    <s v="Horizontal clear-thinking framework"/>
    <n v="23400"/>
    <n v="23956"/>
    <x v="1"/>
    <n v="1.0237606837606839"/>
    <n v="53"/>
    <x v="15"/>
    <s v="AU"/>
    <s v="AUD"/>
    <n v="1308373200"/>
    <n v="1311051600"/>
    <b v="0"/>
    <b v="0"/>
    <s v="theater/plays"/>
    <x v="3"/>
    <s v="plays"/>
  </r>
  <r>
    <n v="856"/>
    <x v="764"/>
    <s v="Profound composite core"/>
    <n v="2400"/>
    <n v="8558"/>
    <x v="1"/>
    <n v="3.5658333333333334"/>
    <n v="54.164556962025316"/>
    <x v="1"/>
    <s v="US"/>
    <s v="USD"/>
    <n v="1335243600"/>
    <n v="1336712400"/>
    <b v="0"/>
    <b v="0"/>
    <s v="food/food trucks"/>
    <x v="0"/>
    <s v="food trucks"/>
  </r>
  <r>
    <n v="857"/>
    <x v="836"/>
    <s v="Programmable disintermediate matrices"/>
    <n v="5300"/>
    <n v="7413"/>
    <x v="1"/>
    <n v="1.3986792452830188"/>
    <n v="32.946666666666665"/>
    <x v="537"/>
    <s v="CH"/>
    <s v="CHF"/>
    <n v="1328421600"/>
    <n v="1330408800"/>
    <b v="1"/>
    <b v="0"/>
    <s v="film &amp; video/shorts"/>
    <x v="4"/>
    <s v="shorts"/>
  </r>
  <r>
    <n v="858"/>
    <x v="837"/>
    <s v="Realigned 5thgeneration knowledge user"/>
    <n v="4000"/>
    <n v="2778"/>
    <x v="0"/>
    <n v="0.69450000000000001"/>
    <n v="79.371428571428567"/>
    <x v="164"/>
    <s v="US"/>
    <s v="USD"/>
    <n v="1524286800"/>
    <n v="1524891600"/>
    <b v="1"/>
    <b v="0"/>
    <s v="food/food trucks"/>
    <x v="0"/>
    <s v="food trucks"/>
  </r>
  <r>
    <n v="859"/>
    <x v="838"/>
    <s v="Multi-layered upward-trending groupware"/>
    <n v="7300"/>
    <n v="2594"/>
    <x v="0"/>
    <n v="0.35534246575342465"/>
    <n v="41.174603174603178"/>
    <x v="377"/>
    <s v="US"/>
    <s v="USD"/>
    <n v="1362117600"/>
    <n v="1363669200"/>
    <b v="0"/>
    <b v="1"/>
    <s v="theater/plays"/>
    <x v="3"/>
    <s v="plays"/>
  </r>
  <r>
    <n v="860"/>
    <x v="839"/>
    <s v="Re-contextualized leadingedge firmware"/>
    <n v="2000"/>
    <n v="5033"/>
    <x v="1"/>
    <n v="2.5165000000000002"/>
    <n v="77.430769230769229"/>
    <x v="167"/>
    <s v="US"/>
    <s v="USD"/>
    <n v="1550556000"/>
    <n v="1551420000"/>
    <b v="0"/>
    <b v="1"/>
    <s v="technology/wearables"/>
    <x v="2"/>
    <s v="wearables"/>
  </r>
  <r>
    <n v="861"/>
    <x v="840"/>
    <s v="Devolved disintermediate analyzer"/>
    <n v="8800"/>
    <n v="9317"/>
    <x v="1"/>
    <n v="1.0587500000000001"/>
    <n v="57.159509202453989"/>
    <x v="25"/>
    <s v="US"/>
    <s v="USD"/>
    <n v="1269147600"/>
    <n v="1269838800"/>
    <b v="0"/>
    <b v="0"/>
    <s v="theater/plays"/>
    <x v="3"/>
    <s v="plays"/>
  </r>
  <r>
    <n v="862"/>
    <x v="841"/>
    <s v="Profound disintermediate open system"/>
    <n v="3500"/>
    <n v="6560"/>
    <x v="1"/>
    <n v="1.8742857142857143"/>
    <n v="77.17647058823529"/>
    <x v="72"/>
    <s v="US"/>
    <s v="USD"/>
    <n v="1312174800"/>
    <n v="1312520400"/>
    <b v="0"/>
    <b v="0"/>
    <s v="theater/plays"/>
    <x v="3"/>
    <s v="plays"/>
  </r>
  <r>
    <n v="863"/>
    <x v="842"/>
    <s v="Automated reciprocal protocol"/>
    <n v="1400"/>
    <n v="5415"/>
    <x v="1"/>
    <n v="3.8678571428571429"/>
    <n v="24.953917050691246"/>
    <x v="538"/>
    <s v="US"/>
    <s v="USD"/>
    <n v="1434517200"/>
    <n v="1436504400"/>
    <b v="0"/>
    <b v="1"/>
    <s v="film &amp; video/television"/>
    <x v="4"/>
    <s v="television"/>
  </r>
  <r>
    <n v="864"/>
    <x v="843"/>
    <s v="Automated static workforce"/>
    <n v="4200"/>
    <n v="14577"/>
    <x v="1"/>
    <n v="3.4707142857142856"/>
    <n v="97.18"/>
    <x v="503"/>
    <s v="US"/>
    <s v="USD"/>
    <n v="1471582800"/>
    <n v="1472014800"/>
    <b v="0"/>
    <b v="0"/>
    <s v="film &amp; video/shorts"/>
    <x v="4"/>
    <s v="shorts"/>
  </r>
  <r>
    <n v="865"/>
    <x v="844"/>
    <s v="Horizontal attitude-oriented help-desk"/>
    <n v="81000"/>
    <n v="150515"/>
    <x v="1"/>
    <n v="1.8582098765432098"/>
    <n v="46.000916870415651"/>
    <x v="539"/>
    <s v="US"/>
    <s v="USD"/>
    <n v="1410757200"/>
    <n v="1411534800"/>
    <b v="0"/>
    <b v="0"/>
    <s v="theater/plays"/>
    <x v="3"/>
    <s v="plays"/>
  </r>
  <r>
    <n v="866"/>
    <x v="845"/>
    <s v="Versatile 5thgeneration matrices"/>
    <n v="182800"/>
    <n v="79045"/>
    <x v="3"/>
    <n v="0.43241247264770238"/>
    <n v="88.023385300668153"/>
    <x v="540"/>
    <s v="US"/>
    <s v="USD"/>
    <n v="1304830800"/>
    <n v="1304917200"/>
    <b v="0"/>
    <b v="0"/>
    <s v="photography/photography books"/>
    <x v="7"/>
    <s v="photography books"/>
  </r>
  <r>
    <n v="867"/>
    <x v="846"/>
    <s v="Cross-platform next generation service-desk"/>
    <n v="4800"/>
    <n v="7797"/>
    <x v="1"/>
    <n v="1.6243749999999999"/>
    <n v="25.99"/>
    <x v="402"/>
    <s v="US"/>
    <s v="USD"/>
    <n v="1539061200"/>
    <n v="1539579600"/>
    <b v="0"/>
    <b v="0"/>
    <s v="food/food trucks"/>
    <x v="0"/>
    <s v="food trucks"/>
  </r>
  <r>
    <n v="868"/>
    <x v="847"/>
    <s v="Front-line web-enabled installation"/>
    <n v="7000"/>
    <n v="12939"/>
    <x v="1"/>
    <n v="1.8484285714285715"/>
    <n v="102.69047619047619"/>
    <x v="105"/>
    <s v="US"/>
    <s v="USD"/>
    <n v="1381554000"/>
    <n v="1382504400"/>
    <b v="0"/>
    <b v="0"/>
    <s v="theater/plays"/>
    <x v="3"/>
    <s v="plays"/>
  </r>
  <r>
    <n v="869"/>
    <x v="848"/>
    <s v="Multi-channeled responsive product"/>
    <n v="161900"/>
    <n v="38376"/>
    <x v="0"/>
    <n v="0.23703520691785052"/>
    <n v="72.958174904942965"/>
    <x v="541"/>
    <s v="US"/>
    <s v="USD"/>
    <n v="1277096400"/>
    <n v="1278306000"/>
    <b v="0"/>
    <b v="0"/>
    <s v="film &amp; video/drama"/>
    <x v="4"/>
    <s v="drama"/>
  </r>
  <r>
    <n v="870"/>
    <x v="849"/>
    <s v="Adaptive demand-driven encryption"/>
    <n v="7700"/>
    <n v="6920"/>
    <x v="0"/>
    <n v="0.89870129870129867"/>
    <n v="57.190082644628099"/>
    <x v="246"/>
    <s v="US"/>
    <s v="USD"/>
    <n v="1440392400"/>
    <n v="1442552400"/>
    <b v="0"/>
    <b v="0"/>
    <s v="theater/plays"/>
    <x v="3"/>
    <s v="plays"/>
  </r>
  <r>
    <n v="871"/>
    <x v="850"/>
    <s v="Re-engineered client-driven knowledge user"/>
    <n v="71500"/>
    <n v="194912"/>
    <x v="1"/>
    <n v="2.7260419580419581"/>
    <n v="84.013793103448279"/>
    <x v="542"/>
    <s v="US"/>
    <s v="USD"/>
    <n v="1509512400"/>
    <n v="1511071200"/>
    <b v="0"/>
    <b v="1"/>
    <s v="theater/plays"/>
    <x v="3"/>
    <s v="plays"/>
  </r>
  <r>
    <n v="872"/>
    <x v="851"/>
    <s v="Compatible logistical paradigm"/>
    <n v="4700"/>
    <n v="7992"/>
    <x v="1"/>
    <n v="1.7004255319148935"/>
    <n v="98.666666666666671"/>
    <x v="543"/>
    <s v="AU"/>
    <s v="AUD"/>
    <n v="1535950800"/>
    <n v="1536382800"/>
    <b v="0"/>
    <b v="0"/>
    <s v="film &amp; video/science fiction"/>
    <x v="4"/>
    <s v="science fiction"/>
  </r>
  <r>
    <n v="873"/>
    <x v="852"/>
    <s v="Intuitive value-added installation"/>
    <n v="42100"/>
    <n v="79268"/>
    <x v="1"/>
    <n v="1.8828503562945369"/>
    <n v="42.007419183889773"/>
    <x v="544"/>
    <s v="US"/>
    <s v="USD"/>
    <n v="1389160800"/>
    <n v="1389592800"/>
    <b v="0"/>
    <b v="0"/>
    <s v="photography/photography books"/>
    <x v="7"/>
    <s v="photography books"/>
  </r>
  <r>
    <n v="874"/>
    <x v="853"/>
    <s v="Managed discrete parallelism"/>
    <n v="40200"/>
    <n v="139468"/>
    <x v="1"/>
    <n v="3.4693532338308457"/>
    <n v="32.002753556677376"/>
    <x v="545"/>
    <s v="US"/>
    <s v="USD"/>
    <n v="1271998800"/>
    <n v="1275282000"/>
    <b v="0"/>
    <b v="1"/>
    <s v="photography/photography books"/>
    <x v="7"/>
    <s v="photography books"/>
  </r>
  <r>
    <n v="875"/>
    <x v="854"/>
    <s v="Implemented tangible approach"/>
    <n v="7900"/>
    <n v="5465"/>
    <x v="0"/>
    <n v="0.6917721518987342"/>
    <n v="81.567164179104481"/>
    <x v="109"/>
    <s v="US"/>
    <s v="USD"/>
    <n v="1294898400"/>
    <n v="1294984800"/>
    <b v="0"/>
    <b v="0"/>
    <s v="music/rock"/>
    <x v="1"/>
    <s v="rock"/>
  </r>
  <r>
    <n v="876"/>
    <x v="855"/>
    <s v="Re-engineered encompassing definition"/>
    <n v="8300"/>
    <n v="2111"/>
    <x v="0"/>
    <n v="0.25433734939759034"/>
    <n v="37.035087719298247"/>
    <x v="176"/>
    <s v="CA"/>
    <s v="CAD"/>
    <n v="1559970000"/>
    <n v="1562043600"/>
    <b v="0"/>
    <b v="0"/>
    <s v="photography/photography books"/>
    <x v="7"/>
    <s v="photography books"/>
  </r>
  <r>
    <n v="877"/>
    <x v="856"/>
    <s v="Multi-lateral uniform collaboration"/>
    <n v="163600"/>
    <n v="126628"/>
    <x v="0"/>
    <n v="0.77400977995110021"/>
    <n v="103.033360455655"/>
    <x v="546"/>
    <s v="US"/>
    <s v="USD"/>
    <n v="1469509200"/>
    <n v="1469595600"/>
    <b v="0"/>
    <b v="0"/>
    <s v="food/food trucks"/>
    <x v="0"/>
    <s v="food trucks"/>
  </r>
  <r>
    <n v="878"/>
    <x v="857"/>
    <s v="Enterprise-wide foreground paradigm"/>
    <n v="2700"/>
    <n v="1012"/>
    <x v="0"/>
    <n v="0.37481481481481482"/>
    <n v="84.333333333333329"/>
    <x v="65"/>
    <s v="IT"/>
    <s v="EUR"/>
    <n v="1579068000"/>
    <n v="1581141600"/>
    <b v="0"/>
    <b v="0"/>
    <s v="music/metal"/>
    <x v="1"/>
    <s v="metal"/>
  </r>
  <r>
    <n v="879"/>
    <x v="858"/>
    <s v="Stand-alone incremental parallelism"/>
    <n v="1000"/>
    <n v="5438"/>
    <x v="1"/>
    <n v="5.4379999999999997"/>
    <n v="102.60377358490567"/>
    <x v="4"/>
    <s v="US"/>
    <s v="USD"/>
    <n v="1487743200"/>
    <n v="1488520800"/>
    <b v="0"/>
    <b v="0"/>
    <s v="publishing/nonfiction"/>
    <x v="5"/>
    <s v="nonfiction"/>
  </r>
  <r>
    <n v="880"/>
    <x v="859"/>
    <s v="Persevering 5thgeneration throughput"/>
    <n v="84500"/>
    <n v="193101"/>
    <x v="1"/>
    <n v="2.2852189349112426"/>
    <n v="79.992129246064621"/>
    <x v="547"/>
    <s v="US"/>
    <s v="USD"/>
    <n v="1563685200"/>
    <n v="1563858000"/>
    <b v="0"/>
    <b v="0"/>
    <s v="music/electric music"/>
    <x v="1"/>
    <s v="electric music"/>
  </r>
  <r>
    <n v="881"/>
    <x v="860"/>
    <s v="Implemented object-oriented synergy"/>
    <n v="81300"/>
    <n v="31665"/>
    <x v="0"/>
    <n v="0.38948339483394834"/>
    <n v="70.055309734513273"/>
    <x v="15"/>
    <s v="US"/>
    <s v="USD"/>
    <n v="1436418000"/>
    <n v="1438923600"/>
    <b v="0"/>
    <b v="1"/>
    <s v="theater/plays"/>
    <x v="3"/>
    <s v="plays"/>
  </r>
  <r>
    <n v="882"/>
    <x v="861"/>
    <s v="Balanced demand-driven definition"/>
    <n v="800"/>
    <n v="2960"/>
    <x v="1"/>
    <n v="3.7"/>
    <n v="37"/>
    <x v="175"/>
    <s v="US"/>
    <s v="USD"/>
    <n v="1421820000"/>
    <n v="1422165600"/>
    <b v="0"/>
    <b v="0"/>
    <s v="theater/plays"/>
    <x v="3"/>
    <s v="plays"/>
  </r>
  <r>
    <n v="883"/>
    <x v="862"/>
    <s v="Customer-focused mobile Graphic Interface"/>
    <n v="3400"/>
    <n v="8089"/>
    <x v="1"/>
    <n v="2.3791176470588233"/>
    <n v="41.911917098445599"/>
    <x v="548"/>
    <s v="US"/>
    <s v="USD"/>
    <n v="1274763600"/>
    <n v="1277874000"/>
    <b v="0"/>
    <b v="0"/>
    <s v="film &amp; video/shorts"/>
    <x v="4"/>
    <s v="shorts"/>
  </r>
  <r>
    <n v="884"/>
    <x v="863"/>
    <s v="Horizontal secondary interface"/>
    <n v="170800"/>
    <n v="109374"/>
    <x v="0"/>
    <n v="0.64036299765807958"/>
    <n v="57.992576882290564"/>
    <x v="549"/>
    <s v="US"/>
    <s v="USD"/>
    <n v="1399179600"/>
    <n v="1399352400"/>
    <b v="0"/>
    <b v="1"/>
    <s v="theater/plays"/>
    <x v="3"/>
    <s v="plays"/>
  </r>
  <r>
    <n v="885"/>
    <x v="864"/>
    <s v="Virtual analyzing collaboration"/>
    <n v="1800"/>
    <n v="2129"/>
    <x v="1"/>
    <n v="1.1827777777777777"/>
    <n v="40.942307692307693"/>
    <x v="550"/>
    <s v="US"/>
    <s v="USD"/>
    <n v="1275800400"/>
    <n v="1279083600"/>
    <b v="0"/>
    <b v="0"/>
    <s v="theater/plays"/>
    <x v="3"/>
    <s v="plays"/>
  </r>
  <r>
    <n v="886"/>
    <x v="865"/>
    <s v="Multi-tiered explicit focus group"/>
    <n v="150600"/>
    <n v="127745"/>
    <x v="0"/>
    <n v="0.84824037184594958"/>
    <n v="69.9972602739726"/>
    <x v="551"/>
    <s v="US"/>
    <s v="USD"/>
    <n v="1282798800"/>
    <n v="1284354000"/>
    <b v="0"/>
    <b v="0"/>
    <s v="music/indie rock"/>
    <x v="1"/>
    <s v="indie rock"/>
  </r>
  <r>
    <n v="887"/>
    <x v="866"/>
    <s v="Multi-layered systematic knowledgebase"/>
    <n v="7800"/>
    <n v="2289"/>
    <x v="0"/>
    <n v="0.29346153846153844"/>
    <n v="73.838709677419359"/>
    <x v="249"/>
    <s v="US"/>
    <s v="USD"/>
    <n v="1437109200"/>
    <n v="1441170000"/>
    <b v="0"/>
    <b v="1"/>
    <s v="theater/plays"/>
    <x v="3"/>
    <s v="plays"/>
  </r>
  <r>
    <n v="888"/>
    <x v="867"/>
    <s v="Reverse-engineered uniform knowledge user"/>
    <n v="5800"/>
    <n v="12174"/>
    <x v="1"/>
    <n v="2.0989655172413793"/>
    <n v="41.979310344827589"/>
    <x v="552"/>
    <s v="US"/>
    <s v="USD"/>
    <n v="1491886800"/>
    <n v="1493528400"/>
    <b v="0"/>
    <b v="0"/>
    <s v="theater/plays"/>
    <x v="3"/>
    <s v="plays"/>
  </r>
  <r>
    <n v="889"/>
    <x v="868"/>
    <s v="Secured dynamic capacity"/>
    <n v="5600"/>
    <n v="9508"/>
    <x v="1"/>
    <n v="1.697857142857143"/>
    <n v="77.93442622950819"/>
    <x v="393"/>
    <s v="US"/>
    <s v="USD"/>
    <n v="1394600400"/>
    <n v="1395205200"/>
    <b v="0"/>
    <b v="1"/>
    <s v="music/electric music"/>
    <x v="1"/>
    <s v="electric music"/>
  </r>
  <r>
    <n v="890"/>
    <x v="869"/>
    <s v="Devolved foreground throughput"/>
    <n v="134400"/>
    <n v="155849"/>
    <x v="1"/>
    <n v="1.1595907738095239"/>
    <n v="106.01972789115646"/>
    <x v="553"/>
    <s v="US"/>
    <s v="USD"/>
    <n v="1561352400"/>
    <n v="1561438800"/>
    <b v="0"/>
    <b v="0"/>
    <s v="music/indie rock"/>
    <x v="1"/>
    <s v="indie rock"/>
  </r>
  <r>
    <n v="891"/>
    <x v="870"/>
    <s v="Synchronized demand-driven infrastructure"/>
    <n v="3000"/>
    <n v="7758"/>
    <x v="1"/>
    <n v="2.5859999999999999"/>
    <n v="47.018181818181816"/>
    <x v="34"/>
    <s v="CA"/>
    <s v="CAD"/>
    <n v="1322892000"/>
    <n v="1326693600"/>
    <b v="0"/>
    <b v="0"/>
    <s v="film &amp; video/documentary"/>
    <x v="4"/>
    <s v="documentary"/>
  </r>
  <r>
    <n v="892"/>
    <x v="871"/>
    <s v="Realigned discrete structure"/>
    <n v="6000"/>
    <n v="13835"/>
    <x v="1"/>
    <n v="2.3058333333333332"/>
    <n v="76.016483516483518"/>
    <x v="554"/>
    <s v="US"/>
    <s v="USD"/>
    <n v="1274418000"/>
    <n v="1277960400"/>
    <b v="0"/>
    <b v="0"/>
    <s v="publishing/translations"/>
    <x v="5"/>
    <s v="translations"/>
  </r>
  <r>
    <n v="893"/>
    <x v="872"/>
    <s v="Progressive grid-enabled website"/>
    <n v="8400"/>
    <n v="10770"/>
    <x v="1"/>
    <n v="1.2821428571428573"/>
    <n v="54.120603015075375"/>
    <x v="134"/>
    <s v="IT"/>
    <s v="EUR"/>
    <n v="1434344400"/>
    <n v="1434690000"/>
    <b v="0"/>
    <b v="1"/>
    <s v="film &amp; video/documentary"/>
    <x v="4"/>
    <s v="documentary"/>
  </r>
  <r>
    <n v="894"/>
    <x v="873"/>
    <s v="Organic cohesive neural-net"/>
    <n v="1700"/>
    <n v="3208"/>
    <x v="1"/>
    <n v="1.8870588235294117"/>
    <n v="57.285714285714285"/>
    <x v="75"/>
    <s v="GB"/>
    <s v="GBP"/>
    <n v="1373518800"/>
    <n v="1376110800"/>
    <b v="0"/>
    <b v="1"/>
    <s v="film &amp; video/television"/>
    <x v="4"/>
    <s v="television"/>
  </r>
  <r>
    <n v="895"/>
    <x v="874"/>
    <s v="Integrated demand-driven info-mediaries"/>
    <n v="159800"/>
    <n v="11108"/>
    <x v="0"/>
    <n v="6.9511889862327911E-2"/>
    <n v="103.81308411214954"/>
    <x v="37"/>
    <s v="US"/>
    <s v="USD"/>
    <n v="1517637600"/>
    <n v="1518415200"/>
    <b v="0"/>
    <b v="0"/>
    <s v="theater/plays"/>
    <x v="3"/>
    <s v="plays"/>
  </r>
  <r>
    <n v="896"/>
    <x v="875"/>
    <s v="Reverse-engineered client-server extranet"/>
    <n v="19800"/>
    <n v="153338"/>
    <x v="1"/>
    <n v="7.7443434343434348"/>
    <n v="105.02602739726028"/>
    <x v="555"/>
    <s v="AU"/>
    <s v="AUD"/>
    <n v="1310619600"/>
    <n v="1310878800"/>
    <b v="0"/>
    <b v="1"/>
    <s v="food/food trucks"/>
    <x v="0"/>
    <s v="food trucks"/>
  </r>
  <r>
    <n v="897"/>
    <x v="876"/>
    <s v="Organized discrete encoding"/>
    <n v="8800"/>
    <n v="2437"/>
    <x v="0"/>
    <n v="0.27693181818181817"/>
    <n v="90.259259259259252"/>
    <x v="11"/>
    <s v="US"/>
    <s v="USD"/>
    <n v="1556427600"/>
    <n v="1556600400"/>
    <b v="0"/>
    <b v="0"/>
    <s v="theater/plays"/>
    <x v="3"/>
    <s v="plays"/>
  </r>
  <r>
    <n v="898"/>
    <x v="877"/>
    <s v="Balanced regional flexibility"/>
    <n v="179100"/>
    <n v="93991"/>
    <x v="0"/>
    <n v="0.52479620323841425"/>
    <n v="76.978705978705975"/>
    <x v="556"/>
    <s v="US"/>
    <s v="USD"/>
    <n v="1576476000"/>
    <n v="1576994400"/>
    <b v="0"/>
    <b v="0"/>
    <s v="film &amp; video/documentary"/>
    <x v="4"/>
    <s v="documentary"/>
  </r>
  <r>
    <n v="899"/>
    <x v="878"/>
    <s v="Implemented multimedia time-frame"/>
    <n v="3100"/>
    <n v="12620"/>
    <x v="1"/>
    <n v="4.0709677419354842"/>
    <n v="102.60162601626017"/>
    <x v="300"/>
    <s v="CH"/>
    <s v="CHF"/>
    <n v="1381122000"/>
    <n v="1382677200"/>
    <b v="0"/>
    <b v="0"/>
    <s v="music/jazz"/>
    <x v="1"/>
    <s v="jazz"/>
  </r>
  <r>
    <n v="900"/>
    <x v="879"/>
    <s v="Enhanced uniform service-desk"/>
    <n v="100"/>
    <n v="2"/>
    <x v="0"/>
    <n v="0.02"/>
    <n v="2"/>
    <x v="49"/>
    <s v="US"/>
    <s v="USD"/>
    <n v="1411102800"/>
    <n v="1411189200"/>
    <b v="0"/>
    <b v="1"/>
    <s v="technology/web"/>
    <x v="2"/>
    <s v="web"/>
  </r>
  <r>
    <n v="901"/>
    <x v="880"/>
    <s v="Versatile bottom-line definition"/>
    <n v="5600"/>
    <n v="8746"/>
    <x v="1"/>
    <n v="1.5617857142857143"/>
    <n v="55.0062893081761"/>
    <x v="122"/>
    <s v="US"/>
    <s v="USD"/>
    <n v="1531803600"/>
    <n v="1534654800"/>
    <b v="0"/>
    <b v="1"/>
    <s v="music/rock"/>
    <x v="1"/>
    <s v="rock"/>
  </r>
  <r>
    <n v="902"/>
    <x v="881"/>
    <s v="Integrated bifurcated software"/>
    <n v="1400"/>
    <n v="3534"/>
    <x v="1"/>
    <n v="2.5242857142857145"/>
    <n v="32.127272727272725"/>
    <x v="460"/>
    <s v="US"/>
    <s v="USD"/>
    <n v="1454133600"/>
    <n v="1457762400"/>
    <b v="0"/>
    <b v="0"/>
    <s v="technology/web"/>
    <x v="2"/>
    <s v="web"/>
  </r>
  <r>
    <n v="903"/>
    <x v="882"/>
    <s v="Assimilated next generation instruction set"/>
    <n v="41000"/>
    <n v="709"/>
    <x v="2"/>
    <n v="1.729268292682927E-2"/>
    <n v="50.642857142857146"/>
    <x v="443"/>
    <s v="US"/>
    <s v="USD"/>
    <n v="1336194000"/>
    <n v="1337490000"/>
    <b v="0"/>
    <b v="1"/>
    <s v="publishing/nonfiction"/>
    <x v="5"/>
    <s v="nonfiction"/>
  </r>
  <r>
    <n v="904"/>
    <x v="883"/>
    <s v="Digitized foreground array"/>
    <n v="6500"/>
    <n v="795"/>
    <x v="0"/>
    <n v="0.12230769230769231"/>
    <n v="49.6875"/>
    <x v="36"/>
    <s v="US"/>
    <s v="USD"/>
    <n v="1349326800"/>
    <n v="1349672400"/>
    <b v="0"/>
    <b v="0"/>
    <s v="publishing/radio &amp; podcasts"/>
    <x v="5"/>
    <s v="radio &amp; podcasts"/>
  </r>
  <r>
    <n v="905"/>
    <x v="884"/>
    <s v="Re-engineered clear-thinking project"/>
    <n v="7900"/>
    <n v="12955"/>
    <x v="1"/>
    <n v="1.6398734177215191"/>
    <n v="54.894067796610166"/>
    <x v="64"/>
    <s v="US"/>
    <s v="USD"/>
    <n v="1379566800"/>
    <n v="1379826000"/>
    <b v="0"/>
    <b v="0"/>
    <s v="theater/plays"/>
    <x v="3"/>
    <s v="plays"/>
  </r>
  <r>
    <n v="906"/>
    <x v="885"/>
    <s v="Implemented even-keeled standardization"/>
    <n v="5500"/>
    <n v="8964"/>
    <x v="1"/>
    <n v="1.6298181818181818"/>
    <n v="46.931937172774866"/>
    <x v="271"/>
    <s v="US"/>
    <s v="USD"/>
    <n v="1494651600"/>
    <n v="1497762000"/>
    <b v="1"/>
    <b v="1"/>
    <s v="film &amp; video/documentary"/>
    <x v="4"/>
    <s v="documentary"/>
  </r>
  <r>
    <n v="907"/>
    <x v="886"/>
    <s v="Quality-focused asymmetric adapter"/>
    <n v="9100"/>
    <n v="1843"/>
    <x v="0"/>
    <n v="0.20252747252747252"/>
    <n v="44.951219512195124"/>
    <x v="142"/>
    <s v="US"/>
    <s v="USD"/>
    <n v="1303880400"/>
    <n v="1304485200"/>
    <b v="0"/>
    <b v="0"/>
    <s v="theater/plays"/>
    <x v="3"/>
    <s v="plays"/>
  </r>
  <r>
    <n v="908"/>
    <x v="887"/>
    <s v="Networked intangible help-desk"/>
    <n v="38200"/>
    <n v="121950"/>
    <x v="1"/>
    <n v="3.1924083769633507"/>
    <n v="30.99898322318251"/>
    <x v="557"/>
    <s v="US"/>
    <s v="USD"/>
    <n v="1335934800"/>
    <n v="1336885200"/>
    <b v="0"/>
    <b v="0"/>
    <s v="games/video games"/>
    <x v="6"/>
    <s v="video games"/>
  </r>
  <r>
    <n v="909"/>
    <x v="888"/>
    <s v="Synchronized attitude-oriented frame"/>
    <n v="1800"/>
    <n v="8621"/>
    <x v="1"/>
    <n v="4.7894444444444444"/>
    <n v="107.7625"/>
    <x v="175"/>
    <s v="CA"/>
    <s v="CAD"/>
    <n v="1528088400"/>
    <n v="1530421200"/>
    <b v="0"/>
    <b v="1"/>
    <s v="theater/plays"/>
    <x v="3"/>
    <s v="plays"/>
  </r>
  <r>
    <n v="910"/>
    <x v="889"/>
    <s v="Proactive incremental architecture"/>
    <n v="154500"/>
    <n v="30215"/>
    <x v="3"/>
    <n v="0.19556634304207121"/>
    <n v="102.07770270270271"/>
    <x v="102"/>
    <s v="US"/>
    <s v="USD"/>
    <n v="1421906400"/>
    <n v="1421992800"/>
    <b v="0"/>
    <b v="0"/>
    <s v="theater/plays"/>
    <x v="3"/>
    <s v="plays"/>
  </r>
  <r>
    <n v="911"/>
    <x v="890"/>
    <s v="Cloned responsive standardization"/>
    <n v="5800"/>
    <n v="11539"/>
    <x v="1"/>
    <n v="1.9894827586206896"/>
    <n v="24.976190476190474"/>
    <x v="558"/>
    <s v="US"/>
    <s v="USD"/>
    <n v="1568005200"/>
    <n v="1568178000"/>
    <b v="1"/>
    <b v="0"/>
    <s v="technology/web"/>
    <x v="2"/>
    <s v="web"/>
  </r>
  <r>
    <n v="912"/>
    <x v="891"/>
    <s v="Reduced bifurcated pricing structure"/>
    <n v="1800"/>
    <n v="14310"/>
    <x v="1"/>
    <n v="7.95"/>
    <n v="79.944134078212286"/>
    <x v="559"/>
    <s v="US"/>
    <s v="USD"/>
    <n v="1346821200"/>
    <n v="1347944400"/>
    <b v="1"/>
    <b v="0"/>
    <s v="film &amp; video/drama"/>
    <x v="4"/>
    <s v="drama"/>
  </r>
  <r>
    <n v="913"/>
    <x v="892"/>
    <s v="Re-engineered asymmetric challenge"/>
    <n v="70200"/>
    <n v="35536"/>
    <x v="0"/>
    <n v="0.50621082621082625"/>
    <n v="67.946462715105156"/>
    <x v="560"/>
    <s v="AU"/>
    <s v="AUD"/>
    <n v="1557637200"/>
    <n v="1558760400"/>
    <b v="0"/>
    <b v="0"/>
    <s v="film &amp; video/drama"/>
    <x v="4"/>
    <s v="drama"/>
  </r>
  <r>
    <n v="914"/>
    <x v="893"/>
    <s v="Diverse client-driven conglomeration"/>
    <n v="6400"/>
    <n v="3676"/>
    <x v="0"/>
    <n v="0.57437499999999997"/>
    <n v="26.070921985815602"/>
    <x v="561"/>
    <s v="GB"/>
    <s v="GBP"/>
    <n v="1375592400"/>
    <n v="1376629200"/>
    <b v="0"/>
    <b v="0"/>
    <s v="theater/plays"/>
    <x v="3"/>
    <s v="plays"/>
  </r>
  <r>
    <n v="915"/>
    <x v="894"/>
    <s v="Configurable upward-trending solution"/>
    <n v="125900"/>
    <n v="195936"/>
    <x v="1"/>
    <n v="1.5562827640984909"/>
    <n v="105.0032154340836"/>
    <x v="562"/>
    <s v="GB"/>
    <s v="GBP"/>
    <n v="1503982800"/>
    <n v="1504760400"/>
    <b v="0"/>
    <b v="0"/>
    <s v="film &amp; video/television"/>
    <x v="4"/>
    <s v="television"/>
  </r>
  <r>
    <n v="916"/>
    <x v="895"/>
    <s v="Persistent bandwidth-monitored framework"/>
    <n v="3700"/>
    <n v="1343"/>
    <x v="0"/>
    <n v="0.36297297297297298"/>
    <n v="25.826923076923077"/>
    <x v="550"/>
    <s v="US"/>
    <s v="USD"/>
    <n v="1418882400"/>
    <n v="1419660000"/>
    <b v="0"/>
    <b v="0"/>
    <s v="photography/photography books"/>
    <x v="7"/>
    <s v="photography books"/>
  </r>
  <r>
    <n v="917"/>
    <x v="896"/>
    <s v="Polarized discrete product"/>
    <n v="3600"/>
    <n v="2097"/>
    <x v="2"/>
    <n v="0.58250000000000002"/>
    <n v="77.666666666666671"/>
    <x v="11"/>
    <s v="GB"/>
    <s v="GBP"/>
    <n v="1309237200"/>
    <n v="1311310800"/>
    <b v="0"/>
    <b v="1"/>
    <s v="film &amp; video/shorts"/>
    <x v="4"/>
    <s v="shorts"/>
  </r>
  <r>
    <n v="918"/>
    <x v="897"/>
    <s v="Seamless dynamic website"/>
    <n v="3800"/>
    <n v="9021"/>
    <x v="1"/>
    <n v="2.3739473684210526"/>
    <n v="57.82692307692308"/>
    <x v="388"/>
    <s v="CH"/>
    <s v="CHF"/>
    <n v="1343365200"/>
    <n v="1344315600"/>
    <b v="0"/>
    <b v="0"/>
    <s v="publishing/radio &amp; podcasts"/>
    <x v="5"/>
    <s v="radio &amp; podcasts"/>
  </r>
  <r>
    <n v="919"/>
    <x v="898"/>
    <s v="Extended multimedia firmware"/>
    <n v="35600"/>
    <n v="20915"/>
    <x v="0"/>
    <n v="0.58750000000000002"/>
    <n v="92.955555555555549"/>
    <x v="537"/>
    <s v="AU"/>
    <s v="AUD"/>
    <n v="1507957200"/>
    <n v="1510725600"/>
    <b v="0"/>
    <b v="1"/>
    <s v="theater/plays"/>
    <x v="3"/>
    <s v="plays"/>
  </r>
  <r>
    <n v="920"/>
    <x v="899"/>
    <s v="Versatile directional project"/>
    <n v="5300"/>
    <n v="9676"/>
    <x v="1"/>
    <n v="1.8256603773584905"/>
    <n v="37.945098039215686"/>
    <x v="563"/>
    <s v="US"/>
    <s v="USD"/>
    <n v="1549519200"/>
    <n v="1551247200"/>
    <b v="1"/>
    <b v="0"/>
    <s v="film &amp; video/animation"/>
    <x v="4"/>
    <s v="animation"/>
  </r>
  <r>
    <n v="921"/>
    <x v="900"/>
    <s v="Profound directional knowledge user"/>
    <n v="160400"/>
    <n v="1210"/>
    <x v="0"/>
    <n v="7.5436408977556111E-3"/>
    <n v="31.842105263157894"/>
    <x v="63"/>
    <s v="US"/>
    <s v="USD"/>
    <n v="1329026400"/>
    <n v="1330236000"/>
    <b v="0"/>
    <b v="0"/>
    <s v="technology/web"/>
    <x v="2"/>
    <s v="web"/>
  </r>
  <r>
    <n v="922"/>
    <x v="901"/>
    <s v="Ameliorated logistical capability"/>
    <n v="51400"/>
    <n v="90440"/>
    <x v="1"/>
    <n v="1.7595330739299611"/>
    <n v="40"/>
    <x v="564"/>
    <s v="US"/>
    <s v="USD"/>
    <n v="1544335200"/>
    <n v="1545112800"/>
    <b v="0"/>
    <b v="1"/>
    <s v="music/world music"/>
    <x v="1"/>
    <s v="world music"/>
  </r>
  <r>
    <n v="923"/>
    <x v="902"/>
    <s v="Sharable discrete definition"/>
    <n v="1700"/>
    <n v="4044"/>
    <x v="1"/>
    <n v="2.3788235294117648"/>
    <n v="101.1"/>
    <x v="174"/>
    <s v="US"/>
    <s v="USD"/>
    <n v="1279083600"/>
    <n v="1279170000"/>
    <b v="0"/>
    <b v="0"/>
    <s v="theater/plays"/>
    <x v="3"/>
    <s v="plays"/>
  </r>
  <r>
    <n v="924"/>
    <x v="903"/>
    <s v="User-friendly next generation core"/>
    <n v="39400"/>
    <n v="192292"/>
    <x v="1"/>
    <n v="4.8805076142131982"/>
    <n v="84.006989951944078"/>
    <x v="565"/>
    <s v="IT"/>
    <s v="EUR"/>
    <n v="1572498000"/>
    <n v="1573452000"/>
    <b v="0"/>
    <b v="0"/>
    <s v="theater/plays"/>
    <x v="3"/>
    <s v="plays"/>
  </r>
  <r>
    <n v="925"/>
    <x v="904"/>
    <s v="Profit-focused empowering system engine"/>
    <n v="3000"/>
    <n v="6722"/>
    <x v="1"/>
    <n v="2.2406666666666668"/>
    <n v="103.41538461538461"/>
    <x v="167"/>
    <s v="US"/>
    <s v="USD"/>
    <n v="1506056400"/>
    <n v="1507093200"/>
    <b v="0"/>
    <b v="0"/>
    <s v="theater/plays"/>
    <x v="3"/>
    <s v="plays"/>
  </r>
  <r>
    <n v="926"/>
    <x v="905"/>
    <s v="Synchronized cohesive encoding"/>
    <n v="8700"/>
    <n v="1577"/>
    <x v="0"/>
    <n v="0.18126436781609195"/>
    <n v="105.13333333333334"/>
    <x v="27"/>
    <s v="US"/>
    <s v="USD"/>
    <n v="1463029200"/>
    <n v="1463374800"/>
    <b v="0"/>
    <b v="0"/>
    <s v="food/food trucks"/>
    <x v="0"/>
    <s v="food trucks"/>
  </r>
  <r>
    <n v="927"/>
    <x v="906"/>
    <s v="Synergistic dynamic utilization"/>
    <n v="7200"/>
    <n v="3301"/>
    <x v="0"/>
    <n v="0.45847222222222223"/>
    <n v="89.21621621621621"/>
    <x v="95"/>
    <s v="US"/>
    <s v="USD"/>
    <n v="1342069200"/>
    <n v="1344574800"/>
    <b v="0"/>
    <b v="0"/>
    <s v="theater/plays"/>
    <x v="3"/>
    <s v="plays"/>
  </r>
  <r>
    <n v="928"/>
    <x v="907"/>
    <s v="Triple-buffered bi-directional model"/>
    <n v="167400"/>
    <n v="196386"/>
    <x v="1"/>
    <n v="1.1731541218637993"/>
    <n v="51.995234312946785"/>
    <x v="566"/>
    <s v="IT"/>
    <s v="EUR"/>
    <n v="1388296800"/>
    <n v="1389074400"/>
    <b v="0"/>
    <b v="0"/>
    <s v="technology/web"/>
    <x v="2"/>
    <s v="web"/>
  </r>
  <r>
    <n v="929"/>
    <x v="908"/>
    <s v="Polarized tertiary function"/>
    <n v="5500"/>
    <n v="11952"/>
    <x v="1"/>
    <n v="2.173090909090909"/>
    <n v="64.956521739130437"/>
    <x v="229"/>
    <s v="GB"/>
    <s v="GBP"/>
    <n v="1493787600"/>
    <n v="1494997200"/>
    <b v="0"/>
    <b v="0"/>
    <s v="theater/plays"/>
    <x v="3"/>
    <s v="plays"/>
  </r>
  <r>
    <n v="930"/>
    <x v="909"/>
    <s v="Configurable fault-tolerant structure"/>
    <n v="3500"/>
    <n v="3930"/>
    <x v="1"/>
    <n v="1.1228571428571428"/>
    <n v="46.235294117647058"/>
    <x v="72"/>
    <s v="US"/>
    <s v="USD"/>
    <n v="1424844000"/>
    <n v="1425448800"/>
    <b v="0"/>
    <b v="1"/>
    <s v="theater/plays"/>
    <x v="3"/>
    <s v="plays"/>
  </r>
  <r>
    <n v="931"/>
    <x v="910"/>
    <s v="Digitized 24/7 budgetary management"/>
    <n v="7900"/>
    <n v="5729"/>
    <x v="0"/>
    <n v="0.72518987341772156"/>
    <n v="51.151785714285715"/>
    <x v="192"/>
    <s v="US"/>
    <s v="USD"/>
    <n v="1403931600"/>
    <n v="1404104400"/>
    <b v="0"/>
    <b v="1"/>
    <s v="theater/plays"/>
    <x v="3"/>
    <s v="plays"/>
  </r>
  <r>
    <n v="932"/>
    <x v="911"/>
    <s v="Stand-alone zero tolerance algorithm"/>
    <n v="2300"/>
    <n v="4883"/>
    <x v="1"/>
    <n v="2.1230434782608696"/>
    <n v="33.909722222222221"/>
    <x v="358"/>
    <s v="US"/>
    <s v="USD"/>
    <n v="1394514000"/>
    <n v="1394773200"/>
    <b v="0"/>
    <b v="0"/>
    <s v="music/rock"/>
    <x v="1"/>
    <s v="rock"/>
  </r>
  <r>
    <n v="933"/>
    <x v="912"/>
    <s v="Implemented tangible support"/>
    <n v="73000"/>
    <n v="175015"/>
    <x v="1"/>
    <n v="2.3974657534246577"/>
    <n v="92.016298633017882"/>
    <x v="567"/>
    <s v="US"/>
    <s v="USD"/>
    <n v="1365397200"/>
    <n v="1366520400"/>
    <b v="0"/>
    <b v="0"/>
    <s v="theater/plays"/>
    <x v="3"/>
    <s v="plays"/>
  </r>
  <r>
    <n v="934"/>
    <x v="913"/>
    <s v="Reactive radical framework"/>
    <n v="6200"/>
    <n v="11280"/>
    <x v="1"/>
    <n v="1.8193548387096774"/>
    <n v="107.42857142857143"/>
    <x v="339"/>
    <s v="US"/>
    <s v="USD"/>
    <n v="1456120800"/>
    <n v="1456639200"/>
    <b v="0"/>
    <b v="0"/>
    <s v="theater/plays"/>
    <x v="3"/>
    <s v="plays"/>
  </r>
  <r>
    <n v="935"/>
    <x v="914"/>
    <s v="Object-based full-range knowledge user"/>
    <n v="6100"/>
    <n v="10012"/>
    <x v="1"/>
    <n v="1.6413114754098361"/>
    <n v="75.848484848484844"/>
    <x v="227"/>
    <s v="US"/>
    <s v="USD"/>
    <n v="1437714000"/>
    <n v="1438318800"/>
    <b v="0"/>
    <b v="0"/>
    <s v="theater/plays"/>
    <x v="3"/>
    <s v="plays"/>
  </r>
  <r>
    <n v="936"/>
    <x v="591"/>
    <s v="Enhanced composite contingency"/>
    <n v="103200"/>
    <n v="1690"/>
    <x v="0"/>
    <n v="1.6375968992248063E-2"/>
    <n v="80.476190476190482"/>
    <x v="356"/>
    <s v="US"/>
    <s v="USD"/>
    <n v="1563771600"/>
    <n v="1564030800"/>
    <b v="1"/>
    <b v="0"/>
    <s v="theater/plays"/>
    <x v="3"/>
    <s v="plays"/>
  </r>
  <r>
    <n v="937"/>
    <x v="915"/>
    <s v="Cloned fresh-thinking model"/>
    <n v="171000"/>
    <n v="84891"/>
    <x v="3"/>
    <n v="0.49643859649122807"/>
    <n v="86.978483606557376"/>
    <x v="568"/>
    <s v="US"/>
    <s v="USD"/>
    <n v="1448517600"/>
    <n v="1449295200"/>
    <b v="0"/>
    <b v="0"/>
    <s v="film &amp; video/documentary"/>
    <x v="4"/>
    <s v="documentary"/>
  </r>
  <r>
    <n v="938"/>
    <x v="916"/>
    <s v="Total dedicated benchmark"/>
    <n v="9200"/>
    <n v="10093"/>
    <x v="1"/>
    <n v="1.0970652173913042"/>
    <n v="105.13541666666667"/>
    <x v="87"/>
    <s v="US"/>
    <s v="USD"/>
    <n v="1528779600"/>
    <n v="1531890000"/>
    <b v="0"/>
    <b v="1"/>
    <s v="publishing/fiction"/>
    <x v="5"/>
    <s v="fiction"/>
  </r>
  <r>
    <n v="939"/>
    <x v="917"/>
    <s v="Streamlined human-resource Graphic Interface"/>
    <n v="7800"/>
    <n v="3839"/>
    <x v="0"/>
    <n v="0.49217948717948717"/>
    <n v="57.298507462686565"/>
    <x v="109"/>
    <s v="US"/>
    <s v="USD"/>
    <n v="1304744400"/>
    <n v="1306213200"/>
    <b v="0"/>
    <b v="1"/>
    <s v="games/video games"/>
    <x v="6"/>
    <s v="video games"/>
  </r>
  <r>
    <n v="940"/>
    <x v="918"/>
    <s v="Upgradable analyzing core"/>
    <n v="9900"/>
    <n v="6161"/>
    <x v="2"/>
    <n v="0.62232323232323228"/>
    <n v="93.348484848484844"/>
    <x v="569"/>
    <s v="CA"/>
    <s v="CAD"/>
    <n v="1354341600"/>
    <n v="1356242400"/>
    <b v="0"/>
    <b v="0"/>
    <s v="technology/web"/>
    <x v="2"/>
    <s v="web"/>
  </r>
  <r>
    <n v="941"/>
    <x v="919"/>
    <s v="Profound exuding pricing structure"/>
    <n v="43000"/>
    <n v="5615"/>
    <x v="0"/>
    <n v="0.1305813953488372"/>
    <n v="71.987179487179489"/>
    <x v="373"/>
    <s v="US"/>
    <s v="USD"/>
    <n v="1294552800"/>
    <n v="1297576800"/>
    <b v="1"/>
    <b v="0"/>
    <s v="theater/plays"/>
    <x v="3"/>
    <s v="plays"/>
  </r>
  <r>
    <n v="942"/>
    <x v="916"/>
    <s v="Horizontal optimizing model"/>
    <n v="9600"/>
    <n v="6205"/>
    <x v="0"/>
    <n v="0.64635416666666667"/>
    <n v="92.611940298507463"/>
    <x v="109"/>
    <s v="AU"/>
    <s v="AUD"/>
    <n v="1295935200"/>
    <n v="1296194400"/>
    <b v="0"/>
    <b v="0"/>
    <s v="theater/plays"/>
    <x v="3"/>
    <s v="plays"/>
  </r>
  <r>
    <n v="943"/>
    <x v="920"/>
    <s v="Synchronized fault-tolerant algorithm"/>
    <n v="7500"/>
    <n v="11969"/>
    <x v="1"/>
    <n v="1.5958666666666668"/>
    <n v="104.99122807017544"/>
    <x v="493"/>
    <s v="US"/>
    <s v="USD"/>
    <n v="1411534800"/>
    <n v="1414558800"/>
    <b v="0"/>
    <b v="0"/>
    <s v="food/food trucks"/>
    <x v="0"/>
    <s v="food trucks"/>
  </r>
  <r>
    <n v="944"/>
    <x v="921"/>
    <s v="Streamlined 5thgeneration intranet"/>
    <n v="10000"/>
    <n v="8142"/>
    <x v="0"/>
    <n v="0.81420000000000003"/>
    <n v="30.958174904942965"/>
    <x v="570"/>
    <s v="AU"/>
    <s v="AUD"/>
    <n v="1486706400"/>
    <n v="1488348000"/>
    <b v="0"/>
    <b v="0"/>
    <s v="photography/photography books"/>
    <x v="7"/>
    <s v="photography books"/>
  </r>
  <r>
    <n v="945"/>
    <x v="922"/>
    <s v="Cross-group clear-thinking task-force"/>
    <n v="172000"/>
    <n v="55805"/>
    <x v="0"/>
    <n v="0.32444767441860467"/>
    <n v="33.001182732111175"/>
    <x v="571"/>
    <s v="US"/>
    <s v="USD"/>
    <n v="1333602000"/>
    <n v="1334898000"/>
    <b v="1"/>
    <b v="0"/>
    <s v="photography/photography books"/>
    <x v="7"/>
    <s v="photography books"/>
  </r>
  <r>
    <n v="946"/>
    <x v="923"/>
    <s v="Public-key bandwidth-monitored intranet"/>
    <n v="153700"/>
    <n v="15238"/>
    <x v="0"/>
    <n v="9.9141184124918666E-2"/>
    <n v="84.187845303867405"/>
    <x v="483"/>
    <s v="US"/>
    <s v="USD"/>
    <n v="1308200400"/>
    <n v="1308373200"/>
    <b v="0"/>
    <b v="0"/>
    <s v="theater/plays"/>
    <x v="3"/>
    <s v="plays"/>
  </r>
  <r>
    <n v="947"/>
    <x v="924"/>
    <s v="Upgradable clear-thinking hardware"/>
    <n v="3600"/>
    <n v="961"/>
    <x v="0"/>
    <n v="0.26694444444444443"/>
    <n v="73.92307692307692"/>
    <x v="171"/>
    <s v="US"/>
    <s v="USD"/>
    <n v="1411707600"/>
    <n v="1412312400"/>
    <b v="0"/>
    <b v="0"/>
    <s v="theater/plays"/>
    <x v="3"/>
    <s v="plays"/>
  </r>
  <r>
    <n v="948"/>
    <x v="925"/>
    <s v="Integrated holistic paradigm"/>
    <n v="9400"/>
    <n v="5918"/>
    <x v="3"/>
    <n v="0.62957446808510642"/>
    <n v="36.987499999999997"/>
    <x v="415"/>
    <s v="US"/>
    <s v="USD"/>
    <n v="1418364000"/>
    <n v="1419228000"/>
    <b v="1"/>
    <b v="1"/>
    <s v="film &amp; video/documentary"/>
    <x v="4"/>
    <s v="documentary"/>
  </r>
  <r>
    <n v="949"/>
    <x v="926"/>
    <s v="Seamless clear-thinking conglomeration"/>
    <n v="5900"/>
    <n v="9520"/>
    <x v="1"/>
    <n v="1.6135593220338984"/>
    <n v="46.896551724137929"/>
    <x v="84"/>
    <s v="US"/>
    <s v="USD"/>
    <n v="1429333200"/>
    <n v="1430974800"/>
    <b v="0"/>
    <b v="0"/>
    <s v="technology/web"/>
    <x v="2"/>
    <s v="web"/>
  </r>
  <r>
    <n v="950"/>
    <x v="927"/>
    <s v="Persistent content-based methodology"/>
    <n v="100"/>
    <n v="5"/>
    <x v="0"/>
    <n v="0.05"/>
    <n v="5"/>
    <x v="49"/>
    <s v="US"/>
    <s v="USD"/>
    <n v="1555390800"/>
    <n v="1555822800"/>
    <b v="0"/>
    <b v="1"/>
    <s v="theater/plays"/>
    <x v="3"/>
    <s v="plays"/>
  </r>
  <r>
    <n v="951"/>
    <x v="928"/>
    <s v="Re-engineered 24hour matrix"/>
    <n v="14500"/>
    <n v="159056"/>
    <x v="1"/>
    <n v="10.969379310344827"/>
    <n v="102.02437459910199"/>
    <x v="572"/>
    <s v="US"/>
    <s v="USD"/>
    <n v="1482732000"/>
    <n v="1482818400"/>
    <b v="0"/>
    <b v="1"/>
    <s v="music/rock"/>
    <x v="1"/>
    <s v="rock"/>
  </r>
  <r>
    <n v="952"/>
    <x v="929"/>
    <s v="Virtual multi-tasking core"/>
    <n v="145500"/>
    <n v="101987"/>
    <x v="3"/>
    <n v="0.70094158075601376"/>
    <n v="45.007502206531335"/>
    <x v="428"/>
    <s v="US"/>
    <s v="USD"/>
    <n v="1470718800"/>
    <n v="1471928400"/>
    <b v="0"/>
    <b v="0"/>
    <s v="film &amp; video/documentary"/>
    <x v="4"/>
    <s v="documentary"/>
  </r>
  <r>
    <n v="953"/>
    <x v="930"/>
    <s v="Streamlined fault-tolerant conglomeration"/>
    <n v="3300"/>
    <n v="1980"/>
    <x v="0"/>
    <n v="0.6"/>
    <n v="94.285714285714292"/>
    <x v="356"/>
    <s v="US"/>
    <s v="USD"/>
    <n v="1450591200"/>
    <n v="1453701600"/>
    <b v="0"/>
    <b v="1"/>
    <s v="film &amp; video/science fiction"/>
    <x v="4"/>
    <s v="science fiction"/>
  </r>
  <r>
    <n v="954"/>
    <x v="931"/>
    <s v="Enterprise-wide client-driven policy"/>
    <n v="42600"/>
    <n v="156384"/>
    <x v="1"/>
    <n v="3.6709859154929578"/>
    <n v="101.02325581395348"/>
    <x v="573"/>
    <s v="AU"/>
    <s v="AUD"/>
    <n v="1348290000"/>
    <n v="1350363600"/>
    <b v="0"/>
    <b v="0"/>
    <s v="technology/web"/>
    <x v="2"/>
    <s v="web"/>
  </r>
  <r>
    <n v="955"/>
    <x v="932"/>
    <s v="Function-based next generation emulation"/>
    <n v="700"/>
    <n v="7763"/>
    <x v="1"/>
    <n v="11.09"/>
    <n v="97.037499999999994"/>
    <x v="175"/>
    <s v="US"/>
    <s v="USD"/>
    <n v="1353823200"/>
    <n v="1353996000"/>
    <b v="0"/>
    <b v="0"/>
    <s v="theater/plays"/>
    <x v="3"/>
    <s v="plays"/>
  </r>
  <r>
    <n v="956"/>
    <x v="933"/>
    <s v="Re-engineered composite focus group"/>
    <n v="187600"/>
    <n v="35698"/>
    <x v="0"/>
    <n v="0.19028784648187633"/>
    <n v="43.00963855421687"/>
    <x v="268"/>
    <s v="US"/>
    <s v="USD"/>
    <n v="1450764000"/>
    <n v="1451109600"/>
    <b v="0"/>
    <b v="0"/>
    <s v="film &amp; video/science fiction"/>
    <x v="4"/>
    <s v="science fiction"/>
  </r>
  <r>
    <n v="957"/>
    <x v="934"/>
    <s v="Profound mission-critical function"/>
    <n v="9800"/>
    <n v="12434"/>
    <x v="1"/>
    <n v="1.2687755102040816"/>
    <n v="94.916030534351151"/>
    <x v="54"/>
    <s v="US"/>
    <s v="USD"/>
    <n v="1329372000"/>
    <n v="1329631200"/>
    <b v="0"/>
    <b v="0"/>
    <s v="theater/plays"/>
    <x v="3"/>
    <s v="plays"/>
  </r>
  <r>
    <n v="958"/>
    <x v="935"/>
    <s v="De-engineered zero-defect open system"/>
    <n v="1100"/>
    <n v="8081"/>
    <x v="1"/>
    <n v="7.3463636363636367"/>
    <n v="72.151785714285708"/>
    <x v="192"/>
    <s v="US"/>
    <s v="USD"/>
    <n v="1277096400"/>
    <n v="1278997200"/>
    <b v="0"/>
    <b v="0"/>
    <s v="film &amp; video/animation"/>
    <x v="4"/>
    <s v="animation"/>
  </r>
  <r>
    <n v="959"/>
    <x v="936"/>
    <s v="Operative hybrid utilization"/>
    <n v="145000"/>
    <n v="6631"/>
    <x v="0"/>
    <n v="4.5731034482758622E-2"/>
    <n v="51.007692307692309"/>
    <x v="406"/>
    <s v="US"/>
    <s v="USD"/>
    <n v="1277701200"/>
    <n v="1280120400"/>
    <b v="0"/>
    <b v="0"/>
    <s v="publishing/translations"/>
    <x v="5"/>
    <s v="translations"/>
  </r>
  <r>
    <n v="960"/>
    <x v="937"/>
    <s v="Function-based interactive matrix"/>
    <n v="5500"/>
    <n v="4678"/>
    <x v="0"/>
    <n v="0.85054545454545449"/>
    <n v="85.054545454545448"/>
    <x v="12"/>
    <s v="US"/>
    <s v="USD"/>
    <n v="1454911200"/>
    <n v="1458104400"/>
    <b v="0"/>
    <b v="0"/>
    <s v="technology/web"/>
    <x v="2"/>
    <s v="web"/>
  </r>
  <r>
    <n v="961"/>
    <x v="938"/>
    <s v="Optimized content-based collaboration"/>
    <n v="5700"/>
    <n v="6800"/>
    <x v="1"/>
    <n v="1.1929824561403508"/>
    <n v="43.87096774193548"/>
    <x v="287"/>
    <s v="US"/>
    <s v="USD"/>
    <n v="1297922400"/>
    <n v="1298268000"/>
    <b v="0"/>
    <b v="0"/>
    <s v="publishing/translations"/>
    <x v="5"/>
    <s v="translations"/>
  </r>
  <r>
    <n v="962"/>
    <x v="939"/>
    <s v="User-centric cohesive policy"/>
    <n v="3600"/>
    <n v="10657"/>
    <x v="1"/>
    <n v="2.9602777777777778"/>
    <n v="40.063909774436091"/>
    <x v="574"/>
    <s v="US"/>
    <s v="USD"/>
    <n v="1384408800"/>
    <n v="1386223200"/>
    <b v="0"/>
    <b v="0"/>
    <s v="food/food trucks"/>
    <x v="0"/>
    <s v="food trucks"/>
  </r>
  <r>
    <n v="963"/>
    <x v="940"/>
    <s v="Ergonomic methodical hub"/>
    <n v="5900"/>
    <n v="4997"/>
    <x v="0"/>
    <n v="0.84694915254237291"/>
    <n v="43.833333333333336"/>
    <x v="493"/>
    <s v="IT"/>
    <s v="EUR"/>
    <n v="1299304800"/>
    <n v="1299823200"/>
    <b v="0"/>
    <b v="1"/>
    <s v="photography/photography books"/>
    <x v="7"/>
    <s v="photography books"/>
  </r>
  <r>
    <n v="964"/>
    <x v="941"/>
    <s v="Devolved disintermediate encryption"/>
    <n v="3700"/>
    <n v="13164"/>
    <x v="1"/>
    <n v="3.5578378378378379"/>
    <n v="84.92903225806451"/>
    <x v="287"/>
    <s v="US"/>
    <s v="USD"/>
    <n v="1431320400"/>
    <n v="1431752400"/>
    <b v="0"/>
    <b v="0"/>
    <s v="theater/plays"/>
    <x v="3"/>
    <s v="plays"/>
  </r>
  <r>
    <n v="965"/>
    <x v="942"/>
    <s v="Phased clear-thinking policy"/>
    <n v="2200"/>
    <n v="8501"/>
    <x v="1"/>
    <n v="3.8640909090909092"/>
    <n v="41.067632850241544"/>
    <x v="512"/>
    <s v="GB"/>
    <s v="GBP"/>
    <n v="1264399200"/>
    <n v="1267855200"/>
    <b v="0"/>
    <b v="0"/>
    <s v="music/rock"/>
    <x v="1"/>
    <s v="rock"/>
  </r>
  <r>
    <n v="966"/>
    <x v="411"/>
    <s v="Seamless solution-oriented capacity"/>
    <n v="1700"/>
    <n v="13468"/>
    <x v="1"/>
    <n v="7.9223529411764702"/>
    <n v="54.971428571428568"/>
    <x v="242"/>
    <s v="US"/>
    <s v="USD"/>
    <n v="1497502800"/>
    <n v="1497675600"/>
    <b v="0"/>
    <b v="0"/>
    <s v="theater/plays"/>
    <x v="3"/>
    <s v="plays"/>
  </r>
  <r>
    <n v="967"/>
    <x v="943"/>
    <s v="Organized human-resource attitude"/>
    <n v="88400"/>
    <n v="121138"/>
    <x v="1"/>
    <n v="1.3703393665158372"/>
    <n v="77.010807374443743"/>
    <x v="575"/>
    <s v="US"/>
    <s v="USD"/>
    <n v="1333688400"/>
    <n v="1336885200"/>
    <b v="0"/>
    <b v="0"/>
    <s v="music/world music"/>
    <x v="1"/>
    <s v="world music"/>
  </r>
  <r>
    <n v="968"/>
    <x v="944"/>
    <s v="Open-architected disintermediate budgetary management"/>
    <n v="2400"/>
    <n v="8117"/>
    <x v="1"/>
    <n v="3.3820833333333336"/>
    <n v="71.201754385964918"/>
    <x v="493"/>
    <s v="US"/>
    <s v="USD"/>
    <n v="1293861600"/>
    <n v="1295157600"/>
    <b v="0"/>
    <b v="0"/>
    <s v="food/food trucks"/>
    <x v="0"/>
    <s v="food trucks"/>
  </r>
  <r>
    <n v="969"/>
    <x v="945"/>
    <s v="Multi-lateral radical solution"/>
    <n v="7900"/>
    <n v="8550"/>
    <x v="1"/>
    <n v="1.0822784810126582"/>
    <n v="91.935483870967744"/>
    <x v="576"/>
    <s v="US"/>
    <s v="USD"/>
    <n v="1576994400"/>
    <n v="1577599200"/>
    <b v="0"/>
    <b v="0"/>
    <s v="theater/plays"/>
    <x v="3"/>
    <s v="plays"/>
  </r>
  <r>
    <n v="970"/>
    <x v="946"/>
    <s v="Inverse context-sensitive info-mediaries"/>
    <n v="94900"/>
    <n v="57659"/>
    <x v="0"/>
    <n v="0.60757639620653314"/>
    <n v="97.069023569023571"/>
    <x v="577"/>
    <s v="US"/>
    <s v="USD"/>
    <n v="1304917200"/>
    <n v="1305003600"/>
    <b v="0"/>
    <b v="0"/>
    <s v="theater/plays"/>
    <x v="3"/>
    <s v="plays"/>
  </r>
  <r>
    <n v="971"/>
    <x v="947"/>
    <s v="Versatile neutral workforce"/>
    <n v="5100"/>
    <n v="1414"/>
    <x v="0"/>
    <n v="0.27725490196078434"/>
    <n v="58.916666666666664"/>
    <x v="3"/>
    <s v="US"/>
    <s v="USD"/>
    <n v="1381208400"/>
    <n v="1381726800"/>
    <b v="0"/>
    <b v="0"/>
    <s v="film &amp; video/television"/>
    <x v="4"/>
    <s v="television"/>
  </r>
  <r>
    <n v="972"/>
    <x v="948"/>
    <s v="Multi-tiered systematic knowledge user"/>
    <n v="42700"/>
    <n v="97524"/>
    <x v="1"/>
    <n v="2.283934426229508"/>
    <n v="58.015466983938133"/>
    <x v="578"/>
    <s v="US"/>
    <s v="USD"/>
    <n v="1401685200"/>
    <n v="1402462800"/>
    <b v="0"/>
    <b v="1"/>
    <s v="technology/web"/>
    <x v="2"/>
    <s v="web"/>
  </r>
  <r>
    <n v="973"/>
    <x v="949"/>
    <s v="Programmable multi-state algorithm"/>
    <n v="121100"/>
    <n v="26176"/>
    <x v="0"/>
    <n v="0.21615194054500414"/>
    <n v="103.87301587301587"/>
    <x v="526"/>
    <s v="US"/>
    <s v="USD"/>
    <n v="1291960800"/>
    <n v="1292133600"/>
    <b v="0"/>
    <b v="1"/>
    <s v="theater/plays"/>
    <x v="3"/>
    <s v="plays"/>
  </r>
  <r>
    <n v="974"/>
    <x v="950"/>
    <s v="Multi-channeled reciprocal interface"/>
    <n v="800"/>
    <n v="2991"/>
    <x v="1"/>
    <n v="3.73875"/>
    <n v="93.46875"/>
    <x v="235"/>
    <s v="US"/>
    <s v="USD"/>
    <n v="1368853200"/>
    <n v="1368939600"/>
    <b v="0"/>
    <b v="0"/>
    <s v="music/indie rock"/>
    <x v="1"/>
    <s v="indie rock"/>
  </r>
  <r>
    <n v="975"/>
    <x v="951"/>
    <s v="Right-sized maximized migration"/>
    <n v="5400"/>
    <n v="8366"/>
    <x v="1"/>
    <n v="1.5492592592592593"/>
    <n v="61.970370370370368"/>
    <x v="18"/>
    <s v="US"/>
    <s v="USD"/>
    <n v="1448776800"/>
    <n v="1452146400"/>
    <b v="0"/>
    <b v="1"/>
    <s v="theater/plays"/>
    <x v="3"/>
    <s v="plays"/>
  </r>
  <r>
    <n v="976"/>
    <x v="952"/>
    <s v="Self-enabling value-added artificial intelligence"/>
    <n v="4000"/>
    <n v="12886"/>
    <x v="1"/>
    <n v="3.2214999999999998"/>
    <n v="92.042857142857144"/>
    <x v="382"/>
    <s v="US"/>
    <s v="USD"/>
    <n v="1296194400"/>
    <n v="1296712800"/>
    <b v="0"/>
    <b v="1"/>
    <s v="theater/plays"/>
    <x v="3"/>
    <s v="plays"/>
  </r>
  <r>
    <n v="977"/>
    <x v="597"/>
    <s v="Vision-oriented interactive solution"/>
    <n v="7000"/>
    <n v="5177"/>
    <x v="0"/>
    <n v="0.73957142857142855"/>
    <n v="77.268656716417908"/>
    <x v="109"/>
    <s v="US"/>
    <s v="USD"/>
    <n v="1517983200"/>
    <n v="1520748000"/>
    <b v="0"/>
    <b v="0"/>
    <s v="food/food trucks"/>
    <x v="0"/>
    <s v="food trucks"/>
  </r>
  <r>
    <n v="978"/>
    <x v="953"/>
    <s v="Fundamental user-facing productivity"/>
    <n v="1000"/>
    <n v="8641"/>
    <x v="1"/>
    <n v="8.641"/>
    <n v="93.923913043478265"/>
    <x v="45"/>
    <s v="US"/>
    <s v="USD"/>
    <n v="1478930400"/>
    <n v="1480831200"/>
    <b v="0"/>
    <b v="0"/>
    <s v="games/video games"/>
    <x v="6"/>
    <s v="video games"/>
  </r>
  <r>
    <n v="979"/>
    <x v="954"/>
    <s v="Innovative well-modulated capability"/>
    <n v="60200"/>
    <n v="86244"/>
    <x v="1"/>
    <n v="1.432624584717608"/>
    <n v="84.969458128078813"/>
    <x v="579"/>
    <s v="GB"/>
    <s v="GBP"/>
    <n v="1426395600"/>
    <n v="1426914000"/>
    <b v="0"/>
    <b v="0"/>
    <s v="theater/plays"/>
    <x v="3"/>
    <s v="plays"/>
  </r>
  <r>
    <n v="980"/>
    <x v="955"/>
    <s v="Universal fault-tolerant orchestration"/>
    <n v="195200"/>
    <n v="78630"/>
    <x v="0"/>
    <n v="0.40281762295081969"/>
    <n v="105.97035040431267"/>
    <x v="580"/>
    <s v="US"/>
    <s v="USD"/>
    <n v="1446181200"/>
    <n v="1446616800"/>
    <b v="1"/>
    <b v="0"/>
    <s v="publishing/nonfiction"/>
    <x v="5"/>
    <s v="nonfiction"/>
  </r>
  <r>
    <n v="981"/>
    <x v="956"/>
    <s v="Grass-roots executive synergy"/>
    <n v="6700"/>
    <n v="11941"/>
    <x v="1"/>
    <n v="1.7822388059701493"/>
    <n v="36.969040247678016"/>
    <x v="581"/>
    <s v="US"/>
    <s v="USD"/>
    <n v="1514181600"/>
    <n v="1517032800"/>
    <b v="0"/>
    <b v="0"/>
    <s v="technology/web"/>
    <x v="2"/>
    <s v="web"/>
  </r>
  <r>
    <n v="982"/>
    <x v="957"/>
    <s v="Multi-layered optimal application"/>
    <n v="7200"/>
    <n v="6115"/>
    <x v="0"/>
    <n v="0.84930555555555554"/>
    <n v="81.533333333333331"/>
    <x v="51"/>
    <s v="US"/>
    <s v="USD"/>
    <n v="1311051600"/>
    <n v="1311224400"/>
    <b v="0"/>
    <b v="1"/>
    <s v="film &amp; video/documentary"/>
    <x v="4"/>
    <s v="documentary"/>
  </r>
  <r>
    <n v="983"/>
    <x v="958"/>
    <s v="Business-focused full-range core"/>
    <n v="129100"/>
    <n v="188404"/>
    <x v="1"/>
    <n v="1.4593648334624323"/>
    <n v="80.999140154772135"/>
    <x v="582"/>
    <s v="US"/>
    <s v="USD"/>
    <n v="1564894800"/>
    <n v="1566190800"/>
    <b v="0"/>
    <b v="0"/>
    <s v="film &amp; video/documentary"/>
    <x v="4"/>
    <s v="documentary"/>
  </r>
  <r>
    <n v="984"/>
    <x v="959"/>
    <s v="Exclusive system-worthy Graphic Interface"/>
    <n v="6500"/>
    <n v="9910"/>
    <x v="1"/>
    <n v="1.5246153846153847"/>
    <n v="26.010498687664043"/>
    <x v="345"/>
    <s v="US"/>
    <s v="USD"/>
    <n v="1567918800"/>
    <n v="1570165200"/>
    <b v="0"/>
    <b v="0"/>
    <s v="theater/plays"/>
    <x v="3"/>
    <s v="plays"/>
  </r>
  <r>
    <n v="985"/>
    <x v="960"/>
    <s v="Enhanced optimal ability"/>
    <n v="170600"/>
    <n v="114523"/>
    <x v="0"/>
    <n v="0.67129542790152408"/>
    <n v="25.998410896708286"/>
    <x v="583"/>
    <s v="US"/>
    <s v="USD"/>
    <n v="1386309600"/>
    <n v="1388556000"/>
    <b v="0"/>
    <b v="1"/>
    <s v="music/rock"/>
    <x v="1"/>
    <s v="rock"/>
  </r>
  <r>
    <n v="986"/>
    <x v="961"/>
    <s v="Optional zero administration neural-net"/>
    <n v="7800"/>
    <n v="3144"/>
    <x v="0"/>
    <n v="0.40307692307692305"/>
    <n v="34.173913043478258"/>
    <x v="45"/>
    <s v="US"/>
    <s v="USD"/>
    <n v="1301979600"/>
    <n v="1303189200"/>
    <b v="0"/>
    <b v="0"/>
    <s v="music/rock"/>
    <x v="1"/>
    <s v="rock"/>
  </r>
  <r>
    <n v="987"/>
    <x v="962"/>
    <s v="Ameliorated foreground focus group"/>
    <n v="6200"/>
    <n v="13441"/>
    <x v="1"/>
    <n v="2.1679032258064517"/>
    <n v="28.002083333333335"/>
    <x v="584"/>
    <s v="US"/>
    <s v="USD"/>
    <n v="1493269200"/>
    <n v="1494478800"/>
    <b v="0"/>
    <b v="0"/>
    <s v="film &amp; video/documentary"/>
    <x v="4"/>
    <s v="documentary"/>
  </r>
  <r>
    <n v="988"/>
    <x v="963"/>
    <s v="Triple-buffered multi-tasking matrices"/>
    <n v="9400"/>
    <n v="4899"/>
    <x v="0"/>
    <n v="0.52117021276595743"/>
    <n v="76.546875"/>
    <x v="251"/>
    <s v="US"/>
    <s v="USD"/>
    <n v="1478930400"/>
    <n v="1480744800"/>
    <b v="0"/>
    <b v="0"/>
    <s v="publishing/radio &amp; podcasts"/>
    <x v="5"/>
    <s v="radio &amp; podcasts"/>
  </r>
  <r>
    <n v="989"/>
    <x v="964"/>
    <s v="Versatile dedicated migration"/>
    <n v="2400"/>
    <n v="11990"/>
    <x v="1"/>
    <n v="4.9958333333333336"/>
    <n v="53.053097345132741"/>
    <x v="31"/>
    <s v="US"/>
    <s v="USD"/>
    <n v="1555390800"/>
    <n v="1555822800"/>
    <b v="0"/>
    <b v="0"/>
    <s v="publishing/translations"/>
    <x v="5"/>
    <s v="translations"/>
  </r>
  <r>
    <n v="990"/>
    <x v="965"/>
    <s v="Devolved foreground customer loyalty"/>
    <n v="7800"/>
    <n v="6839"/>
    <x v="0"/>
    <n v="0.87679487179487181"/>
    <n v="106.859375"/>
    <x v="251"/>
    <s v="US"/>
    <s v="USD"/>
    <n v="1456984800"/>
    <n v="1458882000"/>
    <b v="0"/>
    <b v="1"/>
    <s v="film &amp; video/drama"/>
    <x v="4"/>
    <s v="drama"/>
  </r>
  <r>
    <n v="991"/>
    <x v="509"/>
    <s v="Reduced reciprocal focus group"/>
    <n v="9800"/>
    <n v="11091"/>
    <x v="1"/>
    <n v="1.131734693877551"/>
    <n v="46.020746887966808"/>
    <x v="585"/>
    <s v="US"/>
    <s v="USD"/>
    <n v="1411621200"/>
    <n v="1411966800"/>
    <b v="0"/>
    <b v="1"/>
    <s v="music/rock"/>
    <x v="1"/>
    <s v="rock"/>
  </r>
  <r>
    <n v="992"/>
    <x v="966"/>
    <s v="Networked global migration"/>
    <n v="3100"/>
    <n v="13223"/>
    <x v="1"/>
    <n v="4.2654838709677421"/>
    <n v="100.17424242424242"/>
    <x v="227"/>
    <s v="US"/>
    <s v="USD"/>
    <n v="1525669200"/>
    <n v="1526878800"/>
    <b v="0"/>
    <b v="1"/>
    <s v="film &amp; video/drama"/>
    <x v="4"/>
    <s v="drama"/>
  </r>
  <r>
    <n v="993"/>
    <x v="967"/>
    <s v="De-engineered even-keeled definition"/>
    <n v="9800"/>
    <n v="7608"/>
    <x v="3"/>
    <n v="0.77632653061224488"/>
    <n v="101.44"/>
    <x v="51"/>
    <s v="IT"/>
    <s v="EUR"/>
    <n v="1450936800"/>
    <n v="1452405600"/>
    <b v="0"/>
    <b v="1"/>
    <s v="photography/photography books"/>
    <x v="7"/>
    <s v="photography books"/>
  </r>
  <r>
    <n v="994"/>
    <x v="968"/>
    <s v="Implemented bi-directional flexibility"/>
    <n v="141100"/>
    <n v="74073"/>
    <x v="0"/>
    <n v="0.52496810772501767"/>
    <n v="87.972684085510693"/>
    <x v="586"/>
    <s v="US"/>
    <s v="USD"/>
    <n v="1413522000"/>
    <n v="1414040400"/>
    <b v="0"/>
    <b v="1"/>
    <s v="publishing/translations"/>
    <x v="5"/>
    <s v="translations"/>
  </r>
  <r>
    <n v="995"/>
    <x v="969"/>
    <s v="Vision-oriented scalable definition"/>
    <n v="97300"/>
    <n v="153216"/>
    <x v="1"/>
    <n v="1.5746762589928058"/>
    <n v="74.995594713656388"/>
    <x v="587"/>
    <s v="US"/>
    <s v="USD"/>
    <n v="1541307600"/>
    <n v="1543816800"/>
    <b v="0"/>
    <b v="1"/>
    <s v="food/food trucks"/>
    <x v="0"/>
    <s v="food trucks"/>
  </r>
  <r>
    <n v="996"/>
    <x v="970"/>
    <s v="Future-proofed upward-trending migration"/>
    <n v="6600"/>
    <n v="4814"/>
    <x v="0"/>
    <n v="0.72939393939393937"/>
    <n v="42.982142857142854"/>
    <x v="192"/>
    <s v="US"/>
    <s v="USD"/>
    <n v="1357106400"/>
    <n v="1359698400"/>
    <b v="0"/>
    <b v="0"/>
    <s v="theater/plays"/>
    <x v="3"/>
    <s v="plays"/>
  </r>
  <r>
    <n v="997"/>
    <x v="971"/>
    <s v="Right-sized full-range throughput"/>
    <n v="7600"/>
    <n v="4603"/>
    <x v="3"/>
    <n v="0.60565789473684206"/>
    <n v="33.115107913669064"/>
    <x v="279"/>
    <s v="IT"/>
    <s v="EUR"/>
    <n v="1390197600"/>
    <n v="1390629600"/>
    <b v="0"/>
    <b v="0"/>
    <s v="theater/plays"/>
    <x v="3"/>
    <s v="plays"/>
  </r>
  <r>
    <n v="998"/>
    <x v="972"/>
    <s v="Polarized composite customer loyalty"/>
    <n v="66600"/>
    <n v="37823"/>
    <x v="0"/>
    <n v="0.5679129129129129"/>
    <n v="101.13101604278074"/>
    <x v="82"/>
    <s v="US"/>
    <s v="USD"/>
    <n v="1265868000"/>
    <n v="1267077600"/>
    <b v="0"/>
    <b v="1"/>
    <s v="music/indie rock"/>
    <x v="1"/>
    <s v="indie rock"/>
  </r>
  <r>
    <n v="999"/>
    <x v="973"/>
    <s v="Expanded eco-centric policy"/>
    <n v="111100"/>
    <n v="62819"/>
    <x v="3"/>
    <n v="0.56542754275427543"/>
    <n v="55.98841354723708"/>
    <x v="588"/>
    <s v="US"/>
    <s v="USD"/>
    <n v="1467176400"/>
    <n v="1467781200"/>
    <b v="0"/>
    <b v="0"/>
    <s v="food/food trucks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  <n v="0"/>
    <n v="0"/>
    <x v="0"/>
  </r>
  <r>
    <x v="1"/>
    <n v="10.4"/>
    <n v="92.151898734177209"/>
    <n v="158"/>
    <x v="1"/>
  </r>
  <r>
    <x v="1"/>
    <n v="1.3147878228782288"/>
    <n v="100.01614035087719"/>
    <n v="1425"/>
    <x v="2"/>
  </r>
  <r>
    <x v="0"/>
    <n v="0.58976190476190471"/>
    <n v="103.20833333333333"/>
    <n v="24"/>
    <x v="1"/>
  </r>
  <r>
    <x v="0"/>
    <n v="0.69276315789473686"/>
    <n v="99.339622641509436"/>
    <n v="53"/>
    <x v="1"/>
  </r>
  <r>
    <x v="1"/>
    <n v="1.7361842105263159"/>
    <n v="75.833333333333329"/>
    <n v="174"/>
    <x v="3"/>
  </r>
  <r>
    <x v="0"/>
    <n v="0.20961538461538462"/>
    <n v="60.555555555555557"/>
    <n v="18"/>
    <x v="4"/>
  </r>
  <r>
    <x v="1"/>
    <n v="3.2757777777777779"/>
    <n v="64.93832599118943"/>
    <n v="227"/>
    <x v="3"/>
  </r>
  <r>
    <x v="2"/>
    <n v="0.19932788374205268"/>
    <n v="30.997175141242938"/>
    <n v="708"/>
    <x v="3"/>
  </r>
  <r>
    <x v="0"/>
    <n v="0.51741935483870971"/>
    <n v="72.909090909090907"/>
    <n v="44"/>
    <x v="1"/>
  </r>
  <r>
    <x v="1"/>
    <n v="2.6611538461538462"/>
    <n v="62.9"/>
    <n v="220"/>
    <x v="1"/>
  </r>
  <r>
    <x v="0"/>
    <n v="0.48095238095238096"/>
    <n v="112.22222222222223"/>
    <n v="27"/>
    <x v="1"/>
  </r>
  <r>
    <x v="0"/>
    <n v="0.89349206349206345"/>
    <n v="102.34545454545454"/>
    <n v="55"/>
    <x v="1"/>
  </r>
  <r>
    <x v="1"/>
    <n v="2.4511904761904764"/>
    <n v="105.05102040816327"/>
    <n v="98"/>
    <x v="1"/>
  </r>
  <r>
    <x v="0"/>
    <n v="0.66769503546099296"/>
    <n v="94.144999999999996"/>
    <n v="200"/>
    <x v="1"/>
  </r>
  <r>
    <x v="0"/>
    <n v="0.47307881773399013"/>
    <n v="84.986725663716811"/>
    <n v="452"/>
    <x v="1"/>
  </r>
  <r>
    <x v="1"/>
    <n v="6.4947058823529416"/>
    <n v="110.41"/>
    <n v="100"/>
    <x v="1"/>
  </r>
  <r>
    <x v="1"/>
    <n v="1.5939125295508274"/>
    <n v="107.96236989591674"/>
    <n v="1249"/>
    <x v="1"/>
  </r>
  <r>
    <x v="3"/>
    <n v="0.66912087912087914"/>
    <n v="45.103703703703701"/>
    <n v="135"/>
    <x v="1"/>
  </r>
  <r>
    <x v="0"/>
    <n v="0.48529600000000001"/>
    <n v="45.001483679525222"/>
    <n v="674"/>
    <x v="1"/>
  </r>
  <r>
    <x v="1"/>
    <n v="1.1224279210925645"/>
    <n v="105.97134670487107"/>
    <n v="1396"/>
    <x v="1"/>
  </r>
  <r>
    <x v="0"/>
    <n v="0.40992553191489361"/>
    <n v="69.055555555555557"/>
    <n v="558"/>
    <x v="1"/>
  </r>
  <r>
    <x v="1"/>
    <n v="1.2807106598984772"/>
    <n v="85.044943820224717"/>
    <n v="890"/>
    <x v="1"/>
  </r>
  <r>
    <x v="1"/>
    <n v="3.3204444444444445"/>
    <n v="105.22535211267606"/>
    <n v="142"/>
    <x v="4"/>
  </r>
  <r>
    <x v="1"/>
    <n v="1.1283225108225108"/>
    <n v="39.003741114852225"/>
    <n v="2673"/>
    <x v="1"/>
  </r>
  <r>
    <x v="1"/>
    <n v="2.1643636363636363"/>
    <n v="73.030674846625772"/>
    <n v="163"/>
    <x v="1"/>
  </r>
  <r>
    <x v="3"/>
    <n v="0.4819906976744186"/>
    <n v="35.009459459459457"/>
    <n v="1480"/>
    <x v="1"/>
  </r>
  <r>
    <x v="0"/>
    <e v="#VALUE!"/>
    <e v="#VALUE!"/>
    <n v="15"/>
    <x v="1"/>
  </r>
  <r>
    <x v="1"/>
    <n v="1.0522553516819573"/>
    <n v="61.997747747747745"/>
    <n v="2220"/>
    <x v="1"/>
  </r>
  <r>
    <x v="1"/>
    <n v="3.2889978213507627"/>
    <n v="94.000622665006233"/>
    <n v="1606"/>
    <x v="5"/>
  </r>
  <r>
    <x v="1"/>
    <n v="1.606111111111111"/>
    <n v="112.05426356589147"/>
    <n v="129"/>
    <x v="1"/>
  </r>
  <r>
    <x v="1"/>
    <n v="3.1"/>
    <n v="48.008849557522126"/>
    <n v="226"/>
    <x v="4"/>
  </r>
  <r>
    <x v="0"/>
    <n v="0.86807920792079207"/>
    <n v="38.004334633723452"/>
    <n v="2307"/>
    <x v="6"/>
  </r>
  <r>
    <x v="1"/>
    <n v="3.7782071713147412"/>
    <n v="35.000184535892231"/>
    <n v="5419"/>
    <x v="1"/>
  </r>
  <r>
    <x v="1"/>
    <n v="1.5080645161290323"/>
    <n v="85"/>
    <n v="165"/>
    <x v="1"/>
  </r>
  <r>
    <x v="1"/>
    <n v="1.5030119521912351"/>
    <n v="95.993893129770996"/>
    <n v="1965"/>
    <x v="3"/>
  </r>
  <r>
    <x v="1"/>
    <n v="1.572857142857143"/>
    <n v="68.8125"/>
    <n v="16"/>
    <x v="1"/>
  </r>
  <r>
    <x v="1"/>
    <n v="1.3998765432098765"/>
    <n v="105.97196261682242"/>
    <n v="107"/>
    <x v="1"/>
  </r>
  <r>
    <x v="1"/>
    <n v="3.2532258064516131"/>
    <n v="75.261194029850742"/>
    <n v="134"/>
    <x v="1"/>
  </r>
  <r>
    <x v="0"/>
    <n v="0.50777777777777777"/>
    <n v="57.125"/>
    <n v="88"/>
    <x v="3"/>
  </r>
  <r>
    <x v="1"/>
    <n v="1.6906818181818182"/>
    <n v="75.141414141414145"/>
    <n v="198"/>
    <x v="1"/>
  </r>
  <r>
    <x v="1"/>
    <n v="2.1292857142857144"/>
    <n v="107.42342342342343"/>
    <n v="111"/>
    <x v="6"/>
  </r>
  <r>
    <x v="1"/>
    <n v="4.4394444444444447"/>
    <n v="35.995495495495497"/>
    <n v="222"/>
    <x v="1"/>
  </r>
  <r>
    <x v="1"/>
    <n v="1.859390243902439"/>
    <n v="26.998873148744366"/>
    <n v="6212"/>
    <x v="1"/>
  </r>
  <r>
    <x v="1"/>
    <n v="6.5881249999999998"/>
    <n v="107.56122448979592"/>
    <n v="98"/>
    <x v="3"/>
  </r>
  <r>
    <x v="0"/>
    <n v="0.4768421052631579"/>
    <n v="94.375"/>
    <n v="48"/>
    <x v="1"/>
  </r>
  <r>
    <x v="1"/>
    <n v="1.1478378378378378"/>
    <n v="46.163043478260867"/>
    <n v="92"/>
    <x v="1"/>
  </r>
  <r>
    <x v="1"/>
    <n v="4.7526666666666664"/>
    <n v="47.845637583892618"/>
    <n v="149"/>
    <x v="1"/>
  </r>
  <r>
    <x v="1"/>
    <n v="3.86972972972973"/>
    <n v="53.007815713698065"/>
    <n v="2431"/>
    <x v="1"/>
  </r>
  <r>
    <x v="1"/>
    <n v="1.89625"/>
    <n v="45.059405940594061"/>
    <n v="303"/>
    <x v="1"/>
  </r>
  <r>
    <x v="0"/>
    <n v="0.02"/>
    <n v="2"/>
    <n v="1"/>
    <x v="6"/>
  </r>
  <r>
    <x v="0"/>
    <n v="0.91867805186590767"/>
    <n v="99.006816632583508"/>
    <n v="1467"/>
    <x v="4"/>
  </r>
  <r>
    <x v="0"/>
    <n v="0.34152777777777776"/>
    <n v="32.786666666666669"/>
    <n v="75"/>
    <x v="1"/>
  </r>
  <r>
    <x v="1"/>
    <n v="1.4040909090909091"/>
    <n v="59.119617224880386"/>
    <n v="209"/>
    <x v="1"/>
  </r>
  <r>
    <x v="0"/>
    <n v="0.89866666666666661"/>
    <n v="44.93333333333333"/>
    <n v="120"/>
    <x v="1"/>
  </r>
  <r>
    <x v="1"/>
    <n v="1.7796969696969698"/>
    <n v="89.664122137404576"/>
    <n v="131"/>
    <x v="1"/>
  </r>
  <r>
    <x v="1"/>
    <n v="1.436625"/>
    <n v="70.079268292682926"/>
    <n v="164"/>
    <x v="1"/>
  </r>
  <r>
    <x v="1"/>
    <n v="2.1527586206896552"/>
    <n v="31.059701492537314"/>
    <n v="201"/>
    <x v="1"/>
  </r>
  <r>
    <x v="1"/>
    <n v="2.2711111111111113"/>
    <n v="29.061611374407583"/>
    <n v="211"/>
    <x v="1"/>
  </r>
  <r>
    <x v="1"/>
    <n v="2.7507142857142859"/>
    <n v="30.0859375"/>
    <n v="128"/>
    <x v="1"/>
  </r>
  <r>
    <x v="1"/>
    <n v="1.4437048832271762"/>
    <n v="84.998125000000002"/>
    <n v="1600"/>
    <x v="0"/>
  </r>
  <r>
    <x v="0"/>
    <n v="0.92745983935742971"/>
    <n v="82.001775410563695"/>
    <n v="2253"/>
    <x v="0"/>
  </r>
  <r>
    <x v="1"/>
    <n v="7.226"/>
    <n v="58.040160642570278"/>
    <n v="249"/>
    <x v="1"/>
  </r>
  <r>
    <x v="0"/>
    <n v="0.11851063829787234"/>
    <n v="111.4"/>
    <n v="5"/>
    <x v="1"/>
  </r>
  <r>
    <x v="0"/>
    <n v="0.97642857142857142"/>
    <n v="71.94736842105263"/>
    <n v="38"/>
    <x v="1"/>
  </r>
  <r>
    <x v="1"/>
    <n v="2.3614754098360655"/>
    <n v="61.038135593220339"/>
    <n v="236"/>
    <x v="1"/>
  </r>
  <r>
    <x v="0"/>
    <n v="0.45068965517241377"/>
    <n v="108.91666666666667"/>
    <n v="12"/>
    <x v="1"/>
  </r>
  <r>
    <x v="1"/>
    <n v="1.6238567493112948"/>
    <n v="29.001722017220171"/>
    <n v="4065"/>
    <x v="4"/>
  </r>
  <r>
    <x v="1"/>
    <n v="2.5452631578947367"/>
    <n v="58.975609756097562"/>
    <n v="246"/>
    <x v="6"/>
  </r>
  <r>
    <x v="3"/>
    <n v="0.24063291139240506"/>
    <n v="111.82352941176471"/>
    <n v="17"/>
    <x v="1"/>
  </r>
  <r>
    <x v="1"/>
    <n v="1.2374140625000001"/>
    <n v="63.995555555555555"/>
    <n v="2475"/>
    <x v="6"/>
  </r>
  <r>
    <x v="1"/>
    <n v="1.0806666666666667"/>
    <n v="85.315789473684205"/>
    <n v="76"/>
    <x v="1"/>
  </r>
  <r>
    <x v="1"/>
    <n v="6.7033333333333331"/>
    <n v="74.481481481481481"/>
    <n v="54"/>
    <x v="1"/>
  </r>
  <r>
    <x v="1"/>
    <n v="6.609285714285714"/>
    <n v="105.14772727272727"/>
    <n v="88"/>
    <x v="1"/>
  </r>
  <r>
    <x v="1"/>
    <n v="1.2246153846153847"/>
    <n v="56.188235294117646"/>
    <n v="85"/>
    <x v="4"/>
  </r>
  <r>
    <x v="1"/>
    <n v="1.5057731958762886"/>
    <n v="85.917647058823533"/>
    <n v="170"/>
    <x v="1"/>
  </r>
  <r>
    <x v="0"/>
    <n v="0.78106590724165992"/>
    <n v="57.00296912114014"/>
    <n v="1684"/>
    <x v="1"/>
  </r>
  <r>
    <x v="0"/>
    <n v="0.46947368421052632"/>
    <n v="79.642857142857139"/>
    <n v="56"/>
    <x v="1"/>
  </r>
  <r>
    <x v="1"/>
    <n v="3.008"/>
    <n v="41.018181818181816"/>
    <n v="330"/>
    <x v="1"/>
  </r>
  <r>
    <x v="0"/>
    <n v="0.6959861591695502"/>
    <n v="48.004773269689736"/>
    <n v="838"/>
    <x v="1"/>
  </r>
  <r>
    <x v="1"/>
    <n v="6.374545454545455"/>
    <n v="55.212598425196852"/>
    <n v="127"/>
    <x v="1"/>
  </r>
  <r>
    <x v="1"/>
    <n v="2.253392857142857"/>
    <n v="92.109489051094897"/>
    <n v="411"/>
    <x v="1"/>
  </r>
  <r>
    <x v="1"/>
    <n v="14.973000000000001"/>
    <n v="83.183333333333337"/>
    <n v="180"/>
    <x v="4"/>
  </r>
  <r>
    <x v="0"/>
    <n v="0.37590225563909774"/>
    <n v="39.996000000000002"/>
    <n v="1000"/>
    <x v="1"/>
  </r>
  <r>
    <x v="1"/>
    <n v="1.3236942675159236"/>
    <n v="111.1336898395722"/>
    <n v="374"/>
    <x v="1"/>
  </r>
  <r>
    <x v="1"/>
    <n v="1.3122448979591836"/>
    <n v="90.563380281690144"/>
    <n v="71"/>
    <x v="2"/>
  </r>
  <r>
    <x v="1"/>
    <n v="1.6763513513513513"/>
    <n v="61.108374384236456"/>
    <n v="203"/>
    <x v="1"/>
  </r>
  <r>
    <x v="0"/>
    <n v="0.6198488664987406"/>
    <n v="83.022941970310384"/>
    <n v="1482"/>
    <x v="2"/>
  </r>
  <r>
    <x v="1"/>
    <n v="2.6074999999999999"/>
    <n v="110.76106194690266"/>
    <n v="113"/>
    <x v="1"/>
  </r>
  <r>
    <x v="1"/>
    <n v="2.5258823529411765"/>
    <n v="89.458333333333329"/>
    <n v="96"/>
    <x v="1"/>
  </r>
  <r>
    <x v="0"/>
    <n v="0.7861538461538462"/>
    <n v="57.849056603773583"/>
    <n v="106"/>
    <x v="1"/>
  </r>
  <r>
    <x v="0"/>
    <n v="0.48404406999351912"/>
    <n v="109.99705449189985"/>
    <n v="679"/>
    <x v="6"/>
  </r>
  <r>
    <x v="1"/>
    <n v="2.5887500000000001"/>
    <n v="103.96586345381526"/>
    <n v="498"/>
    <x v="5"/>
  </r>
  <r>
    <x v="3"/>
    <n v="0.60548713235294116"/>
    <n v="107.99508196721311"/>
    <n v="610"/>
    <x v="1"/>
  </r>
  <r>
    <x v="1"/>
    <n v="3.036896551724138"/>
    <n v="48.927777777777777"/>
    <n v="180"/>
    <x v="4"/>
  </r>
  <r>
    <x v="1"/>
    <n v="1.1299999999999999"/>
    <n v="37.666666666666664"/>
    <n v="27"/>
    <x v="1"/>
  </r>
  <r>
    <x v="1"/>
    <n v="2.1737876614060259"/>
    <n v="64.999141999141997"/>
    <n v="2331"/>
    <x v="1"/>
  </r>
  <r>
    <x v="1"/>
    <n v="9.2669230769230762"/>
    <n v="106.61061946902655"/>
    <n v="113"/>
    <x v="1"/>
  </r>
  <r>
    <x v="0"/>
    <n v="0.33692229038854804"/>
    <n v="27.009016393442622"/>
    <n v="1220"/>
    <x v="2"/>
  </r>
  <r>
    <x v="1"/>
    <n v="1.9672368421052631"/>
    <n v="91.16463414634147"/>
    <n v="164"/>
    <x v="1"/>
  </r>
  <r>
    <x v="0"/>
    <n v="0.01"/>
    <n v="1"/>
    <n v="1"/>
    <x v="1"/>
  </r>
  <r>
    <x v="1"/>
    <n v="10.214444444444444"/>
    <n v="56.054878048780488"/>
    <n v="164"/>
    <x v="1"/>
  </r>
  <r>
    <x v="1"/>
    <n v="2.8167567567567566"/>
    <n v="31.017857142857142"/>
    <n v="336"/>
    <x v="1"/>
  </r>
  <r>
    <x v="0"/>
    <n v="0.24610000000000001"/>
    <n v="66.513513513513516"/>
    <n v="37"/>
    <x v="6"/>
  </r>
  <r>
    <x v="1"/>
    <n v="1.4314010067114094"/>
    <n v="89.005216484089729"/>
    <n v="1917"/>
    <x v="1"/>
  </r>
  <r>
    <x v="1"/>
    <n v="1.4454411764705883"/>
    <n v="103.46315789473684"/>
    <n v="95"/>
    <x v="1"/>
  </r>
  <r>
    <x v="1"/>
    <n v="3.5912820512820511"/>
    <n v="95.278911564625844"/>
    <n v="147"/>
    <x v="1"/>
  </r>
  <r>
    <x v="1"/>
    <n v="1.8648571428571428"/>
    <n v="75.895348837209298"/>
    <n v="86"/>
    <x v="1"/>
  </r>
  <r>
    <x v="1"/>
    <n v="5.9526666666666666"/>
    <n v="107.57831325301204"/>
    <n v="83"/>
    <x v="1"/>
  </r>
  <r>
    <x v="0"/>
    <n v="0.5921153846153846"/>
    <n v="51.31666666666667"/>
    <n v="60"/>
    <x v="1"/>
  </r>
  <r>
    <x v="0"/>
    <n v="0.14962780898876404"/>
    <n v="71.983108108108112"/>
    <n v="296"/>
    <x v="1"/>
  </r>
  <r>
    <x v="1"/>
    <n v="1.1995602605863191"/>
    <n v="108.95414201183432"/>
    <n v="676"/>
    <x v="1"/>
  </r>
  <r>
    <x v="1"/>
    <n v="2.6882978723404256"/>
    <n v="35"/>
    <n v="361"/>
    <x v="2"/>
  </r>
  <r>
    <x v="1"/>
    <n v="3.7687878787878786"/>
    <n v="94.938931297709928"/>
    <n v="131"/>
    <x v="1"/>
  </r>
  <r>
    <x v="1"/>
    <n v="7.2715789473684209"/>
    <n v="109.65079365079364"/>
    <n v="126"/>
    <x v="1"/>
  </r>
  <r>
    <x v="0"/>
    <n v="0.87211757648470301"/>
    <n v="44.001815980629537"/>
    <n v="3304"/>
    <x v="6"/>
  </r>
  <r>
    <x v="0"/>
    <n v="0.88"/>
    <n v="86.794520547945211"/>
    <n v="73"/>
    <x v="1"/>
  </r>
  <r>
    <x v="1"/>
    <n v="1.7393877551020409"/>
    <n v="30.992727272727272"/>
    <n v="275"/>
    <x v="1"/>
  </r>
  <r>
    <x v="1"/>
    <n v="1.1761111111111111"/>
    <n v="94.791044776119406"/>
    <n v="67"/>
    <x v="1"/>
  </r>
  <r>
    <x v="1"/>
    <n v="2.1496"/>
    <n v="69.79220779220779"/>
    <n v="154"/>
    <x v="1"/>
  </r>
  <r>
    <x v="1"/>
    <n v="1.4949667110519307"/>
    <n v="63.003367003367003"/>
    <n v="1782"/>
    <x v="1"/>
  </r>
  <r>
    <x v="1"/>
    <n v="2.1933995584988963"/>
    <n v="110.0343300110742"/>
    <n v="903"/>
    <x v="1"/>
  </r>
  <r>
    <x v="0"/>
    <n v="0.64367690058479532"/>
    <n v="25.997933274284026"/>
    <n v="3387"/>
    <x v="1"/>
  </r>
  <r>
    <x v="0"/>
    <n v="0.18622397298818233"/>
    <n v="49.987915407854985"/>
    <n v="662"/>
    <x v="0"/>
  </r>
  <r>
    <x v="1"/>
    <n v="3.6776923076923076"/>
    <n v="101.72340425531915"/>
    <n v="94"/>
    <x v="6"/>
  </r>
  <r>
    <x v="1"/>
    <n v="1.5990566037735849"/>
    <n v="47.083333333333336"/>
    <n v="180"/>
    <x v="1"/>
  </r>
  <r>
    <x v="0"/>
    <n v="0.38633185349611543"/>
    <n v="89.944444444444443"/>
    <n v="774"/>
    <x v="1"/>
  </r>
  <r>
    <x v="0"/>
    <n v="0.51421511627906979"/>
    <n v="78.96875"/>
    <n v="672"/>
    <x v="0"/>
  </r>
  <r>
    <x v="3"/>
    <n v="0.60334277620396604"/>
    <n v="80.067669172932327"/>
    <n v="532"/>
    <x v="1"/>
  </r>
  <r>
    <x v="3"/>
    <n v="3.2026936026936029E-2"/>
    <n v="86.472727272727269"/>
    <n v="55"/>
    <x v="2"/>
  </r>
  <r>
    <x v="1"/>
    <n v="1.5546875"/>
    <n v="28.001876172607879"/>
    <n v="533"/>
    <x v="3"/>
  </r>
  <r>
    <x v="1"/>
    <n v="1.0085974499089254"/>
    <n v="67.996725337699544"/>
    <n v="2443"/>
    <x v="4"/>
  </r>
  <r>
    <x v="1"/>
    <n v="1.1618181818181819"/>
    <n v="43.078651685393261"/>
    <n v="89"/>
    <x v="1"/>
  </r>
  <r>
    <x v="1"/>
    <n v="3.1077777777777778"/>
    <n v="87.95597484276729"/>
    <n v="159"/>
    <x v="1"/>
  </r>
  <r>
    <x v="0"/>
    <n v="0.89736683417085428"/>
    <n v="94.987234042553197"/>
    <n v="940"/>
    <x v="5"/>
  </r>
  <r>
    <x v="0"/>
    <n v="0.71272727272727276"/>
    <n v="46.905982905982903"/>
    <n v="117"/>
    <x v="1"/>
  </r>
  <r>
    <x v="3"/>
    <n v="3.2862318840579711E-2"/>
    <n v="46.913793103448278"/>
    <n v="58"/>
    <x v="1"/>
  </r>
  <r>
    <x v="1"/>
    <n v="2.617777777777778"/>
    <n v="94.24"/>
    <n v="50"/>
    <x v="1"/>
  </r>
  <r>
    <x v="0"/>
    <n v="0.96"/>
    <n v="80.139130434782615"/>
    <n v="115"/>
    <x v="1"/>
  </r>
  <r>
    <x v="0"/>
    <n v="0.20896851248642778"/>
    <n v="59.036809815950917"/>
    <n v="326"/>
    <x v="1"/>
  </r>
  <r>
    <x v="1"/>
    <n v="2.2316363636363636"/>
    <n v="65.989247311827953"/>
    <n v="186"/>
    <x v="1"/>
  </r>
  <r>
    <x v="1"/>
    <n v="1.0159097978227061"/>
    <n v="60.992530345471522"/>
    <n v="1071"/>
    <x v="1"/>
  </r>
  <r>
    <x v="1"/>
    <n v="2.3003999999999998"/>
    <n v="98.307692307692307"/>
    <n v="117"/>
    <x v="1"/>
  </r>
  <r>
    <x v="1"/>
    <n v="1.355925925925926"/>
    <n v="104.6"/>
    <n v="70"/>
    <x v="1"/>
  </r>
  <r>
    <x v="1"/>
    <n v="1.2909999999999999"/>
    <n v="86.066666666666663"/>
    <n v="135"/>
    <x v="1"/>
  </r>
  <r>
    <x v="1"/>
    <n v="2.3651200000000001"/>
    <n v="76.989583333333329"/>
    <n v="768"/>
    <x v="5"/>
  </r>
  <r>
    <x v="3"/>
    <n v="0.17249999999999999"/>
    <n v="29.764705882352942"/>
    <n v="51"/>
    <x v="1"/>
  </r>
  <r>
    <x v="1"/>
    <n v="1.1249397590361445"/>
    <n v="46.91959798994975"/>
    <n v="199"/>
    <x v="1"/>
  </r>
  <r>
    <x v="1"/>
    <n v="1.2102150537634409"/>
    <n v="105.18691588785046"/>
    <n v="107"/>
    <x v="1"/>
  </r>
  <r>
    <x v="1"/>
    <n v="2.1987096774193549"/>
    <n v="69.907692307692301"/>
    <n v="195"/>
    <x v="1"/>
  </r>
  <r>
    <x v="0"/>
    <n v="0.01"/>
    <n v="1"/>
    <n v="1"/>
    <x v="1"/>
  </r>
  <r>
    <x v="0"/>
    <n v="0.64166909620991253"/>
    <n v="60.011588275391958"/>
    <n v="1467"/>
    <x v="1"/>
  </r>
  <r>
    <x v="1"/>
    <n v="4.2306746987951804"/>
    <n v="52.006220379146917"/>
    <n v="3376"/>
    <x v="1"/>
  </r>
  <r>
    <x v="0"/>
    <n v="0.92984160506863778"/>
    <n v="31.000176025347649"/>
    <n v="5681"/>
    <x v="1"/>
  </r>
  <r>
    <x v="0"/>
    <n v="0.58756567425569173"/>
    <n v="95.042492917847028"/>
    <n v="1059"/>
    <x v="1"/>
  </r>
  <r>
    <x v="0"/>
    <n v="0.65022222222222226"/>
    <n v="75.968174204355108"/>
    <n v="1194"/>
    <x v="1"/>
  </r>
  <r>
    <x v="3"/>
    <n v="0.73939560439560437"/>
    <n v="71.013192612137203"/>
    <n v="379"/>
    <x v="2"/>
  </r>
  <r>
    <x v="0"/>
    <n v="0.52666666666666662"/>
    <n v="73.733333333333334"/>
    <n v="30"/>
    <x v="2"/>
  </r>
  <r>
    <x v="1"/>
    <n v="2.2095238095238097"/>
    <n v="113.17073170731707"/>
    <n v="41"/>
    <x v="1"/>
  </r>
  <r>
    <x v="1"/>
    <n v="1.0001150627615063"/>
    <n v="105.00933552992861"/>
    <n v="1821"/>
    <x v="1"/>
  </r>
  <r>
    <x v="1"/>
    <n v="1.6231249999999999"/>
    <n v="79.176829268292678"/>
    <n v="164"/>
    <x v="1"/>
  </r>
  <r>
    <x v="0"/>
    <n v="0.78181818181818186"/>
    <n v="57.333333333333336"/>
    <n v="75"/>
    <x v="1"/>
  </r>
  <r>
    <x v="1"/>
    <n v="1.4973770491803278"/>
    <n v="58.178343949044589"/>
    <n v="157"/>
    <x v="5"/>
  </r>
  <r>
    <x v="1"/>
    <n v="2.5325714285714285"/>
    <n v="36.032520325203251"/>
    <n v="246"/>
    <x v="1"/>
  </r>
  <r>
    <x v="1"/>
    <n v="1.0016943521594683"/>
    <n v="107.99068767908309"/>
    <n v="1396"/>
    <x v="1"/>
  </r>
  <r>
    <x v="1"/>
    <n v="1.2199004424778761"/>
    <n v="44.005985634477256"/>
    <n v="2506"/>
    <x v="1"/>
  </r>
  <r>
    <x v="1"/>
    <n v="1.3713265306122449"/>
    <n v="55.077868852459019"/>
    <n v="244"/>
    <x v="1"/>
  </r>
  <r>
    <x v="1"/>
    <n v="4.155384615384615"/>
    <n v="74"/>
    <n v="146"/>
    <x v="2"/>
  </r>
  <r>
    <x v="0"/>
    <n v="0.3130913348946136"/>
    <n v="41.996858638743454"/>
    <n v="955"/>
    <x v="3"/>
  </r>
  <r>
    <x v="1"/>
    <n v="4.240815450643777"/>
    <n v="77.988161010260455"/>
    <n v="1267"/>
    <x v="1"/>
  </r>
  <r>
    <x v="0"/>
    <n v="2.9388623072833599E-2"/>
    <n v="82.507462686567166"/>
    <n v="67"/>
    <x v="1"/>
  </r>
  <r>
    <x v="0"/>
    <n v="0.1063265306122449"/>
    <n v="104.2"/>
    <n v="5"/>
    <x v="1"/>
  </r>
  <r>
    <x v="0"/>
    <n v="0.82874999999999999"/>
    <n v="25.5"/>
    <n v="26"/>
    <x v="1"/>
  </r>
  <r>
    <x v="1"/>
    <n v="1.6301447776628748"/>
    <n v="100.98334401024984"/>
    <n v="1561"/>
    <x v="1"/>
  </r>
  <r>
    <x v="1"/>
    <n v="8.9466666666666672"/>
    <n v="111.83333333333333"/>
    <n v="48"/>
    <x v="1"/>
  </r>
  <r>
    <x v="0"/>
    <n v="0.26191501103752757"/>
    <n v="41.999115044247787"/>
    <n v="1130"/>
    <x v="1"/>
  </r>
  <r>
    <x v="0"/>
    <n v="0.74834782608695649"/>
    <n v="110.05115089514067"/>
    <n v="782"/>
    <x v="1"/>
  </r>
  <r>
    <x v="1"/>
    <n v="4.1647680412371137"/>
    <n v="58.997079225994888"/>
    <n v="2739"/>
    <x v="1"/>
  </r>
  <r>
    <x v="0"/>
    <n v="0.96208333333333329"/>
    <n v="32.985714285714288"/>
    <n v="210"/>
    <x v="1"/>
  </r>
  <r>
    <x v="1"/>
    <n v="3.5771910112359548"/>
    <n v="45.005654509471306"/>
    <n v="3537"/>
    <x v="0"/>
  </r>
  <r>
    <x v="1"/>
    <n v="3.0845714285714285"/>
    <n v="81.98196487897485"/>
    <n v="2107"/>
    <x v="2"/>
  </r>
  <r>
    <x v="0"/>
    <n v="0.61802325581395345"/>
    <n v="39.080882352941174"/>
    <n v="136"/>
    <x v="1"/>
  </r>
  <r>
    <x v="1"/>
    <n v="7.2232472324723247"/>
    <n v="58.996383363471971"/>
    <n v="3318"/>
    <x v="3"/>
  </r>
  <r>
    <x v="0"/>
    <n v="0.69117647058823528"/>
    <n v="40.988372093023258"/>
    <n v="86"/>
    <x v="0"/>
  </r>
  <r>
    <x v="1"/>
    <n v="2.9305555555555554"/>
    <n v="31.029411764705884"/>
    <n v="340"/>
    <x v="1"/>
  </r>
  <r>
    <x v="0"/>
    <n v="0.71799999999999997"/>
    <n v="37.789473684210527"/>
    <n v="19"/>
    <x v="1"/>
  </r>
  <r>
    <x v="0"/>
    <n v="0.31934684684684683"/>
    <n v="32.006772009029348"/>
    <n v="886"/>
    <x v="1"/>
  </r>
  <r>
    <x v="1"/>
    <n v="2.2987375415282392"/>
    <n v="95.966712898751737"/>
    <n v="1442"/>
    <x v="0"/>
  </r>
  <r>
    <x v="0"/>
    <n v="0.3201219512195122"/>
    <n v="75"/>
    <n v="35"/>
    <x v="6"/>
  </r>
  <r>
    <x v="3"/>
    <n v="0.23525352848928385"/>
    <n v="102.0498866213152"/>
    <n v="441"/>
    <x v="1"/>
  </r>
  <r>
    <x v="0"/>
    <n v="0.68594594594594593"/>
    <n v="105.75"/>
    <n v="24"/>
    <x v="1"/>
  </r>
  <r>
    <x v="0"/>
    <n v="0.37952380952380954"/>
    <n v="37.069767441860463"/>
    <n v="86"/>
    <x v="6"/>
  </r>
  <r>
    <x v="0"/>
    <n v="0.19992957746478873"/>
    <n v="35.049382716049379"/>
    <n v="243"/>
    <x v="1"/>
  </r>
  <r>
    <x v="0"/>
    <n v="0.45636363636363636"/>
    <n v="46.338461538461537"/>
    <n v="65"/>
    <x v="1"/>
  </r>
  <r>
    <x v="1"/>
    <n v="1.227605633802817"/>
    <n v="69.174603174603178"/>
    <n v="126"/>
    <x v="1"/>
  </r>
  <r>
    <x v="1"/>
    <n v="3.61753164556962"/>
    <n v="109.07824427480917"/>
    <n v="524"/>
    <x v="1"/>
  </r>
  <r>
    <x v="0"/>
    <n v="0.63146341463414635"/>
    <n v="51.78"/>
    <n v="100"/>
    <x v="3"/>
  </r>
  <r>
    <x v="1"/>
    <n v="2.9820475319926874"/>
    <n v="82.010055304172951"/>
    <n v="1989"/>
    <x v="1"/>
  </r>
  <r>
    <x v="0"/>
    <n v="9.5585443037974685E-2"/>
    <n v="35.958333333333336"/>
    <n v="168"/>
    <x v="1"/>
  </r>
  <r>
    <x v="0"/>
    <n v="0.5377777777777778"/>
    <n v="74.461538461538467"/>
    <n v="13"/>
    <x v="1"/>
  </r>
  <r>
    <x v="0"/>
    <n v="0.02"/>
    <n v="2"/>
    <n v="1"/>
    <x v="0"/>
  </r>
  <r>
    <x v="1"/>
    <n v="6.8119047619047617"/>
    <n v="91.114649681528661"/>
    <n v="157"/>
    <x v="1"/>
  </r>
  <r>
    <x v="3"/>
    <n v="0.78831325301204824"/>
    <n v="79.792682926829272"/>
    <n v="82"/>
    <x v="1"/>
  </r>
  <r>
    <x v="1"/>
    <n v="1.3440792216817234"/>
    <n v="42.999777678968428"/>
    <n v="4498"/>
    <x v="2"/>
  </r>
  <r>
    <x v="0"/>
    <n v="3.372E-2"/>
    <n v="63.225000000000001"/>
    <n v="40"/>
    <x v="1"/>
  </r>
  <r>
    <x v="1"/>
    <n v="4.3184615384615386"/>
    <n v="70.174999999999997"/>
    <n v="80"/>
    <x v="1"/>
  </r>
  <r>
    <x v="3"/>
    <n v="0.38844444444444443"/>
    <n v="61.333333333333336"/>
    <n v="57"/>
    <x v="1"/>
  </r>
  <r>
    <x v="1"/>
    <n v="4.2569999999999997"/>
    <n v="99"/>
    <n v="43"/>
    <x v="1"/>
  </r>
  <r>
    <x v="1"/>
    <n v="1.0112239715591671"/>
    <n v="96.984900146127615"/>
    <n v="2053"/>
    <x v="1"/>
  </r>
  <r>
    <x v="2"/>
    <n v="0.21188688946015424"/>
    <n v="51.004950495049506"/>
    <n v="808"/>
    <x v="2"/>
  </r>
  <r>
    <x v="0"/>
    <n v="0.67425531914893622"/>
    <n v="28.044247787610619"/>
    <n v="226"/>
    <x v="3"/>
  </r>
  <r>
    <x v="0"/>
    <n v="0.9492337164750958"/>
    <n v="60.984615384615381"/>
    <n v="1625"/>
    <x v="1"/>
  </r>
  <r>
    <x v="1"/>
    <n v="1.5185185185185186"/>
    <n v="73.214285714285708"/>
    <n v="168"/>
    <x v="1"/>
  </r>
  <r>
    <x v="1"/>
    <n v="1.9516382252559727"/>
    <n v="39.997435299603637"/>
    <n v="4289"/>
    <x v="1"/>
  </r>
  <r>
    <x v="1"/>
    <n v="10.231428571428571"/>
    <n v="86.812121212121212"/>
    <n v="165"/>
    <x v="1"/>
  </r>
  <r>
    <x v="0"/>
    <n v="3.8418367346938778E-2"/>
    <n v="42.125874125874127"/>
    <n v="143"/>
    <x v="1"/>
  </r>
  <r>
    <x v="1"/>
    <n v="1.5507066557107643"/>
    <n v="103.97851239669421"/>
    <n v="1815"/>
    <x v="1"/>
  </r>
  <r>
    <x v="0"/>
    <n v="0.44753477588871715"/>
    <n v="62.003211991434689"/>
    <n v="934"/>
    <x v="1"/>
  </r>
  <r>
    <x v="1"/>
    <n v="2.1594736842105262"/>
    <n v="31.005037783375315"/>
    <n v="397"/>
    <x v="4"/>
  </r>
  <r>
    <x v="1"/>
    <n v="3.3212709832134291"/>
    <n v="89.991552956465242"/>
    <n v="1539"/>
    <x v="1"/>
  </r>
  <r>
    <x v="0"/>
    <n v="8.4430379746835441E-2"/>
    <n v="39.235294117647058"/>
    <n v="17"/>
    <x v="1"/>
  </r>
  <r>
    <x v="0"/>
    <n v="0.9862551440329218"/>
    <n v="54.993116108306566"/>
    <n v="2179"/>
    <x v="1"/>
  </r>
  <r>
    <x v="1"/>
    <n v="1.3797916666666667"/>
    <n v="47.992753623188406"/>
    <n v="138"/>
    <x v="1"/>
  </r>
  <r>
    <x v="0"/>
    <n v="0.93810996563573879"/>
    <n v="87.966702470461868"/>
    <n v="931"/>
    <x v="1"/>
  </r>
  <r>
    <x v="1"/>
    <n v="4.0363930885529156"/>
    <n v="51.999165275459099"/>
    <n v="3594"/>
    <x v="1"/>
  </r>
  <r>
    <x v="1"/>
    <n v="2.6017404129793511"/>
    <n v="29.999659863945578"/>
    <n v="5880"/>
    <x v="1"/>
  </r>
  <r>
    <x v="1"/>
    <n v="3.6663333333333332"/>
    <n v="98.205357142857139"/>
    <n v="112"/>
    <x v="1"/>
  </r>
  <r>
    <x v="1"/>
    <n v="1.687208538587849"/>
    <n v="108.96182396606575"/>
    <n v="943"/>
    <x v="1"/>
  </r>
  <r>
    <x v="1"/>
    <n v="1.1990717911530093"/>
    <n v="66.998379254457049"/>
    <n v="2468"/>
    <x v="1"/>
  </r>
  <r>
    <x v="1"/>
    <n v="1.936892523364486"/>
    <n v="64.99333594668758"/>
    <n v="2551"/>
    <x v="1"/>
  </r>
  <r>
    <x v="1"/>
    <n v="4.2016666666666671"/>
    <n v="99.841584158415841"/>
    <n v="101"/>
    <x v="1"/>
  </r>
  <r>
    <x v="3"/>
    <n v="0.76708333333333334"/>
    <n v="82.432835820895519"/>
    <n v="67"/>
    <x v="1"/>
  </r>
  <r>
    <x v="1"/>
    <n v="1.7126470588235294"/>
    <n v="63.293478260869563"/>
    <n v="92"/>
    <x v="1"/>
  </r>
  <r>
    <x v="1"/>
    <n v="1.5789473684210527"/>
    <n v="96.774193548387103"/>
    <n v="62"/>
    <x v="1"/>
  </r>
  <r>
    <x v="1"/>
    <n v="1.0908"/>
    <n v="54.906040268456373"/>
    <n v="149"/>
    <x v="6"/>
  </r>
  <r>
    <x v="0"/>
    <n v="0.41732558139534881"/>
    <n v="39.010869565217391"/>
    <n v="92"/>
    <x v="1"/>
  </r>
  <r>
    <x v="0"/>
    <n v="0.10944303797468355"/>
    <n v="75.84210526315789"/>
    <n v="57"/>
    <x v="2"/>
  </r>
  <r>
    <x v="1"/>
    <n v="1.593763440860215"/>
    <n v="45.051671732522799"/>
    <n v="329"/>
    <x v="1"/>
  </r>
  <r>
    <x v="1"/>
    <n v="4.2241666666666671"/>
    <n v="104.51546391752578"/>
    <n v="97"/>
    <x v="3"/>
  </r>
  <r>
    <x v="0"/>
    <n v="0.97718749999999999"/>
    <n v="76.268292682926827"/>
    <n v="41"/>
    <x v="1"/>
  </r>
  <r>
    <x v="1"/>
    <n v="4.1878911564625847"/>
    <n v="69.015695067264573"/>
    <n v="1784"/>
    <x v="1"/>
  </r>
  <r>
    <x v="1"/>
    <n v="1.0191632047477746"/>
    <n v="101.97684085510689"/>
    <n v="1684"/>
    <x v="2"/>
  </r>
  <r>
    <x v="1"/>
    <n v="1.2772619047619047"/>
    <n v="42.915999999999997"/>
    <n v="250"/>
    <x v="1"/>
  </r>
  <r>
    <x v="1"/>
    <n v="4.4521739130434783"/>
    <n v="43.025210084033617"/>
    <n v="238"/>
    <x v="1"/>
  </r>
  <r>
    <x v="1"/>
    <n v="5.6971428571428575"/>
    <n v="75.245283018867923"/>
    <n v="53"/>
    <x v="1"/>
  </r>
  <r>
    <x v="1"/>
    <n v="5.0934482758620687"/>
    <n v="69.023364485981304"/>
    <n v="214"/>
    <x v="1"/>
  </r>
  <r>
    <x v="1"/>
    <n v="3.2553333333333332"/>
    <n v="65.986486486486484"/>
    <n v="222"/>
    <x v="1"/>
  </r>
  <r>
    <x v="1"/>
    <n v="9.3261616161616168"/>
    <n v="98.013800424628457"/>
    <n v="1884"/>
    <x v="1"/>
  </r>
  <r>
    <x v="1"/>
    <n v="2.1133870967741935"/>
    <n v="60.105504587155963"/>
    <n v="218"/>
    <x v="2"/>
  </r>
  <r>
    <x v="1"/>
    <n v="2.7332520325203253"/>
    <n v="26.000773395204948"/>
    <n v="6465"/>
    <x v="1"/>
  </r>
  <r>
    <x v="0"/>
    <n v="0.03"/>
    <n v="3"/>
    <n v="1"/>
    <x v="1"/>
  </r>
  <r>
    <x v="0"/>
    <n v="0.54084507042253516"/>
    <n v="38.019801980198018"/>
    <n v="101"/>
    <x v="1"/>
  </r>
  <r>
    <x v="1"/>
    <n v="6.2629999999999999"/>
    <n v="106.15254237288136"/>
    <n v="59"/>
    <x v="1"/>
  </r>
  <r>
    <x v="0"/>
    <n v="0.8902139917695473"/>
    <n v="81.019475655430711"/>
    <n v="1335"/>
    <x v="0"/>
  </r>
  <r>
    <x v="1"/>
    <n v="1.8489130434782608"/>
    <n v="96.647727272727266"/>
    <n v="88"/>
    <x v="1"/>
  </r>
  <r>
    <x v="1"/>
    <n v="1.2016770186335404"/>
    <n v="57.003535651149086"/>
    <n v="1697"/>
    <x v="1"/>
  </r>
  <r>
    <x v="0"/>
    <n v="0.23390243902439026"/>
    <n v="63.93333333333333"/>
    <n v="15"/>
    <x v="4"/>
  </r>
  <r>
    <x v="1"/>
    <n v="1.46"/>
    <n v="90.456521739130437"/>
    <n v="92"/>
    <x v="1"/>
  </r>
  <r>
    <x v="1"/>
    <n v="2.6848000000000001"/>
    <n v="72.172043010752688"/>
    <n v="186"/>
    <x v="1"/>
  </r>
  <r>
    <x v="1"/>
    <n v="5.9749999999999996"/>
    <n v="77.934782608695656"/>
    <n v="138"/>
    <x v="1"/>
  </r>
  <r>
    <x v="1"/>
    <n v="1.5769841269841269"/>
    <n v="38.065134099616856"/>
    <n v="261"/>
    <x v="1"/>
  </r>
  <r>
    <x v="0"/>
    <n v="0.31201660735468567"/>
    <n v="57.936123348017624"/>
    <n v="454"/>
    <x v="1"/>
  </r>
  <r>
    <x v="1"/>
    <n v="3.1341176470588237"/>
    <n v="49.794392523364486"/>
    <n v="107"/>
    <x v="1"/>
  </r>
  <r>
    <x v="1"/>
    <n v="3.7089655172413791"/>
    <n v="54.050251256281406"/>
    <n v="199"/>
    <x v="1"/>
  </r>
  <r>
    <x v="1"/>
    <n v="3.6266447368421053"/>
    <n v="30.002721335268504"/>
    <n v="5512"/>
    <x v="1"/>
  </r>
  <r>
    <x v="1"/>
    <n v="1.2308163265306122"/>
    <n v="70.127906976744185"/>
    <n v="86"/>
    <x v="1"/>
  </r>
  <r>
    <x v="0"/>
    <n v="0.76766756032171579"/>
    <n v="26.996228786926462"/>
    <n v="3182"/>
    <x v="6"/>
  </r>
  <r>
    <x v="1"/>
    <n v="2.3362012987012988"/>
    <n v="51.990606936416185"/>
    <n v="2768"/>
    <x v="2"/>
  </r>
  <r>
    <x v="1"/>
    <n v="1.8053333333333332"/>
    <n v="56.416666666666664"/>
    <n v="48"/>
    <x v="1"/>
  </r>
  <r>
    <x v="1"/>
    <n v="2.5262857142857142"/>
    <n v="101.63218390804597"/>
    <n v="87"/>
    <x v="1"/>
  </r>
  <r>
    <x v="3"/>
    <n v="0.27176538240368026"/>
    <n v="25.005291005291006"/>
    <n v="1890"/>
    <x v="1"/>
  </r>
  <r>
    <x v="2"/>
    <n v="1.2706571242680547E-2"/>
    <n v="32.016393442622949"/>
    <n v="61"/>
    <x v="1"/>
  </r>
  <r>
    <x v="1"/>
    <n v="3.0400978473581213"/>
    <n v="82.021647307286173"/>
    <n v="1894"/>
    <x v="1"/>
  </r>
  <r>
    <x v="1"/>
    <n v="1.3723076923076922"/>
    <n v="37.957446808510639"/>
    <n v="282"/>
    <x v="0"/>
  </r>
  <r>
    <x v="0"/>
    <n v="0.32208333333333333"/>
    <n v="51.533333333333331"/>
    <n v="15"/>
    <x v="1"/>
  </r>
  <r>
    <x v="1"/>
    <n v="2.4151282051282053"/>
    <n v="81.198275862068968"/>
    <n v="116"/>
    <x v="1"/>
  </r>
  <r>
    <x v="0"/>
    <n v="0.96799999999999997"/>
    <n v="40.030075187969928"/>
    <n v="133"/>
    <x v="1"/>
  </r>
  <r>
    <x v="1"/>
    <n v="10.664285714285715"/>
    <n v="89.939759036144579"/>
    <n v="83"/>
    <x v="1"/>
  </r>
  <r>
    <x v="1"/>
    <n v="3.2588888888888889"/>
    <n v="96.692307692307693"/>
    <n v="91"/>
    <x v="1"/>
  </r>
  <r>
    <x v="1"/>
    <n v="1.7070000000000001"/>
    <n v="25.010989010989011"/>
    <n v="546"/>
    <x v="1"/>
  </r>
  <r>
    <x v="1"/>
    <n v="5.8144"/>
    <n v="36.987277353689571"/>
    <n v="393"/>
    <x v="1"/>
  </r>
  <r>
    <x v="0"/>
    <n v="0.91520972644376897"/>
    <n v="73.012609117361791"/>
    <n v="2062"/>
    <x v="1"/>
  </r>
  <r>
    <x v="1"/>
    <n v="1.0804761904761904"/>
    <n v="68.240601503759393"/>
    <n v="133"/>
    <x v="1"/>
  </r>
  <r>
    <x v="0"/>
    <n v="0.18728395061728395"/>
    <n v="52.310344827586206"/>
    <n v="29"/>
    <x v="3"/>
  </r>
  <r>
    <x v="0"/>
    <n v="0.83193877551020412"/>
    <n v="61.765151515151516"/>
    <n v="132"/>
    <x v="1"/>
  </r>
  <r>
    <x v="1"/>
    <n v="7.0633333333333335"/>
    <n v="25.027559055118111"/>
    <n v="254"/>
    <x v="1"/>
  </r>
  <r>
    <x v="3"/>
    <n v="0.17446030330062445"/>
    <n v="106.28804347826087"/>
    <n v="184"/>
    <x v="1"/>
  </r>
  <r>
    <x v="1"/>
    <n v="2.0973015873015872"/>
    <n v="75.07386363636364"/>
    <n v="176"/>
    <x v="1"/>
  </r>
  <r>
    <x v="0"/>
    <n v="0.97785714285714287"/>
    <n v="39.970802919708028"/>
    <n v="137"/>
    <x v="3"/>
  </r>
  <r>
    <x v="1"/>
    <n v="16.842500000000001"/>
    <n v="39.982195845697326"/>
    <n v="337"/>
    <x v="0"/>
  </r>
  <r>
    <x v="0"/>
    <n v="0.54402135231316728"/>
    <n v="101.01541850220265"/>
    <n v="908"/>
    <x v="1"/>
  </r>
  <r>
    <x v="1"/>
    <n v="4.5661111111111108"/>
    <n v="76.813084112149539"/>
    <n v="107"/>
    <x v="1"/>
  </r>
  <r>
    <x v="0"/>
    <n v="9.8219178082191785E-2"/>
    <n v="71.7"/>
    <n v="10"/>
    <x v="1"/>
  </r>
  <r>
    <x v="3"/>
    <n v="0.16384615384615384"/>
    <n v="33.28125"/>
    <n v="32"/>
    <x v="6"/>
  </r>
  <r>
    <x v="1"/>
    <n v="13.396666666666667"/>
    <n v="43.923497267759565"/>
    <n v="183"/>
    <x v="1"/>
  </r>
  <r>
    <x v="0"/>
    <n v="0.35650077760497667"/>
    <n v="36.004712041884815"/>
    <n v="1910"/>
    <x v="5"/>
  </r>
  <r>
    <x v="0"/>
    <n v="0.54950819672131146"/>
    <n v="88.21052631578948"/>
    <n v="38"/>
    <x v="2"/>
  </r>
  <r>
    <x v="0"/>
    <n v="0.94236111111111109"/>
    <n v="65.240384615384613"/>
    <n v="104"/>
    <x v="2"/>
  </r>
  <r>
    <x v="1"/>
    <n v="1.4391428571428571"/>
    <n v="69.958333333333329"/>
    <n v="72"/>
    <x v="1"/>
  </r>
  <r>
    <x v="0"/>
    <n v="0.51421052631578945"/>
    <n v="39.877551020408163"/>
    <n v="49"/>
    <x v="1"/>
  </r>
  <r>
    <x v="0"/>
    <n v="0.05"/>
    <n v="5"/>
    <n v="1"/>
    <x v="3"/>
  </r>
  <r>
    <x v="1"/>
    <n v="13.446666666666667"/>
    <n v="41.023728813559323"/>
    <n v="295"/>
    <x v="1"/>
  </r>
  <r>
    <x v="0"/>
    <n v="0.31844940867279897"/>
    <n v="98.914285714285711"/>
    <n v="245"/>
    <x v="1"/>
  </r>
  <r>
    <x v="0"/>
    <n v="0.82617647058823529"/>
    <n v="87.78125"/>
    <n v="32"/>
    <x v="1"/>
  </r>
  <r>
    <x v="1"/>
    <n v="5.4614285714285717"/>
    <n v="80.767605633802816"/>
    <n v="142"/>
    <x v="1"/>
  </r>
  <r>
    <x v="1"/>
    <n v="2.8621428571428571"/>
    <n v="94.28235294117647"/>
    <n v="85"/>
    <x v="1"/>
  </r>
  <r>
    <x v="0"/>
    <n v="7.9076923076923072E-2"/>
    <n v="73.428571428571431"/>
    <n v="7"/>
    <x v="1"/>
  </r>
  <r>
    <x v="1"/>
    <n v="1.3213677811550153"/>
    <n v="65.968133535660087"/>
    <n v="659"/>
    <x v="3"/>
  </r>
  <r>
    <x v="0"/>
    <n v="0.74077834179357027"/>
    <n v="109.04109589041096"/>
    <n v="803"/>
    <x v="1"/>
  </r>
  <r>
    <x v="3"/>
    <n v="0.75292682926829269"/>
    <n v="41.16"/>
    <n v="75"/>
    <x v="1"/>
  </r>
  <r>
    <x v="0"/>
    <n v="0.20333333333333334"/>
    <n v="99.125"/>
    <n v="16"/>
    <x v="1"/>
  </r>
  <r>
    <x v="1"/>
    <n v="2.0336507936507937"/>
    <n v="105.88429752066116"/>
    <n v="121"/>
    <x v="1"/>
  </r>
  <r>
    <x v="1"/>
    <n v="3.1022842639593908"/>
    <n v="48.996525921966864"/>
    <n v="3742"/>
    <x v="1"/>
  </r>
  <r>
    <x v="1"/>
    <n v="3.9531818181818181"/>
    <n v="39"/>
    <n v="223"/>
    <x v="1"/>
  </r>
  <r>
    <x v="1"/>
    <n v="2.9471428571428571"/>
    <n v="31.022556390977442"/>
    <n v="133"/>
    <x v="1"/>
  </r>
  <r>
    <x v="0"/>
    <n v="0.33894736842105261"/>
    <n v="103.87096774193549"/>
    <n v="31"/>
    <x v="1"/>
  </r>
  <r>
    <x v="0"/>
    <n v="0.66677083333333331"/>
    <n v="59.268518518518519"/>
    <n v="108"/>
    <x v="6"/>
  </r>
  <r>
    <x v="0"/>
    <n v="0.19227272727272726"/>
    <n v="42.3"/>
    <n v="30"/>
    <x v="1"/>
  </r>
  <r>
    <x v="0"/>
    <n v="0.15842105263157893"/>
    <n v="53.117647058823529"/>
    <n v="17"/>
    <x v="1"/>
  </r>
  <r>
    <x v="3"/>
    <n v="0.38702380952380955"/>
    <n v="50.796875"/>
    <n v="64"/>
    <x v="1"/>
  </r>
  <r>
    <x v="0"/>
    <n v="9.5876777251184833E-2"/>
    <n v="101.15"/>
    <n v="80"/>
    <x v="1"/>
  </r>
  <r>
    <x v="0"/>
    <n v="0.94144366197183094"/>
    <n v="65.000810372771468"/>
    <n v="2468"/>
    <x v="1"/>
  </r>
  <r>
    <x v="1"/>
    <n v="1.6656234096692113"/>
    <n v="37.998645510835914"/>
    <n v="5168"/>
    <x v="1"/>
  </r>
  <r>
    <x v="0"/>
    <n v="0.24134831460674158"/>
    <n v="82.615384615384613"/>
    <n v="26"/>
    <x v="4"/>
  </r>
  <r>
    <x v="1"/>
    <n v="1.6405633802816901"/>
    <n v="37.941368078175898"/>
    <n v="307"/>
    <x v="1"/>
  </r>
  <r>
    <x v="0"/>
    <n v="0.90723076923076929"/>
    <n v="80.780821917808225"/>
    <n v="73"/>
    <x v="1"/>
  </r>
  <r>
    <x v="0"/>
    <n v="0.46194444444444444"/>
    <n v="25.984375"/>
    <n v="128"/>
    <x v="1"/>
  </r>
  <r>
    <x v="0"/>
    <n v="0.38538461538461538"/>
    <n v="30.363636363636363"/>
    <n v="33"/>
    <x v="1"/>
  </r>
  <r>
    <x v="1"/>
    <n v="1.3356231003039514"/>
    <n v="54.004916018025398"/>
    <n v="2441"/>
    <x v="1"/>
  </r>
  <r>
    <x v="2"/>
    <n v="0.22896588486140726"/>
    <n v="101.78672985781991"/>
    <n v="211"/>
    <x v="1"/>
  </r>
  <r>
    <x v="1"/>
    <n v="1.8495548961424333"/>
    <n v="45.003610108303249"/>
    <n v="1385"/>
    <x v="4"/>
  </r>
  <r>
    <x v="1"/>
    <n v="4.4372727272727275"/>
    <n v="77.068421052631578"/>
    <n v="190"/>
    <x v="1"/>
  </r>
  <r>
    <x v="1"/>
    <n v="1.999806763285024"/>
    <n v="88.076595744680844"/>
    <n v="470"/>
    <x v="1"/>
  </r>
  <r>
    <x v="1"/>
    <n v="1.2395833333333333"/>
    <n v="47.035573122529641"/>
    <n v="253"/>
    <x v="1"/>
  </r>
  <r>
    <x v="1"/>
    <n v="1.8661329305135952"/>
    <n v="110.99550763701707"/>
    <n v="1113"/>
    <x v="1"/>
  </r>
  <r>
    <x v="1"/>
    <n v="1.1428538550057536"/>
    <n v="87.003066141042481"/>
    <n v="2283"/>
    <x v="1"/>
  </r>
  <r>
    <x v="0"/>
    <n v="0.97032531824611035"/>
    <n v="63.994402985074629"/>
    <n v="1072"/>
    <x v="1"/>
  </r>
  <r>
    <x v="1"/>
    <n v="1.2281904761904763"/>
    <n v="105.9945205479452"/>
    <n v="1095"/>
    <x v="1"/>
  </r>
  <r>
    <x v="1"/>
    <n v="1.7914326647564469"/>
    <n v="73.989349112426041"/>
    <n v="1690"/>
    <x v="1"/>
  </r>
  <r>
    <x v="3"/>
    <n v="0.79951577402787966"/>
    <n v="84.02004626060139"/>
    <n v="1297"/>
    <x v="0"/>
  </r>
  <r>
    <x v="0"/>
    <n v="0.94242587601078165"/>
    <n v="88.966921119592882"/>
    <n v="393"/>
    <x v="1"/>
  </r>
  <r>
    <x v="0"/>
    <n v="0.84669291338582675"/>
    <n v="76.990453460620529"/>
    <n v="1257"/>
    <x v="1"/>
  </r>
  <r>
    <x v="0"/>
    <n v="0.66521920668058454"/>
    <n v="97.146341463414629"/>
    <n v="328"/>
    <x v="1"/>
  </r>
  <r>
    <x v="0"/>
    <n v="0.53922222222222227"/>
    <n v="33.013605442176868"/>
    <n v="147"/>
    <x v="1"/>
  </r>
  <r>
    <x v="0"/>
    <n v="0.41983299595141699"/>
    <n v="99.950602409638549"/>
    <n v="830"/>
    <x v="1"/>
  </r>
  <r>
    <x v="0"/>
    <n v="0.14694796954314721"/>
    <n v="69.966767371601208"/>
    <n v="331"/>
    <x v="4"/>
  </r>
  <r>
    <x v="0"/>
    <n v="0.34475"/>
    <n v="110.32"/>
    <n v="25"/>
    <x v="1"/>
  </r>
  <r>
    <x v="1"/>
    <n v="14.007777777777777"/>
    <n v="66.005235602094245"/>
    <n v="191"/>
    <x v="1"/>
  </r>
  <r>
    <x v="0"/>
    <n v="0.71770351758793971"/>
    <n v="41.005742176284812"/>
    <n v="3483"/>
    <x v="1"/>
  </r>
  <r>
    <x v="0"/>
    <n v="0.53074115044247783"/>
    <n v="103.96316359696641"/>
    <n v="923"/>
    <x v="1"/>
  </r>
  <r>
    <x v="0"/>
    <n v="0.05"/>
    <n v="5"/>
    <n v="1"/>
    <x v="1"/>
  </r>
  <r>
    <x v="1"/>
    <n v="1.2770715249662619"/>
    <n v="47.009935419771487"/>
    <n v="2013"/>
    <x v="1"/>
  </r>
  <r>
    <x v="0"/>
    <n v="0.34892857142857142"/>
    <n v="29.606060606060606"/>
    <n v="33"/>
    <x v="0"/>
  </r>
  <r>
    <x v="1"/>
    <n v="4.105982142857143"/>
    <n v="81.010569583088667"/>
    <n v="1703"/>
    <x v="1"/>
  </r>
  <r>
    <x v="1"/>
    <n v="1.2373770491803278"/>
    <n v="94.35"/>
    <n v="80"/>
    <x v="3"/>
  </r>
  <r>
    <x v="2"/>
    <n v="0.58973684210526311"/>
    <n v="26.058139534883722"/>
    <n v="86"/>
    <x v="1"/>
  </r>
  <r>
    <x v="0"/>
    <n v="0.36892473118279567"/>
    <n v="85.775000000000006"/>
    <n v="40"/>
    <x v="6"/>
  </r>
  <r>
    <x v="1"/>
    <n v="1.8491304347826087"/>
    <n v="103.73170731707317"/>
    <n v="41"/>
    <x v="1"/>
  </r>
  <r>
    <x v="0"/>
    <n v="0.11814432989690722"/>
    <n v="49.826086956521742"/>
    <n v="23"/>
    <x v="0"/>
  </r>
  <r>
    <x v="1"/>
    <n v="2.9870000000000001"/>
    <n v="63.893048128342244"/>
    <n v="187"/>
    <x v="1"/>
  </r>
  <r>
    <x v="1"/>
    <n v="2.2635175879396985"/>
    <n v="47.002434782608695"/>
    <n v="2875"/>
    <x v="4"/>
  </r>
  <r>
    <x v="1"/>
    <n v="1.7356363636363636"/>
    <n v="108.47727272727273"/>
    <n v="88"/>
    <x v="1"/>
  </r>
  <r>
    <x v="1"/>
    <n v="3.7175675675675675"/>
    <n v="72.015706806282722"/>
    <n v="191"/>
    <x v="1"/>
  </r>
  <r>
    <x v="1"/>
    <n v="1.601923076923077"/>
    <n v="59.928057553956833"/>
    <n v="139"/>
    <x v="1"/>
  </r>
  <r>
    <x v="1"/>
    <n v="16.163333333333334"/>
    <n v="78.209677419354833"/>
    <n v="186"/>
    <x v="1"/>
  </r>
  <r>
    <x v="1"/>
    <n v="7.3343749999999996"/>
    <n v="104.77678571428571"/>
    <n v="112"/>
    <x v="2"/>
  </r>
  <r>
    <x v="1"/>
    <n v="5.9211111111111112"/>
    <n v="105.52475247524752"/>
    <n v="101"/>
    <x v="1"/>
  </r>
  <r>
    <x v="0"/>
    <n v="0.18888888888888888"/>
    <n v="24.933333333333334"/>
    <n v="75"/>
    <x v="1"/>
  </r>
  <r>
    <x v="1"/>
    <n v="2.7680769230769231"/>
    <n v="69.873786407766985"/>
    <n v="206"/>
    <x v="4"/>
  </r>
  <r>
    <x v="1"/>
    <n v="2.730185185185185"/>
    <n v="95.733766233766232"/>
    <n v="154"/>
    <x v="1"/>
  </r>
  <r>
    <x v="1"/>
    <n v="1.593633125556545"/>
    <n v="29.997485752598056"/>
    <n v="5966"/>
    <x v="1"/>
  </r>
  <r>
    <x v="0"/>
    <n v="0.67869978858350954"/>
    <n v="59.011948529411768"/>
    <n v="2176"/>
    <x v="1"/>
  </r>
  <r>
    <x v="1"/>
    <n v="15.915555555555555"/>
    <n v="84.757396449704146"/>
    <n v="169"/>
    <x v="1"/>
  </r>
  <r>
    <x v="1"/>
    <n v="7.3018222222222224"/>
    <n v="78.010921177587846"/>
    <n v="2106"/>
    <x v="1"/>
  </r>
  <r>
    <x v="0"/>
    <n v="0.13185782556750297"/>
    <n v="50.05215419501134"/>
    <n v="441"/>
    <x v="1"/>
  </r>
  <r>
    <x v="0"/>
    <n v="0.54777777777777781"/>
    <n v="59.16"/>
    <n v="25"/>
    <x v="1"/>
  </r>
  <r>
    <x v="1"/>
    <n v="3.6102941176470589"/>
    <n v="93.702290076335885"/>
    <n v="131"/>
    <x v="1"/>
  </r>
  <r>
    <x v="0"/>
    <n v="0.10257545271629778"/>
    <n v="40.14173228346457"/>
    <n v="127"/>
    <x v="1"/>
  </r>
  <r>
    <x v="0"/>
    <n v="0.13962962962962963"/>
    <n v="70.090140845070422"/>
    <n v="355"/>
    <x v="1"/>
  </r>
  <r>
    <x v="0"/>
    <n v="0.40444444444444444"/>
    <n v="66.181818181818187"/>
    <n v="44"/>
    <x v="4"/>
  </r>
  <r>
    <x v="1"/>
    <n v="1.6032"/>
    <n v="47.714285714285715"/>
    <n v="84"/>
    <x v="1"/>
  </r>
  <r>
    <x v="1"/>
    <n v="1.8394339622641509"/>
    <n v="62.896774193548389"/>
    <n v="155"/>
    <x v="1"/>
  </r>
  <r>
    <x v="0"/>
    <n v="0.63769230769230767"/>
    <n v="86.611940298507463"/>
    <n v="67"/>
    <x v="1"/>
  </r>
  <r>
    <x v="1"/>
    <n v="2.2538095238095237"/>
    <n v="75.126984126984127"/>
    <n v="189"/>
    <x v="1"/>
  </r>
  <r>
    <x v="1"/>
    <n v="1.7200961538461539"/>
    <n v="41.004167534903104"/>
    <n v="4799"/>
    <x v="1"/>
  </r>
  <r>
    <x v="1"/>
    <n v="1.4616709511568124"/>
    <n v="50.007915567282325"/>
    <n v="1137"/>
    <x v="1"/>
  </r>
  <r>
    <x v="0"/>
    <n v="0.76423616236162362"/>
    <n v="96.960674157303373"/>
    <n v="1068"/>
    <x v="1"/>
  </r>
  <r>
    <x v="0"/>
    <n v="0.39261467889908258"/>
    <n v="100.93160377358491"/>
    <n v="424"/>
    <x v="1"/>
  </r>
  <r>
    <x v="3"/>
    <n v="0.11270034843205574"/>
    <n v="89.227586206896547"/>
    <n v="145"/>
    <x v="5"/>
  </r>
  <r>
    <x v="1"/>
    <n v="1.2211084337349398"/>
    <n v="87.979166666666671"/>
    <n v="1152"/>
    <x v="1"/>
  </r>
  <r>
    <x v="1"/>
    <n v="1.8654166666666667"/>
    <n v="89.54"/>
    <n v="50"/>
    <x v="1"/>
  </r>
  <r>
    <x v="0"/>
    <n v="7.27317880794702E-2"/>
    <n v="29.09271523178808"/>
    <n v="151"/>
    <x v="1"/>
  </r>
  <r>
    <x v="0"/>
    <n v="0.65642371234207963"/>
    <n v="42.006218905472636"/>
    <n v="1608"/>
    <x v="1"/>
  </r>
  <r>
    <x v="1"/>
    <n v="2.2896178343949045"/>
    <n v="47.004903563255965"/>
    <n v="3059"/>
    <x v="0"/>
  </r>
  <r>
    <x v="1"/>
    <n v="4.6937499999999996"/>
    <n v="110.44117647058823"/>
    <n v="34"/>
    <x v="1"/>
  </r>
  <r>
    <x v="1"/>
    <n v="1.3011267605633803"/>
    <n v="41.990909090909092"/>
    <n v="220"/>
    <x v="1"/>
  </r>
  <r>
    <x v="1"/>
    <n v="1.6705422993492407"/>
    <n v="48.012468827930178"/>
    <n v="1604"/>
    <x v="2"/>
  </r>
  <r>
    <x v="1"/>
    <n v="1.738641975308642"/>
    <n v="31.019823788546255"/>
    <n v="454"/>
    <x v="1"/>
  </r>
  <r>
    <x v="1"/>
    <n v="7.1776470588235295"/>
    <n v="99.203252032520325"/>
    <n v="123"/>
    <x v="6"/>
  </r>
  <r>
    <x v="0"/>
    <n v="0.63850976361767731"/>
    <n v="66.022316684378325"/>
    <n v="941"/>
    <x v="1"/>
  </r>
  <r>
    <x v="0"/>
    <n v="0.02"/>
    <n v="2"/>
    <n v="1"/>
    <x v="1"/>
  </r>
  <r>
    <x v="1"/>
    <n v="15.302222222222222"/>
    <n v="46.060200668896321"/>
    <n v="299"/>
    <x v="1"/>
  </r>
  <r>
    <x v="0"/>
    <n v="0.40356164383561643"/>
    <n v="73.650000000000006"/>
    <n v="40"/>
    <x v="1"/>
  </r>
  <r>
    <x v="0"/>
    <n v="0.86220633299284988"/>
    <n v="55.99336650082919"/>
    <n v="3015"/>
    <x v="0"/>
  </r>
  <r>
    <x v="1"/>
    <n v="3.1558486707566464"/>
    <n v="68.985695127402778"/>
    <n v="2237"/>
    <x v="1"/>
  </r>
  <r>
    <x v="0"/>
    <n v="0.89618243243243245"/>
    <n v="60.981609195402299"/>
    <n v="435"/>
    <x v="1"/>
  </r>
  <r>
    <x v="1"/>
    <n v="1.8214503816793892"/>
    <n v="110.98139534883721"/>
    <n v="645"/>
    <x v="1"/>
  </r>
  <r>
    <x v="1"/>
    <n v="3.5588235294117645"/>
    <n v="25"/>
    <n v="484"/>
    <x v="3"/>
  </r>
  <r>
    <x v="1"/>
    <n v="1.3183695652173912"/>
    <n v="78.759740259740255"/>
    <n v="154"/>
    <x v="0"/>
  </r>
  <r>
    <x v="0"/>
    <n v="0.46315634218289087"/>
    <n v="87.960784313725483"/>
    <n v="714"/>
    <x v="1"/>
  </r>
  <r>
    <x v="2"/>
    <n v="0.36132726089785294"/>
    <n v="49.987398739873989"/>
    <n v="1111"/>
    <x v="1"/>
  </r>
  <r>
    <x v="1"/>
    <n v="1.0462820512820512"/>
    <n v="99.524390243902445"/>
    <n v="82"/>
    <x v="1"/>
  </r>
  <r>
    <x v="1"/>
    <n v="6.6885714285714286"/>
    <n v="104.82089552238806"/>
    <n v="134"/>
    <x v="1"/>
  </r>
  <r>
    <x v="2"/>
    <n v="0.62072823218997364"/>
    <n v="108.01469237832875"/>
    <n v="1089"/>
    <x v="1"/>
  </r>
  <r>
    <x v="0"/>
    <n v="0.84699787460148779"/>
    <n v="28.998544660724033"/>
    <n v="5497"/>
    <x v="1"/>
  </r>
  <r>
    <x v="0"/>
    <n v="0.11059030837004405"/>
    <n v="30.028708133971293"/>
    <n v="418"/>
    <x v="1"/>
  </r>
  <r>
    <x v="0"/>
    <n v="0.43838781575037145"/>
    <n v="41.005559416261292"/>
    <n v="1439"/>
    <x v="1"/>
  </r>
  <r>
    <x v="0"/>
    <n v="0.55470588235294116"/>
    <n v="62.866666666666667"/>
    <n v="15"/>
    <x v="1"/>
  </r>
  <r>
    <x v="0"/>
    <n v="0.57399511301160655"/>
    <n v="47.005002501250623"/>
    <n v="1999"/>
    <x v="0"/>
  </r>
  <r>
    <x v="1"/>
    <n v="1.2343497363796134"/>
    <n v="26.997693638285604"/>
    <n v="5203"/>
    <x v="1"/>
  </r>
  <r>
    <x v="1"/>
    <n v="1.2846"/>
    <n v="68.329787234042556"/>
    <n v="94"/>
    <x v="1"/>
  </r>
  <r>
    <x v="0"/>
    <n v="0.63989361702127656"/>
    <n v="50.974576271186443"/>
    <n v="118"/>
    <x v="1"/>
  </r>
  <r>
    <x v="1"/>
    <n v="1.2729885057471264"/>
    <n v="54.024390243902438"/>
    <n v="205"/>
    <x v="1"/>
  </r>
  <r>
    <x v="0"/>
    <n v="0.10638024357239513"/>
    <n v="97.055555555555557"/>
    <n v="162"/>
    <x v="1"/>
  </r>
  <r>
    <x v="0"/>
    <n v="0.40470588235294119"/>
    <n v="24.867469879518072"/>
    <n v="83"/>
    <x v="1"/>
  </r>
  <r>
    <x v="1"/>
    <n v="2.8766666666666665"/>
    <n v="84.423913043478265"/>
    <n v="92"/>
    <x v="1"/>
  </r>
  <r>
    <x v="1"/>
    <n v="5.7294444444444448"/>
    <n v="47.091324200913242"/>
    <n v="219"/>
    <x v="1"/>
  </r>
  <r>
    <x v="1"/>
    <n v="1.1290429799426933"/>
    <n v="77.996041171813147"/>
    <n v="2526"/>
    <x v="1"/>
  </r>
  <r>
    <x v="0"/>
    <n v="0.46387573964497042"/>
    <n v="62.967871485943775"/>
    <n v="747"/>
    <x v="1"/>
  </r>
  <r>
    <x v="3"/>
    <n v="0.90675916230366493"/>
    <n v="81.006080449017773"/>
    <n v="2138"/>
    <x v="1"/>
  </r>
  <r>
    <x v="0"/>
    <n v="0.67740740740740746"/>
    <n v="65.321428571428569"/>
    <n v="84"/>
    <x v="1"/>
  </r>
  <r>
    <x v="1"/>
    <n v="1.9249019607843136"/>
    <n v="104.43617021276596"/>
    <n v="94"/>
    <x v="1"/>
  </r>
  <r>
    <x v="0"/>
    <n v="0.82714285714285718"/>
    <n v="69.989010989010993"/>
    <n v="91"/>
    <x v="1"/>
  </r>
  <r>
    <x v="0"/>
    <n v="0.54163920922570019"/>
    <n v="83.023989898989896"/>
    <n v="792"/>
    <x v="1"/>
  </r>
  <r>
    <x v="3"/>
    <n v="0.16722222222222222"/>
    <n v="90.3"/>
    <n v="10"/>
    <x v="0"/>
  </r>
  <r>
    <x v="1"/>
    <n v="1.168766404199475"/>
    <n v="103.98131932282546"/>
    <n v="1713"/>
    <x v="6"/>
  </r>
  <r>
    <x v="1"/>
    <n v="10.521538461538462"/>
    <n v="54.931726907630519"/>
    <n v="249"/>
    <x v="1"/>
  </r>
  <r>
    <x v="1"/>
    <n v="1.2307407407407407"/>
    <n v="51.921875"/>
    <n v="192"/>
    <x v="1"/>
  </r>
  <r>
    <x v="1"/>
    <n v="1.7863855421686747"/>
    <n v="60.02834008097166"/>
    <n v="247"/>
    <x v="1"/>
  </r>
  <r>
    <x v="1"/>
    <n v="3.5528169014084505"/>
    <n v="44.003488879197555"/>
    <n v="2293"/>
    <x v="1"/>
  </r>
  <r>
    <x v="1"/>
    <n v="1.6190634146341463"/>
    <n v="53.003513254551258"/>
    <n v="3131"/>
    <x v="1"/>
  </r>
  <r>
    <x v="0"/>
    <n v="0.24914285714285714"/>
    <n v="54.5"/>
    <n v="32"/>
    <x v="1"/>
  </r>
  <r>
    <x v="1"/>
    <n v="1.9872222222222222"/>
    <n v="75.04195804195804"/>
    <n v="143"/>
    <x v="6"/>
  </r>
  <r>
    <x v="3"/>
    <n v="0.34752688172043011"/>
    <n v="35.911111111111111"/>
    <n v="90"/>
    <x v="1"/>
  </r>
  <r>
    <x v="1"/>
    <n v="1.7641935483870967"/>
    <n v="36.952702702702702"/>
    <n v="296"/>
    <x v="1"/>
  </r>
  <r>
    <x v="1"/>
    <n v="5.1138095238095236"/>
    <n v="63.170588235294119"/>
    <n v="170"/>
    <x v="1"/>
  </r>
  <r>
    <x v="0"/>
    <n v="0.82044117647058823"/>
    <n v="29.99462365591398"/>
    <n v="186"/>
    <x v="1"/>
  </r>
  <r>
    <x v="3"/>
    <n v="0.24326030927835052"/>
    <n v="86"/>
    <n v="439"/>
    <x v="4"/>
  </r>
  <r>
    <x v="0"/>
    <n v="0.50482758620689661"/>
    <n v="75.014876033057845"/>
    <n v="605"/>
    <x v="1"/>
  </r>
  <r>
    <x v="1"/>
    <n v="9.67"/>
    <n v="101.19767441860465"/>
    <n v="86"/>
    <x v="3"/>
  </r>
  <r>
    <x v="0"/>
    <n v="0.04"/>
    <n v="4"/>
    <n v="1"/>
    <x v="0"/>
  </r>
  <r>
    <x v="1"/>
    <n v="1.2284501347708894"/>
    <n v="29.001272669424118"/>
    <n v="6286"/>
    <x v="1"/>
  </r>
  <r>
    <x v="0"/>
    <n v="0.63437500000000002"/>
    <n v="98.225806451612897"/>
    <n v="31"/>
    <x v="1"/>
  </r>
  <r>
    <x v="0"/>
    <n v="0.56331688596491225"/>
    <n v="87.001693480101608"/>
    <n v="1181"/>
    <x v="1"/>
  </r>
  <r>
    <x v="0"/>
    <n v="0.44074999999999998"/>
    <n v="45.205128205128204"/>
    <n v="39"/>
    <x v="1"/>
  </r>
  <r>
    <x v="1"/>
    <n v="1.1837253218884121"/>
    <n v="37.001341561577675"/>
    <n v="3727"/>
    <x v="1"/>
  </r>
  <r>
    <x v="1"/>
    <n v="1.041243169398907"/>
    <n v="94.976947040498445"/>
    <n v="1605"/>
    <x v="1"/>
  </r>
  <r>
    <x v="0"/>
    <n v="0.26640000000000003"/>
    <n v="28.956521739130434"/>
    <n v="46"/>
    <x v="1"/>
  </r>
  <r>
    <x v="1"/>
    <n v="3.5120118343195266"/>
    <n v="55.993396226415094"/>
    <n v="2120"/>
    <x v="1"/>
  </r>
  <r>
    <x v="0"/>
    <n v="0.90063492063492068"/>
    <n v="54.038095238095238"/>
    <n v="105"/>
    <x v="1"/>
  </r>
  <r>
    <x v="1"/>
    <n v="1.7162500000000001"/>
    <n v="82.38"/>
    <n v="50"/>
    <x v="1"/>
  </r>
  <r>
    <x v="1"/>
    <n v="1.4104655870445344"/>
    <n v="66.997115384615384"/>
    <n v="2080"/>
    <x v="1"/>
  </r>
  <r>
    <x v="0"/>
    <n v="0.30579449152542371"/>
    <n v="107.91401869158878"/>
    <n v="535"/>
    <x v="1"/>
  </r>
  <r>
    <x v="1"/>
    <n v="1.0816455696202532"/>
    <n v="69.009501187648453"/>
    <n v="2105"/>
    <x v="1"/>
  </r>
  <r>
    <x v="1"/>
    <n v="1.3345505617977529"/>
    <n v="39.006568144499177"/>
    <n v="2436"/>
    <x v="1"/>
  </r>
  <r>
    <x v="1"/>
    <n v="1.8785106382978722"/>
    <n v="110.3625"/>
    <n v="80"/>
    <x v="1"/>
  </r>
  <r>
    <x v="1"/>
    <n v="3.32"/>
    <n v="94.857142857142861"/>
    <n v="42"/>
    <x v="1"/>
  </r>
  <r>
    <x v="1"/>
    <n v="5.7521428571428572"/>
    <n v="57.935251798561154"/>
    <n v="139"/>
    <x v="0"/>
  </r>
  <r>
    <x v="0"/>
    <n v="0.40500000000000003"/>
    <n v="101.25"/>
    <n v="16"/>
    <x v="1"/>
  </r>
  <r>
    <x v="1"/>
    <n v="1.8442857142857143"/>
    <n v="64.95597484276729"/>
    <n v="159"/>
    <x v="1"/>
  </r>
  <r>
    <x v="1"/>
    <n v="2.8580555555555556"/>
    <n v="27.00524934383202"/>
    <n v="381"/>
    <x v="1"/>
  </r>
  <r>
    <x v="1"/>
    <n v="3.19"/>
    <n v="50.97422680412371"/>
    <n v="194"/>
    <x v="4"/>
  </r>
  <r>
    <x v="0"/>
    <n v="0.39234070221066319"/>
    <n v="104.94260869565217"/>
    <n v="575"/>
    <x v="1"/>
  </r>
  <r>
    <x v="1"/>
    <n v="1.7814000000000001"/>
    <n v="84.028301886792448"/>
    <n v="106"/>
    <x v="1"/>
  </r>
  <r>
    <x v="1"/>
    <n v="3.6515"/>
    <n v="102.85915492957747"/>
    <n v="142"/>
    <x v="1"/>
  </r>
  <r>
    <x v="1"/>
    <n v="1.1394594594594594"/>
    <n v="39.962085308056871"/>
    <n v="211"/>
    <x v="1"/>
  </r>
  <r>
    <x v="0"/>
    <n v="0.29828720626631855"/>
    <n v="51.001785714285717"/>
    <n v="1120"/>
    <x v="1"/>
  </r>
  <r>
    <x v="0"/>
    <n v="0.54270588235294115"/>
    <n v="40.823008849557525"/>
    <n v="113"/>
    <x v="1"/>
  </r>
  <r>
    <x v="1"/>
    <n v="2.3634156976744185"/>
    <n v="58.999637155297535"/>
    <n v="2756"/>
    <x v="1"/>
  </r>
  <r>
    <x v="1"/>
    <n v="5.1291666666666664"/>
    <n v="71.156069364161851"/>
    <n v="173"/>
    <x v="4"/>
  </r>
  <r>
    <x v="1"/>
    <n v="1.0065116279069768"/>
    <n v="99.494252873563212"/>
    <n v="87"/>
    <x v="1"/>
  </r>
  <r>
    <x v="0"/>
    <n v="0.81348423194303154"/>
    <n v="103.98634590377114"/>
    <n v="1538"/>
    <x v="1"/>
  </r>
  <r>
    <x v="0"/>
    <n v="0.16404761904761905"/>
    <n v="76.555555555555557"/>
    <n v="9"/>
    <x v="1"/>
  </r>
  <r>
    <x v="0"/>
    <n v="0.52774617067833696"/>
    <n v="87.068592057761734"/>
    <n v="554"/>
    <x v="1"/>
  </r>
  <r>
    <x v="1"/>
    <n v="2.6020608108108108"/>
    <n v="48.99554707379135"/>
    <n v="1572"/>
    <x v="4"/>
  </r>
  <r>
    <x v="0"/>
    <n v="0.30732891832229581"/>
    <n v="42.969135802469133"/>
    <n v="648"/>
    <x v="4"/>
  </r>
  <r>
    <x v="0"/>
    <n v="0.13500000000000001"/>
    <n v="33.428571428571431"/>
    <n v="21"/>
    <x v="4"/>
  </r>
  <r>
    <x v="1"/>
    <n v="1.7862556663644606"/>
    <n v="83.982949701619773"/>
    <n v="2346"/>
    <x v="1"/>
  </r>
  <r>
    <x v="1"/>
    <n v="2.2005660377358489"/>
    <n v="101.41739130434783"/>
    <n v="115"/>
    <x v="1"/>
  </r>
  <r>
    <x v="1"/>
    <n v="1.015108695652174"/>
    <n v="109.87058823529412"/>
    <n v="85"/>
    <x v="6"/>
  </r>
  <r>
    <x v="1"/>
    <n v="1.915"/>
    <n v="31.916666666666668"/>
    <n v="144"/>
    <x v="1"/>
  </r>
  <r>
    <x v="1"/>
    <n v="3.0534683098591549"/>
    <n v="70.993450675399103"/>
    <n v="2443"/>
    <x v="1"/>
  </r>
  <r>
    <x v="3"/>
    <n v="0.23995287958115183"/>
    <n v="77.026890756302521"/>
    <n v="595"/>
    <x v="1"/>
  </r>
  <r>
    <x v="1"/>
    <n v="7.2377777777777776"/>
    <n v="101.78125"/>
    <n v="64"/>
    <x v="1"/>
  </r>
  <r>
    <x v="1"/>
    <n v="5.4736000000000002"/>
    <n v="51.059701492537314"/>
    <n v="268"/>
    <x v="1"/>
  </r>
  <r>
    <x v="1"/>
    <n v="4.1449999999999996"/>
    <n v="68.02051282051282"/>
    <n v="195"/>
    <x v="3"/>
  </r>
  <r>
    <x v="0"/>
    <n v="9.0696409140369975E-3"/>
    <n v="30.87037037037037"/>
    <n v="54"/>
    <x v="1"/>
  </r>
  <r>
    <x v="0"/>
    <n v="0.34173469387755101"/>
    <n v="27.908333333333335"/>
    <n v="120"/>
    <x v="1"/>
  </r>
  <r>
    <x v="0"/>
    <n v="0.239488107549121"/>
    <n v="79.994818652849744"/>
    <n v="579"/>
    <x v="3"/>
  </r>
  <r>
    <x v="0"/>
    <n v="0.48072649572649573"/>
    <n v="38.003378378378379"/>
    <n v="2072"/>
    <x v="1"/>
  </r>
  <r>
    <x v="0"/>
    <n v="0"/>
    <e v="#DIV/0!"/>
    <n v="0"/>
    <x v="1"/>
  </r>
  <r>
    <x v="0"/>
    <n v="0.70145182291666663"/>
    <n v="59.990534521158132"/>
    <n v="1796"/>
    <x v="1"/>
  </r>
  <r>
    <x v="1"/>
    <n v="5.2992307692307694"/>
    <n v="37.037634408602152"/>
    <n v="186"/>
    <x v="2"/>
  </r>
  <r>
    <x v="1"/>
    <n v="1.8032549019607844"/>
    <n v="99.963043478260872"/>
    <n v="460"/>
    <x v="1"/>
  </r>
  <r>
    <x v="0"/>
    <n v="0.92320000000000002"/>
    <n v="111.6774193548387"/>
    <n v="62"/>
    <x v="6"/>
  </r>
  <r>
    <x v="0"/>
    <n v="0.13901001112347053"/>
    <n v="36.014409221902014"/>
    <n v="347"/>
    <x v="1"/>
  </r>
  <r>
    <x v="1"/>
    <n v="9.2707777777777771"/>
    <n v="66.010284810126578"/>
    <n v="2528"/>
    <x v="1"/>
  </r>
  <r>
    <x v="0"/>
    <n v="0.39857142857142858"/>
    <n v="44.05263157894737"/>
    <n v="19"/>
    <x v="1"/>
  </r>
  <r>
    <x v="1"/>
    <n v="1.1222929936305732"/>
    <n v="52.999726551818434"/>
    <n v="3657"/>
    <x v="1"/>
  </r>
  <r>
    <x v="0"/>
    <n v="0.70925816023738875"/>
    <n v="95"/>
    <n v="1258"/>
    <x v="1"/>
  </r>
  <r>
    <x v="1"/>
    <n v="1.1908974358974358"/>
    <n v="70.908396946564892"/>
    <n v="131"/>
    <x v="2"/>
  </r>
  <r>
    <x v="0"/>
    <n v="0.24017591339648173"/>
    <n v="98.060773480662988"/>
    <n v="362"/>
    <x v="1"/>
  </r>
  <r>
    <x v="1"/>
    <n v="1.3931868131868133"/>
    <n v="53.046025104602514"/>
    <n v="239"/>
    <x v="1"/>
  </r>
  <r>
    <x v="3"/>
    <n v="0.39277108433734942"/>
    <n v="93.142857142857139"/>
    <n v="35"/>
    <x v="1"/>
  </r>
  <r>
    <x v="3"/>
    <n v="0.22439077144917088"/>
    <n v="58.945075757575758"/>
    <n v="528"/>
    <x v="5"/>
  </r>
  <r>
    <x v="0"/>
    <n v="0.55779069767441858"/>
    <n v="36.067669172932334"/>
    <n v="133"/>
    <x v="0"/>
  </r>
  <r>
    <x v="0"/>
    <n v="0.42523125996810207"/>
    <n v="63.030732860520096"/>
    <n v="846"/>
    <x v="1"/>
  </r>
  <r>
    <x v="1"/>
    <n v="1.1200000000000001"/>
    <n v="84.717948717948715"/>
    <n v="78"/>
    <x v="1"/>
  </r>
  <r>
    <x v="0"/>
    <n v="7.0681818181818179E-2"/>
    <n v="62.2"/>
    <n v="10"/>
    <x v="1"/>
  </r>
  <r>
    <x v="1"/>
    <n v="1.0174563871693867"/>
    <n v="101.97518330513255"/>
    <n v="1773"/>
    <x v="1"/>
  </r>
  <r>
    <x v="1"/>
    <n v="4.2575000000000003"/>
    <n v="106.4375"/>
    <n v="32"/>
    <x v="1"/>
  </r>
  <r>
    <x v="1"/>
    <n v="1.4553947368421052"/>
    <n v="29.975609756097562"/>
    <n v="369"/>
    <x v="1"/>
  </r>
  <r>
    <x v="0"/>
    <n v="0.32453465346534655"/>
    <n v="85.806282722513089"/>
    <n v="191"/>
    <x v="1"/>
  </r>
  <r>
    <x v="1"/>
    <n v="7.003333333333333"/>
    <n v="70.82022471910112"/>
    <n v="89"/>
    <x v="1"/>
  </r>
  <r>
    <x v="0"/>
    <n v="0.83904860392967939"/>
    <n v="40.998484082870135"/>
    <n v="1979"/>
    <x v="1"/>
  </r>
  <r>
    <x v="0"/>
    <n v="0.84190476190476193"/>
    <n v="28.063492063492063"/>
    <n v="63"/>
    <x v="1"/>
  </r>
  <r>
    <x v="1"/>
    <n v="1.5595180722891566"/>
    <n v="88.054421768707485"/>
    <n v="147"/>
    <x v="1"/>
  </r>
  <r>
    <x v="0"/>
    <n v="0.99619450317124736"/>
    <n v="31"/>
    <n v="6080"/>
    <x v="0"/>
  </r>
  <r>
    <x v="0"/>
    <n v="0.80300000000000005"/>
    <n v="90.337500000000006"/>
    <n v="80"/>
    <x v="4"/>
  </r>
  <r>
    <x v="0"/>
    <n v="0.11254901960784314"/>
    <n v="63.777777777777779"/>
    <n v="9"/>
    <x v="1"/>
  </r>
  <r>
    <x v="0"/>
    <n v="0.91740952380952379"/>
    <n v="53.995515695067262"/>
    <n v="1784"/>
    <x v="1"/>
  </r>
  <r>
    <x v="2"/>
    <n v="0.95521156936261387"/>
    <n v="48.993956043956047"/>
    <n v="3640"/>
    <x v="5"/>
  </r>
  <r>
    <x v="1"/>
    <n v="5.0287499999999996"/>
    <n v="63.857142857142854"/>
    <n v="126"/>
    <x v="0"/>
  </r>
  <r>
    <x v="1"/>
    <n v="1.5924394463667819"/>
    <n v="82.996393146979258"/>
    <n v="2218"/>
    <x v="4"/>
  </r>
  <r>
    <x v="0"/>
    <n v="0.15022446689113356"/>
    <n v="55.08230452674897"/>
    <n v="243"/>
    <x v="1"/>
  </r>
  <r>
    <x v="1"/>
    <n v="4.820384615384615"/>
    <n v="62.044554455445542"/>
    <n v="202"/>
    <x v="6"/>
  </r>
  <r>
    <x v="1"/>
    <n v="1.4996938775510205"/>
    <n v="104.97857142857143"/>
    <n v="140"/>
    <x v="6"/>
  </r>
  <r>
    <x v="1"/>
    <n v="1.1722156398104266"/>
    <n v="94.044676806083643"/>
    <n v="1052"/>
    <x v="3"/>
  </r>
  <r>
    <x v="0"/>
    <n v="0.37695968274950431"/>
    <n v="44.007716049382715"/>
    <n v="1296"/>
    <x v="1"/>
  </r>
  <r>
    <x v="0"/>
    <n v="0.72653061224489801"/>
    <n v="92.467532467532465"/>
    <n v="77"/>
    <x v="1"/>
  </r>
  <r>
    <x v="1"/>
    <n v="2.6598113207547169"/>
    <n v="57.072874493927124"/>
    <n v="247"/>
    <x v="1"/>
  </r>
  <r>
    <x v="0"/>
    <n v="0.24205617977528091"/>
    <n v="109.07848101265823"/>
    <n v="395"/>
    <x v="6"/>
  </r>
  <r>
    <x v="0"/>
    <n v="2.5064935064935064E-2"/>
    <n v="39.387755102040813"/>
    <n v="49"/>
    <x v="4"/>
  </r>
  <r>
    <x v="0"/>
    <n v="0.1632979976442874"/>
    <n v="77.022222222222226"/>
    <n v="180"/>
    <x v="1"/>
  </r>
  <r>
    <x v="1"/>
    <n v="2.7650000000000001"/>
    <n v="92.166666666666671"/>
    <n v="84"/>
    <x v="1"/>
  </r>
  <r>
    <x v="0"/>
    <n v="0.88803571428571426"/>
    <n v="61.007063197026021"/>
    <n v="2690"/>
    <x v="1"/>
  </r>
  <r>
    <x v="1"/>
    <n v="1.6357142857142857"/>
    <n v="78.068181818181813"/>
    <n v="88"/>
    <x v="1"/>
  </r>
  <r>
    <x v="1"/>
    <n v="9.69"/>
    <n v="80.75"/>
    <n v="156"/>
    <x v="1"/>
  </r>
  <r>
    <x v="1"/>
    <n v="2.7091376701966716"/>
    <n v="59.991289782244557"/>
    <n v="2985"/>
    <x v="1"/>
  </r>
  <r>
    <x v="1"/>
    <n v="2.8421355932203389"/>
    <n v="110.03018372703411"/>
    <n v="762"/>
    <x v="1"/>
  </r>
  <r>
    <x v="3"/>
    <n v="0.04"/>
    <n v="4"/>
    <n v="1"/>
    <x v="5"/>
  </r>
  <r>
    <x v="0"/>
    <n v="0.58632981676846196"/>
    <n v="37.99856063332134"/>
    <n v="2779"/>
    <x v="2"/>
  </r>
  <r>
    <x v="0"/>
    <n v="0.98511111111111116"/>
    <n v="96.369565217391298"/>
    <n v="92"/>
    <x v="1"/>
  </r>
  <r>
    <x v="0"/>
    <n v="0.43975381008206332"/>
    <n v="72.978599221789878"/>
    <n v="1028"/>
    <x v="1"/>
  </r>
  <r>
    <x v="1"/>
    <n v="1.5166315789473683"/>
    <n v="26.007220216606498"/>
    <n v="554"/>
    <x v="0"/>
  </r>
  <r>
    <x v="1"/>
    <n v="2.2363492063492063"/>
    <n v="104.36296296296297"/>
    <n v="135"/>
    <x v="3"/>
  </r>
  <r>
    <x v="1"/>
    <n v="2.3975"/>
    <n v="102.18852459016394"/>
    <n v="122"/>
    <x v="1"/>
  </r>
  <r>
    <x v="1"/>
    <n v="1.9933333333333334"/>
    <n v="54.117647058823529"/>
    <n v="221"/>
    <x v="1"/>
  </r>
  <r>
    <x v="1"/>
    <n v="1.373448275862069"/>
    <n v="63.222222222222221"/>
    <n v="126"/>
    <x v="1"/>
  </r>
  <r>
    <x v="1"/>
    <n v="1.009696106362773"/>
    <n v="104.03228962818004"/>
    <n v="1022"/>
    <x v="1"/>
  </r>
  <r>
    <x v="1"/>
    <n v="7.9416000000000002"/>
    <n v="49.994334277620396"/>
    <n v="3177"/>
    <x v="1"/>
  </r>
  <r>
    <x v="1"/>
    <n v="3.6970000000000001"/>
    <n v="56.015151515151516"/>
    <n v="198"/>
    <x v="5"/>
  </r>
  <r>
    <x v="0"/>
    <n v="0.12818181818181817"/>
    <n v="48.807692307692307"/>
    <n v="26"/>
    <x v="5"/>
  </r>
  <r>
    <x v="1"/>
    <n v="1.3802702702702703"/>
    <n v="60.082352941176474"/>
    <n v="85"/>
    <x v="2"/>
  </r>
  <r>
    <x v="0"/>
    <n v="0.83813278008298753"/>
    <n v="78.990502793296088"/>
    <n v="1790"/>
    <x v="1"/>
  </r>
  <r>
    <x v="1"/>
    <n v="2.0460063224446787"/>
    <n v="53.99499443826474"/>
    <n v="3596"/>
    <x v="1"/>
  </r>
  <r>
    <x v="0"/>
    <n v="0.44344086021505374"/>
    <n v="111.45945945945945"/>
    <n v="37"/>
    <x v="1"/>
  </r>
  <r>
    <x v="1"/>
    <n v="2.1860294117647059"/>
    <n v="60.922131147540981"/>
    <n v="244"/>
    <x v="1"/>
  </r>
  <r>
    <x v="1"/>
    <n v="1.8603314917127072"/>
    <n v="26.0015444015444"/>
    <n v="5180"/>
    <x v="1"/>
  </r>
  <r>
    <x v="1"/>
    <n v="2.3733830845771142"/>
    <n v="80.993208828522924"/>
    <n v="589"/>
    <x v="6"/>
  </r>
  <r>
    <x v="1"/>
    <n v="3.0565384615384614"/>
    <n v="34.995963302752294"/>
    <n v="2725"/>
    <x v="1"/>
  </r>
  <r>
    <x v="0"/>
    <n v="0.94142857142857139"/>
    <n v="94.142857142857139"/>
    <n v="35"/>
    <x v="6"/>
  </r>
  <r>
    <x v="3"/>
    <n v="0.54400000000000004"/>
    <n v="52.085106382978722"/>
    <n v="94"/>
    <x v="1"/>
  </r>
  <r>
    <x v="1"/>
    <n v="1.1188059701492536"/>
    <n v="24.986666666666668"/>
    <n v="300"/>
    <x v="1"/>
  </r>
  <r>
    <x v="1"/>
    <n v="3.6914814814814814"/>
    <n v="69.215277777777771"/>
    <n v="144"/>
    <x v="1"/>
  </r>
  <r>
    <x v="0"/>
    <n v="0.62930372148859548"/>
    <n v="93.944444444444443"/>
    <n v="558"/>
    <x v="1"/>
  </r>
  <r>
    <x v="0"/>
    <n v="0.6492783505154639"/>
    <n v="98.40625"/>
    <n v="64"/>
    <x v="1"/>
  </r>
  <r>
    <x v="3"/>
    <n v="0.18853658536585366"/>
    <n v="41.783783783783782"/>
    <n v="37"/>
    <x v="1"/>
  </r>
  <r>
    <x v="0"/>
    <n v="0.1675440414507772"/>
    <n v="65.991836734693877"/>
    <n v="245"/>
    <x v="1"/>
  </r>
  <r>
    <x v="1"/>
    <n v="1.0111290322580646"/>
    <n v="72.05747126436782"/>
    <n v="87"/>
    <x v="1"/>
  </r>
  <r>
    <x v="1"/>
    <n v="3.4150228310502282"/>
    <n v="48.003209242618745"/>
    <n v="3116"/>
    <x v="1"/>
  </r>
  <r>
    <x v="0"/>
    <n v="0.64016666666666666"/>
    <n v="54.098591549295776"/>
    <n v="71"/>
    <x v="1"/>
  </r>
  <r>
    <x v="0"/>
    <n v="0.5208045977011494"/>
    <n v="107.88095238095238"/>
    <n v="42"/>
    <x v="1"/>
  </r>
  <r>
    <x v="1"/>
    <n v="3.2240211640211642"/>
    <n v="67.034103410341032"/>
    <n v="909"/>
    <x v="1"/>
  </r>
  <r>
    <x v="1"/>
    <n v="1.1950810185185186"/>
    <n v="64.01425914445133"/>
    <n v="1613"/>
    <x v="1"/>
  </r>
  <r>
    <x v="1"/>
    <n v="1.4679775280898877"/>
    <n v="96.066176470588232"/>
    <n v="136"/>
    <x v="1"/>
  </r>
  <r>
    <x v="1"/>
    <n v="9.5057142857142853"/>
    <n v="51.184615384615384"/>
    <n v="130"/>
    <x v="1"/>
  </r>
  <r>
    <x v="0"/>
    <n v="0.72893617021276591"/>
    <n v="43.92307692307692"/>
    <n v="156"/>
    <x v="0"/>
  </r>
  <r>
    <x v="0"/>
    <n v="0.7900824873096447"/>
    <n v="91.021198830409361"/>
    <n v="1368"/>
    <x v="4"/>
  </r>
  <r>
    <x v="0"/>
    <n v="0.64721518987341775"/>
    <n v="50.127450980392155"/>
    <n v="102"/>
    <x v="1"/>
  </r>
  <r>
    <x v="0"/>
    <n v="0.82028169014084507"/>
    <n v="67.720930232558146"/>
    <n v="86"/>
    <x v="2"/>
  </r>
  <r>
    <x v="1"/>
    <n v="10.376666666666667"/>
    <n v="61.03921568627451"/>
    <n v="102"/>
    <x v="1"/>
  </r>
  <r>
    <x v="0"/>
    <n v="0.12910076530612244"/>
    <n v="80.011857707509876"/>
    <n v="253"/>
    <x v="1"/>
  </r>
  <r>
    <x v="1"/>
    <n v="1.5484210526315789"/>
    <n v="47.001497753369947"/>
    <n v="4006"/>
    <x v="1"/>
  </r>
  <r>
    <x v="0"/>
    <n v="7.0991735537190084E-2"/>
    <n v="71.127388535031841"/>
    <n v="157"/>
    <x v="1"/>
  </r>
  <r>
    <x v="1"/>
    <n v="2.0852773826458035"/>
    <n v="89.99079189686924"/>
    <n v="1629"/>
    <x v="1"/>
  </r>
  <r>
    <x v="0"/>
    <n v="0.99683544303797467"/>
    <n v="43.032786885245905"/>
    <n v="183"/>
    <x v="1"/>
  </r>
  <r>
    <x v="1"/>
    <n v="2.0159756097560977"/>
    <n v="67.997714808043881"/>
    <n v="2188"/>
    <x v="1"/>
  </r>
  <r>
    <x v="1"/>
    <n v="1.6209032258064515"/>
    <n v="73.004566210045667"/>
    <n v="2409"/>
    <x v="6"/>
  </r>
  <r>
    <x v="0"/>
    <n v="3.6436208125445471E-2"/>
    <n v="62.341463414634148"/>
    <n v="82"/>
    <x v="3"/>
  </r>
  <r>
    <x v="0"/>
    <n v="0.05"/>
    <n v="5"/>
    <n v="1"/>
    <x v="4"/>
  </r>
  <r>
    <x v="1"/>
    <n v="2.0663492063492064"/>
    <n v="67.103092783505161"/>
    <n v="194"/>
    <x v="1"/>
  </r>
  <r>
    <x v="1"/>
    <n v="1.2823628691983122"/>
    <n v="79.978947368421046"/>
    <n v="1140"/>
    <x v="1"/>
  </r>
  <r>
    <x v="1"/>
    <n v="1.1966037735849056"/>
    <n v="62.176470588235297"/>
    <n v="102"/>
    <x v="1"/>
  </r>
  <r>
    <x v="1"/>
    <n v="1.7073055242390078"/>
    <n v="53.005950297514879"/>
    <n v="2857"/>
    <x v="1"/>
  </r>
  <r>
    <x v="1"/>
    <n v="1.8721212121212121"/>
    <n v="57.738317757009348"/>
    <n v="107"/>
    <x v="1"/>
  </r>
  <r>
    <x v="1"/>
    <n v="1.8838235294117647"/>
    <n v="40.03125"/>
    <n v="160"/>
    <x v="4"/>
  </r>
  <r>
    <x v="1"/>
    <n v="1.3129869186046512"/>
    <n v="81.016591928251117"/>
    <n v="2230"/>
    <x v="1"/>
  </r>
  <r>
    <x v="1"/>
    <n v="2.8397435897435899"/>
    <n v="35.047468354430379"/>
    <n v="316"/>
    <x v="1"/>
  </r>
  <r>
    <x v="1"/>
    <n v="1.2041999999999999"/>
    <n v="102.92307692307692"/>
    <n v="117"/>
    <x v="1"/>
  </r>
  <r>
    <x v="1"/>
    <n v="4.1905607476635511"/>
    <n v="27.998126756166094"/>
    <n v="6406"/>
    <x v="1"/>
  </r>
  <r>
    <x v="3"/>
    <n v="0.13853658536585367"/>
    <n v="75.733333333333334"/>
    <n v="15"/>
    <x v="1"/>
  </r>
  <r>
    <x v="1"/>
    <n v="1.3943548387096774"/>
    <n v="45.026041666666664"/>
    <n v="192"/>
    <x v="1"/>
  </r>
  <r>
    <x v="1"/>
    <n v="1.74"/>
    <n v="73.615384615384613"/>
    <n v="26"/>
    <x v="0"/>
  </r>
  <r>
    <x v="1"/>
    <n v="1.5549056603773586"/>
    <n v="56.991701244813278"/>
    <n v="723"/>
    <x v="1"/>
  </r>
  <r>
    <x v="1"/>
    <n v="1.7044705882352942"/>
    <n v="85.223529411764702"/>
    <n v="170"/>
    <x v="6"/>
  </r>
  <r>
    <x v="1"/>
    <n v="1.8951562500000001"/>
    <n v="50.962184873949582"/>
    <n v="238"/>
    <x v="4"/>
  </r>
  <r>
    <x v="1"/>
    <n v="2.4971428571428573"/>
    <n v="63.563636363636363"/>
    <n v="55"/>
    <x v="1"/>
  </r>
  <r>
    <x v="0"/>
    <n v="0.48860523665659616"/>
    <n v="80.999165275459092"/>
    <n v="1198"/>
    <x v="1"/>
  </r>
  <r>
    <x v="0"/>
    <n v="0.28461970393057684"/>
    <n v="86.044753086419746"/>
    <n v="648"/>
    <x v="1"/>
  </r>
  <r>
    <x v="1"/>
    <n v="2.6802325581395348"/>
    <n v="90.0390625"/>
    <n v="128"/>
    <x v="2"/>
  </r>
  <r>
    <x v="1"/>
    <n v="6.1980078125000002"/>
    <n v="74.006063432835816"/>
    <n v="2144"/>
    <x v="1"/>
  </r>
  <r>
    <x v="0"/>
    <n v="3.1301587301587303E-2"/>
    <n v="92.4375"/>
    <n v="64"/>
    <x v="1"/>
  </r>
  <r>
    <x v="1"/>
    <n v="1.5992152704135738"/>
    <n v="55.999257333828446"/>
    <n v="2693"/>
    <x v="4"/>
  </r>
  <r>
    <x v="1"/>
    <n v="2.793921568627451"/>
    <n v="32.983796296296298"/>
    <n v="432"/>
    <x v="1"/>
  </r>
  <r>
    <x v="0"/>
    <n v="0.77373333333333338"/>
    <n v="93.596774193548384"/>
    <n v="62"/>
    <x v="1"/>
  </r>
  <r>
    <x v="1"/>
    <n v="2.0632812500000002"/>
    <n v="69.867724867724874"/>
    <n v="189"/>
    <x v="1"/>
  </r>
  <r>
    <x v="1"/>
    <n v="6.9424999999999999"/>
    <n v="72.129870129870127"/>
    <n v="154"/>
    <x v="4"/>
  </r>
  <r>
    <x v="1"/>
    <n v="1.5178947368421052"/>
    <n v="30.041666666666668"/>
    <n v="96"/>
    <x v="1"/>
  </r>
  <r>
    <x v="0"/>
    <n v="0.64582072176949945"/>
    <n v="73.968000000000004"/>
    <n v="750"/>
    <x v="1"/>
  </r>
  <r>
    <x v="3"/>
    <n v="0.62873684210526315"/>
    <n v="68.65517241379311"/>
    <n v="87"/>
    <x v="1"/>
  </r>
  <r>
    <x v="1"/>
    <n v="3.1039864864864866"/>
    <n v="59.992164544564154"/>
    <n v="3063"/>
    <x v="1"/>
  </r>
  <r>
    <x v="2"/>
    <n v="0.42859916782246882"/>
    <n v="111.15827338129496"/>
    <n v="278"/>
    <x v="1"/>
  </r>
  <r>
    <x v="0"/>
    <n v="0.83119402985074631"/>
    <n v="53.038095238095238"/>
    <n v="105"/>
    <x v="1"/>
  </r>
  <r>
    <x v="3"/>
    <n v="0.78531302876480547"/>
    <n v="55.985524728588658"/>
    <n v="1658"/>
    <x v="1"/>
  </r>
  <r>
    <x v="1"/>
    <n v="1.1409352517985611"/>
    <n v="69.986760812003524"/>
    <n v="2266"/>
    <x v="1"/>
  </r>
  <r>
    <x v="0"/>
    <n v="0.64537683358624176"/>
    <n v="48.998079877112133"/>
    <n v="2604"/>
    <x v="3"/>
  </r>
  <r>
    <x v="0"/>
    <n v="0.79411764705882348"/>
    <n v="103.84615384615384"/>
    <n v="65"/>
    <x v="1"/>
  </r>
  <r>
    <x v="0"/>
    <n v="0.11419117647058824"/>
    <n v="99.127659574468083"/>
    <n v="94"/>
    <x v="1"/>
  </r>
  <r>
    <x v="2"/>
    <n v="0.56186046511627907"/>
    <n v="107.37777777777778"/>
    <n v="45"/>
    <x v="1"/>
  </r>
  <r>
    <x v="0"/>
    <n v="0.16501669449081802"/>
    <n v="76.922178988326849"/>
    <n v="257"/>
    <x v="1"/>
  </r>
  <r>
    <x v="1"/>
    <n v="1.1996808510638297"/>
    <n v="58.128865979381445"/>
    <n v="194"/>
    <x v="5"/>
  </r>
  <r>
    <x v="1"/>
    <n v="1.4545652173913044"/>
    <n v="103.73643410852713"/>
    <n v="129"/>
    <x v="0"/>
  </r>
  <r>
    <x v="1"/>
    <n v="2.2138255033557046"/>
    <n v="87.962666666666664"/>
    <n v="375"/>
    <x v="1"/>
  </r>
  <r>
    <x v="0"/>
    <n v="0.48396694214876035"/>
    <n v="28"/>
    <n v="2928"/>
    <x v="0"/>
  </r>
  <r>
    <x v="0"/>
    <n v="0.92911504424778757"/>
    <n v="37.999361294443261"/>
    <n v="4697"/>
    <x v="1"/>
  </r>
  <r>
    <x v="0"/>
    <n v="0.88599797365754818"/>
    <n v="29.999313893653515"/>
    <n v="2915"/>
    <x v="1"/>
  </r>
  <r>
    <x v="0"/>
    <n v="0.41399999999999998"/>
    <n v="103.5"/>
    <n v="18"/>
    <x v="1"/>
  </r>
  <r>
    <x v="3"/>
    <n v="0.63056795131845844"/>
    <n v="85.994467496542185"/>
    <n v="723"/>
    <x v="1"/>
  </r>
  <r>
    <x v="0"/>
    <n v="0.48482333607230893"/>
    <n v="98.011627906976742"/>
    <n v="602"/>
    <x v="5"/>
  </r>
  <r>
    <x v="0"/>
    <n v="0.02"/>
    <n v="2"/>
    <n v="1"/>
    <x v="1"/>
  </r>
  <r>
    <x v="0"/>
    <n v="0.88479410269445857"/>
    <n v="44.994570837642193"/>
    <n v="3868"/>
    <x v="6"/>
  </r>
  <r>
    <x v="1"/>
    <n v="1.2684"/>
    <n v="31.012224938875306"/>
    <n v="409"/>
    <x v="1"/>
  </r>
  <r>
    <x v="1"/>
    <n v="23.388333333333332"/>
    <n v="59.970085470085472"/>
    <n v="234"/>
    <x v="1"/>
  </r>
  <r>
    <x v="1"/>
    <n v="5.0838857142857146"/>
    <n v="58.9973474801061"/>
    <n v="3016"/>
    <x v="1"/>
  </r>
  <r>
    <x v="1"/>
    <n v="1.9147826086956521"/>
    <n v="50.045454545454547"/>
    <n v="264"/>
    <x v="1"/>
  </r>
  <r>
    <x v="0"/>
    <n v="0.42127533783783783"/>
    <n v="98.966269841269835"/>
    <n v="504"/>
    <x v="2"/>
  </r>
  <r>
    <x v="0"/>
    <n v="8.2400000000000001E-2"/>
    <n v="58.857142857142854"/>
    <n v="14"/>
    <x v="1"/>
  </r>
  <r>
    <x v="3"/>
    <n v="0.60064638783269964"/>
    <n v="81.010256410256417"/>
    <n v="390"/>
    <x v="1"/>
  </r>
  <r>
    <x v="0"/>
    <n v="0.47232808616404309"/>
    <n v="76.013333333333335"/>
    <n v="750"/>
    <x v="4"/>
  </r>
  <r>
    <x v="0"/>
    <n v="0.81736263736263737"/>
    <n v="96.597402597402592"/>
    <n v="77"/>
    <x v="1"/>
  </r>
  <r>
    <x v="0"/>
    <n v="0.54187265917603"/>
    <n v="76.957446808510639"/>
    <n v="752"/>
    <x v="3"/>
  </r>
  <r>
    <x v="0"/>
    <n v="0.97868131868131869"/>
    <n v="67.984732824427482"/>
    <n v="131"/>
    <x v="1"/>
  </r>
  <r>
    <x v="0"/>
    <n v="0.77239999999999998"/>
    <n v="88.781609195402297"/>
    <n v="87"/>
    <x v="1"/>
  </r>
  <r>
    <x v="0"/>
    <n v="0.33464735516372796"/>
    <n v="24.99623706491063"/>
    <n v="1063"/>
    <x v="1"/>
  </r>
  <r>
    <x v="1"/>
    <n v="2.3958823529411766"/>
    <n v="44.922794117647058"/>
    <n v="272"/>
    <x v="1"/>
  </r>
  <r>
    <x v="3"/>
    <n v="0.64032258064516134"/>
    <n v="79.400000000000006"/>
    <n v="25"/>
    <x v="1"/>
  </r>
  <r>
    <x v="1"/>
    <n v="1.7615942028985507"/>
    <n v="29.009546539379475"/>
    <n v="419"/>
    <x v="1"/>
  </r>
  <r>
    <x v="0"/>
    <n v="0.20338181818181819"/>
    <n v="73.59210526315789"/>
    <n v="76"/>
    <x v="1"/>
  </r>
  <r>
    <x v="1"/>
    <n v="3.5864754098360656"/>
    <n v="107.97038864898211"/>
    <n v="1621"/>
    <x v="6"/>
  </r>
  <r>
    <x v="1"/>
    <n v="4.6885802469135802"/>
    <n v="68.987284287011803"/>
    <n v="1101"/>
    <x v="1"/>
  </r>
  <r>
    <x v="1"/>
    <n v="1.220563524590164"/>
    <n v="111.02236719478098"/>
    <n v="1073"/>
    <x v="1"/>
  </r>
  <r>
    <x v="0"/>
    <n v="0.55931783729156137"/>
    <n v="24.997515808491418"/>
    <n v="4428"/>
    <x v="2"/>
  </r>
  <r>
    <x v="0"/>
    <n v="0.43660714285714286"/>
    <n v="42.155172413793103"/>
    <n v="58"/>
    <x v="6"/>
  </r>
  <r>
    <x v="3"/>
    <n v="0.33538371411833628"/>
    <n v="47.003284072249592"/>
    <n v="1218"/>
    <x v="1"/>
  </r>
  <r>
    <x v="1"/>
    <n v="1.2297938144329896"/>
    <n v="36.0392749244713"/>
    <n v="331"/>
    <x v="1"/>
  </r>
  <r>
    <x v="1"/>
    <n v="1.8974959871589085"/>
    <n v="101.03760683760684"/>
    <n v="1170"/>
    <x v="1"/>
  </r>
  <r>
    <x v="0"/>
    <n v="0.83622641509433959"/>
    <n v="39.927927927927925"/>
    <n v="111"/>
    <x v="1"/>
  </r>
  <r>
    <x v="3"/>
    <n v="0.17968844221105529"/>
    <n v="83.158139534883716"/>
    <n v="215"/>
    <x v="1"/>
  </r>
  <r>
    <x v="1"/>
    <n v="10.365"/>
    <n v="39.97520661157025"/>
    <n v="363"/>
    <x v="1"/>
  </r>
  <r>
    <x v="0"/>
    <n v="0.97405219780219776"/>
    <n v="47.993908629441627"/>
    <n v="2955"/>
    <x v="1"/>
  </r>
  <r>
    <x v="0"/>
    <n v="0.86386203150461705"/>
    <n v="95.978877489438744"/>
    <n v="1657"/>
    <x v="1"/>
  </r>
  <r>
    <x v="1"/>
    <n v="1.5016666666666667"/>
    <n v="78.728155339805824"/>
    <n v="103"/>
    <x v="1"/>
  </r>
  <r>
    <x v="1"/>
    <n v="3.5843478260869563"/>
    <n v="56.081632653061227"/>
    <n v="147"/>
    <x v="1"/>
  </r>
  <r>
    <x v="1"/>
    <n v="5.4285714285714288"/>
    <n v="69.090909090909093"/>
    <n v="110"/>
    <x v="0"/>
  </r>
  <r>
    <x v="0"/>
    <n v="0.67500714285714281"/>
    <n v="102.05291576673866"/>
    <n v="926"/>
    <x v="0"/>
  </r>
  <r>
    <x v="1"/>
    <n v="1.9174666666666667"/>
    <n v="107.32089552238806"/>
    <n v="134"/>
    <x v="1"/>
  </r>
  <r>
    <x v="1"/>
    <n v="9.32"/>
    <n v="51.970260223048328"/>
    <n v="269"/>
    <x v="1"/>
  </r>
  <r>
    <x v="1"/>
    <n v="4.2927586206896553"/>
    <n v="71.137142857142862"/>
    <n v="175"/>
    <x v="1"/>
  </r>
  <r>
    <x v="1"/>
    <n v="1.0065753424657535"/>
    <n v="106.49275362318841"/>
    <n v="69"/>
    <x v="1"/>
  </r>
  <r>
    <x v="1"/>
    <n v="2.266111111111111"/>
    <n v="42.93684210526316"/>
    <n v="190"/>
    <x v="1"/>
  </r>
  <r>
    <x v="1"/>
    <n v="1.4238"/>
    <n v="30.037974683544302"/>
    <n v="237"/>
    <x v="1"/>
  </r>
  <r>
    <x v="0"/>
    <n v="0.90633333333333332"/>
    <n v="70.623376623376629"/>
    <n v="77"/>
    <x v="4"/>
  </r>
  <r>
    <x v="0"/>
    <n v="0.63966740576496672"/>
    <n v="66.016018306636155"/>
    <n v="1748"/>
    <x v="1"/>
  </r>
  <r>
    <x v="0"/>
    <n v="0.84131868131868137"/>
    <n v="96.911392405063296"/>
    <n v="79"/>
    <x v="1"/>
  </r>
  <r>
    <x v="1"/>
    <n v="1.3393478260869565"/>
    <n v="62.867346938775512"/>
    <n v="196"/>
    <x v="6"/>
  </r>
  <r>
    <x v="0"/>
    <n v="0.59042047531992692"/>
    <n v="108.98537682789652"/>
    <n v="889"/>
    <x v="1"/>
  </r>
  <r>
    <x v="1"/>
    <n v="1.5280062063615205"/>
    <n v="26.999314599040439"/>
    <n v="7295"/>
    <x v="1"/>
  </r>
  <r>
    <x v="1"/>
    <n v="4.466912114014252"/>
    <n v="65.004147943311438"/>
    <n v="2893"/>
    <x v="0"/>
  </r>
  <r>
    <x v="0"/>
    <n v="0.8439189189189189"/>
    <n v="111.51785714285714"/>
    <n v="56"/>
    <x v="1"/>
  </r>
  <r>
    <x v="0"/>
    <n v="0.03"/>
    <n v="3"/>
    <n v="1"/>
    <x v="1"/>
  </r>
  <r>
    <x v="1"/>
    <n v="1.7502692307692307"/>
    <n v="110.99268292682927"/>
    <n v="820"/>
    <x v="1"/>
  </r>
  <r>
    <x v="0"/>
    <n v="0.54137931034482756"/>
    <n v="56.746987951807228"/>
    <n v="83"/>
    <x v="1"/>
  </r>
  <r>
    <x v="1"/>
    <n v="3.1187381703470032"/>
    <n v="97.020608439646708"/>
    <n v="2038"/>
    <x v="1"/>
  </r>
  <r>
    <x v="1"/>
    <n v="1.2278160919540231"/>
    <n v="92.08620689655173"/>
    <n v="116"/>
    <x v="1"/>
  </r>
  <r>
    <x v="0"/>
    <n v="0.99026517383618151"/>
    <n v="82.986666666666665"/>
    <n v="2025"/>
    <x v="4"/>
  </r>
  <r>
    <x v="1"/>
    <n v="1.278468634686347"/>
    <n v="103.03791821561339"/>
    <n v="1345"/>
    <x v="2"/>
  </r>
  <r>
    <x v="1"/>
    <n v="1.5861643835616439"/>
    <n v="68.922619047619051"/>
    <n v="168"/>
    <x v="1"/>
  </r>
  <r>
    <x v="1"/>
    <n v="7.0705882352941174"/>
    <n v="87.737226277372258"/>
    <n v="137"/>
    <x v="5"/>
  </r>
  <r>
    <x v="1"/>
    <n v="1.4238775510204082"/>
    <n v="75.021505376344081"/>
    <n v="186"/>
    <x v="6"/>
  </r>
  <r>
    <x v="1"/>
    <n v="1.4786046511627906"/>
    <n v="50.863999999999997"/>
    <n v="125"/>
    <x v="1"/>
  </r>
  <r>
    <x v="0"/>
    <n v="0.20322580645161289"/>
    <n v="90"/>
    <n v="14"/>
    <x v="6"/>
  </r>
  <r>
    <x v="1"/>
    <n v="18.40625"/>
    <n v="72.896039603960389"/>
    <n v="202"/>
    <x v="1"/>
  </r>
  <r>
    <x v="1"/>
    <n v="1.6194202898550725"/>
    <n v="108.48543689320388"/>
    <n v="103"/>
    <x v="1"/>
  </r>
  <r>
    <x v="1"/>
    <n v="4.7282077922077921"/>
    <n v="101.98095238095237"/>
    <n v="1785"/>
    <x v="1"/>
  </r>
  <r>
    <x v="0"/>
    <n v="0.24466101694915254"/>
    <n v="44.009146341463413"/>
    <n v="656"/>
    <x v="1"/>
  </r>
  <r>
    <x v="1"/>
    <n v="5.1764999999999999"/>
    <n v="65.942675159235662"/>
    <n v="157"/>
    <x v="1"/>
  </r>
  <r>
    <x v="1"/>
    <n v="2.4764285714285714"/>
    <n v="24.987387387387386"/>
    <n v="555"/>
    <x v="1"/>
  </r>
  <r>
    <x v="1"/>
    <n v="1.0020481927710843"/>
    <n v="28.003367003367003"/>
    <n v="297"/>
    <x v="1"/>
  </r>
  <r>
    <x v="1"/>
    <n v="1.53"/>
    <n v="85.829268292682926"/>
    <n v="123"/>
    <x v="1"/>
  </r>
  <r>
    <x v="3"/>
    <n v="0.37091954022988505"/>
    <n v="84.921052631578945"/>
    <n v="38"/>
    <x v="3"/>
  </r>
  <r>
    <x v="3"/>
    <n v="4.3923948220064728E-2"/>
    <n v="90.483333333333334"/>
    <n v="60"/>
    <x v="1"/>
  </r>
  <r>
    <x v="1"/>
    <n v="1.5650721649484536"/>
    <n v="25.00197628458498"/>
    <n v="3036"/>
    <x v="1"/>
  </r>
  <r>
    <x v="1"/>
    <n v="2.704081632653061"/>
    <n v="92.013888888888886"/>
    <n v="144"/>
    <x v="2"/>
  </r>
  <r>
    <x v="1"/>
    <n v="1.3405952380952382"/>
    <n v="93.066115702479337"/>
    <n v="121"/>
    <x v="4"/>
  </r>
  <r>
    <x v="0"/>
    <n v="0.50398033126293995"/>
    <n v="61.008145363408524"/>
    <n v="1596"/>
    <x v="1"/>
  </r>
  <r>
    <x v="3"/>
    <n v="0.88815837937384901"/>
    <n v="92.036259541984734"/>
    <n v="524"/>
    <x v="1"/>
  </r>
  <r>
    <x v="1"/>
    <n v="1.65"/>
    <n v="81.132596685082873"/>
    <n v="181"/>
    <x v="1"/>
  </r>
  <r>
    <x v="0"/>
    <n v="0.17499999999999999"/>
    <n v="73.5"/>
    <n v="10"/>
    <x v="1"/>
  </r>
  <r>
    <x v="1"/>
    <n v="1.8566071428571429"/>
    <n v="85.221311475409834"/>
    <n v="122"/>
    <x v="1"/>
  </r>
  <r>
    <x v="1"/>
    <n v="4.1266319444444441"/>
    <n v="110.96825396825396"/>
    <n v="1071"/>
    <x v="0"/>
  </r>
  <r>
    <x v="3"/>
    <n v="0.90249999999999997"/>
    <n v="32.968036529680369"/>
    <n v="219"/>
    <x v="1"/>
  </r>
  <r>
    <x v="0"/>
    <n v="0.91984615384615387"/>
    <n v="96.005352363960753"/>
    <n v="1121"/>
    <x v="1"/>
  </r>
  <r>
    <x v="1"/>
    <n v="5.2700632911392402"/>
    <n v="84.96632653061225"/>
    <n v="980"/>
    <x v="1"/>
  </r>
  <r>
    <x v="1"/>
    <n v="3.1914285714285713"/>
    <n v="25.007462686567163"/>
    <n v="536"/>
    <x v="1"/>
  </r>
  <r>
    <x v="1"/>
    <n v="3.5418867924528303"/>
    <n v="65.998995479658461"/>
    <n v="1991"/>
    <x v="1"/>
  </r>
  <r>
    <x v="3"/>
    <n v="0.32896103896103895"/>
    <n v="87.34482758620689"/>
    <n v="29"/>
    <x v="1"/>
  </r>
  <r>
    <x v="1"/>
    <n v="1.358918918918919"/>
    <n v="27.933333333333334"/>
    <n v="180"/>
    <x v="1"/>
  </r>
  <r>
    <x v="0"/>
    <n v="2.0843373493975904E-2"/>
    <n v="103.8"/>
    <n v="15"/>
    <x v="1"/>
  </r>
  <r>
    <x v="0"/>
    <n v="0.61"/>
    <n v="31.937172774869111"/>
    <n v="191"/>
    <x v="1"/>
  </r>
  <r>
    <x v="0"/>
    <n v="0.30037735849056602"/>
    <n v="99.5"/>
    <n v="16"/>
    <x v="1"/>
  </r>
  <r>
    <x v="1"/>
    <n v="11.791666666666666"/>
    <n v="108.84615384615384"/>
    <n v="130"/>
    <x v="1"/>
  </r>
  <r>
    <x v="1"/>
    <n v="11.260833333333334"/>
    <n v="110.76229508196721"/>
    <n v="122"/>
    <x v="1"/>
  </r>
  <r>
    <x v="0"/>
    <n v="0.12923076923076923"/>
    <n v="29.647058823529413"/>
    <n v="17"/>
    <x v="1"/>
  </r>
  <r>
    <x v="1"/>
    <n v="7.12"/>
    <n v="101.71428571428571"/>
    <n v="140"/>
    <x v="1"/>
  </r>
  <r>
    <x v="0"/>
    <n v="0.30304347826086958"/>
    <n v="61.5"/>
    <n v="34"/>
    <x v="1"/>
  </r>
  <r>
    <x v="1"/>
    <n v="2.1250896057347672"/>
    <n v="35"/>
    <n v="3388"/>
    <x v="1"/>
  </r>
  <r>
    <x v="1"/>
    <n v="2.2885714285714287"/>
    <n v="40.049999999999997"/>
    <n v="280"/>
    <x v="1"/>
  </r>
  <r>
    <x v="3"/>
    <n v="0.34959979476654696"/>
    <n v="110.97231270358306"/>
    <n v="614"/>
    <x v="1"/>
  </r>
  <r>
    <x v="1"/>
    <n v="1.5729069767441861"/>
    <n v="36.959016393442624"/>
    <n v="366"/>
    <x v="6"/>
  </r>
  <r>
    <x v="0"/>
    <n v="0.01"/>
    <n v="1"/>
    <n v="1"/>
    <x v="4"/>
  </r>
  <r>
    <x v="1"/>
    <n v="2.3230555555555554"/>
    <n v="30.974074074074075"/>
    <n v="270"/>
    <x v="1"/>
  </r>
  <r>
    <x v="3"/>
    <n v="0.92448275862068963"/>
    <n v="47.035087719298247"/>
    <n v="114"/>
    <x v="1"/>
  </r>
  <r>
    <x v="1"/>
    <n v="2.5670212765957445"/>
    <n v="88.065693430656935"/>
    <n v="137"/>
    <x v="1"/>
  </r>
  <r>
    <x v="1"/>
    <n v="1.6847017045454546"/>
    <n v="37.005616224648989"/>
    <n v="3205"/>
    <x v="1"/>
  </r>
  <r>
    <x v="1"/>
    <n v="1.6657777777777778"/>
    <n v="26.027777777777779"/>
    <n v="288"/>
    <x v="3"/>
  </r>
  <r>
    <x v="1"/>
    <n v="7.7207692307692311"/>
    <n v="67.817567567567565"/>
    <n v="148"/>
    <x v="1"/>
  </r>
  <r>
    <x v="1"/>
    <n v="4.0685714285714285"/>
    <n v="49.964912280701753"/>
    <n v="114"/>
    <x v="1"/>
  </r>
  <r>
    <x v="1"/>
    <n v="5.6420608108108112"/>
    <n v="110.01646903820817"/>
    <n v="1518"/>
    <x v="0"/>
  </r>
  <r>
    <x v="0"/>
    <n v="0.6842686567164179"/>
    <n v="89.964678178963894"/>
    <n v="1274"/>
    <x v="1"/>
  </r>
  <r>
    <x v="0"/>
    <n v="0.34351966873706002"/>
    <n v="79.009523809523813"/>
    <n v="210"/>
    <x v="6"/>
  </r>
  <r>
    <x v="1"/>
    <n v="6.5545454545454547"/>
    <n v="86.867469879518069"/>
    <n v="166"/>
    <x v="1"/>
  </r>
  <r>
    <x v="1"/>
    <n v="1.7725714285714285"/>
    <n v="62.04"/>
    <n v="100"/>
    <x v="2"/>
  </r>
  <r>
    <x v="1"/>
    <n v="1.1317857142857144"/>
    <n v="26.970212765957445"/>
    <n v="235"/>
    <x v="1"/>
  </r>
  <r>
    <x v="1"/>
    <n v="7.2818181818181822"/>
    <n v="54.121621621621621"/>
    <n v="148"/>
    <x v="1"/>
  </r>
  <r>
    <x v="1"/>
    <n v="2.0833333333333335"/>
    <n v="41.035353535353536"/>
    <n v="198"/>
    <x v="1"/>
  </r>
  <r>
    <x v="0"/>
    <n v="0.31171232876712329"/>
    <n v="55.052419354838712"/>
    <n v="248"/>
    <x v="2"/>
  </r>
  <r>
    <x v="0"/>
    <n v="0.56967078189300413"/>
    <n v="107.93762183235867"/>
    <n v="513"/>
    <x v="1"/>
  </r>
  <r>
    <x v="1"/>
    <n v="2.31"/>
    <n v="73.92"/>
    <n v="150"/>
    <x v="1"/>
  </r>
  <r>
    <x v="0"/>
    <n v="0.86867834394904464"/>
    <n v="31.995894428152493"/>
    <n v="3410"/>
    <x v="1"/>
  </r>
  <r>
    <x v="1"/>
    <n v="2.7074418604651163"/>
    <n v="53.898148148148145"/>
    <n v="216"/>
    <x v="6"/>
  </r>
  <r>
    <x v="3"/>
    <n v="0.49446428571428569"/>
    <n v="106.5"/>
    <n v="26"/>
    <x v="1"/>
  </r>
  <r>
    <x v="1"/>
    <n v="1.1335962566844919"/>
    <n v="32.999805409612762"/>
    <n v="5139"/>
    <x v="1"/>
  </r>
  <r>
    <x v="1"/>
    <n v="1.9055555555555554"/>
    <n v="43.00254993625159"/>
    <n v="2353"/>
    <x v="1"/>
  </r>
  <r>
    <x v="1"/>
    <n v="1.355"/>
    <n v="86.858974358974365"/>
    <n v="78"/>
    <x v="6"/>
  </r>
  <r>
    <x v="0"/>
    <n v="0.10297872340425532"/>
    <n v="96.8"/>
    <n v="10"/>
    <x v="1"/>
  </r>
  <r>
    <x v="0"/>
    <n v="0.65544223826714798"/>
    <n v="32.995456610631528"/>
    <n v="2201"/>
    <x v="1"/>
  </r>
  <r>
    <x v="0"/>
    <n v="0.49026652452025588"/>
    <n v="68.028106508875737"/>
    <n v="676"/>
    <x v="1"/>
  </r>
  <r>
    <x v="1"/>
    <n v="7.8792307692307695"/>
    <n v="58.867816091954026"/>
    <n v="174"/>
    <x v="5"/>
  </r>
  <r>
    <x v="0"/>
    <n v="0.80306347746090156"/>
    <n v="105.04572803850782"/>
    <n v="831"/>
    <x v="1"/>
  </r>
  <r>
    <x v="1"/>
    <n v="1.0629411764705883"/>
    <n v="33.054878048780488"/>
    <n v="164"/>
    <x v="1"/>
  </r>
  <r>
    <x v="3"/>
    <n v="0.50735632183908042"/>
    <n v="78.821428571428569"/>
    <n v="56"/>
    <x v="5"/>
  </r>
  <r>
    <x v="1"/>
    <n v="2.153137254901961"/>
    <n v="68.204968944099377"/>
    <n v="161"/>
    <x v="1"/>
  </r>
  <r>
    <x v="1"/>
    <n v="1.4122972972972974"/>
    <n v="75.731884057971016"/>
    <n v="138"/>
    <x v="1"/>
  </r>
  <r>
    <x v="1"/>
    <n v="1.1533745781777278"/>
    <n v="30.996070133010882"/>
    <n v="3308"/>
    <x v="1"/>
  </r>
  <r>
    <x v="1"/>
    <n v="1.9311940298507462"/>
    <n v="101.88188976377953"/>
    <n v="127"/>
    <x v="2"/>
  </r>
  <r>
    <x v="1"/>
    <n v="7.2973333333333334"/>
    <n v="52.879227053140099"/>
    <n v="207"/>
    <x v="6"/>
  </r>
  <r>
    <x v="0"/>
    <n v="0.99663398692810456"/>
    <n v="71.005820721769496"/>
    <n v="859"/>
    <x v="0"/>
  </r>
  <r>
    <x v="2"/>
    <n v="0.88166666666666671"/>
    <n v="102.38709677419355"/>
    <n v="31"/>
    <x v="1"/>
  </r>
  <r>
    <x v="0"/>
    <n v="0.37233333333333335"/>
    <n v="74.466666666666669"/>
    <n v="45"/>
    <x v="1"/>
  </r>
  <r>
    <x v="3"/>
    <n v="0.30540075309306081"/>
    <n v="51.009883198562441"/>
    <n v="1113"/>
    <x v="1"/>
  </r>
  <r>
    <x v="0"/>
    <n v="0.25714285714285712"/>
    <n v="90"/>
    <n v="6"/>
    <x v="1"/>
  </r>
  <r>
    <x v="0"/>
    <n v="0.34"/>
    <n v="97.142857142857139"/>
    <n v="7"/>
    <x v="1"/>
  </r>
  <r>
    <x v="1"/>
    <n v="11.859090909090909"/>
    <n v="72.071823204419886"/>
    <n v="181"/>
    <x v="5"/>
  </r>
  <r>
    <x v="1"/>
    <n v="1.2539393939393939"/>
    <n v="75.236363636363635"/>
    <n v="110"/>
    <x v="1"/>
  </r>
  <r>
    <x v="0"/>
    <n v="0.14394366197183098"/>
    <n v="32.967741935483872"/>
    <n v="31"/>
    <x v="1"/>
  </r>
  <r>
    <x v="0"/>
    <n v="0.54807692307692313"/>
    <n v="54.807692307692307"/>
    <n v="78"/>
    <x v="1"/>
  </r>
  <r>
    <x v="1"/>
    <n v="1.0963157894736841"/>
    <n v="45.037837837837834"/>
    <n v="185"/>
    <x v="1"/>
  </r>
  <r>
    <x v="1"/>
    <n v="1.8847058823529412"/>
    <n v="52.958677685950413"/>
    <n v="121"/>
    <x v="1"/>
  </r>
  <r>
    <x v="0"/>
    <n v="0.87008284023668636"/>
    <n v="60.017959183673469"/>
    <n v="1225"/>
    <x v="4"/>
  </r>
  <r>
    <x v="0"/>
    <n v="0.01"/>
    <n v="1"/>
    <n v="1"/>
    <x v="5"/>
  </r>
  <r>
    <x v="1"/>
    <n v="2.0291304347826089"/>
    <n v="44.028301886792455"/>
    <n v="106"/>
    <x v="1"/>
  </r>
  <r>
    <x v="1"/>
    <n v="1.9703225806451612"/>
    <n v="86.028169014084511"/>
    <n v="142"/>
    <x v="1"/>
  </r>
  <r>
    <x v="1"/>
    <n v="1.07"/>
    <n v="28.012875536480685"/>
    <n v="233"/>
    <x v="1"/>
  </r>
  <r>
    <x v="1"/>
    <n v="2.6873076923076922"/>
    <n v="32.050458715596328"/>
    <n v="218"/>
    <x v="1"/>
  </r>
  <r>
    <x v="0"/>
    <n v="0.50845360824742269"/>
    <n v="73.611940298507463"/>
    <n v="67"/>
    <x v="2"/>
  </r>
  <r>
    <x v="1"/>
    <n v="11.802857142857142"/>
    <n v="108.71052631578948"/>
    <n v="76"/>
    <x v="1"/>
  </r>
  <r>
    <x v="1"/>
    <n v="2.64"/>
    <n v="42.97674418604651"/>
    <n v="43"/>
    <x v="1"/>
  </r>
  <r>
    <x v="0"/>
    <n v="0.30442307692307691"/>
    <n v="83.315789473684205"/>
    <n v="19"/>
    <x v="1"/>
  </r>
  <r>
    <x v="0"/>
    <n v="0.62880681818181816"/>
    <n v="42"/>
    <n v="2108"/>
    <x v="5"/>
  </r>
  <r>
    <x v="1"/>
    <n v="1.9312499999999999"/>
    <n v="55.927601809954751"/>
    <n v="221"/>
    <x v="1"/>
  </r>
  <r>
    <x v="0"/>
    <n v="0.77102702702702708"/>
    <n v="105.03681885125184"/>
    <n v="679"/>
    <x v="1"/>
  </r>
  <r>
    <x v="1"/>
    <n v="2.2552763819095478"/>
    <n v="48"/>
    <n v="2805"/>
    <x v="0"/>
  </r>
  <r>
    <x v="1"/>
    <n v="2.3940625"/>
    <n v="112.66176470588235"/>
    <n v="68"/>
    <x v="1"/>
  </r>
  <r>
    <x v="0"/>
    <n v="0.921875"/>
    <n v="81.944444444444443"/>
    <n v="36"/>
    <x v="3"/>
  </r>
  <r>
    <x v="1"/>
    <n v="1.3023333333333333"/>
    <n v="64.049180327868854"/>
    <n v="183"/>
    <x v="0"/>
  </r>
  <r>
    <x v="1"/>
    <n v="6.1521739130434785"/>
    <n v="106.39097744360902"/>
    <n v="133"/>
    <x v="1"/>
  </r>
  <r>
    <x v="1"/>
    <n v="3.687953216374269"/>
    <n v="76.011249497790274"/>
    <n v="2489"/>
    <x v="6"/>
  </r>
  <r>
    <x v="1"/>
    <n v="10.948571428571428"/>
    <n v="111.07246376811594"/>
    <n v="69"/>
    <x v="1"/>
  </r>
  <r>
    <x v="0"/>
    <n v="0.50662921348314605"/>
    <n v="95.936170212765958"/>
    <n v="47"/>
    <x v="1"/>
  </r>
  <r>
    <x v="1"/>
    <n v="8.0060000000000002"/>
    <n v="43.043010752688176"/>
    <n v="279"/>
    <x v="4"/>
  </r>
  <r>
    <x v="1"/>
    <n v="2.9128571428571428"/>
    <n v="67.966666666666669"/>
    <n v="210"/>
    <x v="1"/>
  </r>
  <r>
    <x v="1"/>
    <n v="3.4996666666666667"/>
    <n v="89.991428571428571"/>
    <n v="2100"/>
    <x v="1"/>
  </r>
  <r>
    <x v="1"/>
    <n v="3.5707317073170732"/>
    <n v="58.095238095238095"/>
    <n v="252"/>
    <x v="1"/>
  </r>
  <r>
    <x v="1"/>
    <n v="1.2648941176470587"/>
    <n v="83.996875000000003"/>
    <n v="1280"/>
    <x v="1"/>
  </r>
  <r>
    <x v="1"/>
    <n v="3.875"/>
    <n v="88.853503184713375"/>
    <n v="157"/>
    <x v="4"/>
  </r>
  <r>
    <x v="1"/>
    <n v="4.5703571428571426"/>
    <n v="65.963917525773198"/>
    <n v="194"/>
    <x v="1"/>
  </r>
  <r>
    <x v="1"/>
    <n v="2.6669565217391304"/>
    <n v="74.804878048780495"/>
    <n v="82"/>
    <x v="2"/>
  </r>
  <r>
    <x v="0"/>
    <n v="0.69"/>
    <n v="69.98571428571428"/>
    <n v="70"/>
    <x v="1"/>
  </r>
  <r>
    <x v="0"/>
    <n v="0.51343749999999999"/>
    <n v="32.006493506493506"/>
    <n v="154"/>
    <x v="1"/>
  </r>
  <r>
    <x v="0"/>
    <n v="1.1710526315789473E-2"/>
    <n v="64.727272727272734"/>
    <n v="22"/>
    <x v="1"/>
  </r>
  <r>
    <x v="1"/>
    <n v="1.089773429454171"/>
    <n v="24.998110087408456"/>
    <n v="4233"/>
    <x v="1"/>
  </r>
  <r>
    <x v="1"/>
    <n v="3.1517592592592591"/>
    <n v="104.97764070932922"/>
    <n v="1297"/>
    <x v="3"/>
  </r>
  <r>
    <x v="1"/>
    <n v="1.5769117647058823"/>
    <n v="64.987878787878785"/>
    <n v="165"/>
    <x v="3"/>
  </r>
  <r>
    <x v="1"/>
    <n v="1.5380821917808218"/>
    <n v="94.352941176470594"/>
    <n v="119"/>
    <x v="1"/>
  </r>
  <r>
    <x v="0"/>
    <n v="0.89738979118329465"/>
    <n v="44.001706484641637"/>
    <n v="1758"/>
    <x v="1"/>
  </r>
  <r>
    <x v="0"/>
    <n v="0.75135802469135804"/>
    <n v="64.744680851063833"/>
    <n v="94"/>
    <x v="1"/>
  </r>
  <r>
    <x v="1"/>
    <n v="8.5288135593220336"/>
    <n v="84.00667779632721"/>
    <n v="1797"/>
    <x v="1"/>
  </r>
  <r>
    <x v="1"/>
    <n v="1.3890625000000001"/>
    <n v="34.061302681992338"/>
    <n v="261"/>
    <x v="1"/>
  </r>
  <r>
    <x v="1"/>
    <n v="1.9018181818181819"/>
    <n v="93.273885350318466"/>
    <n v="157"/>
    <x v="1"/>
  </r>
  <r>
    <x v="1"/>
    <n v="1.0024333619948409"/>
    <n v="32.998301726577978"/>
    <n v="3533"/>
    <x v="1"/>
  </r>
  <r>
    <x v="1"/>
    <n v="1.4275824175824177"/>
    <n v="83.812903225806451"/>
    <n v="155"/>
    <x v="1"/>
  </r>
  <r>
    <x v="1"/>
    <n v="5.6313333333333331"/>
    <n v="63.992424242424242"/>
    <n v="132"/>
    <x v="6"/>
  </r>
  <r>
    <x v="0"/>
    <n v="0.30715909090909088"/>
    <n v="81.909090909090907"/>
    <n v="33"/>
    <x v="1"/>
  </r>
  <r>
    <x v="3"/>
    <n v="0.99397727272727276"/>
    <n v="93.053191489361708"/>
    <n v="94"/>
    <x v="1"/>
  </r>
  <r>
    <x v="1"/>
    <n v="1.9754935622317598"/>
    <n v="101.98449039881831"/>
    <n v="1354"/>
    <x v="4"/>
  </r>
  <r>
    <x v="1"/>
    <n v="5.085"/>
    <n v="105.9375"/>
    <n v="48"/>
    <x v="1"/>
  </r>
  <r>
    <x v="1"/>
    <n v="2.3774468085106384"/>
    <n v="101.58181818181818"/>
    <n v="110"/>
    <x v="1"/>
  </r>
  <r>
    <x v="1"/>
    <n v="3.3846875000000001"/>
    <n v="62.970930232558139"/>
    <n v="172"/>
    <x v="1"/>
  </r>
  <r>
    <x v="1"/>
    <n v="1.3308955223880596"/>
    <n v="29.045602605863191"/>
    <n v="307"/>
    <x v="1"/>
  </r>
  <r>
    <x v="0"/>
    <n v="0.01"/>
    <n v="1"/>
    <n v="1"/>
    <x v="1"/>
  </r>
  <r>
    <x v="1"/>
    <n v="2.0779999999999998"/>
    <n v="77.924999999999997"/>
    <n v="160"/>
    <x v="1"/>
  </r>
  <r>
    <x v="0"/>
    <n v="0.51122448979591839"/>
    <n v="80.806451612903231"/>
    <n v="31"/>
    <x v="1"/>
  </r>
  <r>
    <x v="1"/>
    <n v="6.5205847953216374"/>
    <n v="76.006816632583508"/>
    <n v="1467"/>
    <x v="0"/>
  </r>
  <r>
    <x v="1"/>
    <n v="1.1363099415204678"/>
    <n v="72.993613824192337"/>
    <n v="2662"/>
    <x v="0"/>
  </r>
  <r>
    <x v="1"/>
    <n v="1.0237606837606839"/>
    <n v="53"/>
    <n v="452"/>
    <x v="2"/>
  </r>
  <r>
    <x v="1"/>
    <n v="3.5658333333333334"/>
    <n v="54.164556962025316"/>
    <n v="158"/>
    <x v="1"/>
  </r>
  <r>
    <x v="1"/>
    <n v="1.3986792452830188"/>
    <n v="32.946666666666665"/>
    <n v="225"/>
    <x v="5"/>
  </r>
  <r>
    <x v="0"/>
    <n v="0.69450000000000001"/>
    <n v="79.371428571428567"/>
    <n v="35"/>
    <x v="1"/>
  </r>
  <r>
    <x v="0"/>
    <n v="0.35534246575342465"/>
    <n v="41.174603174603178"/>
    <n v="63"/>
    <x v="1"/>
  </r>
  <r>
    <x v="1"/>
    <n v="2.5165000000000002"/>
    <n v="77.430769230769229"/>
    <n v="65"/>
    <x v="1"/>
  </r>
  <r>
    <x v="1"/>
    <n v="1.0587500000000001"/>
    <n v="57.159509202453989"/>
    <n v="163"/>
    <x v="1"/>
  </r>
  <r>
    <x v="1"/>
    <n v="1.8742857142857143"/>
    <n v="77.17647058823529"/>
    <n v="85"/>
    <x v="1"/>
  </r>
  <r>
    <x v="1"/>
    <n v="3.8678571428571429"/>
    <n v="24.953917050691246"/>
    <n v="217"/>
    <x v="1"/>
  </r>
  <r>
    <x v="1"/>
    <n v="3.4707142857142856"/>
    <n v="97.18"/>
    <n v="150"/>
    <x v="1"/>
  </r>
  <r>
    <x v="1"/>
    <n v="1.8582098765432098"/>
    <n v="46.000916870415651"/>
    <n v="3272"/>
    <x v="1"/>
  </r>
  <r>
    <x v="3"/>
    <n v="0.43241247264770238"/>
    <n v="88.023385300668153"/>
    <n v="898"/>
    <x v="1"/>
  </r>
  <r>
    <x v="1"/>
    <n v="1.6243749999999999"/>
    <n v="25.99"/>
    <n v="300"/>
    <x v="1"/>
  </r>
  <r>
    <x v="1"/>
    <n v="1.8484285714285715"/>
    <n v="102.69047619047619"/>
    <n v="126"/>
    <x v="1"/>
  </r>
  <r>
    <x v="0"/>
    <n v="0.23703520691785052"/>
    <n v="72.958174904942965"/>
    <n v="526"/>
    <x v="1"/>
  </r>
  <r>
    <x v="0"/>
    <n v="0.89870129870129867"/>
    <n v="57.190082644628099"/>
    <n v="121"/>
    <x v="1"/>
  </r>
  <r>
    <x v="1"/>
    <n v="2.7260419580419581"/>
    <n v="84.013793103448279"/>
    <n v="2320"/>
    <x v="1"/>
  </r>
  <r>
    <x v="1"/>
    <n v="1.7004255319148935"/>
    <n v="98.666666666666671"/>
    <n v="81"/>
    <x v="2"/>
  </r>
  <r>
    <x v="1"/>
    <n v="1.8828503562945369"/>
    <n v="42.007419183889773"/>
    <n v="1887"/>
    <x v="1"/>
  </r>
  <r>
    <x v="1"/>
    <n v="3.4693532338308457"/>
    <n v="32.002753556677376"/>
    <n v="4358"/>
    <x v="1"/>
  </r>
  <r>
    <x v="0"/>
    <n v="0.6917721518987342"/>
    <n v="81.567164179104481"/>
    <n v="67"/>
    <x v="1"/>
  </r>
  <r>
    <x v="0"/>
    <n v="0.25433734939759034"/>
    <n v="37.035087719298247"/>
    <n v="57"/>
    <x v="0"/>
  </r>
  <r>
    <x v="0"/>
    <n v="0.77400977995110021"/>
    <n v="103.033360455655"/>
    <n v="1229"/>
    <x v="1"/>
  </r>
  <r>
    <x v="0"/>
    <n v="0.37481481481481482"/>
    <n v="84.333333333333329"/>
    <n v="12"/>
    <x v="6"/>
  </r>
  <r>
    <x v="1"/>
    <n v="5.4379999999999997"/>
    <n v="102.60377358490567"/>
    <n v="53"/>
    <x v="1"/>
  </r>
  <r>
    <x v="1"/>
    <n v="2.2852189349112426"/>
    <n v="79.992129246064621"/>
    <n v="2414"/>
    <x v="1"/>
  </r>
  <r>
    <x v="0"/>
    <n v="0.38948339483394834"/>
    <n v="70.055309734513273"/>
    <n v="452"/>
    <x v="1"/>
  </r>
  <r>
    <x v="1"/>
    <n v="3.7"/>
    <n v="37"/>
    <n v="80"/>
    <x v="1"/>
  </r>
  <r>
    <x v="1"/>
    <n v="2.3791176470588233"/>
    <n v="41.911917098445599"/>
    <n v="193"/>
    <x v="1"/>
  </r>
  <r>
    <x v="0"/>
    <n v="0.64036299765807958"/>
    <n v="57.992576882290564"/>
    <n v="1886"/>
    <x v="1"/>
  </r>
  <r>
    <x v="1"/>
    <n v="1.1827777777777777"/>
    <n v="40.942307692307693"/>
    <n v="52"/>
    <x v="1"/>
  </r>
  <r>
    <x v="0"/>
    <n v="0.84824037184594958"/>
    <n v="69.9972602739726"/>
    <n v="1825"/>
    <x v="1"/>
  </r>
  <r>
    <x v="0"/>
    <n v="0.29346153846153844"/>
    <n v="73.838709677419359"/>
    <n v="31"/>
    <x v="1"/>
  </r>
  <r>
    <x v="1"/>
    <n v="2.0989655172413793"/>
    <n v="41.979310344827589"/>
    <n v="290"/>
    <x v="1"/>
  </r>
  <r>
    <x v="1"/>
    <n v="1.697857142857143"/>
    <n v="77.93442622950819"/>
    <n v="122"/>
    <x v="1"/>
  </r>
  <r>
    <x v="1"/>
    <n v="1.1595907738095239"/>
    <n v="106.01972789115646"/>
    <n v="1470"/>
    <x v="1"/>
  </r>
  <r>
    <x v="1"/>
    <n v="2.5859999999999999"/>
    <n v="47.018181818181816"/>
    <n v="165"/>
    <x v="0"/>
  </r>
  <r>
    <x v="1"/>
    <n v="2.3058333333333332"/>
    <n v="76.016483516483518"/>
    <n v="182"/>
    <x v="1"/>
  </r>
  <r>
    <x v="1"/>
    <n v="1.2821428571428573"/>
    <n v="54.120603015075375"/>
    <n v="199"/>
    <x v="6"/>
  </r>
  <r>
    <x v="1"/>
    <n v="1.8870588235294117"/>
    <n v="57.285714285714285"/>
    <n v="56"/>
    <x v="4"/>
  </r>
  <r>
    <x v="0"/>
    <n v="6.9511889862327911E-2"/>
    <n v="103.81308411214954"/>
    <n v="107"/>
    <x v="1"/>
  </r>
  <r>
    <x v="1"/>
    <n v="7.7443434343434348"/>
    <n v="105.02602739726028"/>
    <n v="1460"/>
    <x v="2"/>
  </r>
  <r>
    <x v="0"/>
    <n v="0.27693181818181817"/>
    <n v="90.259259259259252"/>
    <n v="27"/>
    <x v="1"/>
  </r>
  <r>
    <x v="0"/>
    <n v="0.52479620323841425"/>
    <n v="76.978705978705975"/>
    <n v="1221"/>
    <x v="1"/>
  </r>
  <r>
    <x v="1"/>
    <n v="4.0709677419354842"/>
    <n v="102.60162601626017"/>
    <n v="123"/>
    <x v="5"/>
  </r>
  <r>
    <x v="0"/>
    <n v="0.02"/>
    <n v="2"/>
    <n v="1"/>
    <x v="1"/>
  </r>
  <r>
    <x v="1"/>
    <n v="1.5617857142857143"/>
    <n v="55.0062893081761"/>
    <n v="159"/>
    <x v="1"/>
  </r>
  <r>
    <x v="1"/>
    <n v="2.5242857142857145"/>
    <n v="32.127272727272725"/>
    <n v="110"/>
    <x v="1"/>
  </r>
  <r>
    <x v="2"/>
    <n v="1.729268292682927E-2"/>
    <n v="50.642857142857146"/>
    <n v="14"/>
    <x v="1"/>
  </r>
  <r>
    <x v="0"/>
    <n v="0.12230769230769231"/>
    <n v="49.6875"/>
    <n v="16"/>
    <x v="1"/>
  </r>
  <r>
    <x v="1"/>
    <n v="1.6398734177215191"/>
    <n v="54.894067796610166"/>
    <n v="236"/>
    <x v="1"/>
  </r>
  <r>
    <x v="1"/>
    <n v="1.6298181818181818"/>
    <n v="46.931937172774866"/>
    <n v="191"/>
    <x v="1"/>
  </r>
  <r>
    <x v="0"/>
    <n v="0.20252747252747252"/>
    <n v="44.951219512195124"/>
    <n v="41"/>
    <x v="1"/>
  </r>
  <r>
    <x v="1"/>
    <n v="3.1924083769633507"/>
    <n v="30.99898322318251"/>
    <n v="3934"/>
    <x v="1"/>
  </r>
  <r>
    <x v="1"/>
    <n v="4.7894444444444444"/>
    <n v="107.7625"/>
    <n v="80"/>
    <x v="0"/>
  </r>
  <r>
    <x v="3"/>
    <n v="0.19556634304207121"/>
    <n v="102.07770270270271"/>
    <n v="296"/>
    <x v="1"/>
  </r>
  <r>
    <x v="1"/>
    <n v="1.9894827586206896"/>
    <n v="24.976190476190474"/>
    <n v="462"/>
    <x v="1"/>
  </r>
  <r>
    <x v="1"/>
    <n v="7.95"/>
    <n v="79.944134078212286"/>
    <n v="179"/>
    <x v="1"/>
  </r>
  <r>
    <x v="0"/>
    <n v="0.50621082621082625"/>
    <n v="67.946462715105156"/>
    <n v="523"/>
    <x v="2"/>
  </r>
  <r>
    <x v="0"/>
    <n v="0.57437499999999997"/>
    <n v="26.070921985815602"/>
    <n v="141"/>
    <x v="4"/>
  </r>
  <r>
    <x v="1"/>
    <n v="1.5562827640984909"/>
    <n v="105.0032154340836"/>
    <n v="1866"/>
    <x v="4"/>
  </r>
  <r>
    <x v="0"/>
    <n v="0.36297297297297298"/>
    <n v="25.826923076923077"/>
    <n v="52"/>
    <x v="1"/>
  </r>
  <r>
    <x v="2"/>
    <n v="0.58250000000000002"/>
    <n v="77.666666666666671"/>
    <n v="27"/>
    <x v="4"/>
  </r>
  <r>
    <x v="1"/>
    <n v="2.3739473684210526"/>
    <n v="57.82692307692308"/>
    <n v="156"/>
    <x v="5"/>
  </r>
  <r>
    <x v="0"/>
    <n v="0.58750000000000002"/>
    <n v="92.955555555555549"/>
    <n v="225"/>
    <x v="2"/>
  </r>
  <r>
    <x v="1"/>
    <n v="1.8256603773584905"/>
    <n v="37.945098039215686"/>
    <n v="255"/>
    <x v="1"/>
  </r>
  <r>
    <x v="0"/>
    <n v="7.5436408977556111E-3"/>
    <n v="31.842105263157894"/>
    <n v="38"/>
    <x v="1"/>
  </r>
  <r>
    <x v="1"/>
    <n v="1.7595330739299611"/>
    <n v="40"/>
    <n v="2261"/>
    <x v="1"/>
  </r>
  <r>
    <x v="1"/>
    <n v="2.3788235294117648"/>
    <n v="101.1"/>
    <n v="40"/>
    <x v="1"/>
  </r>
  <r>
    <x v="1"/>
    <n v="4.8805076142131982"/>
    <n v="84.006989951944078"/>
    <n v="2289"/>
    <x v="6"/>
  </r>
  <r>
    <x v="1"/>
    <n v="2.2406666666666668"/>
    <n v="103.41538461538461"/>
    <n v="65"/>
    <x v="1"/>
  </r>
  <r>
    <x v="0"/>
    <n v="0.18126436781609195"/>
    <n v="105.13333333333334"/>
    <n v="15"/>
    <x v="1"/>
  </r>
  <r>
    <x v="0"/>
    <n v="0.45847222222222223"/>
    <n v="89.21621621621621"/>
    <n v="37"/>
    <x v="1"/>
  </r>
  <r>
    <x v="1"/>
    <n v="1.1731541218637993"/>
    <n v="51.995234312946785"/>
    <n v="3777"/>
    <x v="6"/>
  </r>
  <r>
    <x v="1"/>
    <n v="2.173090909090909"/>
    <n v="64.956521739130437"/>
    <n v="184"/>
    <x v="4"/>
  </r>
  <r>
    <x v="1"/>
    <n v="1.1228571428571428"/>
    <n v="46.235294117647058"/>
    <n v="85"/>
    <x v="1"/>
  </r>
  <r>
    <x v="0"/>
    <n v="0.72518987341772156"/>
    <n v="51.151785714285715"/>
    <n v="112"/>
    <x v="1"/>
  </r>
  <r>
    <x v="1"/>
    <n v="2.1230434782608696"/>
    <n v="33.909722222222221"/>
    <n v="144"/>
    <x v="1"/>
  </r>
  <r>
    <x v="1"/>
    <n v="2.3974657534246577"/>
    <n v="92.016298633017882"/>
    <n v="1902"/>
    <x v="1"/>
  </r>
  <r>
    <x v="1"/>
    <n v="1.8193548387096774"/>
    <n v="107.42857142857143"/>
    <n v="105"/>
    <x v="1"/>
  </r>
  <r>
    <x v="1"/>
    <n v="1.6413114754098361"/>
    <n v="75.848484848484844"/>
    <n v="132"/>
    <x v="1"/>
  </r>
  <r>
    <x v="0"/>
    <n v="1.6375968992248063E-2"/>
    <n v="80.476190476190482"/>
    <n v="21"/>
    <x v="1"/>
  </r>
  <r>
    <x v="3"/>
    <n v="0.49643859649122807"/>
    <n v="86.978483606557376"/>
    <n v="976"/>
    <x v="1"/>
  </r>
  <r>
    <x v="1"/>
    <n v="1.0970652173913042"/>
    <n v="105.13541666666667"/>
    <n v="96"/>
    <x v="1"/>
  </r>
  <r>
    <x v="0"/>
    <n v="0.49217948717948717"/>
    <n v="57.298507462686565"/>
    <n v="67"/>
    <x v="1"/>
  </r>
  <r>
    <x v="2"/>
    <n v="0.62232323232323228"/>
    <n v="93.348484848484844"/>
    <n v="66"/>
    <x v="0"/>
  </r>
  <r>
    <x v="0"/>
    <n v="0.1305813953488372"/>
    <n v="71.987179487179489"/>
    <n v="78"/>
    <x v="1"/>
  </r>
  <r>
    <x v="0"/>
    <n v="0.64635416666666667"/>
    <n v="92.611940298507463"/>
    <n v="67"/>
    <x v="2"/>
  </r>
  <r>
    <x v="1"/>
    <n v="1.5958666666666668"/>
    <n v="104.99122807017544"/>
    <n v="114"/>
    <x v="1"/>
  </r>
  <r>
    <x v="0"/>
    <n v="0.81420000000000003"/>
    <n v="30.958174904942965"/>
    <n v="263"/>
    <x v="2"/>
  </r>
  <r>
    <x v="0"/>
    <n v="0.32444767441860467"/>
    <n v="33.001182732111175"/>
    <n v="1691"/>
    <x v="1"/>
  </r>
  <r>
    <x v="0"/>
    <n v="9.9141184124918666E-2"/>
    <n v="84.187845303867405"/>
    <n v="181"/>
    <x v="1"/>
  </r>
  <r>
    <x v="0"/>
    <n v="0.26694444444444443"/>
    <n v="73.92307692307692"/>
    <n v="13"/>
    <x v="1"/>
  </r>
  <r>
    <x v="3"/>
    <n v="0.62957446808510642"/>
    <n v="36.987499999999997"/>
    <n v="160"/>
    <x v="1"/>
  </r>
  <r>
    <x v="1"/>
    <n v="1.6135593220338984"/>
    <n v="46.896551724137929"/>
    <n v="203"/>
    <x v="1"/>
  </r>
  <r>
    <x v="0"/>
    <n v="0.05"/>
    <n v="5"/>
    <n v="1"/>
    <x v="1"/>
  </r>
  <r>
    <x v="1"/>
    <n v="10.969379310344827"/>
    <n v="102.02437459910199"/>
    <n v="1559"/>
    <x v="1"/>
  </r>
  <r>
    <x v="3"/>
    <n v="0.70094158075601376"/>
    <n v="45.007502206531335"/>
    <n v="2266"/>
    <x v="1"/>
  </r>
  <r>
    <x v="0"/>
    <n v="0.6"/>
    <n v="94.285714285714292"/>
    <n v="21"/>
    <x v="1"/>
  </r>
  <r>
    <x v="1"/>
    <n v="3.6709859154929578"/>
    <n v="101.02325581395348"/>
    <n v="1548"/>
    <x v="2"/>
  </r>
  <r>
    <x v="1"/>
    <n v="11.09"/>
    <n v="97.037499999999994"/>
    <n v="80"/>
    <x v="1"/>
  </r>
  <r>
    <x v="0"/>
    <n v="0.19028784648187633"/>
    <n v="43.00963855421687"/>
    <n v="830"/>
    <x v="1"/>
  </r>
  <r>
    <x v="1"/>
    <n v="1.2687755102040816"/>
    <n v="94.916030534351151"/>
    <n v="131"/>
    <x v="1"/>
  </r>
  <r>
    <x v="1"/>
    <n v="7.3463636363636367"/>
    <n v="72.151785714285708"/>
    <n v="112"/>
    <x v="1"/>
  </r>
  <r>
    <x v="0"/>
    <n v="4.5731034482758622E-2"/>
    <n v="51.007692307692309"/>
    <n v="130"/>
    <x v="1"/>
  </r>
  <r>
    <x v="0"/>
    <n v="0.85054545454545449"/>
    <n v="85.054545454545448"/>
    <n v="55"/>
    <x v="1"/>
  </r>
  <r>
    <x v="1"/>
    <n v="1.1929824561403508"/>
    <n v="43.87096774193548"/>
    <n v="155"/>
    <x v="1"/>
  </r>
  <r>
    <x v="1"/>
    <n v="2.9602777777777778"/>
    <n v="40.063909774436091"/>
    <n v="266"/>
    <x v="1"/>
  </r>
  <r>
    <x v="0"/>
    <n v="0.84694915254237291"/>
    <n v="43.833333333333336"/>
    <n v="114"/>
    <x v="6"/>
  </r>
  <r>
    <x v="1"/>
    <n v="3.5578378378378379"/>
    <n v="84.92903225806451"/>
    <n v="155"/>
    <x v="1"/>
  </r>
  <r>
    <x v="1"/>
    <n v="3.8640909090909092"/>
    <n v="41.067632850241544"/>
    <n v="207"/>
    <x v="4"/>
  </r>
  <r>
    <x v="1"/>
    <n v="7.9223529411764702"/>
    <n v="54.971428571428568"/>
    <n v="245"/>
    <x v="1"/>
  </r>
  <r>
    <x v="1"/>
    <n v="1.3703393665158372"/>
    <n v="77.010807374443743"/>
    <n v="1573"/>
    <x v="1"/>
  </r>
  <r>
    <x v="1"/>
    <n v="3.3820833333333336"/>
    <n v="71.201754385964918"/>
    <n v="114"/>
    <x v="1"/>
  </r>
  <r>
    <x v="1"/>
    <n v="1.0822784810126582"/>
    <n v="91.935483870967744"/>
    <n v="93"/>
    <x v="1"/>
  </r>
  <r>
    <x v="0"/>
    <n v="0.60757639620653314"/>
    <n v="97.069023569023571"/>
    <n v="594"/>
    <x v="1"/>
  </r>
  <r>
    <x v="0"/>
    <n v="0.27725490196078434"/>
    <n v="58.916666666666664"/>
    <n v="24"/>
    <x v="1"/>
  </r>
  <r>
    <x v="1"/>
    <n v="2.283934426229508"/>
    <n v="58.015466983938133"/>
    <n v="1681"/>
    <x v="1"/>
  </r>
  <r>
    <x v="0"/>
    <n v="0.21615194054500414"/>
    <n v="103.87301587301587"/>
    <n v="252"/>
    <x v="1"/>
  </r>
  <r>
    <x v="1"/>
    <n v="3.73875"/>
    <n v="93.46875"/>
    <n v="32"/>
    <x v="1"/>
  </r>
  <r>
    <x v="1"/>
    <n v="1.5492592592592593"/>
    <n v="61.970370370370368"/>
    <n v="135"/>
    <x v="1"/>
  </r>
  <r>
    <x v="1"/>
    <n v="3.2214999999999998"/>
    <n v="92.042857142857144"/>
    <n v="140"/>
    <x v="1"/>
  </r>
  <r>
    <x v="0"/>
    <n v="0.73957142857142855"/>
    <n v="77.268656716417908"/>
    <n v="67"/>
    <x v="1"/>
  </r>
  <r>
    <x v="1"/>
    <n v="8.641"/>
    <n v="93.923913043478265"/>
    <n v="92"/>
    <x v="1"/>
  </r>
  <r>
    <x v="1"/>
    <n v="1.432624584717608"/>
    <n v="84.969458128078813"/>
    <n v="1015"/>
    <x v="4"/>
  </r>
  <r>
    <x v="0"/>
    <n v="0.40281762295081969"/>
    <n v="105.97035040431267"/>
    <n v="742"/>
    <x v="1"/>
  </r>
  <r>
    <x v="1"/>
    <n v="1.7822388059701493"/>
    <n v="36.969040247678016"/>
    <n v="323"/>
    <x v="1"/>
  </r>
  <r>
    <x v="0"/>
    <n v="0.84930555555555554"/>
    <n v="81.533333333333331"/>
    <n v="75"/>
    <x v="1"/>
  </r>
  <r>
    <x v="1"/>
    <n v="1.4593648334624323"/>
    <n v="80.999140154772135"/>
    <n v="2326"/>
    <x v="1"/>
  </r>
  <r>
    <x v="1"/>
    <n v="1.5246153846153847"/>
    <n v="26.010498687664043"/>
    <n v="381"/>
    <x v="1"/>
  </r>
  <r>
    <x v="0"/>
    <n v="0.67129542790152408"/>
    <n v="25.998410896708286"/>
    <n v="4405"/>
    <x v="1"/>
  </r>
  <r>
    <x v="0"/>
    <n v="0.40307692307692305"/>
    <n v="34.173913043478258"/>
    <n v="92"/>
    <x v="1"/>
  </r>
  <r>
    <x v="1"/>
    <n v="2.1679032258064517"/>
    <n v="28.002083333333335"/>
    <n v="480"/>
    <x v="1"/>
  </r>
  <r>
    <x v="0"/>
    <n v="0.52117021276595743"/>
    <n v="76.546875"/>
    <n v="64"/>
    <x v="1"/>
  </r>
  <r>
    <x v="1"/>
    <n v="4.9958333333333336"/>
    <n v="53.053097345132741"/>
    <n v="226"/>
    <x v="1"/>
  </r>
  <r>
    <x v="0"/>
    <n v="0.87679487179487181"/>
    <n v="106.859375"/>
    <n v="64"/>
    <x v="1"/>
  </r>
  <r>
    <x v="1"/>
    <n v="1.131734693877551"/>
    <n v="46.020746887966808"/>
    <n v="241"/>
    <x v="1"/>
  </r>
  <r>
    <x v="1"/>
    <n v="4.2654838709677421"/>
    <n v="100.17424242424242"/>
    <n v="132"/>
    <x v="1"/>
  </r>
  <r>
    <x v="3"/>
    <n v="0.77632653061224488"/>
    <n v="101.44"/>
    <n v="75"/>
    <x v="6"/>
  </r>
  <r>
    <x v="0"/>
    <n v="0.52496810772501767"/>
    <n v="87.972684085510693"/>
    <n v="842"/>
    <x v="1"/>
  </r>
  <r>
    <x v="1"/>
    <n v="1.5746762589928058"/>
    <n v="74.995594713656388"/>
    <n v="2043"/>
    <x v="1"/>
  </r>
  <r>
    <x v="0"/>
    <n v="0.72939393939393937"/>
    <n v="42.982142857142854"/>
    <n v="112"/>
    <x v="1"/>
  </r>
  <r>
    <x v="3"/>
    <n v="0.60565789473684206"/>
    <n v="33.115107913669064"/>
    <n v="139"/>
    <x v="6"/>
  </r>
  <r>
    <x v="0"/>
    <n v="0.5679129129129129"/>
    <n v="101.13101604278074"/>
    <n v="374"/>
    <x v="1"/>
  </r>
  <r>
    <x v="3"/>
    <n v="0.56542754275427543"/>
    <n v="55.98841354723708"/>
    <n v="1122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  <n v="0"/>
    <n v="0"/>
    <s v="CA"/>
    <s v="CAD"/>
    <n v="1448690400"/>
    <n v="1450159200"/>
    <x v="0"/>
    <x v="0"/>
    <d v="2015-12-15T06:00:00"/>
    <b v="0"/>
    <b v="0"/>
    <s v="food/foodt trucks"/>
    <x v="0"/>
  </r>
  <r>
    <x v="1"/>
    <n v="10.4"/>
    <n v="92.151898734177209"/>
    <n v="158"/>
    <s v="US"/>
    <s v="USD"/>
    <n v="1408424400"/>
    <n v="1408597200"/>
    <x v="1"/>
    <x v="1"/>
    <d v="2014-08-21T05:00:00"/>
    <b v="0"/>
    <b v="1"/>
    <s v="music/rock"/>
    <x v="1"/>
  </r>
  <r>
    <x v="1"/>
    <n v="1.3147878228782288"/>
    <n v="100.01614035087719"/>
    <n v="1425"/>
    <s v="AU"/>
    <s v="AUD"/>
    <n v="1384668000"/>
    <n v="1384840800"/>
    <x v="2"/>
    <x v="2"/>
    <d v="2013-11-19T06:00:00"/>
    <b v="0"/>
    <b v="0"/>
    <s v="technology/web"/>
    <x v="2"/>
  </r>
  <r>
    <x v="0"/>
    <n v="0.58976190476190471"/>
    <n v="103.20833333333333"/>
    <n v="24"/>
    <s v="US"/>
    <s v="USD"/>
    <n v="1565499600"/>
    <n v="1568955600"/>
    <x v="3"/>
    <x v="3"/>
    <d v="2019-09-20T05:00:00"/>
    <b v="0"/>
    <b v="0"/>
    <s v="music/rock"/>
    <x v="1"/>
  </r>
  <r>
    <x v="0"/>
    <n v="0.69276315789473686"/>
    <n v="99.339622641509436"/>
    <n v="53"/>
    <s v="US"/>
    <s v="USD"/>
    <n v="1547964000"/>
    <n v="1548309600"/>
    <x v="4"/>
    <x v="3"/>
    <d v="2019-01-24T06:00:00"/>
    <b v="0"/>
    <b v="0"/>
    <s v="theater/plays"/>
    <x v="3"/>
  </r>
  <r>
    <x v="1"/>
    <n v="1.7361842105263159"/>
    <n v="75.833333333333329"/>
    <n v="174"/>
    <s v="DK"/>
    <s v="DKK"/>
    <n v="1346130000"/>
    <n v="1347080400"/>
    <x v="5"/>
    <x v="4"/>
    <d v="2012-09-08T05:00:00"/>
    <b v="0"/>
    <b v="0"/>
    <s v="theater/plays"/>
    <x v="3"/>
  </r>
  <r>
    <x v="0"/>
    <n v="0.20961538461538462"/>
    <n v="60.555555555555557"/>
    <n v="18"/>
    <s v="GB"/>
    <s v="GBP"/>
    <n v="1505278800"/>
    <n v="1505365200"/>
    <x v="6"/>
    <x v="5"/>
    <d v="2017-09-14T05:00:00"/>
    <b v="0"/>
    <b v="0"/>
    <s v="film &amp; video/documentary"/>
    <x v="4"/>
  </r>
  <r>
    <x v="1"/>
    <n v="3.2757777777777779"/>
    <n v="64.93832599118943"/>
    <n v="227"/>
    <s v="DK"/>
    <s v="DKK"/>
    <n v="1439442000"/>
    <n v="1439614800"/>
    <x v="7"/>
    <x v="0"/>
    <d v="2015-08-15T05:00:00"/>
    <b v="0"/>
    <b v="0"/>
    <s v="theater/plays"/>
    <x v="3"/>
  </r>
  <r>
    <x v="2"/>
    <n v="0.19932788374205268"/>
    <n v="30.997175141242938"/>
    <n v="708"/>
    <s v="DK"/>
    <s v="DKK"/>
    <n v="1281330000"/>
    <n v="1281502800"/>
    <x v="8"/>
    <x v="6"/>
    <d v="2010-08-11T05:00:00"/>
    <b v="0"/>
    <b v="0"/>
    <s v="theater/plays"/>
    <x v="3"/>
  </r>
  <r>
    <x v="0"/>
    <n v="0.51741935483870971"/>
    <n v="72.909090909090907"/>
    <n v="44"/>
    <s v="US"/>
    <s v="USD"/>
    <n v="1379566800"/>
    <n v="1383804000"/>
    <x v="9"/>
    <x v="2"/>
    <d v="2013-11-07T06:00:00"/>
    <b v="0"/>
    <b v="0"/>
    <s v="music/electric music"/>
    <x v="1"/>
  </r>
  <r>
    <x v="1"/>
    <n v="2.6611538461538462"/>
    <n v="62.9"/>
    <n v="220"/>
    <s v="US"/>
    <s v="USD"/>
    <n v="1281762000"/>
    <n v="1285909200"/>
    <x v="10"/>
    <x v="6"/>
    <d v="2010-10-01T05:00:00"/>
    <b v="0"/>
    <b v="0"/>
    <s v="film &amp; video/drama"/>
    <x v="4"/>
  </r>
  <r>
    <x v="0"/>
    <n v="0.48095238095238096"/>
    <n v="112.22222222222223"/>
    <n v="27"/>
    <s v="US"/>
    <s v="USD"/>
    <n v="1285045200"/>
    <n v="1285563600"/>
    <x v="11"/>
    <x v="6"/>
    <d v="2010-09-27T05:00:00"/>
    <b v="0"/>
    <b v="1"/>
    <s v="theater/plays"/>
    <x v="3"/>
  </r>
  <r>
    <x v="0"/>
    <n v="0.89349206349206345"/>
    <n v="102.34545454545454"/>
    <n v="55"/>
    <s v="US"/>
    <s v="USD"/>
    <n v="1571720400"/>
    <n v="1572411600"/>
    <x v="12"/>
    <x v="3"/>
    <d v="2019-10-30T05:00:00"/>
    <b v="0"/>
    <b v="0"/>
    <s v="film &amp; video/drama"/>
    <x v="4"/>
  </r>
  <r>
    <x v="1"/>
    <n v="2.4511904761904764"/>
    <n v="105.05102040816327"/>
    <n v="98"/>
    <s v="US"/>
    <s v="USD"/>
    <n v="1465621200"/>
    <n v="1466658000"/>
    <x v="13"/>
    <x v="7"/>
    <d v="2016-06-23T05:00:00"/>
    <b v="0"/>
    <b v="0"/>
    <s v="music/indie rock"/>
    <x v="1"/>
  </r>
  <r>
    <x v="0"/>
    <n v="0.66769503546099296"/>
    <n v="94.144999999999996"/>
    <n v="200"/>
    <s v="US"/>
    <s v="USD"/>
    <n v="1331013600"/>
    <n v="1333342800"/>
    <x v="14"/>
    <x v="4"/>
    <d v="2012-04-02T05:00:00"/>
    <b v="0"/>
    <b v="0"/>
    <s v="music/indie rock"/>
    <x v="1"/>
  </r>
  <r>
    <x v="0"/>
    <n v="0.47307881773399013"/>
    <n v="84.986725663716811"/>
    <n v="452"/>
    <s v="US"/>
    <s v="USD"/>
    <n v="1575957600"/>
    <n v="1576303200"/>
    <x v="15"/>
    <x v="3"/>
    <d v="2019-12-14T06:00:00"/>
    <b v="0"/>
    <b v="0"/>
    <s v="technology/wearables"/>
    <x v="2"/>
  </r>
  <r>
    <x v="1"/>
    <n v="6.4947058823529416"/>
    <n v="110.41"/>
    <n v="100"/>
    <s v="US"/>
    <s v="USD"/>
    <n v="1390370400"/>
    <n v="1392271200"/>
    <x v="16"/>
    <x v="1"/>
    <d v="2014-02-13T06:00:00"/>
    <b v="0"/>
    <b v="0"/>
    <s v="publishing/nonfiction"/>
    <x v="5"/>
  </r>
  <r>
    <x v="1"/>
    <n v="1.5939125295508274"/>
    <n v="107.96236989591674"/>
    <n v="1249"/>
    <s v="US"/>
    <s v="USD"/>
    <n v="1294812000"/>
    <n v="1294898400"/>
    <x v="17"/>
    <x v="8"/>
    <d v="2011-01-13T06:00:00"/>
    <b v="0"/>
    <b v="0"/>
    <s v="film &amp; video/animation"/>
    <x v="4"/>
  </r>
  <r>
    <x v="3"/>
    <n v="0.66912087912087914"/>
    <n v="45.103703703703701"/>
    <n v="135"/>
    <s v="US"/>
    <s v="USD"/>
    <n v="1536382800"/>
    <n v="1537074000"/>
    <x v="18"/>
    <x v="9"/>
    <d v="2018-09-16T05:00:00"/>
    <b v="0"/>
    <b v="0"/>
    <s v="theater/plays"/>
    <x v="3"/>
  </r>
  <r>
    <x v="0"/>
    <n v="0.48529600000000001"/>
    <n v="45.001483679525222"/>
    <n v="674"/>
    <s v="US"/>
    <s v="USD"/>
    <n v="1551679200"/>
    <n v="1553490000"/>
    <x v="19"/>
    <x v="3"/>
    <d v="2019-03-25T05:00:00"/>
    <b v="0"/>
    <b v="1"/>
    <s v="theater/plays"/>
    <x v="3"/>
  </r>
  <r>
    <x v="1"/>
    <n v="1.1224279210925645"/>
    <n v="105.97134670487107"/>
    <n v="1396"/>
    <s v="US"/>
    <s v="USD"/>
    <n v="1406523600"/>
    <n v="1406523600"/>
    <x v="20"/>
    <x v="1"/>
    <d v="2014-07-28T05:00:00"/>
    <b v="0"/>
    <b v="0"/>
    <s v="film &amp; video/drama"/>
    <x v="4"/>
  </r>
  <r>
    <x v="0"/>
    <n v="0.40992553191489361"/>
    <n v="69.055555555555557"/>
    <n v="558"/>
    <s v="US"/>
    <s v="USD"/>
    <n v="1313384400"/>
    <n v="1316322000"/>
    <x v="21"/>
    <x v="8"/>
    <d v="2011-09-18T05:00:00"/>
    <b v="0"/>
    <b v="0"/>
    <s v="theater/plays"/>
    <x v="3"/>
  </r>
  <r>
    <x v="1"/>
    <n v="1.2807106598984772"/>
    <n v="85.044943820224717"/>
    <n v="890"/>
    <s v="US"/>
    <s v="USD"/>
    <n v="1522731600"/>
    <n v="1524027600"/>
    <x v="22"/>
    <x v="9"/>
    <d v="2018-04-18T05:00:00"/>
    <b v="0"/>
    <b v="0"/>
    <s v="theater/plays"/>
    <x v="3"/>
  </r>
  <r>
    <x v="1"/>
    <n v="3.3204444444444445"/>
    <n v="105.22535211267606"/>
    <n v="142"/>
    <s v="GB"/>
    <s v="GBP"/>
    <n v="1550124000"/>
    <n v="1554699600"/>
    <x v="23"/>
    <x v="3"/>
    <d v="2019-04-08T05:00:00"/>
    <b v="0"/>
    <b v="0"/>
    <s v="film &amp; video/documentary"/>
    <x v="4"/>
  </r>
  <r>
    <x v="1"/>
    <n v="1.1283225108225108"/>
    <n v="39.003741114852225"/>
    <n v="2673"/>
    <s v="US"/>
    <s v="USD"/>
    <n v="1403326800"/>
    <n v="1403499600"/>
    <x v="24"/>
    <x v="1"/>
    <d v="2014-06-23T05:00:00"/>
    <b v="0"/>
    <b v="0"/>
    <s v="technology/wearables"/>
    <x v="2"/>
  </r>
  <r>
    <x v="1"/>
    <n v="2.1643636363636363"/>
    <n v="73.030674846625772"/>
    <n v="163"/>
    <s v="US"/>
    <s v="USD"/>
    <n v="1305694800"/>
    <n v="1307422800"/>
    <x v="25"/>
    <x v="8"/>
    <d v="2011-06-07T05:00:00"/>
    <b v="0"/>
    <b v="1"/>
    <s v="games/video games"/>
    <x v="6"/>
  </r>
  <r>
    <x v="3"/>
    <n v="0.4819906976744186"/>
    <n v="35.009459459459457"/>
    <n v="1480"/>
    <s v="US"/>
    <s v="USD"/>
    <n v="1533013200"/>
    <n v="1535346000"/>
    <x v="26"/>
    <x v="9"/>
    <d v="2018-08-27T05:00:00"/>
    <b v="0"/>
    <b v="0"/>
    <s v="theater/plays"/>
    <x v="3"/>
  </r>
  <r>
    <x v="0"/>
    <e v="#VALUE!"/>
    <e v="#VALUE!"/>
    <n v="15"/>
    <s v="US"/>
    <s v="USD"/>
    <n v="1443848400"/>
    <n v="1444539600"/>
    <x v="27"/>
    <x v="0"/>
    <d v="2015-10-11T05:00:00"/>
    <b v="0"/>
    <b v="0"/>
    <s v="music/rock"/>
    <x v="1"/>
  </r>
  <r>
    <x v="1"/>
    <n v="1.0522553516819573"/>
    <n v="61.997747747747745"/>
    <n v="2220"/>
    <s v="US"/>
    <s v="USD"/>
    <n v="1265695200"/>
    <n v="1267682400"/>
    <x v="28"/>
    <x v="6"/>
    <d v="2010-03-04T06:00:00"/>
    <b v="0"/>
    <b v="1"/>
    <s v="theater/plays"/>
    <x v="3"/>
  </r>
  <r>
    <x v="1"/>
    <n v="3.2889978213507627"/>
    <n v="94.000622665006233"/>
    <n v="1606"/>
    <s v="CH"/>
    <s v="CHF"/>
    <n v="1532062800"/>
    <n v="1535518800"/>
    <x v="29"/>
    <x v="9"/>
    <d v="2018-08-29T05:00:00"/>
    <b v="0"/>
    <b v="0"/>
    <s v="film &amp; video/shorts"/>
    <x v="4"/>
  </r>
  <r>
    <x v="1"/>
    <n v="1.606111111111111"/>
    <n v="112.05426356589147"/>
    <n v="129"/>
    <s v="US"/>
    <s v="USD"/>
    <n v="1558674000"/>
    <n v="1559106000"/>
    <x v="30"/>
    <x v="3"/>
    <d v="2019-05-29T05:00:00"/>
    <b v="0"/>
    <b v="0"/>
    <s v="film &amp; video/animation"/>
    <x v="4"/>
  </r>
  <r>
    <x v="1"/>
    <n v="3.1"/>
    <n v="48.008849557522126"/>
    <n v="226"/>
    <s v="GB"/>
    <s v="GBP"/>
    <n v="1451973600"/>
    <n v="1454392800"/>
    <x v="31"/>
    <x v="7"/>
    <d v="2016-02-02T06:00:00"/>
    <b v="0"/>
    <b v="0"/>
    <s v="games/video games"/>
    <x v="6"/>
  </r>
  <r>
    <x v="0"/>
    <n v="0.86807920792079207"/>
    <n v="38.004334633723452"/>
    <n v="2307"/>
    <s v="IT"/>
    <s v="EUR"/>
    <n v="1515564000"/>
    <n v="1517896800"/>
    <x v="32"/>
    <x v="9"/>
    <d v="2018-02-06T06:00:00"/>
    <b v="0"/>
    <b v="0"/>
    <s v="film &amp; video/documentary"/>
    <x v="4"/>
  </r>
  <r>
    <x v="1"/>
    <n v="3.7782071713147412"/>
    <n v="35.000184535892231"/>
    <n v="5419"/>
    <s v="US"/>
    <s v="USD"/>
    <n v="1412485200"/>
    <n v="1415685600"/>
    <x v="33"/>
    <x v="1"/>
    <d v="2014-11-11T06:00:00"/>
    <b v="0"/>
    <b v="0"/>
    <s v="theater/plays"/>
    <x v="3"/>
  </r>
  <r>
    <x v="1"/>
    <n v="1.5080645161290323"/>
    <n v="85"/>
    <n v="165"/>
    <s v="US"/>
    <s v="USD"/>
    <n v="1490245200"/>
    <n v="1490677200"/>
    <x v="34"/>
    <x v="5"/>
    <d v="2017-03-28T05:00:00"/>
    <b v="0"/>
    <b v="0"/>
    <s v="film &amp; video/documentary"/>
    <x v="4"/>
  </r>
  <r>
    <x v="1"/>
    <n v="1.5030119521912351"/>
    <n v="95.993893129770996"/>
    <n v="1965"/>
    <s v="DK"/>
    <s v="DKK"/>
    <n v="1547877600"/>
    <n v="1551506400"/>
    <x v="35"/>
    <x v="3"/>
    <d v="2019-03-02T06:00:00"/>
    <b v="0"/>
    <b v="1"/>
    <s v="film &amp; video/drama"/>
    <x v="4"/>
  </r>
  <r>
    <x v="1"/>
    <n v="1.572857142857143"/>
    <n v="68.8125"/>
    <n v="16"/>
    <s v="US"/>
    <s v="USD"/>
    <n v="1298700000"/>
    <n v="1300856400"/>
    <x v="36"/>
    <x v="8"/>
    <d v="2011-03-23T05:00:00"/>
    <b v="0"/>
    <b v="0"/>
    <s v="theater/plays"/>
    <x v="3"/>
  </r>
  <r>
    <x v="1"/>
    <n v="1.3998765432098765"/>
    <n v="105.97196261682242"/>
    <n v="107"/>
    <s v="US"/>
    <s v="USD"/>
    <n v="1570338000"/>
    <n v="1573192800"/>
    <x v="37"/>
    <x v="3"/>
    <d v="2019-11-08T06:00:00"/>
    <b v="0"/>
    <b v="1"/>
    <s v="publishing/fiction"/>
    <x v="5"/>
  </r>
  <r>
    <x v="1"/>
    <n v="3.2532258064516131"/>
    <n v="75.261194029850742"/>
    <n v="134"/>
    <s v="US"/>
    <s v="USD"/>
    <n v="1287378000"/>
    <n v="1287810000"/>
    <x v="38"/>
    <x v="6"/>
    <d v="2010-10-23T05:00:00"/>
    <b v="0"/>
    <b v="0"/>
    <s v="photography/photography books"/>
    <x v="7"/>
  </r>
  <r>
    <x v="0"/>
    <n v="0.50777777777777777"/>
    <n v="57.125"/>
    <n v="88"/>
    <s v="DK"/>
    <s v="DKK"/>
    <n v="1361772000"/>
    <n v="1362978000"/>
    <x v="39"/>
    <x v="2"/>
    <d v="2013-03-11T05:00:00"/>
    <b v="0"/>
    <b v="0"/>
    <s v="theater/plays"/>
    <x v="3"/>
  </r>
  <r>
    <x v="1"/>
    <n v="1.6906818181818182"/>
    <n v="75.141414141414145"/>
    <n v="198"/>
    <s v="US"/>
    <s v="USD"/>
    <n v="1275714000"/>
    <n v="1277355600"/>
    <x v="40"/>
    <x v="6"/>
    <d v="2010-06-24T05:00:00"/>
    <b v="0"/>
    <b v="1"/>
    <s v="technology/wearables"/>
    <x v="2"/>
  </r>
  <r>
    <x v="1"/>
    <n v="2.1292857142857144"/>
    <n v="107.42342342342343"/>
    <n v="111"/>
    <s v="IT"/>
    <s v="EUR"/>
    <n v="1346734800"/>
    <n v="1348981200"/>
    <x v="41"/>
    <x v="4"/>
    <d v="2012-09-30T05:00:00"/>
    <b v="0"/>
    <b v="1"/>
    <s v="music/rock"/>
    <x v="1"/>
  </r>
  <r>
    <x v="1"/>
    <n v="4.4394444444444447"/>
    <n v="35.995495495495497"/>
    <n v="222"/>
    <s v="US"/>
    <s v="USD"/>
    <n v="1309755600"/>
    <n v="1310533200"/>
    <x v="42"/>
    <x v="8"/>
    <d v="2011-07-13T05:00:00"/>
    <b v="0"/>
    <b v="0"/>
    <s v="food/food trucks"/>
    <x v="0"/>
  </r>
  <r>
    <x v="1"/>
    <n v="1.859390243902439"/>
    <n v="26.998873148744366"/>
    <n v="6212"/>
    <s v="US"/>
    <s v="USD"/>
    <n v="1406178000"/>
    <n v="1407560400"/>
    <x v="43"/>
    <x v="1"/>
    <d v="2014-08-09T05:00:00"/>
    <b v="0"/>
    <b v="0"/>
    <s v="publishing/radio &amp; podcasts"/>
    <x v="5"/>
  </r>
  <r>
    <x v="1"/>
    <n v="6.5881249999999998"/>
    <n v="107.56122448979592"/>
    <n v="98"/>
    <s v="DK"/>
    <s v="DKK"/>
    <n v="1552798800"/>
    <n v="1552885200"/>
    <x v="44"/>
    <x v="3"/>
    <d v="2019-03-18T05:00:00"/>
    <b v="0"/>
    <b v="0"/>
    <s v="publishing/fiction"/>
    <x v="5"/>
  </r>
  <r>
    <x v="0"/>
    <n v="0.4768421052631579"/>
    <n v="94.375"/>
    <n v="48"/>
    <s v="US"/>
    <s v="USD"/>
    <n v="1478062800"/>
    <n v="1479362400"/>
    <x v="45"/>
    <x v="7"/>
    <d v="2016-11-17T06:00:00"/>
    <b v="0"/>
    <b v="1"/>
    <s v="theater/plays"/>
    <x v="3"/>
  </r>
  <r>
    <x v="1"/>
    <n v="1.1478378378378378"/>
    <n v="46.163043478260867"/>
    <n v="92"/>
    <s v="US"/>
    <s v="USD"/>
    <n v="1278565200"/>
    <n v="1280552400"/>
    <x v="46"/>
    <x v="6"/>
    <d v="2010-07-31T05:00:00"/>
    <b v="0"/>
    <b v="0"/>
    <s v="music/rock"/>
    <x v="1"/>
  </r>
  <r>
    <x v="1"/>
    <n v="4.7526666666666664"/>
    <n v="47.845637583892618"/>
    <n v="149"/>
    <s v="US"/>
    <s v="USD"/>
    <n v="1396069200"/>
    <n v="1398661200"/>
    <x v="47"/>
    <x v="1"/>
    <d v="2014-04-28T05:00:00"/>
    <b v="0"/>
    <b v="0"/>
    <s v="theater/plays"/>
    <x v="3"/>
  </r>
  <r>
    <x v="1"/>
    <n v="3.86972972972973"/>
    <n v="53.007815713698065"/>
    <n v="2431"/>
    <s v="US"/>
    <s v="USD"/>
    <n v="1435208400"/>
    <n v="1436245200"/>
    <x v="48"/>
    <x v="0"/>
    <d v="2015-07-07T05:00:00"/>
    <b v="0"/>
    <b v="0"/>
    <s v="theater/plays"/>
    <x v="3"/>
  </r>
  <r>
    <x v="1"/>
    <n v="1.89625"/>
    <n v="45.059405940594061"/>
    <n v="303"/>
    <s v="US"/>
    <s v="USD"/>
    <n v="1571547600"/>
    <n v="1575439200"/>
    <x v="49"/>
    <x v="3"/>
    <d v="2019-12-04T06:00:00"/>
    <b v="0"/>
    <b v="0"/>
    <s v="music/rock"/>
    <x v="1"/>
  </r>
  <r>
    <x v="0"/>
    <n v="0.02"/>
    <n v="2"/>
    <n v="1"/>
    <s v="IT"/>
    <s v="EUR"/>
    <n v="1375333200"/>
    <n v="1377752400"/>
    <x v="50"/>
    <x v="2"/>
    <d v="2013-08-29T05:00:00"/>
    <b v="0"/>
    <b v="0"/>
    <s v="music/metal"/>
    <x v="1"/>
  </r>
  <r>
    <x v="0"/>
    <n v="0.91867805186590767"/>
    <n v="99.006816632583508"/>
    <n v="1467"/>
    <s v="GB"/>
    <s v="GBP"/>
    <n v="1332824400"/>
    <n v="1334206800"/>
    <x v="51"/>
    <x v="4"/>
    <d v="2012-04-12T05:00:00"/>
    <b v="0"/>
    <b v="1"/>
    <s v="technology/wearables"/>
    <x v="2"/>
  </r>
  <r>
    <x v="0"/>
    <n v="0.34152777777777776"/>
    <n v="32.786666666666669"/>
    <n v="75"/>
    <s v="US"/>
    <s v="USD"/>
    <n v="1284526800"/>
    <n v="1284872400"/>
    <x v="52"/>
    <x v="6"/>
    <d v="2010-09-19T05:00:00"/>
    <b v="0"/>
    <b v="0"/>
    <s v="theater/plays"/>
    <x v="3"/>
  </r>
  <r>
    <x v="1"/>
    <n v="1.4040909090909091"/>
    <n v="59.119617224880386"/>
    <n v="209"/>
    <s v="US"/>
    <s v="USD"/>
    <n v="1400562000"/>
    <n v="1403931600"/>
    <x v="53"/>
    <x v="1"/>
    <d v="2014-06-28T05:00:00"/>
    <b v="0"/>
    <b v="0"/>
    <s v="film &amp; video/drama"/>
    <x v="4"/>
  </r>
  <r>
    <x v="0"/>
    <n v="0.89866666666666661"/>
    <n v="44.93333333333333"/>
    <n v="120"/>
    <s v="US"/>
    <s v="USD"/>
    <n v="1520748000"/>
    <n v="1521262800"/>
    <x v="54"/>
    <x v="9"/>
    <d v="2018-03-17T05:00:00"/>
    <b v="0"/>
    <b v="0"/>
    <s v="technology/wearables"/>
    <x v="2"/>
  </r>
  <r>
    <x v="1"/>
    <n v="1.7796969696969698"/>
    <n v="89.664122137404576"/>
    <n v="131"/>
    <s v="US"/>
    <s v="USD"/>
    <n v="1532926800"/>
    <n v="1533358800"/>
    <x v="55"/>
    <x v="9"/>
    <d v="2018-08-04T05:00:00"/>
    <b v="0"/>
    <b v="0"/>
    <s v="music/jazz"/>
    <x v="1"/>
  </r>
  <r>
    <x v="1"/>
    <n v="1.436625"/>
    <n v="70.079268292682926"/>
    <n v="164"/>
    <s v="US"/>
    <s v="USD"/>
    <n v="1420869600"/>
    <n v="1421474400"/>
    <x v="56"/>
    <x v="0"/>
    <d v="2015-01-17T06:00:00"/>
    <b v="0"/>
    <b v="0"/>
    <s v="technology/wearables"/>
    <x v="2"/>
  </r>
  <r>
    <x v="1"/>
    <n v="2.1527586206896552"/>
    <n v="31.059701492537314"/>
    <n v="201"/>
    <s v="US"/>
    <s v="USD"/>
    <n v="1504242000"/>
    <n v="1505278800"/>
    <x v="57"/>
    <x v="5"/>
    <d v="2017-09-13T05:00:00"/>
    <b v="0"/>
    <b v="0"/>
    <s v="games/video games"/>
    <x v="6"/>
  </r>
  <r>
    <x v="1"/>
    <n v="2.2711111111111113"/>
    <n v="29.061611374407583"/>
    <n v="211"/>
    <s v="US"/>
    <s v="USD"/>
    <n v="1442811600"/>
    <n v="1443934800"/>
    <x v="58"/>
    <x v="0"/>
    <d v="2015-10-04T05:00:00"/>
    <b v="0"/>
    <b v="0"/>
    <s v="theater/plays"/>
    <x v="3"/>
  </r>
  <r>
    <x v="1"/>
    <n v="2.7507142857142859"/>
    <n v="30.0859375"/>
    <n v="128"/>
    <s v="US"/>
    <s v="USD"/>
    <n v="1497243600"/>
    <n v="1498539600"/>
    <x v="59"/>
    <x v="5"/>
    <d v="2017-06-27T05:00:00"/>
    <b v="0"/>
    <b v="1"/>
    <s v="theater/plays"/>
    <x v="3"/>
  </r>
  <r>
    <x v="1"/>
    <n v="1.4437048832271762"/>
    <n v="84.998125000000002"/>
    <n v="1600"/>
    <s v="CA"/>
    <s v="CAD"/>
    <n v="1342501200"/>
    <n v="1342760400"/>
    <x v="60"/>
    <x v="4"/>
    <d v="2012-07-20T05:00:00"/>
    <b v="0"/>
    <b v="0"/>
    <s v="theater/plays"/>
    <x v="3"/>
  </r>
  <r>
    <x v="0"/>
    <n v="0.92745983935742971"/>
    <n v="82.001775410563695"/>
    <n v="2253"/>
    <s v="CA"/>
    <s v="CAD"/>
    <n v="1298268000"/>
    <n v="1301720400"/>
    <x v="61"/>
    <x v="8"/>
    <d v="2011-04-02T05:00:00"/>
    <b v="0"/>
    <b v="0"/>
    <s v="theater/plays"/>
    <x v="3"/>
  </r>
  <r>
    <x v="1"/>
    <n v="7.226"/>
    <n v="58.040160642570278"/>
    <n v="249"/>
    <s v="US"/>
    <s v="USD"/>
    <n v="1433480400"/>
    <n v="1433566800"/>
    <x v="62"/>
    <x v="0"/>
    <d v="2015-06-06T05:00:00"/>
    <b v="0"/>
    <b v="0"/>
    <s v="technology/web"/>
    <x v="2"/>
  </r>
  <r>
    <x v="0"/>
    <n v="0.11851063829787234"/>
    <n v="111.4"/>
    <n v="5"/>
    <s v="US"/>
    <s v="USD"/>
    <n v="1493355600"/>
    <n v="1493874000"/>
    <x v="63"/>
    <x v="5"/>
    <d v="2017-05-04T05:00:00"/>
    <b v="0"/>
    <b v="0"/>
    <s v="theater/plays"/>
    <x v="3"/>
  </r>
  <r>
    <x v="0"/>
    <n v="0.97642857142857142"/>
    <n v="71.94736842105263"/>
    <n v="38"/>
    <s v="US"/>
    <s v="USD"/>
    <n v="1530507600"/>
    <n v="1531803600"/>
    <x v="64"/>
    <x v="9"/>
    <d v="2018-07-17T05:00:00"/>
    <b v="0"/>
    <b v="1"/>
    <s v="technology/web"/>
    <x v="2"/>
  </r>
  <r>
    <x v="1"/>
    <n v="2.3614754098360655"/>
    <n v="61.038135593220339"/>
    <n v="236"/>
    <s v="US"/>
    <s v="USD"/>
    <n v="1296108000"/>
    <n v="1296712800"/>
    <x v="65"/>
    <x v="8"/>
    <d v="2011-02-03T06:00:00"/>
    <b v="0"/>
    <b v="0"/>
    <s v="theater/plays"/>
    <x v="3"/>
  </r>
  <r>
    <x v="0"/>
    <n v="0.45068965517241377"/>
    <n v="108.91666666666667"/>
    <n v="12"/>
    <s v="US"/>
    <s v="USD"/>
    <n v="1428469200"/>
    <n v="1428901200"/>
    <x v="66"/>
    <x v="0"/>
    <d v="2015-04-13T05:00:00"/>
    <b v="0"/>
    <b v="1"/>
    <s v="theater/plays"/>
    <x v="3"/>
  </r>
  <r>
    <x v="1"/>
    <n v="1.6238567493112948"/>
    <n v="29.001722017220171"/>
    <n v="4065"/>
    <s v="GB"/>
    <s v="GBP"/>
    <n v="1264399200"/>
    <n v="1264831200"/>
    <x v="67"/>
    <x v="6"/>
    <d v="2010-01-30T06:00:00"/>
    <b v="0"/>
    <b v="1"/>
    <s v="technology/wearables"/>
    <x v="2"/>
  </r>
  <r>
    <x v="1"/>
    <n v="2.5452631578947367"/>
    <n v="58.975609756097562"/>
    <n v="246"/>
    <s v="IT"/>
    <s v="EUR"/>
    <n v="1501131600"/>
    <n v="1505192400"/>
    <x v="68"/>
    <x v="5"/>
    <d v="2017-09-12T05:00:00"/>
    <b v="0"/>
    <b v="1"/>
    <s v="theater/plays"/>
    <x v="3"/>
  </r>
  <r>
    <x v="3"/>
    <n v="0.24063291139240506"/>
    <n v="111.82352941176471"/>
    <n v="17"/>
    <s v="US"/>
    <s v="USD"/>
    <n v="1292738400"/>
    <n v="1295676000"/>
    <x v="69"/>
    <x v="8"/>
    <d v="2011-01-22T06:00:00"/>
    <b v="0"/>
    <b v="0"/>
    <s v="theater/plays"/>
    <x v="3"/>
  </r>
  <r>
    <x v="1"/>
    <n v="1.2374140625000001"/>
    <n v="63.995555555555555"/>
    <n v="2475"/>
    <s v="IT"/>
    <s v="EUR"/>
    <n v="1288674000"/>
    <n v="1292911200"/>
    <x v="70"/>
    <x v="6"/>
    <d v="2010-12-21T06:00:00"/>
    <b v="0"/>
    <b v="1"/>
    <s v="theater/plays"/>
    <x v="3"/>
  </r>
  <r>
    <x v="1"/>
    <n v="1.0806666666666667"/>
    <n v="85.315789473684205"/>
    <n v="76"/>
    <s v="US"/>
    <s v="USD"/>
    <n v="1575093600"/>
    <n v="1575439200"/>
    <x v="49"/>
    <x v="3"/>
    <d v="2019-12-04T06:00:00"/>
    <b v="0"/>
    <b v="0"/>
    <s v="theater/plays"/>
    <x v="3"/>
  </r>
  <r>
    <x v="1"/>
    <n v="6.7033333333333331"/>
    <n v="74.481481481481481"/>
    <n v="54"/>
    <s v="US"/>
    <s v="USD"/>
    <n v="1435726800"/>
    <n v="1438837200"/>
    <x v="71"/>
    <x v="0"/>
    <d v="2015-08-06T05:00:00"/>
    <b v="0"/>
    <b v="0"/>
    <s v="film &amp; video/animation"/>
    <x v="4"/>
  </r>
  <r>
    <x v="1"/>
    <n v="6.609285714285714"/>
    <n v="105.14772727272727"/>
    <n v="88"/>
    <s v="US"/>
    <s v="USD"/>
    <n v="1480226400"/>
    <n v="1480485600"/>
    <x v="72"/>
    <x v="7"/>
    <d v="2016-11-30T06:00:00"/>
    <b v="0"/>
    <b v="0"/>
    <s v="music/jazz"/>
    <x v="1"/>
  </r>
  <r>
    <x v="1"/>
    <n v="1.2246153846153847"/>
    <n v="56.188235294117646"/>
    <n v="85"/>
    <s v="GB"/>
    <s v="GBP"/>
    <n v="1459054800"/>
    <n v="1459141200"/>
    <x v="73"/>
    <x v="7"/>
    <d v="2016-03-28T05:00:00"/>
    <b v="0"/>
    <b v="0"/>
    <s v="music/metal"/>
    <x v="1"/>
  </r>
  <r>
    <x v="1"/>
    <n v="1.5057731958762886"/>
    <n v="85.917647058823533"/>
    <n v="170"/>
    <s v="US"/>
    <s v="USD"/>
    <n v="1531630800"/>
    <n v="1532322000"/>
    <x v="74"/>
    <x v="9"/>
    <d v="2018-07-23T05:00:00"/>
    <b v="0"/>
    <b v="0"/>
    <s v="photography/photography books"/>
    <x v="7"/>
  </r>
  <r>
    <x v="0"/>
    <n v="0.78106590724165992"/>
    <n v="57.00296912114014"/>
    <n v="1684"/>
    <s v="US"/>
    <s v="USD"/>
    <n v="1421992800"/>
    <n v="1426222800"/>
    <x v="75"/>
    <x v="0"/>
    <d v="2015-03-13T05:00:00"/>
    <b v="1"/>
    <b v="1"/>
    <s v="theater/plays"/>
    <x v="3"/>
  </r>
  <r>
    <x v="0"/>
    <n v="0.46947368421052632"/>
    <n v="79.642857142857139"/>
    <n v="56"/>
    <s v="US"/>
    <s v="USD"/>
    <n v="1285563600"/>
    <n v="1286773200"/>
    <x v="76"/>
    <x v="6"/>
    <d v="2010-10-11T05:00:00"/>
    <b v="0"/>
    <b v="1"/>
    <s v="film &amp; video/animation"/>
    <x v="4"/>
  </r>
  <r>
    <x v="1"/>
    <n v="3.008"/>
    <n v="41.018181818181816"/>
    <n v="330"/>
    <s v="US"/>
    <s v="USD"/>
    <n v="1523854800"/>
    <n v="1523941200"/>
    <x v="77"/>
    <x v="9"/>
    <d v="2018-04-17T05:00:00"/>
    <b v="0"/>
    <b v="0"/>
    <s v="publishing/translations"/>
    <x v="5"/>
  </r>
  <r>
    <x v="0"/>
    <n v="0.6959861591695502"/>
    <n v="48.004773269689736"/>
    <n v="838"/>
    <s v="US"/>
    <s v="USD"/>
    <n v="1529125200"/>
    <n v="1529557200"/>
    <x v="78"/>
    <x v="9"/>
    <d v="2018-06-21T05:00:00"/>
    <b v="0"/>
    <b v="0"/>
    <s v="theater/plays"/>
    <x v="3"/>
  </r>
  <r>
    <x v="1"/>
    <n v="6.374545454545455"/>
    <n v="55.212598425196852"/>
    <n v="127"/>
    <s v="US"/>
    <s v="USD"/>
    <n v="1503982800"/>
    <n v="1506574800"/>
    <x v="79"/>
    <x v="5"/>
    <d v="2017-09-28T05:00:00"/>
    <b v="0"/>
    <b v="0"/>
    <s v="games/video games"/>
    <x v="6"/>
  </r>
  <r>
    <x v="1"/>
    <n v="2.253392857142857"/>
    <n v="92.109489051094897"/>
    <n v="411"/>
    <s v="US"/>
    <s v="USD"/>
    <n v="1511416800"/>
    <n v="1513576800"/>
    <x v="80"/>
    <x v="5"/>
    <d v="2017-12-18T06:00:00"/>
    <b v="0"/>
    <b v="0"/>
    <s v="music/rock"/>
    <x v="1"/>
  </r>
  <r>
    <x v="1"/>
    <n v="14.973000000000001"/>
    <n v="83.183333333333337"/>
    <n v="180"/>
    <s v="GB"/>
    <s v="GBP"/>
    <n v="1547704800"/>
    <n v="1548309600"/>
    <x v="4"/>
    <x v="3"/>
    <d v="2019-01-24T06:00:00"/>
    <b v="0"/>
    <b v="1"/>
    <s v="games/video games"/>
    <x v="6"/>
  </r>
  <r>
    <x v="0"/>
    <n v="0.37590225563909774"/>
    <n v="39.996000000000002"/>
    <n v="1000"/>
    <s v="US"/>
    <s v="USD"/>
    <n v="1469682000"/>
    <n v="1471582800"/>
    <x v="81"/>
    <x v="7"/>
    <d v="2016-08-19T05:00:00"/>
    <b v="0"/>
    <b v="0"/>
    <s v="music/electric music"/>
    <x v="1"/>
  </r>
  <r>
    <x v="1"/>
    <n v="1.3236942675159236"/>
    <n v="111.1336898395722"/>
    <n v="374"/>
    <s v="US"/>
    <s v="USD"/>
    <n v="1343451600"/>
    <n v="1344315600"/>
    <x v="82"/>
    <x v="4"/>
    <d v="2012-08-07T05:00:00"/>
    <b v="0"/>
    <b v="0"/>
    <s v="technology/wearables"/>
    <x v="2"/>
  </r>
  <r>
    <x v="1"/>
    <n v="1.3122448979591836"/>
    <n v="90.563380281690144"/>
    <n v="71"/>
    <s v="AU"/>
    <s v="AUD"/>
    <n v="1315717200"/>
    <n v="1316408400"/>
    <x v="83"/>
    <x v="8"/>
    <d v="2011-09-19T05:00:00"/>
    <b v="0"/>
    <b v="0"/>
    <s v="music/indie rock"/>
    <x v="1"/>
  </r>
  <r>
    <x v="1"/>
    <n v="1.6763513513513513"/>
    <n v="61.108374384236456"/>
    <n v="203"/>
    <s v="US"/>
    <s v="USD"/>
    <n v="1430715600"/>
    <n v="1431838800"/>
    <x v="84"/>
    <x v="0"/>
    <d v="2015-05-17T05:00:00"/>
    <b v="1"/>
    <b v="0"/>
    <s v="theater/plays"/>
    <x v="3"/>
  </r>
  <r>
    <x v="0"/>
    <n v="0.6198488664987406"/>
    <n v="83.022941970310384"/>
    <n v="1482"/>
    <s v="AU"/>
    <s v="AUD"/>
    <n v="1299564000"/>
    <n v="1300510800"/>
    <x v="85"/>
    <x v="8"/>
    <d v="2011-03-19T05:00:00"/>
    <b v="0"/>
    <b v="1"/>
    <s v="music/rock"/>
    <x v="1"/>
  </r>
  <r>
    <x v="1"/>
    <n v="2.6074999999999999"/>
    <n v="110.76106194690266"/>
    <n v="113"/>
    <s v="US"/>
    <s v="USD"/>
    <n v="1429160400"/>
    <n v="1431061200"/>
    <x v="86"/>
    <x v="0"/>
    <d v="2015-05-08T05:00:00"/>
    <b v="0"/>
    <b v="0"/>
    <s v="publishing/translations"/>
    <x v="5"/>
  </r>
  <r>
    <x v="1"/>
    <n v="2.5258823529411765"/>
    <n v="89.458333333333329"/>
    <n v="96"/>
    <s v="US"/>
    <s v="USD"/>
    <n v="1271307600"/>
    <n v="1271480400"/>
    <x v="87"/>
    <x v="6"/>
    <d v="2010-04-17T05:00:00"/>
    <b v="0"/>
    <b v="0"/>
    <s v="theater/plays"/>
    <x v="3"/>
  </r>
  <r>
    <x v="0"/>
    <n v="0.7861538461538462"/>
    <n v="57.849056603773583"/>
    <n v="106"/>
    <s v="US"/>
    <s v="USD"/>
    <n v="1456380000"/>
    <n v="1456380000"/>
    <x v="88"/>
    <x v="7"/>
    <d v="2016-02-25T06:00:00"/>
    <b v="0"/>
    <b v="1"/>
    <s v="theater/plays"/>
    <x v="3"/>
  </r>
  <r>
    <x v="0"/>
    <n v="0.48404406999351912"/>
    <n v="109.99705449189985"/>
    <n v="679"/>
    <s v="IT"/>
    <s v="EUR"/>
    <n v="1470459600"/>
    <n v="1472878800"/>
    <x v="89"/>
    <x v="7"/>
    <d v="2016-09-03T05:00:00"/>
    <b v="0"/>
    <b v="0"/>
    <s v="publishing/translations"/>
    <x v="5"/>
  </r>
  <r>
    <x v="1"/>
    <n v="2.5887500000000001"/>
    <n v="103.96586345381526"/>
    <n v="498"/>
    <s v="CH"/>
    <s v="CHF"/>
    <n v="1277269200"/>
    <n v="1277355600"/>
    <x v="40"/>
    <x v="6"/>
    <d v="2010-06-24T05:00:00"/>
    <b v="0"/>
    <b v="1"/>
    <s v="games/video games"/>
    <x v="6"/>
  </r>
  <r>
    <x v="3"/>
    <n v="0.60548713235294116"/>
    <n v="107.99508196721311"/>
    <n v="610"/>
    <s v="US"/>
    <s v="USD"/>
    <n v="1350709200"/>
    <n v="1351054800"/>
    <x v="90"/>
    <x v="4"/>
    <d v="2012-10-24T05:00:00"/>
    <b v="0"/>
    <b v="1"/>
    <s v="theater/plays"/>
    <x v="3"/>
  </r>
  <r>
    <x v="1"/>
    <n v="3.036896551724138"/>
    <n v="48.927777777777777"/>
    <n v="180"/>
    <s v="GB"/>
    <s v="GBP"/>
    <n v="1554613200"/>
    <n v="1555563600"/>
    <x v="91"/>
    <x v="3"/>
    <d v="2019-04-18T05:00:00"/>
    <b v="0"/>
    <b v="0"/>
    <s v="technology/web"/>
    <x v="2"/>
  </r>
  <r>
    <x v="1"/>
    <n v="1.1299999999999999"/>
    <n v="37.666666666666664"/>
    <n v="27"/>
    <s v="US"/>
    <s v="USD"/>
    <n v="1571029200"/>
    <n v="1571634000"/>
    <x v="92"/>
    <x v="3"/>
    <d v="2019-10-21T05:00:00"/>
    <b v="0"/>
    <b v="0"/>
    <s v="film &amp; video/documentary"/>
    <x v="4"/>
  </r>
  <r>
    <x v="1"/>
    <n v="2.1737876614060259"/>
    <n v="64.999141999141997"/>
    <n v="2331"/>
    <s v="US"/>
    <s v="USD"/>
    <n v="1299736800"/>
    <n v="1300856400"/>
    <x v="36"/>
    <x v="8"/>
    <d v="2011-03-23T05:00:00"/>
    <b v="0"/>
    <b v="0"/>
    <s v="theater/plays"/>
    <x v="3"/>
  </r>
  <r>
    <x v="1"/>
    <n v="9.2669230769230762"/>
    <n v="106.61061946902655"/>
    <n v="113"/>
    <s v="US"/>
    <s v="USD"/>
    <n v="1435208400"/>
    <n v="1439874000"/>
    <x v="93"/>
    <x v="0"/>
    <d v="2015-08-18T05:00:00"/>
    <b v="0"/>
    <b v="0"/>
    <s v="food/food trucks"/>
    <x v="0"/>
  </r>
  <r>
    <x v="0"/>
    <n v="0.33692229038854804"/>
    <n v="27.009016393442622"/>
    <n v="1220"/>
    <s v="AU"/>
    <s v="AUD"/>
    <n v="1437973200"/>
    <n v="1438318800"/>
    <x v="94"/>
    <x v="0"/>
    <d v="2015-07-31T05:00:00"/>
    <b v="0"/>
    <b v="0"/>
    <s v="games/video games"/>
    <x v="6"/>
  </r>
  <r>
    <x v="1"/>
    <n v="1.9672368421052631"/>
    <n v="91.16463414634147"/>
    <n v="164"/>
    <s v="US"/>
    <s v="USD"/>
    <n v="1416895200"/>
    <n v="1419400800"/>
    <x v="95"/>
    <x v="1"/>
    <d v="2014-12-24T06:00:00"/>
    <b v="0"/>
    <b v="0"/>
    <s v="theater/plays"/>
    <x v="3"/>
  </r>
  <r>
    <x v="0"/>
    <n v="0.01"/>
    <n v="1"/>
    <n v="1"/>
    <s v="US"/>
    <s v="USD"/>
    <n v="1319000400"/>
    <n v="1320555600"/>
    <x v="96"/>
    <x v="8"/>
    <d v="2011-11-06T05:00:00"/>
    <b v="0"/>
    <b v="0"/>
    <s v="theater/plays"/>
    <x v="3"/>
  </r>
  <r>
    <x v="1"/>
    <n v="10.214444444444444"/>
    <n v="56.054878048780488"/>
    <n v="164"/>
    <s v="US"/>
    <s v="USD"/>
    <n v="1424498400"/>
    <n v="1425103200"/>
    <x v="97"/>
    <x v="0"/>
    <d v="2015-02-28T06:00:00"/>
    <b v="0"/>
    <b v="1"/>
    <s v="music/electric music"/>
    <x v="1"/>
  </r>
  <r>
    <x v="1"/>
    <n v="2.8167567567567566"/>
    <n v="31.017857142857142"/>
    <n v="336"/>
    <s v="US"/>
    <s v="USD"/>
    <n v="1526274000"/>
    <n v="1526878800"/>
    <x v="98"/>
    <x v="9"/>
    <d v="2018-05-21T05:00:00"/>
    <b v="0"/>
    <b v="1"/>
    <s v="technology/wearables"/>
    <x v="2"/>
  </r>
  <r>
    <x v="0"/>
    <n v="0.24610000000000001"/>
    <n v="66.513513513513516"/>
    <n v="37"/>
    <s v="IT"/>
    <s v="EUR"/>
    <n v="1287896400"/>
    <n v="1288674000"/>
    <x v="99"/>
    <x v="6"/>
    <d v="2010-11-02T05:00:00"/>
    <b v="0"/>
    <b v="0"/>
    <s v="music/electric music"/>
    <x v="1"/>
  </r>
  <r>
    <x v="1"/>
    <n v="1.4314010067114094"/>
    <n v="89.005216484089729"/>
    <n v="1917"/>
    <s v="US"/>
    <s v="USD"/>
    <n v="1495515600"/>
    <n v="1495602000"/>
    <x v="100"/>
    <x v="5"/>
    <d v="2017-05-24T05:00:00"/>
    <b v="0"/>
    <b v="0"/>
    <s v="music/indie rock"/>
    <x v="1"/>
  </r>
  <r>
    <x v="1"/>
    <n v="1.4454411764705883"/>
    <n v="103.46315789473684"/>
    <n v="95"/>
    <s v="US"/>
    <s v="USD"/>
    <n v="1364878800"/>
    <n v="1366434000"/>
    <x v="101"/>
    <x v="2"/>
    <d v="2013-04-20T05:00:00"/>
    <b v="0"/>
    <b v="0"/>
    <s v="technology/web"/>
    <x v="2"/>
  </r>
  <r>
    <x v="1"/>
    <n v="3.5912820512820511"/>
    <n v="95.278911564625844"/>
    <n v="147"/>
    <s v="US"/>
    <s v="USD"/>
    <n v="1567918800"/>
    <n v="1568350800"/>
    <x v="102"/>
    <x v="3"/>
    <d v="2019-09-13T05:00:00"/>
    <b v="0"/>
    <b v="0"/>
    <s v="theater/plays"/>
    <x v="3"/>
  </r>
  <r>
    <x v="1"/>
    <n v="1.8648571428571428"/>
    <n v="75.895348837209298"/>
    <n v="86"/>
    <s v="US"/>
    <s v="USD"/>
    <n v="1524459600"/>
    <n v="1525928400"/>
    <x v="103"/>
    <x v="9"/>
    <d v="2018-05-10T05:00:00"/>
    <b v="0"/>
    <b v="1"/>
    <s v="theater/plays"/>
    <x v="3"/>
  </r>
  <r>
    <x v="1"/>
    <n v="5.9526666666666666"/>
    <n v="107.57831325301204"/>
    <n v="83"/>
    <s v="US"/>
    <s v="USD"/>
    <n v="1333688400"/>
    <n v="1336885200"/>
    <x v="104"/>
    <x v="4"/>
    <d v="2012-05-13T05:00:00"/>
    <b v="0"/>
    <b v="0"/>
    <s v="film &amp; video/documentary"/>
    <x v="4"/>
  </r>
  <r>
    <x v="0"/>
    <n v="0.5921153846153846"/>
    <n v="51.31666666666667"/>
    <n v="60"/>
    <s v="US"/>
    <s v="USD"/>
    <n v="1389506400"/>
    <n v="1389679200"/>
    <x v="105"/>
    <x v="1"/>
    <d v="2014-01-14T06:00:00"/>
    <b v="0"/>
    <b v="0"/>
    <s v="film &amp; video/television"/>
    <x v="4"/>
  </r>
  <r>
    <x v="0"/>
    <n v="0.14962780898876404"/>
    <n v="71.983108108108112"/>
    <n v="296"/>
    <s v="US"/>
    <s v="USD"/>
    <n v="1536642000"/>
    <n v="1538283600"/>
    <x v="106"/>
    <x v="9"/>
    <d v="2018-09-30T05:00:00"/>
    <b v="0"/>
    <b v="0"/>
    <s v="food/food trucks"/>
    <x v="0"/>
  </r>
  <r>
    <x v="1"/>
    <n v="1.1995602605863191"/>
    <n v="108.95414201183432"/>
    <n v="676"/>
    <s v="US"/>
    <s v="USD"/>
    <n v="1348290000"/>
    <n v="1348808400"/>
    <x v="107"/>
    <x v="4"/>
    <d v="2012-09-28T05:00:00"/>
    <b v="0"/>
    <b v="0"/>
    <s v="publishing/radio &amp; podcasts"/>
    <x v="5"/>
  </r>
  <r>
    <x v="1"/>
    <n v="2.6882978723404256"/>
    <n v="35"/>
    <n v="361"/>
    <s v="AU"/>
    <s v="AUD"/>
    <n v="1408856400"/>
    <n v="1410152400"/>
    <x v="108"/>
    <x v="1"/>
    <d v="2014-09-08T05:00:00"/>
    <b v="0"/>
    <b v="0"/>
    <s v="technology/web"/>
    <x v="2"/>
  </r>
  <r>
    <x v="1"/>
    <n v="3.7687878787878786"/>
    <n v="94.938931297709928"/>
    <n v="131"/>
    <s v="US"/>
    <s v="USD"/>
    <n v="1505192400"/>
    <n v="1505797200"/>
    <x v="109"/>
    <x v="5"/>
    <d v="2017-09-19T05:00:00"/>
    <b v="0"/>
    <b v="0"/>
    <s v="food/food trucks"/>
    <x v="0"/>
  </r>
  <r>
    <x v="1"/>
    <n v="7.2715789473684209"/>
    <n v="109.65079365079364"/>
    <n v="126"/>
    <s v="US"/>
    <s v="USD"/>
    <n v="1554786000"/>
    <n v="1554872400"/>
    <x v="110"/>
    <x v="3"/>
    <d v="2019-04-10T05:00:00"/>
    <b v="0"/>
    <b v="1"/>
    <s v="technology/wearables"/>
    <x v="2"/>
  </r>
  <r>
    <x v="0"/>
    <n v="0.87211757648470301"/>
    <n v="44.001815980629537"/>
    <n v="3304"/>
    <s v="IT"/>
    <s v="EUR"/>
    <n v="1510898400"/>
    <n v="1513922400"/>
    <x v="111"/>
    <x v="5"/>
    <d v="2017-12-22T06:00:00"/>
    <b v="0"/>
    <b v="0"/>
    <s v="publishing/fiction"/>
    <x v="5"/>
  </r>
  <r>
    <x v="0"/>
    <n v="0.88"/>
    <n v="86.794520547945211"/>
    <n v="73"/>
    <s v="US"/>
    <s v="USD"/>
    <n v="1442552400"/>
    <n v="1442638800"/>
    <x v="112"/>
    <x v="0"/>
    <d v="2015-09-19T05:00:00"/>
    <b v="0"/>
    <b v="0"/>
    <s v="theater/plays"/>
    <x v="3"/>
  </r>
  <r>
    <x v="1"/>
    <n v="1.7393877551020409"/>
    <n v="30.992727272727272"/>
    <n v="275"/>
    <s v="US"/>
    <s v="USD"/>
    <n v="1316667600"/>
    <n v="1317186000"/>
    <x v="113"/>
    <x v="8"/>
    <d v="2011-09-28T05:00:00"/>
    <b v="0"/>
    <b v="0"/>
    <s v="film &amp; video/television"/>
    <x v="4"/>
  </r>
  <r>
    <x v="1"/>
    <n v="1.1761111111111111"/>
    <n v="94.791044776119406"/>
    <n v="67"/>
    <s v="US"/>
    <s v="USD"/>
    <n v="1390716000"/>
    <n v="1391234400"/>
    <x v="114"/>
    <x v="1"/>
    <d v="2014-02-01T06:00:00"/>
    <b v="0"/>
    <b v="0"/>
    <s v="photography/photography books"/>
    <x v="7"/>
  </r>
  <r>
    <x v="1"/>
    <n v="2.1496"/>
    <n v="69.79220779220779"/>
    <n v="154"/>
    <s v="US"/>
    <s v="USD"/>
    <n v="1402894800"/>
    <n v="1404363600"/>
    <x v="115"/>
    <x v="1"/>
    <d v="2014-07-03T05:00:00"/>
    <b v="0"/>
    <b v="1"/>
    <s v="film &amp; video/documentary"/>
    <x v="4"/>
  </r>
  <r>
    <x v="1"/>
    <n v="1.4949667110519307"/>
    <n v="63.003367003367003"/>
    <n v="1782"/>
    <s v="US"/>
    <s v="USD"/>
    <n v="1429246800"/>
    <n v="1429592400"/>
    <x v="116"/>
    <x v="0"/>
    <d v="2015-04-21T05:00:00"/>
    <b v="0"/>
    <b v="1"/>
    <s v="games/mobile games"/>
    <x v="6"/>
  </r>
  <r>
    <x v="1"/>
    <n v="2.1933995584988963"/>
    <n v="110.0343300110742"/>
    <n v="903"/>
    <s v="US"/>
    <s v="USD"/>
    <n v="1412485200"/>
    <n v="1413608400"/>
    <x v="117"/>
    <x v="1"/>
    <d v="2014-10-18T05:00:00"/>
    <b v="0"/>
    <b v="0"/>
    <s v="games/video games"/>
    <x v="6"/>
  </r>
  <r>
    <x v="0"/>
    <n v="0.64367690058479532"/>
    <n v="25.997933274284026"/>
    <n v="3387"/>
    <s v="US"/>
    <s v="USD"/>
    <n v="1417068000"/>
    <n v="1419400800"/>
    <x v="95"/>
    <x v="1"/>
    <d v="2014-12-24T06:00:00"/>
    <b v="0"/>
    <b v="0"/>
    <s v="publishing/fiction"/>
    <x v="5"/>
  </r>
  <r>
    <x v="0"/>
    <n v="0.18622397298818233"/>
    <n v="49.987915407854985"/>
    <n v="662"/>
    <s v="CA"/>
    <s v="CAD"/>
    <n v="1448344800"/>
    <n v="1448604000"/>
    <x v="118"/>
    <x v="0"/>
    <d v="2015-11-27T06:00:00"/>
    <b v="1"/>
    <b v="0"/>
    <s v="theater/plays"/>
    <x v="3"/>
  </r>
  <r>
    <x v="1"/>
    <n v="3.6776923076923076"/>
    <n v="101.72340425531915"/>
    <n v="94"/>
    <s v="IT"/>
    <s v="EUR"/>
    <n v="1557723600"/>
    <n v="1562302800"/>
    <x v="119"/>
    <x v="3"/>
    <d v="2019-07-05T05:00:00"/>
    <b v="0"/>
    <b v="0"/>
    <s v="photography/photography books"/>
    <x v="7"/>
  </r>
  <r>
    <x v="1"/>
    <n v="1.5990566037735849"/>
    <n v="47.083333333333336"/>
    <n v="180"/>
    <s v="US"/>
    <s v="USD"/>
    <n v="1537333200"/>
    <n v="1537678800"/>
    <x v="120"/>
    <x v="9"/>
    <d v="2018-09-23T05:00:00"/>
    <b v="0"/>
    <b v="0"/>
    <s v="theater/plays"/>
    <x v="3"/>
  </r>
  <r>
    <x v="0"/>
    <n v="0.38633185349611543"/>
    <n v="89.944444444444443"/>
    <n v="774"/>
    <s v="US"/>
    <s v="USD"/>
    <n v="1471150800"/>
    <n v="1473570000"/>
    <x v="121"/>
    <x v="7"/>
    <d v="2016-09-11T05:00:00"/>
    <b v="0"/>
    <b v="1"/>
    <s v="theater/plays"/>
    <x v="3"/>
  </r>
  <r>
    <x v="0"/>
    <n v="0.51421511627906979"/>
    <n v="78.96875"/>
    <n v="672"/>
    <s v="CA"/>
    <s v="CAD"/>
    <n v="1273640400"/>
    <n v="1273899600"/>
    <x v="122"/>
    <x v="6"/>
    <d v="2010-05-15T05:00:00"/>
    <b v="0"/>
    <b v="0"/>
    <s v="theater/plays"/>
    <x v="3"/>
  </r>
  <r>
    <x v="3"/>
    <n v="0.60334277620396604"/>
    <n v="80.067669172932327"/>
    <n v="532"/>
    <s v="US"/>
    <s v="USD"/>
    <n v="1282885200"/>
    <n v="1284008400"/>
    <x v="123"/>
    <x v="6"/>
    <d v="2010-09-09T05:00:00"/>
    <b v="0"/>
    <b v="0"/>
    <s v="music/rock"/>
    <x v="1"/>
  </r>
  <r>
    <x v="3"/>
    <n v="3.2026936026936029E-2"/>
    <n v="86.472727272727269"/>
    <n v="55"/>
    <s v="AU"/>
    <s v="AUD"/>
    <n v="1422943200"/>
    <n v="1425103200"/>
    <x v="97"/>
    <x v="0"/>
    <d v="2015-02-28T06:00:00"/>
    <b v="0"/>
    <b v="0"/>
    <s v="food/food trucks"/>
    <x v="0"/>
  </r>
  <r>
    <x v="1"/>
    <n v="1.5546875"/>
    <n v="28.001876172607879"/>
    <n v="533"/>
    <s v="DK"/>
    <s v="DKK"/>
    <n v="1319605200"/>
    <n v="1320991200"/>
    <x v="124"/>
    <x v="8"/>
    <d v="2011-11-11T06:00:00"/>
    <b v="0"/>
    <b v="0"/>
    <s v="film &amp; video/drama"/>
    <x v="4"/>
  </r>
  <r>
    <x v="1"/>
    <n v="1.0085974499089254"/>
    <n v="67.996725337699544"/>
    <n v="2443"/>
    <s v="GB"/>
    <s v="GBP"/>
    <n v="1385704800"/>
    <n v="1386828000"/>
    <x v="125"/>
    <x v="2"/>
    <d v="2013-12-12T06:00:00"/>
    <b v="0"/>
    <b v="0"/>
    <s v="technology/web"/>
    <x v="2"/>
  </r>
  <r>
    <x v="1"/>
    <n v="1.1618181818181819"/>
    <n v="43.078651685393261"/>
    <n v="89"/>
    <s v="US"/>
    <s v="USD"/>
    <n v="1515736800"/>
    <n v="1517119200"/>
    <x v="126"/>
    <x v="9"/>
    <d v="2018-01-28T06:00:00"/>
    <b v="0"/>
    <b v="1"/>
    <s v="theater/plays"/>
    <x v="3"/>
  </r>
  <r>
    <x v="1"/>
    <n v="3.1077777777777778"/>
    <n v="87.95597484276729"/>
    <n v="159"/>
    <s v="US"/>
    <s v="USD"/>
    <n v="1313125200"/>
    <n v="1315026000"/>
    <x v="127"/>
    <x v="8"/>
    <d v="2011-09-03T05:00:00"/>
    <b v="0"/>
    <b v="0"/>
    <s v="music/world music"/>
    <x v="1"/>
  </r>
  <r>
    <x v="0"/>
    <n v="0.89736683417085428"/>
    <n v="94.987234042553197"/>
    <n v="940"/>
    <s v="CH"/>
    <s v="CHF"/>
    <n v="1308459600"/>
    <n v="1312693200"/>
    <x v="128"/>
    <x v="8"/>
    <d v="2011-08-07T05:00:00"/>
    <b v="0"/>
    <b v="1"/>
    <s v="film &amp; video/documentary"/>
    <x v="4"/>
  </r>
  <r>
    <x v="0"/>
    <n v="0.71272727272727276"/>
    <n v="46.905982905982903"/>
    <n v="117"/>
    <s v="US"/>
    <s v="USD"/>
    <n v="1362636000"/>
    <n v="1363064400"/>
    <x v="129"/>
    <x v="2"/>
    <d v="2013-03-12T05:00:00"/>
    <b v="0"/>
    <b v="1"/>
    <s v="theater/plays"/>
    <x v="3"/>
  </r>
  <r>
    <x v="3"/>
    <n v="3.2862318840579711E-2"/>
    <n v="46.913793103448278"/>
    <n v="58"/>
    <s v="US"/>
    <s v="USD"/>
    <n v="1402117200"/>
    <n v="1403154000"/>
    <x v="130"/>
    <x v="1"/>
    <d v="2014-06-19T05:00:00"/>
    <b v="0"/>
    <b v="1"/>
    <s v="film &amp; video/drama"/>
    <x v="4"/>
  </r>
  <r>
    <x v="1"/>
    <n v="2.617777777777778"/>
    <n v="94.24"/>
    <n v="50"/>
    <s v="US"/>
    <s v="USD"/>
    <n v="1286341200"/>
    <n v="1286859600"/>
    <x v="131"/>
    <x v="6"/>
    <d v="2010-10-12T05:00:00"/>
    <b v="0"/>
    <b v="0"/>
    <s v="publishing/nonfiction"/>
    <x v="5"/>
  </r>
  <r>
    <x v="0"/>
    <n v="0.96"/>
    <n v="80.139130434782615"/>
    <n v="115"/>
    <s v="US"/>
    <s v="USD"/>
    <n v="1348808400"/>
    <n v="1349326800"/>
    <x v="132"/>
    <x v="4"/>
    <d v="2012-10-04T05:00:00"/>
    <b v="0"/>
    <b v="0"/>
    <s v="games/mobile games"/>
    <x v="6"/>
  </r>
  <r>
    <x v="0"/>
    <n v="0.20896851248642778"/>
    <n v="59.036809815950917"/>
    <n v="326"/>
    <s v="US"/>
    <s v="USD"/>
    <n v="1429592400"/>
    <n v="1430974800"/>
    <x v="133"/>
    <x v="0"/>
    <d v="2015-05-07T05:00:00"/>
    <b v="0"/>
    <b v="1"/>
    <s v="technology/wearables"/>
    <x v="2"/>
  </r>
  <r>
    <x v="1"/>
    <n v="2.2316363636363636"/>
    <n v="65.989247311827953"/>
    <n v="186"/>
    <s v="US"/>
    <s v="USD"/>
    <n v="1519538400"/>
    <n v="1519970400"/>
    <x v="134"/>
    <x v="9"/>
    <d v="2018-03-02T06:00:00"/>
    <b v="0"/>
    <b v="0"/>
    <s v="film &amp; video/documentary"/>
    <x v="4"/>
  </r>
  <r>
    <x v="1"/>
    <n v="1.0159097978227061"/>
    <n v="60.992530345471522"/>
    <n v="1071"/>
    <s v="US"/>
    <s v="USD"/>
    <n v="1434085200"/>
    <n v="1434603600"/>
    <x v="135"/>
    <x v="0"/>
    <d v="2015-06-18T05:00:00"/>
    <b v="0"/>
    <b v="0"/>
    <s v="technology/web"/>
    <x v="2"/>
  </r>
  <r>
    <x v="1"/>
    <n v="2.3003999999999998"/>
    <n v="98.307692307692307"/>
    <n v="117"/>
    <s v="US"/>
    <s v="USD"/>
    <n v="1333688400"/>
    <n v="1337230800"/>
    <x v="136"/>
    <x v="4"/>
    <d v="2012-05-17T05:00:00"/>
    <b v="0"/>
    <b v="0"/>
    <s v="technology/web"/>
    <x v="2"/>
  </r>
  <r>
    <x v="1"/>
    <n v="1.355925925925926"/>
    <n v="104.6"/>
    <n v="70"/>
    <s v="US"/>
    <s v="USD"/>
    <n v="1277701200"/>
    <n v="1279429200"/>
    <x v="137"/>
    <x v="6"/>
    <d v="2010-07-18T05:00:00"/>
    <b v="0"/>
    <b v="0"/>
    <s v="music/indie rock"/>
    <x v="1"/>
  </r>
  <r>
    <x v="1"/>
    <n v="1.2909999999999999"/>
    <n v="86.066666666666663"/>
    <n v="135"/>
    <s v="US"/>
    <s v="USD"/>
    <n v="1560747600"/>
    <n v="1561438800"/>
    <x v="138"/>
    <x v="3"/>
    <d v="2019-06-25T05:00:00"/>
    <b v="0"/>
    <b v="0"/>
    <s v="theater/plays"/>
    <x v="3"/>
  </r>
  <r>
    <x v="1"/>
    <n v="2.3651200000000001"/>
    <n v="76.989583333333329"/>
    <n v="768"/>
    <s v="CH"/>
    <s v="CHF"/>
    <n v="1410066000"/>
    <n v="1410498000"/>
    <x v="139"/>
    <x v="1"/>
    <d v="2014-09-12T05:00:00"/>
    <b v="0"/>
    <b v="0"/>
    <s v="technology/wearables"/>
    <x v="2"/>
  </r>
  <r>
    <x v="3"/>
    <n v="0.17249999999999999"/>
    <n v="29.764705882352942"/>
    <n v="51"/>
    <s v="US"/>
    <s v="USD"/>
    <n v="1320732000"/>
    <n v="1322460000"/>
    <x v="140"/>
    <x v="8"/>
    <d v="2011-11-28T06:00:00"/>
    <b v="0"/>
    <b v="0"/>
    <s v="theater/plays"/>
    <x v="3"/>
  </r>
  <r>
    <x v="1"/>
    <n v="1.1249397590361445"/>
    <n v="46.91959798994975"/>
    <n v="199"/>
    <s v="US"/>
    <s v="USD"/>
    <n v="1465794000"/>
    <n v="1466312400"/>
    <x v="141"/>
    <x v="7"/>
    <d v="2016-06-19T05:00:00"/>
    <b v="0"/>
    <b v="1"/>
    <s v="theater/plays"/>
    <x v="3"/>
  </r>
  <r>
    <x v="1"/>
    <n v="1.2102150537634409"/>
    <n v="105.18691588785046"/>
    <n v="107"/>
    <s v="US"/>
    <s v="USD"/>
    <n v="1500958800"/>
    <n v="1501736400"/>
    <x v="142"/>
    <x v="5"/>
    <d v="2017-08-03T05:00:00"/>
    <b v="0"/>
    <b v="0"/>
    <s v="technology/wearables"/>
    <x v="2"/>
  </r>
  <r>
    <x v="1"/>
    <n v="2.1987096774193549"/>
    <n v="69.907692307692301"/>
    <n v="195"/>
    <s v="US"/>
    <s v="USD"/>
    <n v="1357020000"/>
    <n v="1361512800"/>
    <x v="143"/>
    <x v="2"/>
    <d v="2013-02-22T06:00:00"/>
    <b v="0"/>
    <b v="0"/>
    <s v="music/indie rock"/>
    <x v="1"/>
  </r>
  <r>
    <x v="0"/>
    <n v="0.01"/>
    <n v="1"/>
    <n v="1"/>
    <s v="US"/>
    <s v="USD"/>
    <n v="1544940000"/>
    <n v="1545026400"/>
    <x v="144"/>
    <x v="9"/>
    <d v="2018-12-17T06:00:00"/>
    <b v="0"/>
    <b v="0"/>
    <s v="music/rock"/>
    <x v="1"/>
  </r>
  <r>
    <x v="0"/>
    <n v="0.64166909620991253"/>
    <n v="60.011588275391958"/>
    <n v="1467"/>
    <s v="US"/>
    <s v="USD"/>
    <n v="1402290000"/>
    <n v="1406696400"/>
    <x v="145"/>
    <x v="1"/>
    <d v="2014-07-30T05:00:00"/>
    <b v="0"/>
    <b v="0"/>
    <s v="music/electric music"/>
    <x v="1"/>
  </r>
  <r>
    <x v="1"/>
    <n v="4.2306746987951804"/>
    <n v="52.006220379146917"/>
    <n v="3376"/>
    <s v="US"/>
    <s v="USD"/>
    <n v="1487311200"/>
    <n v="1487916000"/>
    <x v="146"/>
    <x v="5"/>
    <d v="2017-02-24T06:00:00"/>
    <b v="0"/>
    <b v="0"/>
    <s v="music/indie rock"/>
    <x v="1"/>
  </r>
  <r>
    <x v="0"/>
    <n v="0.92984160506863778"/>
    <n v="31.000176025347649"/>
    <n v="5681"/>
    <s v="US"/>
    <s v="USD"/>
    <n v="1350622800"/>
    <n v="1351141200"/>
    <x v="147"/>
    <x v="4"/>
    <d v="2012-10-25T05:00:00"/>
    <b v="0"/>
    <b v="0"/>
    <s v="theater/plays"/>
    <x v="3"/>
  </r>
  <r>
    <x v="0"/>
    <n v="0.58756567425569173"/>
    <n v="95.042492917847028"/>
    <n v="1059"/>
    <s v="US"/>
    <s v="USD"/>
    <n v="1463029200"/>
    <n v="1465016400"/>
    <x v="148"/>
    <x v="7"/>
    <d v="2016-06-04T05:00:00"/>
    <b v="0"/>
    <b v="1"/>
    <s v="music/indie rock"/>
    <x v="1"/>
  </r>
  <r>
    <x v="0"/>
    <n v="0.65022222222222226"/>
    <n v="75.968174204355108"/>
    <n v="1194"/>
    <s v="US"/>
    <s v="USD"/>
    <n v="1269493200"/>
    <n v="1270789200"/>
    <x v="149"/>
    <x v="6"/>
    <d v="2010-04-09T05:00:00"/>
    <b v="0"/>
    <b v="0"/>
    <s v="theater/plays"/>
    <x v="3"/>
  </r>
  <r>
    <x v="3"/>
    <n v="0.73939560439560437"/>
    <n v="71.013192612137203"/>
    <n v="379"/>
    <s v="AU"/>
    <s v="AUD"/>
    <n v="1570251600"/>
    <n v="1572325200"/>
    <x v="150"/>
    <x v="3"/>
    <d v="2019-10-29T05:00:00"/>
    <b v="0"/>
    <b v="0"/>
    <s v="music/rock"/>
    <x v="1"/>
  </r>
  <r>
    <x v="0"/>
    <n v="0.52666666666666662"/>
    <n v="73.733333333333334"/>
    <n v="30"/>
    <s v="AU"/>
    <s v="AUD"/>
    <n v="1388383200"/>
    <n v="1389420000"/>
    <x v="151"/>
    <x v="1"/>
    <d v="2014-01-11T06:00:00"/>
    <b v="0"/>
    <b v="0"/>
    <s v="photography/photography books"/>
    <x v="7"/>
  </r>
  <r>
    <x v="1"/>
    <n v="2.2095238095238097"/>
    <n v="113.17073170731707"/>
    <n v="41"/>
    <s v="US"/>
    <s v="USD"/>
    <n v="1449554400"/>
    <n v="1449640800"/>
    <x v="152"/>
    <x v="0"/>
    <d v="2015-12-09T06:00:00"/>
    <b v="0"/>
    <b v="0"/>
    <s v="music/rock"/>
    <x v="1"/>
  </r>
  <r>
    <x v="1"/>
    <n v="1.0001150627615063"/>
    <n v="105.00933552992861"/>
    <n v="1821"/>
    <s v="US"/>
    <s v="USD"/>
    <n v="1553662800"/>
    <n v="1555218000"/>
    <x v="153"/>
    <x v="3"/>
    <d v="2019-04-14T05:00:00"/>
    <b v="0"/>
    <b v="1"/>
    <s v="theater/plays"/>
    <x v="3"/>
  </r>
  <r>
    <x v="1"/>
    <n v="1.6231249999999999"/>
    <n v="79.176829268292678"/>
    <n v="164"/>
    <s v="US"/>
    <s v="USD"/>
    <n v="1556341200"/>
    <n v="1557723600"/>
    <x v="154"/>
    <x v="3"/>
    <d v="2019-05-13T05:00:00"/>
    <b v="0"/>
    <b v="0"/>
    <s v="technology/wearables"/>
    <x v="2"/>
  </r>
  <r>
    <x v="0"/>
    <n v="0.78181818181818186"/>
    <n v="57.333333333333336"/>
    <n v="75"/>
    <s v="US"/>
    <s v="USD"/>
    <n v="1442984400"/>
    <n v="1443502800"/>
    <x v="155"/>
    <x v="0"/>
    <d v="2015-09-29T05:00:00"/>
    <b v="0"/>
    <b v="1"/>
    <s v="technology/web"/>
    <x v="2"/>
  </r>
  <r>
    <x v="1"/>
    <n v="1.4973770491803278"/>
    <n v="58.178343949044589"/>
    <n v="157"/>
    <s v="CH"/>
    <s v="CHF"/>
    <n v="1544248800"/>
    <n v="1546840800"/>
    <x v="156"/>
    <x v="3"/>
    <d v="2019-01-07T06:00:00"/>
    <b v="0"/>
    <b v="0"/>
    <s v="music/rock"/>
    <x v="1"/>
  </r>
  <r>
    <x v="1"/>
    <n v="2.5325714285714285"/>
    <n v="36.032520325203251"/>
    <n v="246"/>
    <s v="US"/>
    <s v="USD"/>
    <n v="1508475600"/>
    <n v="1512712800"/>
    <x v="157"/>
    <x v="5"/>
    <d v="2017-12-08T06:00:00"/>
    <b v="0"/>
    <b v="1"/>
    <s v="photography/photography books"/>
    <x v="7"/>
  </r>
  <r>
    <x v="1"/>
    <n v="1.0016943521594683"/>
    <n v="107.99068767908309"/>
    <n v="1396"/>
    <s v="US"/>
    <s v="USD"/>
    <n v="1507438800"/>
    <n v="1507525200"/>
    <x v="158"/>
    <x v="5"/>
    <d v="2017-10-09T05:00:00"/>
    <b v="0"/>
    <b v="0"/>
    <s v="theater/plays"/>
    <x v="3"/>
  </r>
  <r>
    <x v="1"/>
    <n v="1.2199004424778761"/>
    <n v="44.005985634477256"/>
    <n v="2506"/>
    <s v="US"/>
    <s v="USD"/>
    <n v="1501563600"/>
    <n v="1504328400"/>
    <x v="159"/>
    <x v="5"/>
    <d v="2017-09-02T05:00:00"/>
    <b v="0"/>
    <b v="0"/>
    <s v="technology/web"/>
    <x v="2"/>
  </r>
  <r>
    <x v="1"/>
    <n v="1.3713265306122449"/>
    <n v="55.077868852459019"/>
    <n v="244"/>
    <s v="US"/>
    <s v="USD"/>
    <n v="1292997600"/>
    <n v="1293343200"/>
    <x v="160"/>
    <x v="6"/>
    <d v="2010-12-26T06:00:00"/>
    <b v="0"/>
    <b v="0"/>
    <s v="photography/photography books"/>
    <x v="7"/>
  </r>
  <r>
    <x v="1"/>
    <n v="4.155384615384615"/>
    <n v="74"/>
    <n v="146"/>
    <s v="AU"/>
    <s v="AUD"/>
    <n v="1370840400"/>
    <n v="1371704400"/>
    <x v="161"/>
    <x v="2"/>
    <d v="2013-06-20T05:00:00"/>
    <b v="0"/>
    <b v="0"/>
    <s v="theater/plays"/>
    <x v="3"/>
  </r>
  <r>
    <x v="0"/>
    <n v="0.3130913348946136"/>
    <n v="41.996858638743454"/>
    <n v="955"/>
    <s v="DK"/>
    <s v="DKK"/>
    <n v="1550815200"/>
    <n v="1552798800"/>
    <x v="162"/>
    <x v="3"/>
    <d v="2019-03-17T05:00:00"/>
    <b v="0"/>
    <b v="1"/>
    <s v="music/indie rock"/>
    <x v="1"/>
  </r>
  <r>
    <x v="1"/>
    <n v="4.240815450643777"/>
    <n v="77.988161010260455"/>
    <n v="1267"/>
    <s v="US"/>
    <s v="USD"/>
    <n v="1339909200"/>
    <n v="1342328400"/>
    <x v="163"/>
    <x v="4"/>
    <d v="2012-07-15T05:00:00"/>
    <b v="0"/>
    <b v="1"/>
    <s v="film &amp; video/shorts"/>
    <x v="4"/>
  </r>
  <r>
    <x v="0"/>
    <n v="2.9388623072833599E-2"/>
    <n v="82.507462686567166"/>
    <n v="67"/>
    <s v="US"/>
    <s v="USD"/>
    <n v="1501736400"/>
    <n v="1502341200"/>
    <x v="164"/>
    <x v="5"/>
    <d v="2017-08-10T05:00:00"/>
    <b v="0"/>
    <b v="0"/>
    <s v="music/indie rock"/>
    <x v="1"/>
  </r>
  <r>
    <x v="0"/>
    <n v="0.1063265306122449"/>
    <n v="104.2"/>
    <n v="5"/>
    <s v="US"/>
    <s v="USD"/>
    <n v="1395291600"/>
    <n v="1397192400"/>
    <x v="165"/>
    <x v="1"/>
    <d v="2014-04-11T05:00:00"/>
    <b v="0"/>
    <b v="0"/>
    <s v="publishing/translations"/>
    <x v="5"/>
  </r>
  <r>
    <x v="0"/>
    <n v="0.82874999999999999"/>
    <n v="25.5"/>
    <n v="26"/>
    <s v="US"/>
    <s v="USD"/>
    <n v="1405746000"/>
    <n v="1407042000"/>
    <x v="166"/>
    <x v="1"/>
    <d v="2014-08-03T05:00:00"/>
    <b v="0"/>
    <b v="1"/>
    <s v="film &amp; video/documentary"/>
    <x v="4"/>
  </r>
  <r>
    <x v="1"/>
    <n v="1.6301447776628748"/>
    <n v="100.98334401024984"/>
    <n v="1561"/>
    <s v="US"/>
    <s v="USD"/>
    <n v="1368853200"/>
    <n v="1369371600"/>
    <x v="167"/>
    <x v="2"/>
    <d v="2013-05-24T05:00:00"/>
    <b v="0"/>
    <b v="0"/>
    <s v="theater/plays"/>
    <x v="3"/>
  </r>
  <r>
    <x v="1"/>
    <n v="8.9466666666666672"/>
    <n v="111.83333333333333"/>
    <n v="48"/>
    <s v="US"/>
    <s v="USD"/>
    <n v="1444021200"/>
    <n v="1444107600"/>
    <x v="168"/>
    <x v="0"/>
    <d v="2015-10-06T05:00:00"/>
    <b v="0"/>
    <b v="1"/>
    <s v="technology/wearables"/>
    <x v="2"/>
  </r>
  <r>
    <x v="0"/>
    <n v="0.26191501103752757"/>
    <n v="41.999115044247787"/>
    <n v="1130"/>
    <s v="US"/>
    <s v="USD"/>
    <n v="1472619600"/>
    <n v="1474261200"/>
    <x v="169"/>
    <x v="7"/>
    <d v="2016-09-19T05:00:00"/>
    <b v="0"/>
    <b v="0"/>
    <s v="theater/plays"/>
    <x v="3"/>
  </r>
  <r>
    <x v="0"/>
    <n v="0.74834782608695649"/>
    <n v="110.05115089514067"/>
    <n v="782"/>
    <s v="US"/>
    <s v="USD"/>
    <n v="1472878800"/>
    <n v="1473656400"/>
    <x v="170"/>
    <x v="7"/>
    <d v="2016-09-12T05:00:00"/>
    <b v="0"/>
    <b v="0"/>
    <s v="theater/plays"/>
    <x v="3"/>
  </r>
  <r>
    <x v="1"/>
    <n v="4.1647680412371137"/>
    <n v="58.997079225994888"/>
    <n v="2739"/>
    <s v="US"/>
    <s v="USD"/>
    <n v="1289800800"/>
    <n v="1291960800"/>
    <x v="171"/>
    <x v="6"/>
    <d v="2010-12-10T06:00:00"/>
    <b v="0"/>
    <b v="0"/>
    <s v="theater/plays"/>
    <x v="3"/>
  </r>
  <r>
    <x v="0"/>
    <n v="0.96208333333333329"/>
    <n v="32.985714285714288"/>
    <n v="210"/>
    <s v="US"/>
    <s v="USD"/>
    <n v="1505970000"/>
    <n v="1506747600"/>
    <x v="172"/>
    <x v="5"/>
    <d v="2017-09-30T05:00:00"/>
    <b v="0"/>
    <b v="0"/>
    <s v="food/food trucks"/>
    <x v="0"/>
  </r>
  <r>
    <x v="1"/>
    <n v="3.5771910112359548"/>
    <n v="45.005654509471306"/>
    <n v="3537"/>
    <s v="CA"/>
    <s v="CAD"/>
    <n v="1363496400"/>
    <n v="1363582800"/>
    <x v="173"/>
    <x v="2"/>
    <d v="2013-03-18T05:00:00"/>
    <b v="0"/>
    <b v="1"/>
    <s v="theater/plays"/>
    <x v="3"/>
  </r>
  <r>
    <x v="1"/>
    <n v="3.0845714285714285"/>
    <n v="81.98196487897485"/>
    <n v="2107"/>
    <s v="AU"/>
    <s v="AUD"/>
    <n v="1269234000"/>
    <n v="1269666000"/>
    <x v="174"/>
    <x v="6"/>
    <d v="2010-03-27T05:00:00"/>
    <b v="0"/>
    <b v="0"/>
    <s v="technology/wearables"/>
    <x v="2"/>
  </r>
  <r>
    <x v="0"/>
    <n v="0.61802325581395345"/>
    <n v="39.080882352941174"/>
    <n v="136"/>
    <s v="US"/>
    <s v="USD"/>
    <n v="1507093200"/>
    <n v="1508648400"/>
    <x v="175"/>
    <x v="5"/>
    <d v="2017-10-22T05:00:00"/>
    <b v="0"/>
    <b v="0"/>
    <s v="technology/web"/>
    <x v="2"/>
  </r>
  <r>
    <x v="1"/>
    <n v="7.2232472324723247"/>
    <n v="58.996383363471971"/>
    <n v="3318"/>
    <s v="DK"/>
    <s v="DKK"/>
    <n v="1560574800"/>
    <n v="1561957200"/>
    <x v="176"/>
    <x v="3"/>
    <d v="2019-07-01T05:00:00"/>
    <b v="0"/>
    <b v="0"/>
    <s v="theater/plays"/>
    <x v="3"/>
  </r>
  <r>
    <x v="0"/>
    <n v="0.69117647058823528"/>
    <n v="40.988372093023258"/>
    <n v="86"/>
    <s v="CA"/>
    <s v="CAD"/>
    <n v="1284008400"/>
    <n v="1285131600"/>
    <x v="177"/>
    <x v="6"/>
    <d v="2010-09-22T05:00:00"/>
    <b v="0"/>
    <b v="0"/>
    <s v="music/rock"/>
    <x v="1"/>
  </r>
  <r>
    <x v="1"/>
    <n v="2.9305555555555554"/>
    <n v="31.029411764705884"/>
    <n v="340"/>
    <s v="US"/>
    <s v="USD"/>
    <n v="1556859600"/>
    <n v="1556946000"/>
    <x v="178"/>
    <x v="3"/>
    <d v="2019-05-04T05:00:00"/>
    <b v="0"/>
    <b v="0"/>
    <s v="theater/plays"/>
    <x v="3"/>
  </r>
  <r>
    <x v="0"/>
    <n v="0.71799999999999997"/>
    <n v="37.789473684210527"/>
    <n v="19"/>
    <s v="US"/>
    <s v="USD"/>
    <n v="1526187600"/>
    <n v="1527138000"/>
    <x v="179"/>
    <x v="9"/>
    <d v="2018-05-24T05:00:00"/>
    <b v="0"/>
    <b v="0"/>
    <s v="film &amp; video/television"/>
    <x v="4"/>
  </r>
  <r>
    <x v="0"/>
    <n v="0.31934684684684683"/>
    <n v="32.006772009029348"/>
    <n v="886"/>
    <s v="US"/>
    <s v="USD"/>
    <n v="1400821200"/>
    <n v="1402117200"/>
    <x v="180"/>
    <x v="1"/>
    <d v="2014-06-07T05:00:00"/>
    <b v="0"/>
    <b v="0"/>
    <s v="theater/plays"/>
    <x v="3"/>
  </r>
  <r>
    <x v="1"/>
    <n v="2.2987375415282392"/>
    <n v="95.966712898751737"/>
    <n v="1442"/>
    <s v="CA"/>
    <s v="CAD"/>
    <n v="1361599200"/>
    <n v="1364014800"/>
    <x v="181"/>
    <x v="2"/>
    <d v="2013-03-23T05:00:00"/>
    <b v="0"/>
    <b v="1"/>
    <s v="film &amp; video/shorts"/>
    <x v="4"/>
  </r>
  <r>
    <x v="0"/>
    <n v="0.3201219512195122"/>
    <n v="75"/>
    <n v="35"/>
    <s v="IT"/>
    <s v="EUR"/>
    <n v="1417500000"/>
    <n v="1417586400"/>
    <x v="182"/>
    <x v="1"/>
    <d v="2014-12-03T06:00:00"/>
    <b v="0"/>
    <b v="0"/>
    <s v="theater/plays"/>
    <x v="3"/>
  </r>
  <r>
    <x v="3"/>
    <n v="0.23525352848928385"/>
    <n v="102.0498866213152"/>
    <n v="441"/>
    <s v="US"/>
    <s v="USD"/>
    <n v="1457071200"/>
    <n v="1457071200"/>
    <x v="183"/>
    <x v="7"/>
    <d v="2016-03-04T06:00:00"/>
    <b v="0"/>
    <b v="0"/>
    <s v="theater/plays"/>
    <x v="3"/>
  </r>
  <r>
    <x v="0"/>
    <n v="0.68594594594594593"/>
    <n v="105.75"/>
    <n v="24"/>
    <s v="US"/>
    <s v="USD"/>
    <n v="1370322000"/>
    <n v="1370408400"/>
    <x v="184"/>
    <x v="2"/>
    <d v="2013-06-05T05:00:00"/>
    <b v="0"/>
    <b v="1"/>
    <s v="theater/plays"/>
    <x v="3"/>
  </r>
  <r>
    <x v="0"/>
    <n v="0.37952380952380954"/>
    <n v="37.069767441860463"/>
    <n v="86"/>
    <s v="IT"/>
    <s v="EUR"/>
    <n v="1552366800"/>
    <n v="1552626000"/>
    <x v="185"/>
    <x v="3"/>
    <d v="2019-03-15T05:00:00"/>
    <b v="0"/>
    <b v="0"/>
    <s v="theater/plays"/>
    <x v="3"/>
  </r>
  <r>
    <x v="0"/>
    <n v="0.19992957746478873"/>
    <n v="35.049382716049379"/>
    <n v="243"/>
    <s v="US"/>
    <s v="USD"/>
    <n v="1403845200"/>
    <n v="1404190800"/>
    <x v="186"/>
    <x v="1"/>
    <d v="2014-07-01T05:00:00"/>
    <b v="0"/>
    <b v="0"/>
    <s v="music/rock"/>
    <x v="1"/>
  </r>
  <r>
    <x v="0"/>
    <n v="0.45636363636363636"/>
    <n v="46.338461538461537"/>
    <n v="65"/>
    <s v="US"/>
    <s v="USD"/>
    <n v="1523163600"/>
    <n v="1523509200"/>
    <x v="187"/>
    <x v="9"/>
    <d v="2018-04-12T05:00:00"/>
    <b v="1"/>
    <b v="0"/>
    <s v="music/indie rock"/>
    <x v="1"/>
  </r>
  <r>
    <x v="1"/>
    <n v="1.227605633802817"/>
    <n v="69.174603174603178"/>
    <n v="126"/>
    <s v="US"/>
    <s v="USD"/>
    <n v="1442206800"/>
    <n v="1443589200"/>
    <x v="188"/>
    <x v="0"/>
    <d v="2015-09-30T05:00:00"/>
    <b v="0"/>
    <b v="0"/>
    <s v="music/metal"/>
    <x v="1"/>
  </r>
  <r>
    <x v="1"/>
    <n v="3.61753164556962"/>
    <n v="109.07824427480917"/>
    <n v="524"/>
    <s v="US"/>
    <s v="USD"/>
    <n v="1532840400"/>
    <n v="1533445200"/>
    <x v="189"/>
    <x v="9"/>
    <d v="2018-08-05T05:00:00"/>
    <b v="0"/>
    <b v="0"/>
    <s v="music/electric music"/>
    <x v="1"/>
  </r>
  <r>
    <x v="0"/>
    <n v="0.63146341463414635"/>
    <n v="51.78"/>
    <n v="100"/>
    <s v="DK"/>
    <s v="DKK"/>
    <n v="1472878800"/>
    <n v="1474520400"/>
    <x v="190"/>
    <x v="7"/>
    <d v="2016-09-22T05:00:00"/>
    <b v="0"/>
    <b v="0"/>
    <s v="technology/wearables"/>
    <x v="2"/>
  </r>
  <r>
    <x v="1"/>
    <n v="2.9820475319926874"/>
    <n v="82.010055304172951"/>
    <n v="1989"/>
    <s v="US"/>
    <s v="USD"/>
    <n v="1498194000"/>
    <n v="1499403600"/>
    <x v="191"/>
    <x v="5"/>
    <d v="2017-07-07T05:00:00"/>
    <b v="0"/>
    <b v="0"/>
    <s v="film &amp; video/drama"/>
    <x v="4"/>
  </r>
  <r>
    <x v="0"/>
    <n v="9.5585443037974685E-2"/>
    <n v="35.958333333333336"/>
    <n v="168"/>
    <s v="US"/>
    <s v="USD"/>
    <n v="1281070800"/>
    <n v="1283576400"/>
    <x v="192"/>
    <x v="6"/>
    <d v="2010-09-04T05:00:00"/>
    <b v="0"/>
    <b v="0"/>
    <s v="music/electric music"/>
    <x v="1"/>
  </r>
  <r>
    <x v="0"/>
    <n v="0.5377777777777778"/>
    <n v="74.461538461538467"/>
    <n v="13"/>
    <s v="US"/>
    <s v="USD"/>
    <n v="1436245200"/>
    <n v="1436590800"/>
    <x v="193"/>
    <x v="0"/>
    <d v="2015-07-11T05:00:00"/>
    <b v="0"/>
    <b v="0"/>
    <s v="music/rock"/>
    <x v="1"/>
  </r>
  <r>
    <x v="0"/>
    <n v="0.02"/>
    <n v="2"/>
    <n v="1"/>
    <s v="CA"/>
    <s v="CAD"/>
    <n v="1269493200"/>
    <n v="1270443600"/>
    <x v="194"/>
    <x v="6"/>
    <d v="2010-04-05T05:00:00"/>
    <b v="0"/>
    <b v="0"/>
    <s v="theater/plays"/>
    <x v="3"/>
  </r>
  <r>
    <x v="1"/>
    <n v="6.8119047619047617"/>
    <n v="91.114649681528661"/>
    <n v="157"/>
    <s v="US"/>
    <s v="USD"/>
    <n v="1406264400"/>
    <n v="1407819600"/>
    <x v="195"/>
    <x v="1"/>
    <d v="2014-08-12T05:00:00"/>
    <b v="0"/>
    <b v="0"/>
    <s v="technology/web"/>
    <x v="2"/>
  </r>
  <r>
    <x v="3"/>
    <n v="0.78831325301204824"/>
    <n v="79.792682926829272"/>
    <n v="82"/>
    <s v="US"/>
    <s v="USD"/>
    <n v="1317531600"/>
    <n v="1317877200"/>
    <x v="196"/>
    <x v="8"/>
    <d v="2011-10-06T05:00:00"/>
    <b v="0"/>
    <b v="0"/>
    <s v="food/food trucks"/>
    <x v="0"/>
  </r>
  <r>
    <x v="1"/>
    <n v="1.3440792216817234"/>
    <n v="42.999777678968428"/>
    <n v="4498"/>
    <s v="AU"/>
    <s v="AUD"/>
    <n v="1484632800"/>
    <n v="1484805600"/>
    <x v="197"/>
    <x v="5"/>
    <d v="2017-01-19T06:00:00"/>
    <b v="0"/>
    <b v="0"/>
    <s v="theater/plays"/>
    <x v="3"/>
  </r>
  <r>
    <x v="0"/>
    <n v="3.372E-2"/>
    <n v="63.225000000000001"/>
    <n v="40"/>
    <s v="US"/>
    <s v="USD"/>
    <n v="1301806800"/>
    <n v="1302670800"/>
    <x v="198"/>
    <x v="8"/>
    <d v="2011-04-13T05:00:00"/>
    <b v="0"/>
    <b v="0"/>
    <s v="music/jazz"/>
    <x v="1"/>
  </r>
  <r>
    <x v="1"/>
    <n v="4.3184615384615386"/>
    <n v="70.174999999999997"/>
    <n v="80"/>
    <s v="US"/>
    <s v="USD"/>
    <n v="1539752400"/>
    <n v="1540789200"/>
    <x v="199"/>
    <x v="9"/>
    <d v="2018-10-29T05:00:00"/>
    <b v="1"/>
    <b v="0"/>
    <s v="theater/plays"/>
    <x v="3"/>
  </r>
  <r>
    <x v="3"/>
    <n v="0.38844444444444443"/>
    <n v="61.333333333333336"/>
    <n v="57"/>
    <s v="US"/>
    <s v="USD"/>
    <n v="1267250400"/>
    <n v="1268028000"/>
    <x v="200"/>
    <x v="6"/>
    <d v="2010-03-08T06:00:00"/>
    <b v="0"/>
    <b v="0"/>
    <s v="publishing/fiction"/>
    <x v="5"/>
  </r>
  <r>
    <x v="1"/>
    <n v="4.2569999999999997"/>
    <n v="99"/>
    <n v="43"/>
    <s v="US"/>
    <s v="USD"/>
    <n v="1535432400"/>
    <n v="1537160400"/>
    <x v="201"/>
    <x v="9"/>
    <d v="2018-09-17T05:00:00"/>
    <b v="0"/>
    <b v="1"/>
    <s v="music/rock"/>
    <x v="1"/>
  </r>
  <r>
    <x v="1"/>
    <n v="1.0112239715591671"/>
    <n v="96.984900146127615"/>
    <n v="2053"/>
    <s v="US"/>
    <s v="USD"/>
    <n v="1510207200"/>
    <n v="1512280800"/>
    <x v="202"/>
    <x v="5"/>
    <d v="2017-12-03T06:00:00"/>
    <b v="0"/>
    <b v="0"/>
    <s v="film &amp; video/documentary"/>
    <x v="4"/>
  </r>
  <r>
    <x v="2"/>
    <n v="0.21188688946015424"/>
    <n v="51.004950495049506"/>
    <n v="808"/>
    <s v="AU"/>
    <s v="AUD"/>
    <n v="1462510800"/>
    <n v="1463115600"/>
    <x v="203"/>
    <x v="7"/>
    <d v="2016-05-13T05:00:00"/>
    <b v="0"/>
    <b v="0"/>
    <s v="film &amp; video/documentary"/>
    <x v="4"/>
  </r>
  <r>
    <x v="0"/>
    <n v="0.67425531914893622"/>
    <n v="28.044247787610619"/>
    <n v="226"/>
    <s v="DK"/>
    <s v="DKK"/>
    <n v="1488520800"/>
    <n v="1490850000"/>
    <x v="204"/>
    <x v="5"/>
    <d v="2017-03-30T05:00:00"/>
    <b v="0"/>
    <b v="0"/>
    <s v="film &amp; video/science fiction"/>
    <x v="4"/>
  </r>
  <r>
    <x v="0"/>
    <n v="0.9492337164750958"/>
    <n v="60.984615384615381"/>
    <n v="1625"/>
    <s v="US"/>
    <s v="USD"/>
    <n v="1377579600"/>
    <n v="1379653200"/>
    <x v="205"/>
    <x v="2"/>
    <d v="2013-09-20T05:00:00"/>
    <b v="0"/>
    <b v="0"/>
    <s v="theater/plays"/>
    <x v="3"/>
  </r>
  <r>
    <x v="1"/>
    <n v="1.5185185185185186"/>
    <n v="73.214285714285708"/>
    <n v="168"/>
    <s v="US"/>
    <s v="USD"/>
    <n v="1576389600"/>
    <n v="1580364000"/>
    <x v="206"/>
    <x v="10"/>
    <d v="2020-01-30T06:00:00"/>
    <b v="0"/>
    <b v="0"/>
    <s v="theater/plays"/>
    <x v="3"/>
  </r>
  <r>
    <x v="1"/>
    <n v="1.9516382252559727"/>
    <n v="39.997435299603637"/>
    <n v="4289"/>
    <s v="US"/>
    <s v="USD"/>
    <n v="1289019600"/>
    <n v="1289714400"/>
    <x v="207"/>
    <x v="6"/>
    <d v="2010-11-14T06:00:00"/>
    <b v="0"/>
    <b v="1"/>
    <s v="music/indie rock"/>
    <x v="1"/>
  </r>
  <r>
    <x v="1"/>
    <n v="10.231428571428571"/>
    <n v="86.812121212121212"/>
    <n v="165"/>
    <s v="US"/>
    <s v="USD"/>
    <n v="1282194000"/>
    <n v="1282712400"/>
    <x v="208"/>
    <x v="6"/>
    <d v="2010-08-25T05:00:00"/>
    <b v="0"/>
    <b v="0"/>
    <s v="music/rock"/>
    <x v="1"/>
  </r>
  <r>
    <x v="0"/>
    <n v="3.8418367346938778E-2"/>
    <n v="42.125874125874127"/>
    <n v="143"/>
    <s v="US"/>
    <s v="USD"/>
    <n v="1550037600"/>
    <n v="1550210400"/>
    <x v="209"/>
    <x v="3"/>
    <d v="2019-02-15T06:00:00"/>
    <b v="0"/>
    <b v="0"/>
    <s v="theater/plays"/>
    <x v="3"/>
  </r>
  <r>
    <x v="1"/>
    <n v="1.5507066557107643"/>
    <n v="103.97851239669421"/>
    <n v="1815"/>
    <s v="US"/>
    <s v="USD"/>
    <n v="1321941600"/>
    <n v="1322114400"/>
    <x v="210"/>
    <x v="8"/>
    <d v="2011-11-24T06:00:00"/>
    <b v="0"/>
    <b v="0"/>
    <s v="theater/plays"/>
    <x v="3"/>
  </r>
  <r>
    <x v="0"/>
    <n v="0.44753477588871715"/>
    <n v="62.003211991434689"/>
    <n v="934"/>
    <s v="US"/>
    <s v="USD"/>
    <n v="1556427600"/>
    <n v="1557205200"/>
    <x v="211"/>
    <x v="3"/>
    <d v="2019-05-07T05:00:00"/>
    <b v="0"/>
    <b v="0"/>
    <s v="film &amp; video/science fiction"/>
    <x v="4"/>
  </r>
  <r>
    <x v="1"/>
    <n v="2.1594736842105262"/>
    <n v="31.005037783375315"/>
    <n v="397"/>
    <s v="GB"/>
    <s v="GBP"/>
    <n v="1320991200"/>
    <n v="1323928800"/>
    <x v="212"/>
    <x v="8"/>
    <d v="2011-12-15T06:00:00"/>
    <b v="0"/>
    <b v="1"/>
    <s v="film &amp; video/shorts"/>
    <x v="4"/>
  </r>
  <r>
    <x v="1"/>
    <n v="3.3212709832134291"/>
    <n v="89.991552956465242"/>
    <n v="1539"/>
    <s v="US"/>
    <s v="USD"/>
    <n v="1345093200"/>
    <n v="1346130000"/>
    <x v="213"/>
    <x v="4"/>
    <d v="2012-08-28T05:00:00"/>
    <b v="0"/>
    <b v="0"/>
    <s v="film &amp; video/animation"/>
    <x v="4"/>
  </r>
  <r>
    <x v="0"/>
    <n v="8.4430379746835441E-2"/>
    <n v="39.235294117647058"/>
    <n v="17"/>
    <s v="US"/>
    <s v="USD"/>
    <n v="1309496400"/>
    <n v="1311051600"/>
    <x v="214"/>
    <x v="8"/>
    <d v="2011-07-19T05:00:00"/>
    <b v="1"/>
    <b v="0"/>
    <s v="theater/plays"/>
    <x v="3"/>
  </r>
  <r>
    <x v="0"/>
    <n v="0.9862551440329218"/>
    <n v="54.993116108306566"/>
    <n v="2179"/>
    <s v="US"/>
    <s v="USD"/>
    <n v="1340254800"/>
    <n v="1340427600"/>
    <x v="215"/>
    <x v="4"/>
    <d v="2012-06-23T05:00:00"/>
    <b v="1"/>
    <b v="0"/>
    <s v="food/food trucks"/>
    <x v="0"/>
  </r>
  <r>
    <x v="1"/>
    <n v="1.3797916666666667"/>
    <n v="47.992753623188406"/>
    <n v="138"/>
    <s v="US"/>
    <s v="USD"/>
    <n v="1412226000"/>
    <n v="1412312400"/>
    <x v="216"/>
    <x v="1"/>
    <d v="2014-10-03T05:00:00"/>
    <b v="0"/>
    <b v="0"/>
    <s v="photography/photography books"/>
    <x v="7"/>
  </r>
  <r>
    <x v="0"/>
    <n v="0.93810996563573879"/>
    <n v="87.966702470461868"/>
    <n v="931"/>
    <s v="US"/>
    <s v="USD"/>
    <n v="1458104400"/>
    <n v="1459314000"/>
    <x v="217"/>
    <x v="7"/>
    <d v="2016-03-30T05:00:00"/>
    <b v="0"/>
    <b v="0"/>
    <s v="theater/plays"/>
    <x v="3"/>
  </r>
  <r>
    <x v="1"/>
    <n v="4.0363930885529156"/>
    <n v="51.999165275459099"/>
    <n v="3594"/>
    <s v="US"/>
    <s v="USD"/>
    <n v="1411534800"/>
    <n v="1415426400"/>
    <x v="218"/>
    <x v="1"/>
    <d v="2014-11-08T06:00:00"/>
    <b v="0"/>
    <b v="0"/>
    <s v="film &amp; video/science fiction"/>
    <x v="4"/>
  </r>
  <r>
    <x v="1"/>
    <n v="2.6017404129793511"/>
    <n v="29.999659863945578"/>
    <n v="5880"/>
    <s v="US"/>
    <s v="USD"/>
    <n v="1399093200"/>
    <n v="1399093200"/>
    <x v="219"/>
    <x v="1"/>
    <d v="2014-05-03T05:00:00"/>
    <b v="1"/>
    <b v="0"/>
    <s v="music/rock"/>
    <x v="1"/>
  </r>
  <r>
    <x v="1"/>
    <n v="3.6663333333333332"/>
    <n v="98.205357142857139"/>
    <n v="112"/>
    <s v="US"/>
    <s v="USD"/>
    <n v="1270702800"/>
    <n v="1273899600"/>
    <x v="122"/>
    <x v="6"/>
    <d v="2010-05-15T05:00:00"/>
    <b v="0"/>
    <b v="0"/>
    <s v="photography/photography books"/>
    <x v="7"/>
  </r>
  <r>
    <x v="1"/>
    <n v="1.687208538587849"/>
    <n v="108.96182396606575"/>
    <n v="943"/>
    <s v="US"/>
    <s v="USD"/>
    <n v="1431666000"/>
    <n v="1432184400"/>
    <x v="220"/>
    <x v="0"/>
    <d v="2015-05-21T05:00:00"/>
    <b v="0"/>
    <b v="0"/>
    <s v="games/mobile games"/>
    <x v="6"/>
  </r>
  <r>
    <x v="1"/>
    <n v="1.1990717911530093"/>
    <n v="66.998379254457049"/>
    <n v="2468"/>
    <s v="US"/>
    <s v="USD"/>
    <n v="1472619600"/>
    <n v="1474779600"/>
    <x v="221"/>
    <x v="7"/>
    <d v="2016-09-25T05:00:00"/>
    <b v="0"/>
    <b v="0"/>
    <s v="film &amp; video/animation"/>
    <x v="4"/>
  </r>
  <r>
    <x v="1"/>
    <n v="1.936892523364486"/>
    <n v="64.99333594668758"/>
    <n v="2551"/>
    <s v="US"/>
    <s v="USD"/>
    <n v="1496293200"/>
    <n v="1500440400"/>
    <x v="222"/>
    <x v="5"/>
    <d v="2017-07-19T05:00:00"/>
    <b v="0"/>
    <b v="1"/>
    <s v="games/mobile games"/>
    <x v="6"/>
  </r>
  <r>
    <x v="1"/>
    <n v="4.2016666666666671"/>
    <n v="99.841584158415841"/>
    <n v="101"/>
    <s v="US"/>
    <s v="USD"/>
    <n v="1575612000"/>
    <n v="1575612000"/>
    <x v="223"/>
    <x v="3"/>
    <d v="2019-12-06T06:00:00"/>
    <b v="0"/>
    <b v="0"/>
    <s v="games/video games"/>
    <x v="6"/>
  </r>
  <r>
    <x v="3"/>
    <n v="0.76708333333333334"/>
    <n v="82.432835820895519"/>
    <n v="67"/>
    <s v="US"/>
    <s v="USD"/>
    <n v="1369112400"/>
    <n v="1374123600"/>
    <x v="224"/>
    <x v="2"/>
    <d v="2013-07-18T05:00:00"/>
    <b v="0"/>
    <b v="0"/>
    <s v="theater/plays"/>
    <x v="3"/>
  </r>
  <r>
    <x v="1"/>
    <n v="1.7126470588235294"/>
    <n v="63.293478260869563"/>
    <n v="92"/>
    <s v="US"/>
    <s v="USD"/>
    <n v="1469422800"/>
    <n v="1469509200"/>
    <x v="225"/>
    <x v="7"/>
    <d v="2016-07-26T05:00:00"/>
    <b v="0"/>
    <b v="0"/>
    <s v="theater/plays"/>
    <x v="3"/>
  </r>
  <r>
    <x v="1"/>
    <n v="1.5789473684210527"/>
    <n v="96.774193548387103"/>
    <n v="62"/>
    <s v="US"/>
    <s v="USD"/>
    <n v="1307854800"/>
    <n v="1309237200"/>
    <x v="226"/>
    <x v="8"/>
    <d v="2011-06-28T05:00:00"/>
    <b v="0"/>
    <b v="0"/>
    <s v="film &amp; video/animation"/>
    <x v="4"/>
  </r>
  <r>
    <x v="1"/>
    <n v="1.0908"/>
    <n v="54.906040268456373"/>
    <n v="149"/>
    <s v="IT"/>
    <s v="EUR"/>
    <n v="1503378000"/>
    <n v="1503982800"/>
    <x v="227"/>
    <x v="5"/>
    <d v="2017-08-29T05:00:00"/>
    <b v="0"/>
    <b v="1"/>
    <s v="games/video games"/>
    <x v="6"/>
  </r>
  <r>
    <x v="0"/>
    <n v="0.41732558139534881"/>
    <n v="39.010869565217391"/>
    <n v="92"/>
    <s v="US"/>
    <s v="USD"/>
    <n v="1486965600"/>
    <n v="1487397600"/>
    <x v="228"/>
    <x v="5"/>
    <d v="2017-02-18T06:00:00"/>
    <b v="0"/>
    <b v="0"/>
    <s v="film &amp; video/animation"/>
    <x v="4"/>
  </r>
  <r>
    <x v="0"/>
    <n v="0.10944303797468355"/>
    <n v="75.84210526315789"/>
    <n v="57"/>
    <s v="AU"/>
    <s v="AUD"/>
    <n v="1561438800"/>
    <n v="1562043600"/>
    <x v="229"/>
    <x v="3"/>
    <d v="2019-07-02T05:00:00"/>
    <b v="0"/>
    <b v="1"/>
    <s v="music/rock"/>
    <x v="1"/>
  </r>
  <r>
    <x v="1"/>
    <n v="1.593763440860215"/>
    <n v="45.051671732522799"/>
    <n v="329"/>
    <s v="US"/>
    <s v="USD"/>
    <n v="1398402000"/>
    <n v="1398574800"/>
    <x v="230"/>
    <x v="1"/>
    <d v="2014-04-27T05:00:00"/>
    <b v="0"/>
    <b v="0"/>
    <s v="film &amp; video/animation"/>
    <x v="4"/>
  </r>
  <r>
    <x v="1"/>
    <n v="4.2241666666666671"/>
    <n v="104.51546391752578"/>
    <n v="97"/>
    <s v="DK"/>
    <s v="DKK"/>
    <n v="1513231200"/>
    <n v="1515391200"/>
    <x v="231"/>
    <x v="9"/>
    <d v="2018-01-08T06:00:00"/>
    <b v="0"/>
    <b v="1"/>
    <s v="theater/plays"/>
    <x v="3"/>
  </r>
  <r>
    <x v="0"/>
    <n v="0.97718749999999999"/>
    <n v="76.268292682926827"/>
    <n v="41"/>
    <s v="US"/>
    <s v="USD"/>
    <n v="1440824400"/>
    <n v="1441170000"/>
    <x v="232"/>
    <x v="0"/>
    <d v="2015-09-02T05:00:00"/>
    <b v="0"/>
    <b v="0"/>
    <s v="technology/wearables"/>
    <x v="2"/>
  </r>
  <r>
    <x v="1"/>
    <n v="4.1878911564625847"/>
    <n v="69.015695067264573"/>
    <n v="1784"/>
    <s v="US"/>
    <s v="USD"/>
    <n v="1281070800"/>
    <n v="1281157200"/>
    <x v="233"/>
    <x v="6"/>
    <d v="2010-08-07T05:00:00"/>
    <b v="0"/>
    <b v="0"/>
    <s v="theater/plays"/>
    <x v="3"/>
  </r>
  <r>
    <x v="1"/>
    <n v="1.0191632047477746"/>
    <n v="101.97684085510689"/>
    <n v="1684"/>
    <s v="AU"/>
    <s v="AUD"/>
    <n v="1397365200"/>
    <n v="1398229200"/>
    <x v="234"/>
    <x v="1"/>
    <d v="2014-04-23T05:00:00"/>
    <b v="0"/>
    <b v="1"/>
    <s v="publishing/nonfiction"/>
    <x v="5"/>
  </r>
  <r>
    <x v="1"/>
    <n v="1.2772619047619047"/>
    <n v="42.915999999999997"/>
    <n v="250"/>
    <s v="US"/>
    <s v="USD"/>
    <n v="1494392400"/>
    <n v="1495256400"/>
    <x v="235"/>
    <x v="5"/>
    <d v="2017-05-20T05:00:00"/>
    <b v="0"/>
    <b v="1"/>
    <s v="music/rock"/>
    <x v="1"/>
  </r>
  <r>
    <x v="1"/>
    <n v="4.4521739130434783"/>
    <n v="43.025210084033617"/>
    <n v="238"/>
    <s v="US"/>
    <s v="USD"/>
    <n v="1520143200"/>
    <n v="1520402400"/>
    <x v="236"/>
    <x v="9"/>
    <d v="2018-03-07T06:00:00"/>
    <b v="0"/>
    <b v="0"/>
    <s v="theater/plays"/>
    <x v="3"/>
  </r>
  <r>
    <x v="1"/>
    <n v="5.6971428571428575"/>
    <n v="75.245283018867923"/>
    <n v="53"/>
    <s v="US"/>
    <s v="USD"/>
    <n v="1405314000"/>
    <n v="1409806800"/>
    <x v="237"/>
    <x v="1"/>
    <d v="2014-09-04T05:00:00"/>
    <b v="0"/>
    <b v="0"/>
    <s v="theater/plays"/>
    <x v="3"/>
  </r>
  <r>
    <x v="1"/>
    <n v="5.0934482758620687"/>
    <n v="69.023364485981304"/>
    <n v="214"/>
    <s v="US"/>
    <s v="USD"/>
    <n v="1396846800"/>
    <n v="1396933200"/>
    <x v="238"/>
    <x v="1"/>
    <d v="2014-04-08T05:00:00"/>
    <b v="0"/>
    <b v="0"/>
    <s v="theater/plays"/>
    <x v="3"/>
  </r>
  <r>
    <x v="1"/>
    <n v="3.2553333333333332"/>
    <n v="65.986486486486484"/>
    <n v="222"/>
    <s v="US"/>
    <s v="USD"/>
    <n v="1375678800"/>
    <n v="1376024400"/>
    <x v="239"/>
    <x v="2"/>
    <d v="2013-08-09T05:00:00"/>
    <b v="0"/>
    <b v="0"/>
    <s v="technology/web"/>
    <x v="2"/>
  </r>
  <r>
    <x v="1"/>
    <n v="9.3261616161616168"/>
    <n v="98.013800424628457"/>
    <n v="1884"/>
    <s v="US"/>
    <s v="USD"/>
    <n v="1482386400"/>
    <n v="1483682400"/>
    <x v="240"/>
    <x v="5"/>
    <d v="2017-01-06T06:00:00"/>
    <b v="0"/>
    <b v="1"/>
    <s v="publishing/fiction"/>
    <x v="5"/>
  </r>
  <r>
    <x v="1"/>
    <n v="2.1133870967741935"/>
    <n v="60.105504587155963"/>
    <n v="218"/>
    <s v="AU"/>
    <s v="AUD"/>
    <n v="1420005600"/>
    <n v="1420437600"/>
    <x v="241"/>
    <x v="0"/>
    <d v="2015-01-05T06:00:00"/>
    <b v="0"/>
    <b v="0"/>
    <s v="games/mobile games"/>
    <x v="6"/>
  </r>
  <r>
    <x v="1"/>
    <n v="2.7332520325203253"/>
    <n v="26.000773395204948"/>
    <n v="6465"/>
    <s v="US"/>
    <s v="USD"/>
    <n v="1420178400"/>
    <n v="1420783200"/>
    <x v="242"/>
    <x v="0"/>
    <d v="2015-01-09T06:00:00"/>
    <b v="0"/>
    <b v="0"/>
    <s v="publishing/translations"/>
    <x v="5"/>
  </r>
  <r>
    <x v="0"/>
    <n v="0.03"/>
    <n v="3"/>
    <n v="1"/>
    <s v="US"/>
    <s v="USD"/>
    <n v="1264399200"/>
    <n v="1267423200"/>
    <x v="243"/>
    <x v="6"/>
    <d v="2010-03-01T06:00:00"/>
    <b v="0"/>
    <b v="0"/>
    <s v="music/rock"/>
    <x v="1"/>
  </r>
  <r>
    <x v="0"/>
    <n v="0.54084507042253516"/>
    <n v="38.019801980198018"/>
    <n v="101"/>
    <s v="US"/>
    <s v="USD"/>
    <n v="1355032800"/>
    <n v="1355205600"/>
    <x v="244"/>
    <x v="4"/>
    <d v="2012-12-11T06:00:00"/>
    <b v="0"/>
    <b v="0"/>
    <s v="theater/plays"/>
    <x v="3"/>
  </r>
  <r>
    <x v="1"/>
    <n v="6.2629999999999999"/>
    <n v="106.15254237288136"/>
    <n v="59"/>
    <s v="US"/>
    <s v="USD"/>
    <n v="1382677200"/>
    <n v="1383109200"/>
    <x v="245"/>
    <x v="2"/>
    <d v="2013-10-30T05:00:00"/>
    <b v="0"/>
    <b v="0"/>
    <s v="theater/plays"/>
    <x v="3"/>
  </r>
  <r>
    <x v="0"/>
    <n v="0.8902139917695473"/>
    <n v="81.019475655430711"/>
    <n v="1335"/>
    <s v="CA"/>
    <s v="CAD"/>
    <n v="1302238800"/>
    <n v="1303275600"/>
    <x v="246"/>
    <x v="8"/>
    <d v="2011-04-20T05:00:00"/>
    <b v="0"/>
    <b v="0"/>
    <s v="film &amp; video/drama"/>
    <x v="4"/>
  </r>
  <r>
    <x v="1"/>
    <n v="1.8489130434782608"/>
    <n v="96.647727272727266"/>
    <n v="88"/>
    <s v="US"/>
    <s v="USD"/>
    <n v="1487656800"/>
    <n v="1487829600"/>
    <x v="247"/>
    <x v="5"/>
    <d v="2017-02-23T06:00:00"/>
    <b v="0"/>
    <b v="0"/>
    <s v="publishing/nonfiction"/>
    <x v="5"/>
  </r>
  <r>
    <x v="1"/>
    <n v="1.2016770186335404"/>
    <n v="57.003535651149086"/>
    <n v="1697"/>
    <s v="US"/>
    <s v="USD"/>
    <n v="1297836000"/>
    <n v="1298268000"/>
    <x v="248"/>
    <x v="8"/>
    <d v="2011-02-21T06:00:00"/>
    <b v="0"/>
    <b v="1"/>
    <s v="music/rock"/>
    <x v="1"/>
  </r>
  <r>
    <x v="0"/>
    <n v="0.23390243902439026"/>
    <n v="63.93333333333333"/>
    <n v="15"/>
    <s v="GB"/>
    <s v="GBP"/>
    <n v="1453615200"/>
    <n v="1456812000"/>
    <x v="249"/>
    <x v="7"/>
    <d v="2016-03-01T06:00:00"/>
    <b v="0"/>
    <b v="0"/>
    <s v="music/rock"/>
    <x v="1"/>
  </r>
  <r>
    <x v="1"/>
    <n v="1.46"/>
    <n v="90.456521739130437"/>
    <n v="92"/>
    <s v="US"/>
    <s v="USD"/>
    <n v="1362463200"/>
    <n v="1363669200"/>
    <x v="250"/>
    <x v="2"/>
    <d v="2013-03-19T05:00:00"/>
    <b v="0"/>
    <b v="0"/>
    <s v="theater/plays"/>
    <x v="3"/>
  </r>
  <r>
    <x v="1"/>
    <n v="2.6848000000000001"/>
    <n v="72.172043010752688"/>
    <n v="186"/>
    <s v="US"/>
    <s v="USD"/>
    <n v="1481176800"/>
    <n v="1482904800"/>
    <x v="251"/>
    <x v="7"/>
    <d v="2016-12-28T06:00:00"/>
    <b v="0"/>
    <b v="1"/>
    <s v="theater/plays"/>
    <x v="3"/>
  </r>
  <r>
    <x v="1"/>
    <n v="5.9749999999999996"/>
    <n v="77.934782608695656"/>
    <n v="138"/>
    <s v="US"/>
    <s v="USD"/>
    <n v="1354946400"/>
    <n v="1356588000"/>
    <x v="252"/>
    <x v="4"/>
    <d v="2012-12-27T06:00:00"/>
    <b v="1"/>
    <b v="0"/>
    <s v="photography/photography books"/>
    <x v="7"/>
  </r>
  <r>
    <x v="1"/>
    <n v="1.5769841269841269"/>
    <n v="38.065134099616856"/>
    <n v="261"/>
    <s v="US"/>
    <s v="USD"/>
    <n v="1348808400"/>
    <n v="1349845200"/>
    <x v="253"/>
    <x v="4"/>
    <d v="2012-10-10T05:00:00"/>
    <b v="0"/>
    <b v="0"/>
    <s v="music/rock"/>
    <x v="1"/>
  </r>
  <r>
    <x v="0"/>
    <n v="0.31201660735468567"/>
    <n v="57.936123348017624"/>
    <n v="454"/>
    <s v="US"/>
    <s v="USD"/>
    <n v="1282712400"/>
    <n v="1283058000"/>
    <x v="254"/>
    <x v="6"/>
    <d v="2010-08-29T05:00:00"/>
    <b v="0"/>
    <b v="1"/>
    <s v="music/rock"/>
    <x v="1"/>
  </r>
  <r>
    <x v="1"/>
    <n v="3.1341176470588237"/>
    <n v="49.794392523364486"/>
    <n v="107"/>
    <s v="US"/>
    <s v="USD"/>
    <n v="1301979600"/>
    <n v="1304226000"/>
    <x v="255"/>
    <x v="8"/>
    <d v="2011-05-01T05:00:00"/>
    <b v="0"/>
    <b v="1"/>
    <s v="music/indie rock"/>
    <x v="1"/>
  </r>
  <r>
    <x v="1"/>
    <n v="3.7089655172413791"/>
    <n v="54.050251256281406"/>
    <n v="199"/>
    <s v="US"/>
    <s v="USD"/>
    <n v="1263016800"/>
    <n v="1263016800"/>
    <x v="256"/>
    <x v="6"/>
    <d v="2010-01-09T06:00:00"/>
    <b v="0"/>
    <b v="0"/>
    <s v="photography/photography books"/>
    <x v="7"/>
  </r>
  <r>
    <x v="1"/>
    <n v="3.6266447368421053"/>
    <n v="30.002721335268504"/>
    <n v="5512"/>
    <s v="US"/>
    <s v="USD"/>
    <n v="1360648800"/>
    <n v="1362031200"/>
    <x v="257"/>
    <x v="2"/>
    <d v="2013-02-28T06:00:00"/>
    <b v="0"/>
    <b v="0"/>
    <s v="theater/plays"/>
    <x v="3"/>
  </r>
  <r>
    <x v="1"/>
    <n v="1.2308163265306122"/>
    <n v="70.127906976744185"/>
    <n v="86"/>
    <s v="US"/>
    <s v="USD"/>
    <n v="1451800800"/>
    <n v="1455602400"/>
    <x v="258"/>
    <x v="7"/>
    <d v="2016-02-16T06:00:00"/>
    <b v="0"/>
    <b v="0"/>
    <s v="theater/plays"/>
    <x v="3"/>
  </r>
  <r>
    <x v="0"/>
    <n v="0.76766756032171579"/>
    <n v="26.996228786926462"/>
    <n v="3182"/>
    <s v="IT"/>
    <s v="EUR"/>
    <n v="1415340000"/>
    <n v="1418191200"/>
    <x v="259"/>
    <x v="1"/>
    <d v="2014-12-10T06:00:00"/>
    <b v="0"/>
    <b v="1"/>
    <s v="music/jazz"/>
    <x v="1"/>
  </r>
  <r>
    <x v="1"/>
    <n v="2.3362012987012988"/>
    <n v="51.990606936416185"/>
    <n v="2768"/>
    <s v="AU"/>
    <s v="AUD"/>
    <n v="1351054800"/>
    <n v="1352440800"/>
    <x v="260"/>
    <x v="4"/>
    <d v="2012-11-09T06:00:00"/>
    <b v="0"/>
    <b v="0"/>
    <s v="theater/plays"/>
    <x v="3"/>
  </r>
  <r>
    <x v="1"/>
    <n v="1.8053333333333332"/>
    <n v="56.416666666666664"/>
    <n v="48"/>
    <s v="US"/>
    <s v="USD"/>
    <n v="1349326800"/>
    <n v="1353304800"/>
    <x v="261"/>
    <x v="4"/>
    <d v="2012-11-19T06:00:00"/>
    <b v="0"/>
    <b v="0"/>
    <s v="film &amp; video/documentary"/>
    <x v="4"/>
  </r>
  <r>
    <x v="1"/>
    <n v="2.5262857142857142"/>
    <n v="101.63218390804597"/>
    <n v="87"/>
    <s v="US"/>
    <s v="USD"/>
    <n v="1548914400"/>
    <n v="1550728800"/>
    <x v="262"/>
    <x v="3"/>
    <d v="2019-02-21T06:00:00"/>
    <b v="0"/>
    <b v="0"/>
    <s v="film &amp; video/television"/>
    <x v="4"/>
  </r>
  <r>
    <x v="3"/>
    <n v="0.27176538240368026"/>
    <n v="25.005291005291006"/>
    <n v="1890"/>
    <s v="US"/>
    <s v="USD"/>
    <n v="1291269600"/>
    <n v="1291442400"/>
    <x v="263"/>
    <x v="6"/>
    <d v="2010-12-04T06:00:00"/>
    <b v="0"/>
    <b v="0"/>
    <s v="games/video games"/>
    <x v="6"/>
  </r>
  <r>
    <x v="2"/>
    <n v="1.2706571242680547E-2"/>
    <n v="32.016393442622949"/>
    <n v="61"/>
    <s v="US"/>
    <s v="USD"/>
    <n v="1449468000"/>
    <n v="1452146400"/>
    <x v="264"/>
    <x v="7"/>
    <d v="2016-01-07T06:00:00"/>
    <b v="0"/>
    <b v="0"/>
    <s v="photography/photography books"/>
    <x v="7"/>
  </r>
  <r>
    <x v="1"/>
    <n v="3.0400978473581213"/>
    <n v="82.021647307286173"/>
    <n v="1894"/>
    <s v="US"/>
    <s v="USD"/>
    <n v="1562734800"/>
    <n v="1564894800"/>
    <x v="265"/>
    <x v="3"/>
    <d v="2019-08-04T05:00:00"/>
    <b v="0"/>
    <b v="1"/>
    <s v="theater/plays"/>
    <x v="3"/>
  </r>
  <r>
    <x v="1"/>
    <n v="1.3723076923076922"/>
    <n v="37.957446808510639"/>
    <n v="282"/>
    <s v="CA"/>
    <s v="CAD"/>
    <n v="1505624400"/>
    <n v="1505883600"/>
    <x v="266"/>
    <x v="5"/>
    <d v="2017-09-20T05:00:00"/>
    <b v="0"/>
    <b v="0"/>
    <s v="theater/plays"/>
    <x v="3"/>
  </r>
  <r>
    <x v="0"/>
    <n v="0.32208333333333333"/>
    <n v="51.533333333333331"/>
    <n v="15"/>
    <s v="US"/>
    <s v="USD"/>
    <n v="1509948000"/>
    <n v="1510380000"/>
    <x v="267"/>
    <x v="5"/>
    <d v="2017-11-11T06:00:00"/>
    <b v="0"/>
    <b v="0"/>
    <s v="theater/plays"/>
    <x v="3"/>
  </r>
  <r>
    <x v="1"/>
    <n v="2.4151282051282053"/>
    <n v="81.198275862068968"/>
    <n v="116"/>
    <s v="US"/>
    <s v="USD"/>
    <n v="1554526800"/>
    <n v="1555218000"/>
    <x v="153"/>
    <x v="3"/>
    <d v="2019-04-14T05:00:00"/>
    <b v="0"/>
    <b v="0"/>
    <s v="publishing/translations"/>
    <x v="5"/>
  </r>
  <r>
    <x v="0"/>
    <n v="0.96799999999999997"/>
    <n v="40.030075187969928"/>
    <n v="133"/>
    <s v="US"/>
    <s v="USD"/>
    <n v="1334811600"/>
    <n v="1335243600"/>
    <x v="268"/>
    <x v="4"/>
    <d v="2012-04-24T05:00:00"/>
    <b v="0"/>
    <b v="1"/>
    <s v="games/video games"/>
    <x v="6"/>
  </r>
  <r>
    <x v="1"/>
    <n v="10.664285714285715"/>
    <n v="89.939759036144579"/>
    <n v="83"/>
    <s v="US"/>
    <s v="USD"/>
    <n v="1279515600"/>
    <n v="1279688400"/>
    <x v="269"/>
    <x v="6"/>
    <d v="2010-07-21T05:00:00"/>
    <b v="0"/>
    <b v="0"/>
    <s v="theater/plays"/>
    <x v="3"/>
  </r>
  <r>
    <x v="1"/>
    <n v="3.2588888888888889"/>
    <n v="96.692307692307693"/>
    <n v="91"/>
    <s v="US"/>
    <s v="USD"/>
    <n v="1353909600"/>
    <n v="1356069600"/>
    <x v="270"/>
    <x v="4"/>
    <d v="2012-12-21T06:00:00"/>
    <b v="0"/>
    <b v="0"/>
    <s v="technology/web"/>
    <x v="2"/>
  </r>
  <r>
    <x v="1"/>
    <n v="1.7070000000000001"/>
    <n v="25.010989010989011"/>
    <n v="546"/>
    <s v="US"/>
    <s v="USD"/>
    <n v="1535950800"/>
    <n v="1536210000"/>
    <x v="271"/>
    <x v="9"/>
    <d v="2018-09-06T05:00:00"/>
    <b v="0"/>
    <b v="0"/>
    <s v="theater/plays"/>
    <x v="3"/>
  </r>
  <r>
    <x v="1"/>
    <n v="5.8144"/>
    <n v="36.987277353689571"/>
    <n v="393"/>
    <s v="US"/>
    <s v="USD"/>
    <n v="1511244000"/>
    <n v="1511762400"/>
    <x v="272"/>
    <x v="5"/>
    <d v="2017-11-27T06:00:00"/>
    <b v="0"/>
    <b v="0"/>
    <s v="film &amp; video/animation"/>
    <x v="4"/>
  </r>
  <r>
    <x v="0"/>
    <n v="0.91520972644376897"/>
    <n v="73.012609117361791"/>
    <n v="2062"/>
    <s v="US"/>
    <s v="USD"/>
    <n v="1331445600"/>
    <n v="1333256400"/>
    <x v="273"/>
    <x v="4"/>
    <d v="2012-04-01T05:00:00"/>
    <b v="0"/>
    <b v="1"/>
    <s v="theater/plays"/>
    <x v="3"/>
  </r>
  <r>
    <x v="1"/>
    <n v="1.0804761904761904"/>
    <n v="68.240601503759393"/>
    <n v="133"/>
    <s v="US"/>
    <s v="USD"/>
    <n v="1480226400"/>
    <n v="1480744800"/>
    <x v="274"/>
    <x v="7"/>
    <d v="2016-12-03T06:00:00"/>
    <b v="0"/>
    <b v="1"/>
    <s v="film &amp; video/television"/>
    <x v="4"/>
  </r>
  <r>
    <x v="0"/>
    <n v="0.18728395061728395"/>
    <n v="52.310344827586206"/>
    <n v="29"/>
    <s v="DK"/>
    <s v="DKK"/>
    <n v="1464584400"/>
    <n v="1465016400"/>
    <x v="148"/>
    <x v="7"/>
    <d v="2016-06-04T05:00:00"/>
    <b v="0"/>
    <b v="0"/>
    <s v="music/rock"/>
    <x v="1"/>
  </r>
  <r>
    <x v="0"/>
    <n v="0.83193877551020412"/>
    <n v="61.765151515151516"/>
    <n v="132"/>
    <s v="US"/>
    <s v="USD"/>
    <n v="1335848400"/>
    <n v="1336280400"/>
    <x v="275"/>
    <x v="4"/>
    <d v="2012-05-06T05:00:00"/>
    <b v="0"/>
    <b v="0"/>
    <s v="technology/web"/>
    <x v="2"/>
  </r>
  <r>
    <x v="1"/>
    <n v="7.0633333333333335"/>
    <n v="25.027559055118111"/>
    <n v="254"/>
    <s v="US"/>
    <s v="USD"/>
    <n v="1473483600"/>
    <n v="1476766800"/>
    <x v="276"/>
    <x v="7"/>
    <d v="2016-10-18T05:00:00"/>
    <b v="0"/>
    <b v="0"/>
    <s v="theater/plays"/>
    <x v="3"/>
  </r>
  <r>
    <x v="3"/>
    <n v="0.17446030330062445"/>
    <n v="106.28804347826087"/>
    <n v="184"/>
    <s v="US"/>
    <s v="USD"/>
    <n v="1479880800"/>
    <n v="1480485600"/>
    <x v="72"/>
    <x v="7"/>
    <d v="2016-11-30T06:00:00"/>
    <b v="0"/>
    <b v="0"/>
    <s v="theater/plays"/>
    <x v="3"/>
  </r>
  <r>
    <x v="1"/>
    <n v="2.0973015873015872"/>
    <n v="75.07386363636364"/>
    <n v="176"/>
    <s v="US"/>
    <s v="USD"/>
    <n v="1430197200"/>
    <n v="1430197200"/>
    <x v="277"/>
    <x v="0"/>
    <d v="2015-04-28T05:00:00"/>
    <b v="0"/>
    <b v="0"/>
    <s v="music/electric music"/>
    <x v="1"/>
  </r>
  <r>
    <x v="0"/>
    <n v="0.97785714285714287"/>
    <n v="39.970802919708028"/>
    <n v="137"/>
    <s v="DK"/>
    <s v="DKK"/>
    <n v="1331701200"/>
    <n v="1331787600"/>
    <x v="278"/>
    <x v="4"/>
    <d v="2012-03-15T05:00:00"/>
    <b v="0"/>
    <b v="1"/>
    <s v="music/metal"/>
    <x v="1"/>
  </r>
  <r>
    <x v="1"/>
    <n v="16.842500000000001"/>
    <n v="39.982195845697326"/>
    <n v="337"/>
    <s v="CA"/>
    <s v="CAD"/>
    <n v="1438578000"/>
    <n v="1438837200"/>
    <x v="71"/>
    <x v="0"/>
    <d v="2015-08-06T05:00:00"/>
    <b v="0"/>
    <b v="0"/>
    <s v="theater/plays"/>
    <x v="3"/>
  </r>
  <r>
    <x v="0"/>
    <n v="0.54402135231316728"/>
    <n v="101.01541850220265"/>
    <n v="908"/>
    <s v="US"/>
    <s v="USD"/>
    <n v="1368162000"/>
    <n v="1370926800"/>
    <x v="279"/>
    <x v="2"/>
    <d v="2013-06-11T05:00:00"/>
    <b v="0"/>
    <b v="1"/>
    <s v="film &amp; video/documentary"/>
    <x v="4"/>
  </r>
  <r>
    <x v="1"/>
    <n v="4.5661111111111108"/>
    <n v="76.813084112149539"/>
    <n v="107"/>
    <s v="US"/>
    <s v="USD"/>
    <n v="1318654800"/>
    <n v="1319000400"/>
    <x v="280"/>
    <x v="8"/>
    <d v="2011-10-19T05:00:00"/>
    <b v="1"/>
    <b v="0"/>
    <s v="technology/web"/>
    <x v="2"/>
  </r>
  <r>
    <x v="0"/>
    <n v="9.8219178082191785E-2"/>
    <n v="71.7"/>
    <n v="10"/>
    <s v="US"/>
    <s v="USD"/>
    <n v="1331874000"/>
    <n v="1333429200"/>
    <x v="281"/>
    <x v="4"/>
    <d v="2012-04-03T05:00:00"/>
    <b v="0"/>
    <b v="0"/>
    <s v="food/food trucks"/>
    <x v="0"/>
  </r>
  <r>
    <x v="3"/>
    <n v="0.16384615384615384"/>
    <n v="33.28125"/>
    <n v="32"/>
    <s v="IT"/>
    <s v="EUR"/>
    <n v="1286254800"/>
    <n v="1287032400"/>
    <x v="282"/>
    <x v="6"/>
    <d v="2010-10-14T05:00:00"/>
    <b v="0"/>
    <b v="0"/>
    <s v="theater/plays"/>
    <x v="3"/>
  </r>
  <r>
    <x v="1"/>
    <n v="13.396666666666667"/>
    <n v="43.923497267759565"/>
    <n v="183"/>
    <s v="US"/>
    <s v="USD"/>
    <n v="1540530000"/>
    <n v="1541570400"/>
    <x v="283"/>
    <x v="9"/>
    <d v="2018-11-07T06:00:00"/>
    <b v="0"/>
    <b v="0"/>
    <s v="theater/plays"/>
    <x v="3"/>
  </r>
  <r>
    <x v="0"/>
    <n v="0.35650077760497667"/>
    <n v="36.004712041884815"/>
    <n v="1910"/>
    <s v="CH"/>
    <s v="CHF"/>
    <n v="1381813200"/>
    <n v="1383976800"/>
    <x v="284"/>
    <x v="2"/>
    <d v="2013-11-09T06:00:00"/>
    <b v="0"/>
    <b v="0"/>
    <s v="theater/plays"/>
    <x v="3"/>
  </r>
  <r>
    <x v="0"/>
    <n v="0.54950819672131146"/>
    <n v="88.21052631578948"/>
    <n v="38"/>
    <s v="AU"/>
    <s v="AUD"/>
    <n v="1548655200"/>
    <n v="1550556000"/>
    <x v="285"/>
    <x v="3"/>
    <d v="2019-02-19T06:00:00"/>
    <b v="0"/>
    <b v="0"/>
    <s v="theater/plays"/>
    <x v="3"/>
  </r>
  <r>
    <x v="0"/>
    <n v="0.94236111111111109"/>
    <n v="65.240384615384613"/>
    <n v="104"/>
    <s v="AU"/>
    <s v="AUD"/>
    <n v="1389679200"/>
    <n v="1390456800"/>
    <x v="286"/>
    <x v="1"/>
    <d v="2014-01-23T06:00:00"/>
    <b v="0"/>
    <b v="1"/>
    <s v="theater/plays"/>
    <x v="3"/>
  </r>
  <r>
    <x v="1"/>
    <n v="1.4391428571428571"/>
    <n v="69.958333333333329"/>
    <n v="72"/>
    <s v="US"/>
    <s v="USD"/>
    <n v="1456466400"/>
    <n v="1458018000"/>
    <x v="287"/>
    <x v="7"/>
    <d v="2016-03-15T05:00:00"/>
    <b v="0"/>
    <b v="1"/>
    <s v="music/rock"/>
    <x v="1"/>
  </r>
  <r>
    <x v="0"/>
    <n v="0.51421052631578945"/>
    <n v="39.877551020408163"/>
    <n v="49"/>
    <s v="US"/>
    <s v="USD"/>
    <n v="1456984800"/>
    <n v="1461819600"/>
    <x v="288"/>
    <x v="7"/>
    <d v="2016-04-28T05:00:00"/>
    <b v="0"/>
    <b v="0"/>
    <s v="food/food trucks"/>
    <x v="0"/>
  </r>
  <r>
    <x v="0"/>
    <n v="0.05"/>
    <n v="5"/>
    <n v="1"/>
    <s v="DK"/>
    <s v="DKK"/>
    <n v="1504069200"/>
    <n v="1504155600"/>
    <x v="289"/>
    <x v="5"/>
    <d v="2017-08-31T05:00:00"/>
    <b v="0"/>
    <b v="1"/>
    <s v="publishing/nonfiction"/>
    <x v="5"/>
  </r>
  <r>
    <x v="1"/>
    <n v="13.446666666666667"/>
    <n v="41.023728813559323"/>
    <n v="295"/>
    <s v="US"/>
    <s v="USD"/>
    <n v="1424930400"/>
    <n v="1426395600"/>
    <x v="290"/>
    <x v="0"/>
    <d v="2015-03-15T05:00:00"/>
    <b v="0"/>
    <b v="0"/>
    <s v="film &amp; video/documentary"/>
    <x v="4"/>
  </r>
  <r>
    <x v="0"/>
    <n v="0.31844940867279897"/>
    <n v="98.914285714285711"/>
    <n v="245"/>
    <s v="US"/>
    <s v="USD"/>
    <n v="1535864400"/>
    <n v="1537074000"/>
    <x v="18"/>
    <x v="9"/>
    <d v="2018-09-16T05:00:00"/>
    <b v="0"/>
    <b v="0"/>
    <s v="theater/plays"/>
    <x v="3"/>
  </r>
  <r>
    <x v="0"/>
    <n v="0.82617647058823529"/>
    <n v="87.78125"/>
    <n v="32"/>
    <s v="US"/>
    <s v="USD"/>
    <n v="1452146400"/>
    <n v="1452578400"/>
    <x v="291"/>
    <x v="7"/>
    <d v="2016-01-12T06:00:00"/>
    <b v="0"/>
    <b v="0"/>
    <s v="music/indie rock"/>
    <x v="1"/>
  </r>
  <r>
    <x v="1"/>
    <n v="5.4614285714285717"/>
    <n v="80.767605633802816"/>
    <n v="142"/>
    <s v="US"/>
    <s v="USD"/>
    <n v="1470546000"/>
    <n v="1474088400"/>
    <x v="292"/>
    <x v="7"/>
    <d v="2016-09-17T05:00:00"/>
    <b v="0"/>
    <b v="0"/>
    <s v="film &amp; video/documentary"/>
    <x v="4"/>
  </r>
  <r>
    <x v="1"/>
    <n v="2.8621428571428571"/>
    <n v="94.28235294117647"/>
    <n v="85"/>
    <s v="US"/>
    <s v="USD"/>
    <n v="1458363600"/>
    <n v="1461906000"/>
    <x v="293"/>
    <x v="7"/>
    <d v="2016-04-29T05:00:00"/>
    <b v="0"/>
    <b v="0"/>
    <s v="theater/plays"/>
    <x v="3"/>
  </r>
  <r>
    <x v="0"/>
    <n v="7.9076923076923072E-2"/>
    <n v="73.428571428571431"/>
    <n v="7"/>
    <s v="US"/>
    <s v="USD"/>
    <n v="1500008400"/>
    <n v="1500267600"/>
    <x v="294"/>
    <x v="5"/>
    <d v="2017-07-17T05:00:00"/>
    <b v="0"/>
    <b v="1"/>
    <s v="theater/plays"/>
    <x v="3"/>
  </r>
  <r>
    <x v="1"/>
    <n v="1.3213677811550153"/>
    <n v="65.968133535660087"/>
    <n v="659"/>
    <s v="DK"/>
    <s v="DKK"/>
    <n v="1338958800"/>
    <n v="1340686800"/>
    <x v="295"/>
    <x v="4"/>
    <d v="2012-06-26T05:00:00"/>
    <b v="0"/>
    <b v="1"/>
    <s v="publishing/fiction"/>
    <x v="5"/>
  </r>
  <r>
    <x v="0"/>
    <n v="0.74077834179357027"/>
    <n v="109.04109589041096"/>
    <n v="803"/>
    <s v="US"/>
    <s v="USD"/>
    <n v="1303102800"/>
    <n v="1303189200"/>
    <x v="296"/>
    <x v="8"/>
    <d v="2011-04-19T05:00:00"/>
    <b v="0"/>
    <b v="0"/>
    <s v="theater/plays"/>
    <x v="3"/>
  </r>
  <r>
    <x v="3"/>
    <n v="0.75292682926829269"/>
    <n v="41.16"/>
    <n v="75"/>
    <s v="US"/>
    <s v="USD"/>
    <n v="1316581200"/>
    <n v="1318309200"/>
    <x v="297"/>
    <x v="8"/>
    <d v="2011-10-11T05:00:00"/>
    <b v="0"/>
    <b v="1"/>
    <s v="music/indie rock"/>
    <x v="1"/>
  </r>
  <r>
    <x v="0"/>
    <n v="0.20333333333333334"/>
    <n v="99.125"/>
    <n v="16"/>
    <s v="US"/>
    <s v="USD"/>
    <n v="1270789200"/>
    <n v="1272171600"/>
    <x v="298"/>
    <x v="6"/>
    <d v="2010-04-25T05:00:00"/>
    <b v="0"/>
    <b v="0"/>
    <s v="games/video games"/>
    <x v="6"/>
  </r>
  <r>
    <x v="1"/>
    <n v="2.0336507936507937"/>
    <n v="105.88429752066116"/>
    <n v="121"/>
    <s v="US"/>
    <s v="USD"/>
    <n v="1297836000"/>
    <n v="1298872800"/>
    <x v="299"/>
    <x v="8"/>
    <d v="2011-02-28T06:00:00"/>
    <b v="0"/>
    <b v="0"/>
    <s v="theater/plays"/>
    <x v="3"/>
  </r>
  <r>
    <x v="1"/>
    <n v="3.1022842639593908"/>
    <n v="48.996525921966864"/>
    <n v="3742"/>
    <s v="US"/>
    <s v="USD"/>
    <n v="1382677200"/>
    <n v="1383282000"/>
    <x v="300"/>
    <x v="2"/>
    <d v="2013-11-01T05:00:00"/>
    <b v="0"/>
    <b v="0"/>
    <s v="theater/plays"/>
    <x v="3"/>
  </r>
  <r>
    <x v="1"/>
    <n v="3.9531818181818181"/>
    <n v="39"/>
    <n v="223"/>
    <s v="US"/>
    <s v="USD"/>
    <n v="1330322400"/>
    <n v="1330495200"/>
    <x v="301"/>
    <x v="4"/>
    <d v="2012-02-29T06:00:00"/>
    <b v="0"/>
    <b v="0"/>
    <s v="music/rock"/>
    <x v="1"/>
  </r>
  <r>
    <x v="1"/>
    <n v="2.9471428571428571"/>
    <n v="31.022556390977442"/>
    <n v="133"/>
    <s v="US"/>
    <s v="USD"/>
    <n v="1552366800"/>
    <n v="1552798800"/>
    <x v="162"/>
    <x v="3"/>
    <d v="2019-03-17T05:00:00"/>
    <b v="0"/>
    <b v="1"/>
    <s v="film &amp; video/documentary"/>
    <x v="4"/>
  </r>
  <r>
    <x v="0"/>
    <n v="0.33894736842105261"/>
    <n v="103.87096774193549"/>
    <n v="31"/>
    <s v="US"/>
    <s v="USD"/>
    <n v="1400907600"/>
    <n v="1403413200"/>
    <x v="302"/>
    <x v="1"/>
    <d v="2014-06-22T05:00:00"/>
    <b v="0"/>
    <b v="0"/>
    <s v="theater/plays"/>
    <x v="3"/>
  </r>
  <r>
    <x v="0"/>
    <n v="0.66677083333333331"/>
    <n v="59.268518518518519"/>
    <n v="108"/>
    <s v="IT"/>
    <s v="EUR"/>
    <n v="1574143200"/>
    <n v="1574229600"/>
    <x v="303"/>
    <x v="3"/>
    <d v="2019-11-20T06:00:00"/>
    <b v="0"/>
    <b v="1"/>
    <s v="food/food trucks"/>
    <x v="0"/>
  </r>
  <r>
    <x v="0"/>
    <n v="0.19227272727272726"/>
    <n v="42.3"/>
    <n v="30"/>
    <s v="US"/>
    <s v="USD"/>
    <n v="1494738000"/>
    <n v="1495861200"/>
    <x v="304"/>
    <x v="5"/>
    <d v="2017-05-27T05:00:00"/>
    <b v="0"/>
    <b v="0"/>
    <s v="theater/plays"/>
    <x v="3"/>
  </r>
  <r>
    <x v="0"/>
    <n v="0.15842105263157893"/>
    <n v="53.117647058823529"/>
    <n v="17"/>
    <s v="US"/>
    <s v="USD"/>
    <n v="1392357600"/>
    <n v="1392530400"/>
    <x v="305"/>
    <x v="1"/>
    <d v="2014-02-16T06:00:00"/>
    <b v="0"/>
    <b v="0"/>
    <s v="music/rock"/>
    <x v="1"/>
  </r>
  <r>
    <x v="3"/>
    <n v="0.38702380952380955"/>
    <n v="50.796875"/>
    <n v="64"/>
    <s v="US"/>
    <s v="USD"/>
    <n v="1281589200"/>
    <n v="1283662800"/>
    <x v="306"/>
    <x v="6"/>
    <d v="2010-09-05T05:00:00"/>
    <b v="0"/>
    <b v="0"/>
    <s v="technology/web"/>
    <x v="2"/>
  </r>
  <r>
    <x v="0"/>
    <n v="9.5876777251184833E-2"/>
    <n v="101.15"/>
    <n v="80"/>
    <s v="US"/>
    <s v="USD"/>
    <n v="1305003600"/>
    <n v="1305781200"/>
    <x v="307"/>
    <x v="8"/>
    <d v="2011-05-19T05:00:00"/>
    <b v="0"/>
    <b v="0"/>
    <s v="publishing/fiction"/>
    <x v="5"/>
  </r>
  <r>
    <x v="0"/>
    <n v="0.94144366197183094"/>
    <n v="65.000810372771468"/>
    <n v="2468"/>
    <s v="US"/>
    <s v="USD"/>
    <n v="1301634000"/>
    <n v="1302325200"/>
    <x v="308"/>
    <x v="8"/>
    <d v="2011-04-09T05:00:00"/>
    <b v="0"/>
    <b v="0"/>
    <s v="film &amp; video/shorts"/>
    <x v="4"/>
  </r>
  <r>
    <x v="1"/>
    <n v="1.6656234096692113"/>
    <n v="37.998645510835914"/>
    <n v="5168"/>
    <s v="US"/>
    <s v="USD"/>
    <n v="1290664800"/>
    <n v="1291788000"/>
    <x v="309"/>
    <x v="6"/>
    <d v="2010-12-08T06:00:00"/>
    <b v="0"/>
    <b v="0"/>
    <s v="theater/plays"/>
    <x v="3"/>
  </r>
  <r>
    <x v="0"/>
    <n v="0.24134831460674158"/>
    <n v="82.615384615384613"/>
    <n v="26"/>
    <s v="GB"/>
    <s v="GBP"/>
    <n v="1395896400"/>
    <n v="1396069200"/>
    <x v="310"/>
    <x v="1"/>
    <d v="2014-03-29T05:00:00"/>
    <b v="0"/>
    <b v="0"/>
    <s v="film &amp; video/documentary"/>
    <x v="4"/>
  </r>
  <r>
    <x v="1"/>
    <n v="1.6405633802816901"/>
    <n v="37.941368078175898"/>
    <n v="307"/>
    <s v="US"/>
    <s v="USD"/>
    <n v="1434862800"/>
    <n v="1435899600"/>
    <x v="311"/>
    <x v="0"/>
    <d v="2015-07-03T05:00:00"/>
    <b v="0"/>
    <b v="1"/>
    <s v="theater/plays"/>
    <x v="3"/>
  </r>
  <r>
    <x v="0"/>
    <n v="0.90723076923076929"/>
    <n v="80.780821917808225"/>
    <n v="73"/>
    <s v="US"/>
    <s v="USD"/>
    <n v="1529125200"/>
    <n v="1531112400"/>
    <x v="312"/>
    <x v="9"/>
    <d v="2018-07-09T05:00:00"/>
    <b v="0"/>
    <b v="1"/>
    <s v="theater/plays"/>
    <x v="3"/>
  </r>
  <r>
    <x v="0"/>
    <n v="0.46194444444444444"/>
    <n v="25.984375"/>
    <n v="128"/>
    <s v="US"/>
    <s v="USD"/>
    <n v="1451109600"/>
    <n v="1451628000"/>
    <x v="313"/>
    <x v="7"/>
    <d v="2016-01-01T06:00:00"/>
    <b v="0"/>
    <b v="0"/>
    <s v="film &amp; video/animation"/>
    <x v="4"/>
  </r>
  <r>
    <x v="0"/>
    <n v="0.38538461538461538"/>
    <n v="30.363636363636363"/>
    <n v="33"/>
    <s v="US"/>
    <s v="USD"/>
    <n v="1566968400"/>
    <n v="1567314000"/>
    <x v="314"/>
    <x v="3"/>
    <d v="2019-09-01T05:00:00"/>
    <b v="0"/>
    <b v="1"/>
    <s v="theater/plays"/>
    <x v="3"/>
  </r>
  <r>
    <x v="1"/>
    <n v="1.3356231003039514"/>
    <n v="54.004916018025398"/>
    <n v="2441"/>
    <s v="US"/>
    <s v="USD"/>
    <n v="1543557600"/>
    <n v="1544508000"/>
    <x v="315"/>
    <x v="9"/>
    <d v="2018-12-11T06:00:00"/>
    <b v="0"/>
    <b v="0"/>
    <s v="music/rock"/>
    <x v="1"/>
  </r>
  <r>
    <x v="2"/>
    <n v="0.22896588486140726"/>
    <n v="101.78672985781991"/>
    <n v="211"/>
    <s v="US"/>
    <s v="USD"/>
    <n v="1481522400"/>
    <n v="1482472800"/>
    <x v="316"/>
    <x v="7"/>
    <d v="2016-12-23T06:00:00"/>
    <b v="0"/>
    <b v="0"/>
    <s v="games/video games"/>
    <x v="6"/>
  </r>
  <r>
    <x v="1"/>
    <n v="1.8495548961424333"/>
    <n v="45.003610108303249"/>
    <n v="1385"/>
    <s v="GB"/>
    <s v="GBP"/>
    <n v="1512712800"/>
    <n v="1512799200"/>
    <x v="317"/>
    <x v="5"/>
    <d v="2017-12-09T06:00:00"/>
    <b v="0"/>
    <b v="0"/>
    <s v="film &amp; video/documentary"/>
    <x v="4"/>
  </r>
  <r>
    <x v="1"/>
    <n v="4.4372727272727275"/>
    <n v="77.068421052631578"/>
    <n v="190"/>
    <s v="US"/>
    <s v="USD"/>
    <n v="1324274400"/>
    <n v="1324360800"/>
    <x v="318"/>
    <x v="8"/>
    <d v="2011-12-20T06:00:00"/>
    <b v="0"/>
    <b v="0"/>
    <s v="food/food trucks"/>
    <x v="0"/>
  </r>
  <r>
    <x v="1"/>
    <n v="1.999806763285024"/>
    <n v="88.076595744680844"/>
    <n v="470"/>
    <s v="US"/>
    <s v="USD"/>
    <n v="1364446800"/>
    <n v="1364533200"/>
    <x v="319"/>
    <x v="2"/>
    <d v="2013-03-29T05:00:00"/>
    <b v="0"/>
    <b v="0"/>
    <s v="technology/wearables"/>
    <x v="2"/>
  </r>
  <r>
    <x v="1"/>
    <n v="1.2395833333333333"/>
    <n v="47.035573122529641"/>
    <n v="253"/>
    <s v="US"/>
    <s v="USD"/>
    <n v="1542693600"/>
    <n v="1545112800"/>
    <x v="320"/>
    <x v="9"/>
    <d v="2018-12-18T06:00:00"/>
    <b v="0"/>
    <b v="0"/>
    <s v="theater/plays"/>
    <x v="3"/>
  </r>
  <r>
    <x v="1"/>
    <n v="1.8661329305135952"/>
    <n v="110.99550763701707"/>
    <n v="1113"/>
    <s v="US"/>
    <s v="USD"/>
    <n v="1515564000"/>
    <n v="1516168800"/>
    <x v="321"/>
    <x v="9"/>
    <d v="2018-01-17T06:00:00"/>
    <b v="0"/>
    <b v="0"/>
    <s v="music/rock"/>
    <x v="1"/>
  </r>
  <r>
    <x v="1"/>
    <n v="1.1428538550057536"/>
    <n v="87.003066141042481"/>
    <n v="2283"/>
    <s v="US"/>
    <s v="USD"/>
    <n v="1573797600"/>
    <n v="1574920800"/>
    <x v="322"/>
    <x v="3"/>
    <d v="2019-11-28T06:00:00"/>
    <b v="0"/>
    <b v="0"/>
    <s v="music/rock"/>
    <x v="1"/>
  </r>
  <r>
    <x v="0"/>
    <n v="0.97032531824611035"/>
    <n v="63.994402985074629"/>
    <n v="1072"/>
    <s v="US"/>
    <s v="USD"/>
    <n v="1292392800"/>
    <n v="1292479200"/>
    <x v="323"/>
    <x v="6"/>
    <d v="2010-12-16T06:00:00"/>
    <b v="0"/>
    <b v="1"/>
    <s v="music/rock"/>
    <x v="1"/>
  </r>
  <r>
    <x v="1"/>
    <n v="1.2281904761904763"/>
    <n v="105.9945205479452"/>
    <n v="1095"/>
    <s v="US"/>
    <s v="USD"/>
    <n v="1573452000"/>
    <n v="1573538400"/>
    <x v="324"/>
    <x v="3"/>
    <d v="2019-11-12T06:00:00"/>
    <b v="0"/>
    <b v="0"/>
    <s v="theater/plays"/>
    <x v="3"/>
  </r>
  <r>
    <x v="1"/>
    <n v="1.7914326647564469"/>
    <n v="73.989349112426041"/>
    <n v="1690"/>
    <s v="US"/>
    <s v="USD"/>
    <n v="1317790800"/>
    <n v="1320382800"/>
    <x v="325"/>
    <x v="8"/>
    <d v="2011-11-04T05:00:00"/>
    <b v="0"/>
    <b v="0"/>
    <s v="theater/plays"/>
    <x v="3"/>
  </r>
  <r>
    <x v="3"/>
    <n v="0.79951577402787966"/>
    <n v="84.02004626060139"/>
    <n v="1297"/>
    <s v="CA"/>
    <s v="CAD"/>
    <n v="1501650000"/>
    <n v="1502859600"/>
    <x v="326"/>
    <x v="5"/>
    <d v="2017-08-16T05:00:00"/>
    <b v="0"/>
    <b v="0"/>
    <s v="theater/plays"/>
    <x v="3"/>
  </r>
  <r>
    <x v="0"/>
    <n v="0.94242587601078165"/>
    <n v="88.966921119592882"/>
    <n v="393"/>
    <s v="US"/>
    <s v="USD"/>
    <n v="1323669600"/>
    <n v="1323756000"/>
    <x v="327"/>
    <x v="8"/>
    <d v="2011-12-13T06:00:00"/>
    <b v="0"/>
    <b v="0"/>
    <s v="photography/photography books"/>
    <x v="7"/>
  </r>
  <r>
    <x v="0"/>
    <n v="0.84669291338582675"/>
    <n v="76.990453460620529"/>
    <n v="1257"/>
    <s v="US"/>
    <s v="USD"/>
    <n v="1440738000"/>
    <n v="1441342800"/>
    <x v="328"/>
    <x v="0"/>
    <d v="2015-09-04T05:00:00"/>
    <b v="0"/>
    <b v="0"/>
    <s v="music/indie rock"/>
    <x v="1"/>
  </r>
  <r>
    <x v="0"/>
    <n v="0.66521920668058454"/>
    <n v="97.146341463414629"/>
    <n v="328"/>
    <s v="US"/>
    <s v="USD"/>
    <n v="1374296400"/>
    <n v="1375333200"/>
    <x v="329"/>
    <x v="2"/>
    <d v="2013-08-01T05:00:00"/>
    <b v="0"/>
    <b v="0"/>
    <s v="theater/plays"/>
    <x v="3"/>
  </r>
  <r>
    <x v="0"/>
    <n v="0.53922222222222227"/>
    <n v="33.013605442176868"/>
    <n v="147"/>
    <s v="US"/>
    <s v="USD"/>
    <n v="1384840800"/>
    <n v="1389420000"/>
    <x v="151"/>
    <x v="1"/>
    <d v="2014-01-11T06:00:00"/>
    <b v="0"/>
    <b v="0"/>
    <s v="theater/plays"/>
    <x v="3"/>
  </r>
  <r>
    <x v="0"/>
    <n v="0.41983299595141699"/>
    <n v="99.950602409638549"/>
    <n v="830"/>
    <s v="US"/>
    <s v="USD"/>
    <n v="1516600800"/>
    <n v="1520056800"/>
    <x v="330"/>
    <x v="9"/>
    <d v="2018-03-03T06:00:00"/>
    <b v="0"/>
    <b v="0"/>
    <s v="games/video games"/>
    <x v="6"/>
  </r>
  <r>
    <x v="0"/>
    <n v="0.14694796954314721"/>
    <n v="69.966767371601208"/>
    <n v="331"/>
    <s v="GB"/>
    <s v="GBP"/>
    <n v="1436418000"/>
    <n v="1436504400"/>
    <x v="331"/>
    <x v="0"/>
    <d v="2015-07-10T05:00:00"/>
    <b v="0"/>
    <b v="0"/>
    <s v="film &amp; video/drama"/>
    <x v="4"/>
  </r>
  <r>
    <x v="0"/>
    <n v="0.34475"/>
    <n v="110.32"/>
    <n v="25"/>
    <s v="US"/>
    <s v="USD"/>
    <n v="1503550800"/>
    <n v="1508302800"/>
    <x v="332"/>
    <x v="5"/>
    <d v="2017-10-18T05:00:00"/>
    <b v="0"/>
    <b v="1"/>
    <s v="music/indie rock"/>
    <x v="1"/>
  </r>
  <r>
    <x v="1"/>
    <n v="14.007777777777777"/>
    <n v="66.005235602094245"/>
    <n v="191"/>
    <s v="US"/>
    <s v="USD"/>
    <n v="1423634400"/>
    <n v="1425708000"/>
    <x v="333"/>
    <x v="0"/>
    <d v="2015-03-07T06:00:00"/>
    <b v="0"/>
    <b v="0"/>
    <s v="technology/web"/>
    <x v="2"/>
  </r>
  <r>
    <x v="0"/>
    <n v="0.71770351758793971"/>
    <n v="41.005742176284812"/>
    <n v="3483"/>
    <s v="US"/>
    <s v="USD"/>
    <n v="1487224800"/>
    <n v="1488348000"/>
    <x v="334"/>
    <x v="5"/>
    <d v="2017-03-01T06:00:00"/>
    <b v="0"/>
    <b v="0"/>
    <s v="food/food trucks"/>
    <x v="0"/>
  </r>
  <r>
    <x v="0"/>
    <n v="0.53074115044247783"/>
    <n v="103.96316359696641"/>
    <n v="923"/>
    <s v="US"/>
    <s v="USD"/>
    <n v="1500008400"/>
    <n v="1502600400"/>
    <x v="335"/>
    <x v="5"/>
    <d v="2017-08-13T05:00:00"/>
    <b v="0"/>
    <b v="0"/>
    <s v="theater/plays"/>
    <x v="3"/>
  </r>
  <r>
    <x v="0"/>
    <n v="0.05"/>
    <n v="5"/>
    <n v="1"/>
    <s v="US"/>
    <s v="USD"/>
    <n v="1432098000"/>
    <n v="1433653200"/>
    <x v="336"/>
    <x v="0"/>
    <d v="2015-06-07T05:00:00"/>
    <b v="0"/>
    <b v="1"/>
    <s v="music/jazz"/>
    <x v="1"/>
  </r>
  <r>
    <x v="1"/>
    <n v="1.2770715249662619"/>
    <n v="47.009935419771487"/>
    <n v="2013"/>
    <s v="US"/>
    <s v="USD"/>
    <n v="1440392400"/>
    <n v="1441602000"/>
    <x v="337"/>
    <x v="0"/>
    <d v="2015-09-07T05:00:00"/>
    <b v="0"/>
    <b v="0"/>
    <s v="music/rock"/>
    <x v="1"/>
  </r>
  <r>
    <x v="0"/>
    <n v="0.34892857142857142"/>
    <n v="29.606060606060606"/>
    <n v="33"/>
    <s v="CA"/>
    <s v="CAD"/>
    <n v="1446876000"/>
    <n v="1447567200"/>
    <x v="338"/>
    <x v="0"/>
    <d v="2015-11-15T06:00:00"/>
    <b v="0"/>
    <b v="0"/>
    <s v="theater/plays"/>
    <x v="3"/>
  </r>
  <r>
    <x v="1"/>
    <n v="4.105982142857143"/>
    <n v="81.010569583088667"/>
    <n v="1703"/>
    <s v="US"/>
    <s v="USD"/>
    <n v="1562302800"/>
    <n v="1562389200"/>
    <x v="339"/>
    <x v="3"/>
    <d v="2019-07-06T05:00:00"/>
    <b v="0"/>
    <b v="0"/>
    <s v="theater/plays"/>
    <x v="3"/>
  </r>
  <r>
    <x v="1"/>
    <n v="1.2373770491803278"/>
    <n v="94.35"/>
    <n v="80"/>
    <s v="DK"/>
    <s v="DKK"/>
    <n v="1378184400"/>
    <n v="1378789200"/>
    <x v="340"/>
    <x v="2"/>
    <d v="2013-09-10T05:00:00"/>
    <b v="0"/>
    <b v="0"/>
    <s v="film &amp; video/documentary"/>
    <x v="4"/>
  </r>
  <r>
    <x v="2"/>
    <n v="0.58973684210526311"/>
    <n v="26.058139534883722"/>
    <n v="86"/>
    <s v="US"/>
    <s v="USD"/>
    <n v="1485064800"/>
    <n v="1488520800"/>
    <x v="341"/>
    <x v="5"/>
    <d v="2017-03-03T06:00:00"/>
    <b v="0"/>
    <b v="0"/>
    <s v="technology/wearables"/>
    <x v="2"/>
  </r>
  <r>
    <x v="0"/>
    <n v="0.36892473118279567"/>
    <n v="85.775000000000006"/>
    <n v="40"/>
    <s v="IT"/>
    <s v="EUR"/>
    <n v="1326520800"/>
    <n v="1327298400"/>
    <x v="342"/>
    <x v="4"/>
    <d v="2012-01-23T06:00:00"/>
    <b v="0"/>
    <b v="0"/>
    <s v="theater/plays"/>
    <x v="3"/>
  </r>
  <r>
    <x v="1"/>
    <n v="1.8491304347826087"/>
    <n v="103.73170731707317"/>
    <n v="41"/>
    <s v="US"/>
    <s v="USD"/>
    <n v="1441256400"/>
    <n v="1443416400"/>
    <x v="343"/>
    <x v="0"/>
    <d v="2015-09-28T05:00:00"/>
    <b v="0"/>
    <b v="0"/>
    <s v="games/video games"/>
    <x v="6"/>
  </r>
  <r>
    <x v="0"/>
    <n v="0.11814432989690722"/>
    <n v="49.826086956521742"/>
    <n v="23"/>
    <s v="CA"/>
    <s v="CAD"/>
    <n v="1533877200"/>
    <n v="1534136400"/>
    <x v="344"/>
    <x v="9"/>
    <d v="2018-08-13T05:00:00"/>
    <b v="1"/>
    <b v="0"/>
    <s v="photography/photography books"/>
    <x v="7"/>
  </r>
  <r>
    <x v="1"/>
    <n v="2.9870000000000001"/>
    <n v="63.893048128342244"/>
    <n v="187"/>
    <s v="US"/>
    <s v="USD"/>
    <n v="1314421200"/>
    <n v="1315026000"/>
    <x v="127"/>
    <x v="8"/>
    <d v="2011-09-03T05:00:00"/>
    <b v="0"/>
    <b v="0"/>
    <s v="film &amp; video/animation"/>
    <x v="4"/>
  </r>
  <r>
    <x v="1"/>
    <n v="2.2635175879396985"/>
    <n v="47.002434782608695"/>
    <n v="2875"/>
    <s v="GB"/>
    <s v="GBP"/>
    <n v="1293861600"/>
    <n v="1295071200"/>
    <x v="345"/>
    <x v="8"/>
    <d v="2011-01-15T06:00:00"/>
    <b v="0"/>
    <b v="1"/>
    <s v="theater/plays"/>
    <x v="3"/>
  </r>
  <r>
    <x v="1"/>
    <n v="1.7356363636363636"/>
    <n v="108.47727272727273"/>
    <n v="88"/>
    <s v="US"/>
    <s v="USD"/>
    <n v="1507352400"/>
    <n v="1509426000"/>
    <x v="346"/>
    <x v="5"/>
    <d v="2017-10-31T05:00:00"/>
    <b v="0"/>
    <b v="0"/>
    <s v="theater/plays"/>
    <x v="3"/>
  </r>
  <r>
    <x v="1"/>
    <n v="3.7175675675675675"/>
    <n v="72.015706806282722"/>
    <n v="191"/>
    <s v="US"/>
    <s v="USD"/>
    <n v="1296108000"/>
    <n v="1299391200"/>
    <x v="347"/>
    <x v="8"/>
    <d v="2011-03-06T06:00:00"/>
    <b v="0"/>
    <b v="0"/>
    <s v="music/rock"/>
    <x v="1"/>
  </r>
  <r>
    <x v="1"/>
    <n v="1.601923076923077"/>
    <n v="59.928057553956833"/>
    <n v="139"/>
    <s v="US"/>
    <s v="USD"/>
    <n v="1324965600"/>
    <n v="1325052000"/>
    <x v="348"/>
    <x v="8"/>
    <d v="2011-12-28T06:00:00"/>
    <b v="0"/>
    <b v="0"/>
    <s v="music/rock"/>
    <x v="1"/>
  </r>
  <r>
    <x v="1"/>
    <n v="16.163333333333334"/>
    <n v="78.209677419354833"/>
    <n v="186"/>
    <s v="US"/>
    <s v="USD"/>
    <n v="1520229600"/>
    <n v="1522818000"/>
    <x v="349"/>
    <x v="9"/>
    <d v="2018-04-04T05:00:00"/>
    <b v="0"/>
    <b v="0"/>
    <s v="music/indie rock"/>
    <x v="1"/>
  </r>
  <r>
    <x v="1"/>
    <n v="7.3343749999999996"/>
    <n v="104.77678571428571"/>
    <n v="112"/>
    <s v="AU"/>
    <s v="AUD"/>
    <n v="1482991200"/>
    <n v="1485324000"/>
    <x v="350"/>
    <x v="5"/>
    <d v="2017-01-25T06:00:00"/>
    <b v="0"/>
    <b v="0"/>
    <s v="theater/plays"/>
    <x v="3"/>
  </r>
  <r>
    <x v="1"/>
    <n v="5.9211111111111112"/>
    <n v="105.52475247524752"/>
    <n v="101"/>
    <s v="US"/>
    <s v="USD"/>
    <n v="1294034400"/>
    <n v="1294120800"/>
    <x v="351"/>
    <x v="8"/>
    <d v="2011-01-04T06:00:00"/>
    <b v="0"/>
    <b v="1"/>
    <s v="theater/plays"/>
    <x v="3"/>
  </r>
  <r>
    <x v="0"/>
    <n v="0.18888888888888888"/>
    <n v="24.933333333333334"/>
    <n v="75"/>
    <s v="US"/>
    <s v="USD"/>
    <n v="1413608400"/>
    <n v="1415685600"/>
    <x v="33"/>
    <x v="1"/>
    <d v="2014-11-11T06:00:00"/>
    <b v="0"/>
    <b v="1"/>
    <s v="theater/plays"/>
    <x v="3"/>
  </r>
  <r>
    <x v="1"/>
    <n v="2.7680769230769231"/>
    <n v="69.873786407766985"/>
    <n v="206"/>
    <s v="GB"/>
    <s v="GBP"/>
    <n v="1286946000"/>
    <n v="1288933200"/>
    <x v="352"/>
    <x v="6"/>
    <d v="2010-11-05T05:00:00"/>
    <b v="0"/>
    <b v="1"/>
    <s v="film &amp; video/documentary"/>
    <x v="4"/>
  </r>
  <r>
    <x v="1"/>
    <n v="2.730185185185185"/>
    <n v="95.733766233766232"/>
    <n v="154"/>
    <s v="US"/>
    <s v="USD"/>
    <n v="1359871200"/>
    <n v="1363237200"/>
    <x v="353"/>
    <x v="2"/>
    <d v="2013-03-14T05:00:00"/>
    <b v="0"/>
    <b v="1"/>
    <s v="film &amp; video/television"/>
    <x v="4"/>
  </r>
  <r>
    <x v="1"/>
    <n v="1.593633125556545"/>
    <n v="29.997485752598056"/>
    <n v="5966"/>
    <s v="US"/>
    <s v="USD"/>
    <n v="1555304400"/>
    <n v="1555822800"/>
    <x v="354"/>
    <x v="3"/>
    <d v="2019-04-21T05:00:00"/>
    <b v="0"/>
    <b v="0"/>
    <s v="theater/plays"/>
    <x v="3"/>
  </r>
  <r>
    <x v="0"/>
    <n v="0.67869978858350954"/>
    <n v="59.011948529411768"/>
    <n v="2176"/>
    <s v="US"/>
    <s v="USD"/>
    <n v="1423375200"/>
    <n v="1427778000"/>
    <x v="355"/>
    <x v="0"/>
    <d v="2015-03-31T05:00:00"/>
    <b v="0"/>
    <b v="0"/>
    <s v="theater/plays"/>
    <x v="3"/>
  </r>
  <r>
    <x v="1"/>
    <n v="15.915555555555555"/>
    <n v="84.757396449704146"/>
    <n v="169"/>
    <s v="US"/>
    <s v="USD"/>
    <n v="1420696800"/>
    <n v="1422424800"/>
    <x v="356"/>
    <x v="0"/>
    <d v="2015-01-28T06:00:00"/>
    <b v="0"/>
    <b v="1"/>
    <s v="film &amp; video/documentary"/>
    <x v="4"/>
  </r>
  <r>
    <x v="1"/>
    <n v="7.3018222222222224"/>
    <n v="78.010921177587846"/>
    <n v="2106"/>
    <s v="US"/>
    <s v="USD"/>
    <n v="1502946000"/>
    <n v="1503637200"/>
    <x v="357"/>
    <x v="5"/>
    <d v="2017-08-25T05:00:00"/>
    <b v="0"/>
    <b v="0"/>
    <s v="theater/plays"/>
    <x v="3"/>
  </r>
  <r>
    <x v="0"/>
    <n v="0.13185782556750297"/>
    <n v="50.05215419501134"/>
    <n v="441"/>
    <s v="US"/>
    <s v="USD"/>
    <n v="1547186400"/>
    <n v="1547618400"/>
    <x v="358"/>
    <x v="3"/>
    <d v="2019-01-16T06:00:00"/>
    <b v="0"/>
    <b v="1"/>
    <s v="film &amp; video/documentary"/>
    <x v="4"/>
  </r>
  <r>
    <x v="0"/>
    <n v="0.54777777777777781"/>
    <n v="59.16"/>
    <n v="25"/>
    <s v="US"/>
    <s v="USD"/>
    <n v="1444971600"/>
    <n v="1449900000"/>
    <x v="359"/>
    <x v="0"/>
    <d v="2015-12-12T06:00:00"/>
    <b v="0"/>
    <b v="0"/>
    <s v="music/indie rock"/>
    <x v="1"/>
  </r>
  <r>
    <x v="1"/>
    <n v="3.6102941176470589"/>
    <n v="93.702290076335885"/>
    <n v="131"/>
    <s v="US"/>
    <s v="USD"/>
    <n v="1404622800"/>
    <n v="1405141200"/>
    <x v="360"/>
    <x v="1"/>
    <d v="2014-07-12T05:00:00"/>
    <b v="0"/>
    <b v="0"/>
    <s v="music/rock"/>
    <x v="1"/>
  </r>
  <r>
    <x v="0"/>
    <n v="0.10257545271629778"/>
    <n v="40.14173228346457"/>
    <n v="127"/>
    <s v="US"/>
    <s v="USD"/>
    <n v="1571720400"/>
    <n v="1572933600"/>
    <x v="361"/>
    <x v="3"/>
    <d v="2019-11-05T06:00:00"/>
    <b v="0"/>
    <b v="0"/>
    <s v="theater/plays"/>
    <x v="3"/>
  </r>
  <r>
    <x v="0"/>
    <n v="0.13962962962962963"/>
    <n v="70.090140845070422"/>
    <n v="355"/>
    <s v="US"/>
    <s v="USD"/>
    <n v="1526878800"/>
    <n v="1530162000"/>
    <x v="362"/>
    <x v="9"/>
    <d v="2018-06-28T05:00:00"/>
    <b v="0"/>
    <b v="0"/>
    <s v="film &amp; video/documentary"/>
    <x v="4"/>
  </r>
  <r>
    <x v="0"/>
    <n v="0.40444444444444444"/>
    <n v="66.181818181818187"/>
    <n v="44"/>
    <s v="GB"/>
    <s v="GBP"/>
    <n v="1319691600"/>
    <n v="1320904800"/>
    <x v="363"/>
    <x v="8"/>
    <d v="2011-11-10T06:00:00"/>
    <b v="0"/>
    <b v="0"/>
    <s v="theater/plays"/>
    <x v="3"/>
  </r>
  <r>
    <x v="1"/>
    <n v="1.6032"/>
    <n v="47.714285714285715"/>
    <n v="84"/>
    <s v="US"/>
    <s v="USD"/>
    <n v="1371963600"/>
    <n v="1372395600"/>
    <x v="364"/>
    <x v="2"/>
    <d v="2013-06-28T05:00:00"/>
    <b v="0"/>
    <b v="0"/>
    <s v="theater/plays"/>
    <x v="3"/>
  </r>
  <r>
    <x v="1"/>
    <n v="1.8394339622641509"/>
    <n v="62.896774193548389"/>
    <n v="155"/>
    <s v="US"/>
    <s v="USD"/>
    <n v="1433739600"/>
    <n v="1437714000"/>
    <x v="365"/>
    <x v="0"/>
    <d v="2015-07-24T05:00:00"/>
    <b v="0"/>
    <b v="0"/>
    <s v="theater/plays"/>
    <x v="3"/>
  </r>
  <r>
    <x v="0"/>
    <n v="0.63769230769230767"/>
    <n v="86.611940298507463"/>
    <n v="67"/>
    <s v="US"/>
    <s v="USD"/>
    <n v="1508130000"/>
    <n v="1509771600"/>
    <x v="366"/>
    <x v="5"/>
    <d v="2017-11-04T05:00:00"/>
    <b v="0"/>
    <b v="0"/>
    <s v="photography/photography books"/>
    <x v="7"/>
  </r>
  <r>
    <x v="1"/>
    <n v="2.2538095238095237"/>
    <n v="75.126984126984127"/>
    <n v="189"/>
    <s v="US"/>
    <s v="USD"/>
    <n v="1550037600"/>
    <n v="1550556000"/>
    <x v="285"/>
    <x v="3"/>
    <d v="2019-02-19T06:00:00"/>
    <b v="0"/>
    <b v="1"/>
    <s v="food/food trucks"/>
    <x v="0"/>
  </r>
  <r>
    <x v="1"/>
    <n v="1.7200961538461539"/>
    <n v="41.004167534903104"/>
    <n v="4799"/>
    <s v="US"/>
    <s v="USD"/>
    <n v="1486706400"/>
    <n v="1489039200"/>
    <x v="367"/>
    <x v="5"/>
    <d v="2017-03-09T06:00:00"/>
    <b v="1"/>
    <b v="1"/>
    <s v="film &amp; video/documentary"/>
    <x v="4"/>
  </r>
  <r>
    <x v="1"/>
    <n v="1.4616709511568124"/>
    <n v="50.007915567282325"/>
    <n v="1137"/>
    <s v="US"/>
    <s v="USD"/>
    <n v="1553835600"/>
    <n v="1556600400"/>
    <x v="368"/>
    <x v="3"/>
    <d v="2019-04-30T05:00:00"/>
    <b v="0"/>
    <b v="0"/>
    <s v="publishing/nonfiction"/>
    <x v="5"/>
  </r>
  <r>
    <x v="0"/>
    <n v="0.76423616236162362"/>
    <n v="96.960674157303373"/>
    <n v="1068"/>
    <s v="US"/>
    <s v="USD"/>
    <n v="1277528400"/>
    <n v="1278565200"/>
    <x v="369"/>
    <x v="6"/>
    <d v="2010-07-08T05:00:00"/>
    <b v="0"/>
    <b v="0"/>
    <s v="theater/plays"/>
    <x v="3"/>
  </r>
  <r>
    <x v="0"/>
    <n v="0.39261467889908258"/>
    <n v="100.93160377358491"/>
    <n v="424"/>
    <s v="US"/>
    <s v="USD"/>
    <n v="1339477200"/>
    <n v="1339909200"/>
    <x v="370"/>
    <x v="4"/>
    <d v="2012-06-17T05:00:00"/>
    <b v="0"/>
    <b v="0"/>
    <s v="technology/wearables"/>
    <x v="2"/>
  </r>
  <r>
    <x v="3"/>
    <n v="0.11270034843205574"/>
    <n v="89.227586206896547"/>
    <n v="145"/>
    <s v="CH"/>
    <s v="CHF"/>
    <n v="1325656800"/>
    <n v="1325829600"/>
    <x v="371"/>
    <x v="4"/>
    <d v="2012-01-06T06:00:00"/>
    <b v="0"/>
    <b v="0"/>
    <s v="music/indie rock"/>
    <x v="1"/>
  </r>
  <r>
    <x v="1"/>
    <n v="1.2211084337349398"/>
    <n v="87.979166666666671"/>
    <n v="1152"/>
    <s v="US"/>
    <s v="USD"/>
    <n v="1288242000"/>
    <n v="1290578400"/>
    <x v="372"/>
    <x v="6"/>
    <d v="2010-11-24T06:00:00"/>
    <b v="0"/>
    <b v="0"/>
    <s v="theater/plays"/>
    <x v="3"/>
  </r>
  <r>
    <x v="1"/>
    <n v="1.8654166666666667"/>
    <n v="89.54"/>
    <n v="50"/>
    <s v="US"/>
    <s v="USD"/>
    <n v="1379048400"/>
    <n v="1380344400"/>
    <x v="373"/>
    <x v="2"/>
    <d v="2013-09-28T05:00:00"/>
    <b v="0"/>
    <b v="0"/>
    <s v="photography/photography books"/>
    <x v="7"/>
  </r>
  <r>
    <x v="0"/>
    <n v="7.27317880794702E-2"/>
    <n v="29.09271523178808"/>
    <n v="151"/>
    <s v="US"/>
    <s v="USD"/>
    <n v="1389679200"/>
    <n v="1389852000"/>
    <x v="374"/>
    <x v="1"/>
    <d v="2014-01-16T06:00:00"/>
    <b v="0"/>
    <b v="0"/>
    <s v="publishing/nonfiction"/>
    <x v="5"/>
  </r>
  <r>
    <x v="0"/>
    <n v="0.65642371234207963"/>
    <n v="42.006218905472636"/>
    <n v="1608"/>
    <s v="US"/>
    <s v="USD"/>
    <n v="1294293600"/>
    <n v="1294466400"/>
    <x v="375"/>
    <x v="8"/>
    <d v="2011-01-08T06:00:00"/>
    <b v="0"/>
    <b v="0"/>
    <s v="technology/wearables"/>
    <x v="2"/>
  </r>
  <r>
    <x v="1"/>
    <n v="2.2896178343949045"/>
    <n v="47.004903563255965"/>
    <n v="3059"/>
    <s v="CA"/>
    <s v="CAD"/>
    <n v="1500267600"/>
    <n v="1500354000"/>
    <x v="376"/>
    <x v="5"/>
    <d v="2017-07-18T05:00:00"/>
    <b v="0"/>
    <b v="0"/>
    <s v="music/jazz"/>
    <x v="1"/>
  </r>
  <r>
    <x v="1"/>
    <n v="4.6937499999999996"/>
    <n v="110.44117647058823"/>
    <n v="34"/>
    <s v="US"/>
    <s v="USD"/>
    <n v="1375074000"/>
    <n v="1375938000"/>
    <x v="377"/>
    <x v="2"/>
    <d v="2013-08-08T05:00:00"/>
    <b v="0"/>
    <b v="1"/>
    <s v="film &amp; video/documentary"/>
    <x v="4"/>
  </r>
  <r>
    <x v="1"/>
    <n v="1.3011267605633803"/>
    <n v="41.990909090909092"/>
    <n v="220"/>
    <s v="US"/>
    <s v="USD"/>
    <n v="1323324000"/>
    <n v="1323410400"/>
    <x v="378"/>
    <x v="8"/>
    <d v="2011-12-09T06:00:00"/>
    <b v="1"/>
    <b v="0"/>
    <s v="theater/plays"/>
    <x v="3"/>
  </r>
  <r>
    <x v="1"/>
    <n v="1.6705422993492407"/>
    <n v="48.012468827930178"/>
    <n v="1604"/>
    <s v="AU"/>
    <s v="AUD"/>
    <n v="1538715600"/>
    <n v="1539406800"/>
    <x v="379"/>
    <x v="9"/>
    <d v="2018-10-13T05:00:00"/>
    <b v="0"/>
    <b v="0"/>
    <s v="film &amp; video/drama"/>
    <x v="4"/>
  </r>
  <r>
    <x v="1"/>
    <n v="1.738641975308642"/>
    <n v="31.019823788546255"/>
    <n v="454"/>
    <s v="US"/>
    <s v="USD"/>
    <n v="1369285200"/>
    <n v="1369803600"/>
    <x v="380"/>
    <x v="2"/>
    <d v="2013-05-29T05:00:00"/>
    <b v="0"/>
    <b v="0"/>
    <s v="music/rock"/>
    <x v="1"/>
  </r>
  <r>
    <x v="1"/>
    <n v="7.1776470588235295"/>
    <n v="99.203252032520325"/>
    <n v="123"/>
    <s v="IT"/>
    <s v="EUR"/>
    <n v="1525755600"/>
    <n v="1525928400"/>
    <x v="103"/>
    <x v="9"/>
    <d v="2018-05-10T05:00:00"/>
    <b v="0"/>
    <b v="1"/>
    <s v="film &amp; video/animation"/>
    <x v="4"/>
  </r>
  <r>
    <x v="0"/>
    <n v="0.63850976361767731"/>
    <n v="66.022316684378325"/>
    <n v="941"/>
    <s v="US"/>
    <s v="USD"/>
    <n v="1296626400"/>
    <n v="1297231200"/>
    <x v="381"/>
    <x v="8"/>
    <d v="2011-02-09T06:00:00"/>
    <b v="0"/>
    <b v="0"/>
    <s v="music/indie rock"/>
    <x v="1"/>
  </r>
  <r>
    <x v="0"/>
    <n v="0.02"/>
    <n v="2"/>
    <n v="1"/>
    <s v="US"/>
    <s v="USD"/>
    <n v="1376629200"/>
    <n v="1378530000"/>
    <x v="382"/>
    <x v="2"/>
    <d v="2013-09-07T05:00:00"/>
    <b v="0"/>
    <b v="1"/>
    <s v="photography/photography books"/>
    <x v="7"/>
  </r>
  <r>
    <x v="1"/>
    <n v="15.302222222222222"/>
    <n v="46.060200668896321"/>
    <n v="299"/>
    <s v="US"/>
    <s v="USD"/>
    <n v="1572152400"/>
    <n v="1572152400"/>
    <x v="383"/>
    <x v="3"/>
    <d v="2019-10-27T05:00:00"/>
    <b v="0"/>
    <b v="0"/>
    <s v="theater/plays"/>
    <x v="3"/>
  </r>
  <r>
    <x v="0"/>
    <n v="0.40356164383561643"/>
    <n v="73.650000000000006"/>
    <n v="40"/>
    <s v="US"/>
    <s v="USD"/>
    <n v="1325829600"/>
    <n v="1329890400"/>
    <x v="384"/>
    <x v="4"/>
    <d v="2012-02-22T06:00:00"/>
    <b v="0"/>
    <b v="1"/>
    <s v="film &amp; video/shorts"/>
    <x v="4"/>
  </r>
  <r>
    <x v="0"/>
    <n v="0.86220633299284988"/>
    <n v="55.99336650082919"/>
    <n v="3015"/>
    <s v="CA"/>
    <s v="CAD"/>
    <n v="1273640400"/>
    <n v="1276750800"/>
    <x v="385"/>
    <x v="6"/>
    <d v="2010-06-17T05:00:00"/>
    <b v="0"/>
    <b v="1"/>
    <s v="theater/plays"/>
    <x v="3"/>
  </r>
  <r>
    <x v="1"/>
    <n v="3.1558486707566464"/>
    <n v="68.985695127402778"/>
    <n v="2237"/>
    <s v="US"/>
    <s v="USD"/>
    <n v="1510639200"/>
    <n v="1510898400"/>
    <x v="386"/>
    <x v="5"/>
    <d v="2017-11-17T06:00:00"/>
    <b v="0"/>
    <b v="0"/>
    <s v="theater/plays"/>
    <x v="3"/>
  </r>
  <r>
    <x v="0"/>
    <n v="0.89618243243243245"/>
    <n v="60.981609195402299"/>
    <n v="435"/>
    <s v="US"/>
    <s v="USD"/>
    <n v="1528088400"/>
    <n v="1532408400"/>
    <x v="387"/>
    <x v="9"/>
    <d v="2018-07-24T05:00:00"/>
    <b v="0"/>
    <b v="0"/>
    <s v="theater/plays"/>
    <x v="3"/>
  </r>
  <r>
    <x v="1"/>
    <n v="1.8214503816793892"/>
    <n v="110.98139534883721"/>
    <n v="645"/>
    <s v="US"/>
    <s v="USD"/>
    <n v="1359525600"/>
    <n v="1360562400"/>
    <x v="388"/>
    <x v="2"/>
    <d v="2013-02-11T06:00:00"/>
    <b v="1"/>
    <b v="0"/>
    <s v="film &amp; video/documentary"/>
    <x v="4"/>
  </r>
  <r>
    <x v="1"/>
    <n v="3.5588235294117645"/>
    <n v="25"/>
    <n v="484"/>
    <s v="DK"/>
    <s v="DKK"/>
    <n v="1570942800"/>
    <n v="1571547600"/>
    <x v="389"/>
    <x v="3"/>
    <d v="2019-10-20T05:00:00"/>
    <b v="0"/>
    <b v="0"/>
    <s v="theater/plays"/>
    <x v="3"/>
  </r>
  <r>
    <x v="1"/>
    <n v="1.3183695652173912"/>
    <n v="78.759740259740255"/>
    <n v="154"/>
    <s v="CA"/>
    <s v="CAD"/>
    <n v="1466398800"/>
    <n v="1468126800"/>
    <x v="390"/>
    <x v="7"/>
    <d v="2016-07-10T05:00:00"/>
    <b v="0"/>
    <b v="0"/>
    <s v="film &amp; video/documentary"/>
    <x v="4"/>
  </r>
  <r>
    <x v="0"/>
    <n v="0.46315634218289087"/>
    <n v="87.960784313725483"/>
    <n v="714"/>
    <s v="US"/>
    <s v="USD"/>
    <n v="1492491600"/>
    <n v="1492837200"/>
    <x v="391"/>
    <x v="5"/>
    <d v="2017-04-22T05:00:00"/>
    <b v="0"/>
    <b v="0"/>
    <s v="music/rock"/>
    <x v="1"/>
  </r>
  <r>
    <x v="2"/>
    <n v="0.36132726089785294"/>
    <n v="49.987398739873989"/>
    <n v="1111"/>
    <s v="US"/>
    <s v="USD"/>
    <n v="1430197200"/>
    <n v="1430197200"/>
    <x v="277"/>
    <x v="0"/>
    <d v="2015-04-28T05:00:00"/>
    <b v="0"/>
    <b v="0"/>
    <s v="games/mobile games"/>
    <x v="6"/>
  </r>
  <r>
    <x v="1"/>
    <n v="1.0462820512820512"/>
    <n v="99.524390243902445"/>
    <n v="82"/>
    <s v="US"/>
    <s v="USD"/>
    <n v="1496034000"/>
    <n v="1496206800"/>
    <x v="392"/>
    <x v="5"/>
    <d v="2017-05-31T05:00:00"/>
    <b v="0"/>
    <b v="0"/>
    <s v="theater/plays"/>
    <x v="3"/>
  </r>
  <r>
    <x v="1"/>
    <n v="6.6885714285714286"/>
    <n v="104.82089552238806"/>
    <n v="134"/>
    <s v="US"/>
    <s v="USD"/>
    <n v="1388728800"/>
    <n v="1389592800"/>
    <x v="393"/>
    <x v="1"/>
    <d v="2014-01-13T06:00:00"/>
    <b v="0"/>
    <b v="0"/>
    <s v="publishing/fiction"/>
    <x v="5"/>
  </r>
  <r>
    <x v="2"/>
    <n v="0.62072823218997364"/>
    <n v="108.01469237832875"/>
    <n v="1089"/>
    <s v="US"/>
    <s v="USD"/>
    <n v="1543298400"/>
    <n v="1545631200"/>
    <x v="394"/>
    <x v="9"/>
    <d v="2018-12-24T06:00:00"/>
    <b v="0"/>
    <b v="0"/>
    <s v="film &amp; video/animation"/>
    <x v="4"/>
  </r>
  <r>
    <x v="0"/>
    <n v="0.84699787460148779"/>
    <n v="28.998544660724033"/>
    <n v="5497"/>
    <s v="US"/>
    <s v="USD"/>
    <n v="1271739600"/>
    <n v="1272430800"/>
    <x v="395"/>
    <x v="6"/>
    <d v="2010-04-28T05:00:00"/>
    <b v="0"/>
    <b v="1"/>
    <s v="food/food trucks"/>
    <x v="0"/>
  </r>
  <r>
    <x v="0"/>
    <n v="0.11059030837004405"/>
    <n v="30.028708133971293"/>
    <n v="418"/>
    <s v="US"/>
    <s v="USD"/>
    <n v="1326434400"/>
    <n v="1327903200"/>
    <x v="396"/>
    <x v="4"/>
    <d v="2012-01-30T06:00:00"/>
    <b v="0"/>
    <b v="0"/>
    <s v="theater/plays"/>
    <x v="3"/>
  </r>
  <r>
    <x v="0"/>
    <n v="0.43838781575037145"/>
    <n v="41.005559416261292"/>
    <n v="1439"/>
    <s v="US"/>
    <s v="USD"/>
    <n v="1295244000"/>
    <n v="1296021600"/>
    <x v="397"/>
    <x v="8"/>
    <d v="2011-01-26T06:00:00"/>
    <b v="0"/>
    <b v="1"/>
    <s v="film &amp; video/documentary"/>
    <x v="4"/>
  </r>
  <r>
    <x v="0"/>
    <n v="0.55470588235294116"/>
    <n v="62.866666666666667"/>
    <n v="15"/>
    <s v="US"/>
    <s v="USD"/>
    <n v="1541221200"/>
    <n v="1543298400"/>
    <x v="398"/>
    <x v="9"/>
    <d v="2018-11-27T06:00:00"/>
    <b v="0"/>
    <b v="0"/>
    <s v="theater/plays"/>
    <x v="3"/>
  </r>
  <r>
    <x v="0"/>
    <n v="0.57399511301160655"/>
    <n v="47.005002501250623"/>
    <n v="1999"/>
    <s v="CA"/>
    <s v="CAD"/>
    <n v="1336280400"/>
    <n v="1336366800"/>
    <x v="399"/>
    <x v="4"/>
    <d v="2012-05-07T05:00:00"/>
    <b v="0"/>
    <b v="0"/>
    <s v="film &amp; video/documentary"/>
    <x v="4"/>
  </r>
  <r>
    <x v="1"/>
    <n v="1.2343497363796134"/>
    <n v="26.997693638285604"/>
    <n v="5203"/>
    <s v="US"/>
    <s v="USD"/>
    <n v="1324533600"/>
    <n v="1325052000"/>
    <x v="348"/>
    <x v="8"/>
    <d v="2011-12-28T06:00:00"/>
    <b v="0"/>
    <b v="0"/>
    <s v="technology/web"/>
    <x v="2"/>
  </r>
  <r>
    <x v="1"/>
    <n v="1.2846"/>
    <n v="68.329787234042556"/>
    <n v="94"/>
    <s v="US"/>
    <s v="USD"/>
    <n v="1498366800"/>
    <n v="1499576400"/>
    <x v="400"/>
    <x v="5"/>
    <d v="2017-07-09T05:00:00"/>
    <b v="0"/>
    <b v="0"/>
    <s v="theater/plays"/>
    <x v="3"/>
  </r>
  <r>
    <x v="0"/>
    <n v="0.63989361702127656"/>
    <n v="50.974576271186443"/>
    <n v="118"/>
    <s v="US"/>
    <s v="USD"/>
    <n v="1498712400"/>
    <n v="1501304400"/>
    <x v="401"/>
    <x v="5"/>
    <d v="2017-07-29T05:00:00"/>
    <b v="0"/>
    <b v="1"/>
    <s v="technology/wearables"/>
    <x v="2"/>
  </r>
  <r>
    <x v="1"/>
    <n v="1.2729885057471264"/>
    <n v="54.024390243902438"/>
    <n v="205"/>
    <s v="US"/>
    <s v="USD"/>
    <n v="1271480400"/>
    <n v="1273208400"/>
    <x v="402"/>
    <x v="6"/>
    <d v="2010-05-07T05:00:00"/>
    <b v="0"/>
    <b v="1"/>
    <s v="theater/plays"/>
    <x v="3"/>
  </r>
  <r>
    <x v="0"/>
    <n v="0.10638024357239513"/>
    <n v="97.055555555555557"/>
    <n v="162"/>
    <s v="US"/>
    <s v="USD"/>
    <n v="1316667600"/>
    <n v="1316840400"/>
    <x v="403"/>
    <x v="8"/>
    <d v="2011-09-24T05:00:00"/>
    <b v="0"/>
    <b v="1"/>
    <s v="food/food trucks"/>
    <x v="0"/>
  </r>
  <r>
    <x v="0"/>
    <n v="0.40470588235294119"/>
    <n v="24.867469879518072"/>
    <n v="83"/>
    <s v="US"/>
    <s v="USD"/>
    <n v="1524027600"/>
    <n v="1524546000"/>
    <x v="404"/>
    <x v="9"/>
    <d v="2018-04-24T05:00:00"/>
    <b v="0"/>
    <b v="0"/>
    <s v="music/indie rock"/>
    <x v="1"/>
  </r>
  <r>
    <x v="1"/>
    <n v="2.8766666666666665"/>
    <n v="84.423913043478265"/>
    <n v="92"/>
    <s v="US"/>
    <s v="USD"/>
    <n v="1438059600"/>
    <n v="1438578000"/>
    <x v="405"/>
    <x v="0"/>
    <d v="2015-08-03T05:00:00"/>
    <b v="0"/>
    <b v="0"/>
    <s v="photography/photography books"/>
    <x v="7"/>
  </r>
  <r>
    <x v="1"/>
    <n v="5.7294444444444448"/>
    <n v="47.091324200913242"/>
    <n v="219"/>
    <s v="US"/>
    <s v="USD"/>
    <n v="1361944800"/>
    <n v="1362549600"/>
    <x v="406"/>
    <x v="2"/>
    <d v="2013-03-06T06:00:00"/>
    <b v="0"/>
    <b v="0"/>
    <s v="theater/plays"/>
    <x v="3"/>
  </r>
  <r>
    <x v="1"/>
    <n v="1.1290429799426933"/>
    <n v="77.996041171813147"/>
    <n v="2526"/>
    <s v="US"/>
    <s v="USD"/>
    <n v="1410584400"/>
    <n v="1413349200"/>
    <x v="407"/>
    <x v="1"/>
    <d v="2014-10-15T05:00:00"/>
    <b v="0"/>
    <b v="1"/>
    <s v="theater/plays"/>
    <x v="3"/>
  </r>
  <r>
    <x v="0"/>
    <n v="0.46387573964497042"/>
    <n v="62.967871485943775"/>
    <n v="747"/>
    <s v="US"/>
    <s v="USD"/>
    <n v="1297404000"/>
    <n v="1298008800"/>
    <x v="408"/>
    <x v="8"/>
    <d v="2011-02-18T06:00:00"/>
    <b v="0"/>
    <b v="0"/>
    <s v="film &amp; video/animation"/>
    <x v="4"/>
  </r>
  <r>
    <x v="3"/>
    <n v="0.90675916230366493"/>
    <n v="81.006080449017773"/>
    <n v="2138"/>
    <s v="US"/>
    <s v="USD"/>
    <n v="1392012000"/>
    <n v="1394427600"/>
    <x v="409"/>
    <x v="1"/>
    <d v="2014-03-10T05:00:00"/>
    <b v="0"/>
    <b v="1"/>
    <s v="photography/photography books"/>
    <x v="7"/>
  </r>
  <r>
    <x v="0"/>
    <n v="0.67740740740740746"/>
    <n v="65.321428571428569"/>
    <n v="84"/>
    <s v="US"/>
    <s v="USD"/>
    <n v="1569733200"/>
    <n v="1572670800"/>
    <x v="410"/>
    <x v="3"/>
    <d v="2019-11-02T05:00:00"/>
    <b v="0"/>
    <b v="0"/>
    <s v="theater/plays"/>
    <x v="3"/>
  </r>
  <r>
    <x v="1"/>
    <n v="1.9249019607843136"/>
    <n v="104.43617021276596"/>
    <n v="94"/>
    <s v="US"/>
    <s v="USD"/>
    <n v="1529643600"/>
    <n v="1531112400"/>
    <x v="312"/>
    <x v="9"/>
    <d v="2018-07-09T05:00:00"/>
    <b v="1"/>
    <b v="0"/>
    <s v="theater/plays"/>
    <x v="3"/>
  </r>
  <r>
    <x v="0"/>
    <n v="0.82714285714285718"/>
    <n v="69.989010989010993"/>
    <n v="91"/>
    <s v="US"/>
    <s v="USD"/>
    <n v="1399006800"/>
    <n v="1400734800"/>
    <x v="411"/>
    <x v="1"/>
    <d v="2014-05-22T05:00:00"/>
    <b v="0"/>
    <b v="0"/>
    <s v="theater/plays"/>
    <x v="3"/>
  </r>
  <r>
    <x v="0"/>
    <n v="0.54163920922570019"/>
    <n v="83.023989898989896"/>
    <n v="792"/>
    <s v="US"/>
    <s v="USD"/>
    <n v="1385359200"/>
    <n v="1386741600"/>
    <x v="412"/>
    <x v="2"/>
    <d v="2013-12-11T06:00:00"/>
    <b v="0"/>
    <b v="1"/>
    <s v="film &amp; video/documentary"/>
    <x v="4"/>
  </r>
  <r>
    <x v="3"/>
    <n v="0.16722222222222222"/>
    <n v="90.3"/>
    <n v="10"/>
    <s v="CA"/>
    <s v="CAD"/>
    <n v="1480572000"/>
    <n v="1481781600"/>
    <x v="413"/>
    <x v="7"/>
    <d v="2016-12-15T06:00:00"/>
    <b v="1"/>
    <b v="0"/>
    <s v="theater/plays"/>
    <x v="3"/>
  </r>
  <r>
    <x v="1"/>
    <n v="1.168766404199475"/>
    <n v="103.98131932282546"/>
    <n v="1713"/>
    <s v="IT"/>
    <s v="EUR"/>
    <n v="1418623200"/>
    <n v="1419660000"/>
    <x v="414"/>
    <x v="1"/>
    <d v="2014-12-27T06:00:00"/>
    <b v="0"/>
    <b v="1"/>
    <s v="theater/plays"/>
    <x v="3"/>
  </r>
  <r>
    <x v="1"/>
    <n v="10.521538461538462"/>
    <n v="54.931726907630519"/>
    <n v="249"/>
    <s v="US"/>
    <s v="USD"/>
    <n v="1555736400"/>
    <n v="1555822800"/>
    <x v="354"/>
    <x v="3"/>
    <d v="2019-04-21T05:00:00"/>
    <b v="0"/>
    <b v="0"/>
    <s v="music/jazz"/>
    <x v="1"/>
  </r>
  <r>
    <x v="1"/>
    <n v="1.2307407407407407"/>
    <n v="51.921875"/>
    <n v="192"/>
    <s v="US"/>
    <s v="USD"/>
    <n v="1442120400"/>
    <n v="1442379600"/>
    <x v="415"/>
    <x v="0"/>
    <d v="2015-09-16T05:00:00"/>
    <b v="0"/>
    <b v="1"/>
    <s v="film &amp; video/animation"/>
    <x v="4"/>
  </r>
  <r>
    <x v="1"/>
    <n v="1.7863855421686747"/>
    <n v="60.02834008097166"/>
    <n v="247"/>
    <s v="US"/>
    <s v="USD"/>
    <n v="1362376800"/>
    <n v="1364965200"/>
    <x v="416"/>
    <x v="2"/>
    <d v="2013-04-03T05:00:00"/>
    <b v="0"/>
    <b v="0"/>
    <s v="theater/plays"/>
    <x v="3"/>
  </r>
  <r>
    <x v="1"/>
    <n v="3.5528169014084505"/>
    <n v="44.003488879197555"/>
    <n v="2293"/>
    <s v="US"/>
    <s v="USD"/>
    <n v="1478408400"/>
    <n v="1479016800"/>
    <x v="417"/>
    <x v="7"/>
    <d v="2016-11-13T06:00:00"/>
    <b v="0"/>
    <b v="0"/>
    <s v="film &amp; video/science fiction"/>
    <x v="4"/>
  </r>
  <r>
    <x v="1"/>
    <n v="1.6190634146341463"/>
    <n v="53.003513254551258"/>
    <n v="3131"/>
    <s v="US"/>
    <s v="USD"/>
    <n v="1498798800"/>
    <n v="1499662800"/>
    <x v="418"/>
    <x v="5"/>
    <d v="2017-07-10T05:00:00"/>
    <b v="0"/>
    <b v="0"/>
    <s v="film &amp; video/television"/>
    <x v="4"/>
  </r>
  <r>
    <x v="0"/>
    <n v="0.24914285714285714"/>
    <n v="54.5"/>
    <n v="32"/>
    <s v="US"/>
    <s v="USD"/>
    <n v="1335416400"/>
    <n v="1337835600"/>
    <x v="419"/>
    <x v="4"/>
    <d v="2012-05-24T05:00:00"/>
    <b v="0"/>
    <b v="0"/>
    <s v="technology/wearables"/>
    <x v="2"/>
  </r>
  <r>
    <x v="1"/>
    <n v="1.9872222222222222"/>
    <n v="75.04195804195804"/>
    <n v="143"/>
    <s v="IT"/>
    <s v="EUR"/>
    <n v="1504328400"/>
    <n v="1505710800"/>
    <x v="420"/>
    <x v="5"/>
    <d v="2017-09-18T05:00:00"/>
    <b v="0"/>
    <b v="0"/>
    <s v="theater/plays"/>
    <x v="3"/>
  </r>
  <r>
    <x v="3"/>
    <n v="0.34752688172043011"/>
    <n v="35.911111111111111"/>
    <n v="90"/>
    <s v="US"/>
    <s v="USD"/>
    <n v="1285822800"/>
    <n v="1287464400"/>
    <x v="421"/>
    <x v="6"/>
    <d v="2010-10-19T05:00:00"/>
    <b v="0"/>
    <b v="0"/>
    <s v="theater/plays"/>
    <x v="3"/>
  </r>
  <r>
    <x v="1"/>
    <n v="1.7641935483870967"/>
    <n v="36.952702702702702"/>
    <n v="296"/>
    <s v="US"/>
    <s v="USD"/>
    <n v="1311483600"/>
    <n v="1311656400"/>
    <x v="422"/>
    <x v="8"/>
    <d v="2011-07-26T05:00:00"/>
    <b v="0"/>
    <b v="1"/>
    <s v="music/indie rock"/>
    <x v="1"/>
  </r>
  <r>
    <x v="1"/>
    <n v="5.1138095238095236"/>
    <n v="63.170588235294119"/>
    <n v="170"/>
    <s v="US"/>
    <s v="USD"/>
    <n v="1291356000"/>
    <n v="1293170400"/>
    <x v="423"/>
    <x v="6"/>
    <d v="2010-12-24T06:00:00"/>
    <b v="0"/>
    <b v="1"/>
    <s v="theater/plays"/>
    <x v="3"/>
  </r>
  <r>
    <x v="0"/>
    <n v="0.82044117647058823"/>
    <n v="29.99462365591398"/>
    <n v="186"/>
    <s v="US"/>
    <s v="USD"/>
    <n v="1355810400"/>
    <n v="1355983200"/>
    <x v="424"/>
    <x v="4"/>
    <d v="2012-12-20T06:00:00"/>
    <b v="0"/>
    <b v="0"/>
    <s v="technology/wearables"/>
    <x v="2"/>
  </r>
  <r>
    <x v="3"/>
    <n v="0.24326030927835052"/>
    <n v="86"/>
    <n v="439"/>
    <s v="GB"/>
    <s v="GBP"/>
    <n v="1513663200"/>
    <n v="1515045600"/>
    <x v="425"/>
    <x v="9"/>
    <d v="2018-01-04T06:00:00"/>
    <b v="0"/>
    <b v="0"/>
    <s v="film &amp; video/television"/>
    <x v="4"/>
  </r>
  <r>
    <x v="0"/>
    <n v="0.50482758620689661"/>
    <n v="75.014876033057845"/>
    <n v="605"/>
    <s v="US"/>
    <s v="USD"/>
    <n v="1365915600"/>
    <n v="1366088400"/>
    <x v="426"/>
    <x v="2"/>
    <d v="2013-04-16T05:00:00"/>
    <b v="0"/>
    <b v="1"/>
    <s v="games/video games"/>
    <x v="6"/>
  </r>
  <r>
    <x v="1"/>
    <n v="9.67"/>
    <n v="101.19767441860465"/>
    <n v="86"/>
    <s v="DK"/>
    <s v="DKK"/>
    <n v="1551852000"/>
    <n v="1553317200"/>
    <x v="427"/>
    <x v="3"/>
    <d v="2019-03-23T05:00:00"/>
    <b v="0"/>
    <b v="0"/>
    <s v="games/video games"/>
    <x v="6"/>
  </r>
  <r>
    <x v="0"/>
    <n v="0.04"/>
    <n v="4"/>
    <n v="1"/>
    <s v="CA"/>
    <s v="CAD"/>
    <n v="1540098000"/>
    <n v="1542088800"/>
    <x v="428"/>
    <x v="9"/>
    <d v="2018-11-13T06:00:00"/>
    <b v="0"/>
    <b v="0"/>
    <s v="film &amp; video/animation"/>
    <x v="4"/>
  </r>
  <r>
    <x v="1"/>
    <n v="1.2284501347708894"/>
    <n v="29.001272669424118"/>
    <n v="6286"/>
    <s v="US"/>
    <s v="USD"/>
    <n v="1500440400"/>
    <n v="1503118800"/>
    <x v="429"/>
    <x v="5"/>
    <d v="2017-08-19T05:00:00"/>
    <b v="0"/>
    <b v="0"/>
    <s v="music/rock"/>
    <x v="1"/>
  </r>
  <r>
    <x v="0"/>
    <n v="0.63437500000000002"/>
    <n v="98.225806451612897"/>
    <n v="31"/>
    <s v="US"/>
    <s v="USD"/>
    <n v="1278392400"/>
    <n v="1278478800"/>
    <x v="430"/>
    <x v="6"/>
    <d v="2010-07-07T05:00:00"/>
    <b v="0"/>
    <b v="0"/>
    <s v="film &amp; video/drama"/>
    <x v="4"/>
  </r>
  <r>
    <x v="0"/>
    <n v="0.56331688596491225"/>
    <n v="87.001693480101608"/>
    <n v="1181"/>
    <s v="US"/>
    <s v="USD"/>
    <n v="1480572000"/>
    <n v="1484114400"/>
    <x v="431"/>
    <x v="5"/>
    <d v="2017-01-11T06:00:00"/>
    <b v="0"/>
    <b v="0"/>
    <s v="film &amp; video/science fiction"/>
    <x v="4"/>
  </r>
  <r>
    <x v="0"/>
    <n v="0.44074999999999998"/>
    <n v="45.205128205128204"/>
    <n v="39"/>
    <s v="US"/>
    <s v="USD"/>
    <n v="1382331600"/>
    <n v="1385445600"/>
    <x v="432"/>
    <x v="2"/>
    <d v="2013-11-26T06:00:00"/>
    <b v="0"/>
    <b v="1"/>
    <s v="film &amp; video/drama"/>
    <x v="4"/>
  </r>
  <r>
    <x v="1"/>
    <n v="1.1837253218884121"/>
    <n v="37.001341561577675"/>
    <n v="3727"/>
    <s v="US"/>
    <s v="USD"/>
    <n v="1316754000"/>
    <n v="1318741200"/>
    <x v="433"/>
    <x v="8"/>
    <d v="2011-10-16T05:00:00"/>
    <b v="0"/>
    <b v="0"/>
    <s v="theater/plays"/>
    <x v="3"/>
  </r>
  <r>
    <x v="1"/>
    <n v="1.041243169398907"/>
    <n v="94.976947040498445"/>
    <n v="1605"/>
    <s v="US"/>
    <s v="USD"/>
    <n v="1518242400"/>
    <n v="1518242400"/>
    <x v="434"/>
    <x v="9"/>
    <d v="2018-02-10T06:00:00"/>
    <b v="0"/>
    <b v="1"/>
    <s v="music/indie rock"/>
    <x v="1"/>
  </r>
  <r>
    <x v="0"/>
    <n v="0.26640000000000003"/>
    <n v="28.956521739130434"/>
    <n v="46"/>
    <s v="US"/>
    <s v="USD"/>
    <n v="1476421200"/>
    <n v="1476594000"/>
    <x v="435"/>
    <x v="7"/>
    <d v="2016-10-16T05:00:00"/>
    <b v="0"/>
    <b v="0"/>
    <s v="theater/plays"/>
    <x v="3"/>
  </r>
  <r>
    <x v="1"/>
    <n v="3.5120118343195266"/>
    <n v="55.993396226415094"/>
    <n v="2120"/>
    <s v="US"/>
    <s v="USD"/>
    <n v="1269752400"/>
    <n v="1273554000"/>
    <x v="436"/>
    <x v="6"/>
    <d v="2010-05-11T05:00:00"/>
    <b v="0"/>
    <b v="0"/>
    <s v="theater/plays"/>
    <x v="3"/>
  </r>
  <r>
    <x v="0"/>
    <n v="0.90063492063492068"/>
    <n v="54.038095238095238"/>
    <n v="105"/>
    <s v="US"/>
    <s v="USD"/>
    <n v="1419746400"/>
    <n v="1421906400"/>
    <x v="437"/>
    <x v="0"/>
    <d v="2015-01-22T06:00:00"/>
    <b v="0"/>
    <b v="0"/>
    <s v="film &amp; video/documentary"/>
    <x v="4"/>
  </r>
  <r>
    <x v="1"/>
    <n v="1.7162500000000001"/>
    <n v="82.38"/>
    <n v="50"/>
    <s v="US"/>
    <s v="USD"/>
    <n v="1281330000"/>
    <n v="1281589200"/>
    <x v="438"/>
    <x v="6"/>
    <d v="2010-08-12T05:00:00"/>
    <b v="0"/>
    <b v="0"/>
    <s v="theater/plays"/>
    <x v="3"/>
  </r>
  <r>
    <x v="1"/>
    <n v="1.4104655870445344"/>
    <n v="66.997115384615384"/>
    <n v="2080"/>
    <s v="US"/>
    <s v="USD"/>
    <n v="1398661200"/>
    <n v="1400389200"/>
    <x v="439"/>
    <x v="1"/>
    <d v="2014-05-18T05:00:00"/>
    <b v="0"/>
    <b v="0"/>
    <s v="film &amp; video/drama"/>
    <x v="4"/>
  </r>
  <r>
    <x v="0"/>
    <n v="0.30579449152542371"/>
    <n v="107.91401869158878"/>
    <n v="535"/>
    <s v="US"/>
    <s v="USD"/>
    <n v="1359525600"/>
    <n v="1362808800"/>
    <x v="440"/>
    <x v="2"/>
    <d v="2013-03-09T06:00:00"/>
    <b v="0"/>
    <b v="0"/>
    <s v="games/mobile games"/>
    <x v="6"/>
  </r>
  <r>
    <x v="1"/>
    <n v="1.0816455696202532"/>
    <n v="69.009501187648453"/>
    <n v="2105"/>
    <s v="US"/>
    <s v="USD"/>
    <n v="1388469600"/>
    <n v="1388815200"/>
    <x v="441"/>
    <x v="1"/>
    <d v="2014-01-04T06:00:00"/>
    <b v="0"/>
    <b v="0"/>
    <s v="film &amp; video/animation"/>
    <x v="4"/>
  </r>
  <r>
    <x v="1"/>
    <n v="1.3345505617977529"/>
    <n v="39.006568144499177"/>
    <n v="2436"/>
    <s v="US"/>
    <s v="USD"/>
    <n v="1518328800"/>
    <n v="1519538400"/>
    <x v="442"/>
    <x v="9"/>
    <d v="2018-02-25T06:00:00"/>
    <b v="0"/>
    <b v="0"/>
    <s v="theater/plays"/>
    <x v="3"/>
  </r>
  <r>
    <x v="1"/>
    <n v="1.8785106382978722"/>
    <n v="110.3625"/>
    <n v="80"/>
    <s v="US"/>
    <s v="USD"/>
    <n v="1517032800"/>
    <n v="1517810400"/>
    <x v="443"/>
    <x v="9"/>
    <d v="2018-02-05T06:00:00"/>
    <b v="0"/>
    <b v="0"/>
    <s v="publishing/translations"/>
    <x v="5"/>
  </r>
  <r>
    <x v="1"/>
    <n v="3.32"/>
    <n v="94.857142857142861"/>
    <n v="42"/>
    <s v="US"/>
    <s v="USD"/>
    <n v="1368594000"/>
    <n v="1370581200"/>
    <x v="444"/>
    <x v="2"/>
    <d v="2013-06-07T05:00:00"/>
    <b v="0"/>
    <b v="1"/>
    <s v="technology/wearables"/>
    <x v="2"/>
  </r>
  <r>
    <x v="1"/>
    <n v="5.7521428571428572"/>
    <n v="57.935251798561154"/>
    <n v="139"/>
    <s v="CA"/>
    <s v="CAD"/>
    <n v="1448258400"/>
    <n v="1448863200"/>
    <x v="445"/>
    <x v="0"/>
    <d v="2015-11-30T06:00:00"/>
    <b v="0"/>
    <b v="1"/>
    <s v="technology/web"/>
    <x v="2"/>
  </r>
  <r>
    <x v="0"/>
    <n v="0.40500000000000003"/>
    <n v="101.25"/>
    <n v="16"/>
    <s v="US"/>
    <s v="USD"/>
    <n v="1555218000"/>
    <n v="1556600400"/>
    <x v="368"/>
    <x v="3"/>
    <d v="2019-04-30T05:00:00"/>
    <b v="0"/>
    <b v="0"/>
    <s v="theater/plays"/>
    <x v="3"/>
  </r>
  <r>
    <x v="1"/>
    <n v="1.8442857142857143"/>
    <n v="64.95597484276729"/>
    <n v="159"/>
    <s v="US"/>
    <s v="USD"/>
    <n v="1431925200"/>
    <n v="1432098000"/>
    <x v="446"/>
    <x v="0"/>
    <d v="2015-05-20T05:00:00"/>
    <b v="0"/>
    <b v="0"/>
    <s v="film &amp; video/drama"/>
    <x v="4"/>
  </r>
  <r>
    <x v="1"/>
    <n v="2.8580555555555556"/>
    <n v="27.00524934383202"/>
    <n v="381"/>
    <s v="US"/>
    <s v="USD"/>
    <n v="1481522400"/>
    <n v="1482127200"/>
    <x v="447"/>
    <x v="7"/>
    <d v="2016-12-19T06:00:00"/>
    <b v="0"/>
    <b v="0"/>
    <s v="technology/wearables"/>
    <x v="2"/>
  </r>
  <r>
    <x v="1"/>
    <n v="3.19"/>
    <n v="50.97422680412371"/>
    <n v="194"/>
    <s v="GB"/>
    <s v="GBP"/>
    <n v="1335934800"/>
    <n v="1335934800"/>
    <x v="448"/>
    <x v="4"/>
    <d v="2012-05-02T05:00:00"/>
    <b v="0"/>
    <b v="1"/>
    <s v="food/food trucks"/>
    <x v="0"/>
  </r>
  <r>
    <x v="0"/>
    <n v="0.39234070221066319"/>
    <n v="104.94260869565217"/>
    <n v="575"/>
    <s v="US"/>
    <s v="USD"/>
    <n v="1552280400"/>
    <n v="1556946000"/>
    <x v="178"/>
    <x v="3"/>
    <d v="2019-05-04T05:00:00"/>
    <b v="0"/>
    <b v="0"/>
    <s v="music/rock"/>
    <x v="1"/>
  </r>
  <r>
    <x v="1"/>
    <n v="1.7814000000000001"/>
    <n v="84.028301886792448"/>
    <n v="106"/>
    <s v="US"/>
    <s v="USD"/>
    <n v="1529989200"/>
    <n v="1530075600"/>
    <x v="449"/>
    <x v="9"/>
    <d v="2018-06-27T05:00:00"/>
    <b v="0"/>
    <b v="0"/>
    <s v="music/electric music"/>
    <x v="1"/>
  </r>
  <r>
    <x v="1"/>
    <n v="3.6515"/>
    <n v="102.85915492957747"/>
    <n v="142"/>
    <s v="US"/>
    <s v="USD"/>
    <n v="1418709600"/>
    <n v="1418796000"/>
    <x v="450"/>
    <x v="1"/>
    <d v="2014-12-17T06:00:00"/>
    <b v="0"/>
    <b v="0"/>
    <s v="film &amp; video/television"/>
    <x v="4"/>
  </r>
  <r>
    <x v="1"/>
    <n v="1.1394594594594594"/>
    <n v="39.962085308056871"/>
    <n v="211"/>
    <s v="US"/>
    <s v="USD"/>
    <n v="1372136400"/>
    <n v="1372482000"/>
    <x v="451"/>
    <x v="2"/>
    <d v="2013-06-29T05:00:00"/>
    <b v="0"/>
    <b v="1"/>
    <s v="publishing/translations"/>
    <x v="5"/>
  </r>
  <r>
    <x v="0"/>
    <n v="0.29828720626631855"/>
    <n v="51.001785714285717"/>
    <n v="1120"/>
    <s v="US"/>
    <s v="USD"/>
    <n v="1533877200"/>
    <n v="1534395600"/>
    <x v="452"/>
    <x v="9"/>
    <d v="2018-08-16T05:00:00"/>
    <b v="0"/>
    <b v="0"/>
    <s v="publishing/fiction"/>
    <x v="5"/>
  </r>
  <r>
    <x v="0"/>
    <n v="0.54270588235294115"/>
    <n v="40.823008849557525"/>
    <n v="113"/>
    <s v="US"/>
    <s v="USD"/>
    <n v="1309064400"/>
    <n v="1311397200"/>
    <x v="453"/>
    <x v="8"/>
    <d v="2011-07-23T05:00:00"/>
    <b v="0"/>
    <b v="0"/>
    <s v="film &amp; video/science fiction"/>
    <x v="4"/>
  </r>
  <r>
    <x v="1"/>
    <n v="2.3634156976744185"/>
    <n v="58.999637155297535"/>
    <n v="2756"/>
    <s v="US"/>
    <s v="USD"/>
    <n v="1425877200"/>
    <n v="1426914000"/>
    <x v="454"/>
    <x v="0"/>
    <d v="2015-03-21T05:00:00"/>
    <b v="0"/>
    <b v="0"/>
    <s v="technology/wearables"/>
    <x v="2"/>
  </r>
  <r>
    <x v="1"/>
    <n v="5.1291666666666664"/>
    <n v="71.156069364161851"/>
    <n v="173"/>
    <s v="GB"/>
    <s v="GBP"/>
    <n v="1501304400"/>
    <n v="1501477200"/>
    <x v="455"/>
    <x v="5"/>
    <d v="2017-07-31T05:00:00"/>
    <b v="0"/>
    <b v="0"/>
    <s v="food/food trucks"/>
    <x v="0"/>
  </r>
  <r>
    <x v="1"/>
    <n v="1.0065116279069768"/>
    <n v="99.494252873563212"/>
    <n v="87"/>
    <s v="US"/>
    <s v="USD"/>
    <n v="1268287200"/>
    <n v="1269061200"/>
    <x v="456"/>
    <x v="6"/>
    <d v="2010-03-20T05:00:00"/>
    <b v="0"/>
    <b v="1"/>
    <s v="photography/photography books"/>
    <x v="7"/>
  </r>
  <r>
    <x v="0"/>
    <n v="0.81348423194303154"/>
    <n v="103.98634590377114"/>
    <n v="1538"/>
    <s v="US"/>
    <s v="USD"/>
    <n v="1412139600"/>
    <n v="1415772000"/>
    <x v="457"/>
    <x v="1"/>
    <d v="2014-11-12T06:00:00"/>
    <b v="0"/>
    <b v="1"/>
    <s v="theater/plays"/>
    <x v="3"/>
  </r>
  <r>
    <x v="0"/>
    <n v="0.16404761904761905"/>
    <n v="76.555555555555557"/>
    <n v="9"/>
    <s v="US"/>
    <s v="USD"/>
    <n v="1330063200"/>
    <n v="1331013600"/>
    <x v="458"/>
    <x v="4"/>
    <d v="2012-03-06T06:00:00"/>
    <b v="0"/>
    <b v="1"/>
    <s v="publishing/fiction"/>
    <x v="5"/>
  </r>
  <r>
    <x v="0"/>
    <n v="0.52774617067833696"/>
    <n v="87.068592057761734"/>
    <n v="554"/>
    <s v="US"/>
    <s v="USD"/>
    <n v="1576130400"/>
    <n v="1576735200"/>
    <x v="459"/>
    <x v="3"/>
    <d v="2019-12-19T06:00:00"/>
    <b v="0"/>
    <b v="0"/>
    <s v="theater/plays"/>
    <x v="3"/>
  </r>
  <r>
    <x v="1"/>
    <n v="2.6020608108108108"/>
    <n v="48.99554707379135"/>
    <n v="1572"/>
    <s v="GB"/>
    <s v="GBP"/>
    <n v="1407128400"/>
    <n v="1411362000"/>
    <x v="460"/>
    <x v="1"/>
    <d v="2014-09-22T05:00:00"/>
    <b v="0"/>
    <b v="1"/>
    <s v="food/food trucks"/>
    <x v="0"/>
  </r>
  <r>
    <x v="0"/>
    <n v="0.30732891832229581"/>
    <n v="42.969135802469133"/>
    <n v="648"/>
    <s v="GB"/>
    <s v="GBP"/>
    <n v="1560142800"/>
    <n v="1563685200"/>
    <x v="461"/>
    <x v="3"/>
    <d v="2019-07-21T05:00:00"/>
    <b v="0"/>
    <b v="0"/>
    <s v="theater/plays"/>
    <x v="3"/>
  </r>
  <r>
    <x v="0"/>
    <n v="0.13500000000000001"/>
    <n v="33.428571428571431"/>
    <n v="21"/>
    <s v="GB"/>
    <s v="GBP"/>
    <n v="1520575200"/>
    <n v="1521867600"/>
    <x v="462"/>
    <x v="9"/>
    <d v="2018-03-24T05:00:00"/>
    <b v="0"/>
    <b v="1"/>
    <s v="publishing/translations"/>
    <x v="5"/>
  </r>
  <r>
    <x v="1"/>
    <n v="1.7862556663644606"/>
    <n v="83.982949701619773"/>
    <n v="2346"/>
    <s v="US"/>
    <s v="USD"/>
    <n v="1492664400"/>
    <n v="1495515600"/>
    <x v="463"/>
    <x v="5"/>
    <d v="2017-05-23T05:00:00"/>
    <b v="0"/>
    <b v="0"/>
    <s v="theater/plays"/>
    <x v="3"/>
  </r>
  <r>
    <x v="1"/>
    <n v="2.2005660377358489"/>
    <n v="101.41739130434783"/>
    <n v="115"/>
    <s v="US"/>
    <s v="USD"/>
    <n v="1454479200"/>
    <n v="1455948000"/>
    <x v="464"/>
    <x v="7"/>
    <d v="2016-02-20T06:00:00"/>
    <b v="0"/>
    <b v="0"/>
    <s v="theater/plays"/>
    <x v="3"/>
  </r>
  <r>
    <x v="1"/>
    <n v="1.015108695652174"/>
    <n v="109.87058823529412"/>
    <n v="85"/>
    <s v="IT"/>
    <s v="EUR"/>
    <n v="1281934800"/>
    <n v="1282366800"/>
    <x v="465"/>
    <x v="6"/>
    <d v="2010-08-21T05:00:00"/>
    <b v="0"/>
    <b v="0"/>
    <s v="technology/wearables"/>
    <x v="2"/>
  </r>
  <r>
    <x v="1"/>
    <n v="1.915"/>
    <n v="31.916666666666668"/>
    <n v="144"/>
    <s v="US"/>
    <s v="USD"/>
    <n v="1573970400"/>
    <n v="1574575200"/>
    <x v="466"/>
    <x v="3"/>
    <d v="2019-11-24T06:00:00"/>
    <b v="0"/>
    <b v="0"/>
    <s v="journalism/audio"/>
    <x v="8"/>
  </r>
  <r>
    <x v="1"/>
    <n v="3.0534683098591549"/>
    <n v="70.993450675399103"/>
    <n v="2443"/>
    <s v="US"/>
    <s v="USD"/>
    <n v="1372654800"/>
    <n v="1374901200"/>
    <x v="467"/>
    <x v="2"/>
    <d v="2013-07-27T05:00:00"/>
    <b v="0"/>
    <b v="1"/>
    <s v="food/food trucks"/>
    <x v="0"/>
  </r>
  <r>
    <x v="3"/>
    <n v="0.23995287958115183"/>
    <n v="77.026890756302521"/>
    <n v="595"/>
    <s v="US"/>
    <s v="USD"/>
    <n v="1275886800"/>
    <n v="1278910800"/>
    <x v="468"/>
    <x v="6"/>
    <d v="2010-07-12T05:00:00"/>
    <b v="1"/>
    <b v="1"/>
    <s v="film &amp; video/shorts"/>
    <x v="4"/>
  </r>
  <r>
    <x v="1"/>
    <n v="7.2377777777777776"/>
    <n v="101.78125"/>
    <n v="64"/>
    <s v="US"/>
    <s v="USD"/>
    <n v="1561784400"/>
    <n v="1562907600"/>
    <x v="469"/>
    <x v="3"/>
    <d v="2019-07-12T05:00:00"/>
    <b v="0"/>
    <b v="0"/>
    <s v="photography/photography books"/>
    <x v="7"/>
  </r>
  <r>
    <x v="1"/>
    <n v="5.4736000000000002"/>
    <n v="51.059701492537314"/>
    <n v="268"/>
    <s v="US"/>
    <s v="USD"/>
    <n v="1332392400"/>
    <n v="1332478800"/>
    <x v="470"/>
    <x v="4"/>
    <d v="2012-03-23T05:00:00"/>
    <b v="0"/>
    <b v="0"/>
    <s v="technology/wearables"/>
    <x v="2"/>
  </r>
  <r>
    <x v="1"/>
    <n v="4.1449999999999996"/>
    <n v="68.02051282051282"/>
    <n v="195"/>
    <s v="DK"/>
    <s v="DKK"/>
    <n v="1402376400"/>
    <n v="1402722000"/>
    <x v="471"/>
    <x v="1"/>
    <d v="2014-06-14T05:00:00"/>
    <b v="0"/>
    <b v="0"/>
    <s v="theater/plays"/>
    <x v="3"/>
  </r>
  <r>
    <x v="0"/>
    <n v="9.0696409140369975E-3"/>
    <n v="30.87037037037037"/>
    <n v="54"/>
    <s v="US"/>
    <s v="USD"/>
    <n v="1495342800"/>
    <n v="1496811600"/>
    <x v="472"/>
    <x v="5"/>
    <d v="2017-06-07T05:00:00"/>
    <b v="0"/>
    <b v="0"/>
    <s v="film &amp; video/animation"/>
    <x v="4"/>
  </r>
  <r>
    <x v="0"/>
    <n v="0.34173469387755101"/>
    <n v="27.908333333333335"/>
    <n v="120"/>
    <s v="US"/>
    <s v="USD"/>
    <n v="1482213600"/>
    <n v="1482213600"/>
    <x v="473"/>
    <x v="7"/>
    <d v="2016-12-20T06:00:00"/>
    <b v="0"/>
    <b v="1"/>
    <s v="technology/wearables"/>
    <x v="2"/>
  </r>
  <r>
    <x v="0"/>
    <n v="0.239488107549121"/>
    <n v="79.994818652849744"/>
    <n v="579"/>
    <s v="DK"/>
    <s v="DKK"/>
    <n v="1420092000"/>
    <n v="1420264800"/>
    <x v="474"/>
    <x v="0"/>
    <d v="2015-01-03T06:00:00"/>
    <b v="0"/>
    <b v="0"/>
    <s v="technology/web"/>
    <x v="2"/>
  </r>
  <r>
    <x v="0"/>
    <n v="0.48072649572649573"/>
    <n v="38.003378378378379"/>
    <n v="2072"/>
    <s v="US"/>
    <s v="USD"/>
    <n v="1458018000"/>
    <n v="1458450000"/>
    <x v="475"/>
    <x v="7"/>
    <d v="2016-03-20T05:00:00"/>
    <b v="0"/>
    <b v="1"/>
    <s v="film &amp; video/documentary"/>
    <x v="4"/>
  </r>
  <r>
    <x v="0"/>
    <n v="0"/>
    <e v="#DIV/0!"/>
    <n v="0"/>
    <s v="US"/>
    <s v="USD"/>
    <n v="1367384400"/>
    <n v="1369803600"/>
    <x v="380"/>
    <x v="2"/>
    <d v="2013-05-29T05:00:00"/>
    <b v="0"/>
    <b v="1"/>
    <s v="theater/plays"/>
    <x v="3"/>
  </r>
  <r>
    <x v="0"/>
    <n v="0.70145182291666663"/>
    <n v="59.990534521158132"/>
    <n v="1796"/>
    <s v="US"/>
    <s v="USD"/>
    <n v="1363064400"/>
    <n v="1363237200"/>
    <x v="353"/>
    <x v="2"/>
    <d v="2013-03-14T05:00:00"/>
    <b v="0"/>
    <b v="0"/>
    <s v="film &amp; video/documentary"/>
    <x v="4"/>
  </r>
  <r>
    <x v="1"/>
    <n v="5.2992307692307694"/>
    <n v="37.037634408602152"/>
    <n v="186"/>
    <s v="AU"/>
    <s v="AUD"/>
    <n v="1343365200"/>
    <n v="1345870800"/>
    <x v="476"/>
    <x v="4"/>
    <d v="2012-08-25T05:00:00"/>
    <b v="0"/>
    <b v="1"/>
    <s v="games/video games"/>
    <x v="6"/>
  </r>
  <r>
    <x v="1"/>
    <n v="1.8032549019607844"/>
    <n v="99.963043478260872"/>
    <n v="460"/>
    <s v="US"/>
    <s v="USD"/>
    <n v="1435726800"/>
    <n v="1437454800"/>
    <x v="477"/>
    <x v="0"/>
    <d v="2015-07-21T05:00:00"/>
    <b v="0"/>
    <b v="0"/>
    <s v="film &amp; video/drama"/>
    <x v="4"/>
  </r>
  <r>
    <x v="0"/>
    <n v="0.92320000000000002"/>
    <n v="111.6774193548387"/>
    <n v="62"/>
    <s v="IT"/>
    <s v="EUR"/>
    <n v="1431925200"/>
    <n v="1432011600"/>
    <x v="478"/>
    <x v="0"/>
    <d v="2015-05-19T05:00:00"/>
    <b v="0"/>
    <b v="0"/>
    <s v="music/rock"/>
    <x v="1"/>
  </r>
  <r>
    <x v="0"/>
    <n v="0.13901001112347053"/>
    <n v="36.014409221902014"/>
    <n v="347"/>
    <s v="US"/>
    <s v="USD"/>
    <n v="1362722400"/>
    <n v="1366347600"/>
    <x v="479"/>
    <x v="2"/>
    <d v="2013-04-19T05:00:00"/>
    <b v="0"/>
    <b v="1"/>
    <s v="publishing/radio &amp; podcasts"/>
    <x v="5"/>
  </r>
  <r>
    <x v="1"/>
    <n v="9.2707777777777771"/>
    <n v="66.010284810126578"/>
    <n v="2528"/>
    <s v="US"/>
    <s v="USD"/>
    <n v="1511416800"/>
    <n v="1512885600"/>
    <x v="480"/>
    <x v="5"/>
    <d v="2017-12-10T06:00:00"/>
    <b v="0"/>
    <b v="1"/>
    <s v="theater/plays"/>
    <x v="3"/>
  </r>
  <r>
    <x v="0"/>
    <n v="0.39857142857142858"/>
    <n v="44.05263157894737"/>
    <n v="19"/>
    <s v="US"/>
    <s v="USD"/>
    <n v="1365483600"/>
    <n v="1369717200"/>
    <x v="481"/>
    <x v="2"/>
    <d v="2013-05-28T05:00:00"/>
    <b v="0"/>
    <b v="1"/>
    <s v="technology/web"/>
    <x v="2"/>
  </r>
  <r>
    <x v="1"/>
    <n v="1.1222929936305732"/>
    <n v="52.999726551818434"/>
    <n v="3657"/>
    <s v="US"/>
    <s v="USD"/>
    <n v="1532840400"/>
    <n v="1534654800"/>
    <x v="482"/>
    <x v="9"/>
    <d v="2018-08-19T05:00:00"/>
    <b v="0"/>
    <b v="0"/>
    <s v="theater/plays"/>
    <x v="3"/>
  </r>
  <r>
    <x v="0"/>
    <n v="0.70925816023738875"/>
    <n v="95"/>
    <n v="1258"/>
    <s v="US"/>
    <s v="USD"/>
    <n v="1336194000"/>
    <n v="1337058000"/>
    <x v="483"/>
    <x v="4"/>
    <d v="2012-05-15T05:00:00"/>
    <b v="0"/>
    <b v="0"/>
    <s v="theater/plays"/>
    <x v="3"/>
  </r>
  <r>
    <x v="1"/>
    <n v="1.1908974358974358"/>
    <n v="70.908396946564892"/>
    <n v="131"/>
    <s v="AU"/>
    <s v="AUD"/>
    <n v="1527742800"/>
    <n v="1529816400"/>
    <x v="484"/>
    <x v="9"/>
    <d v="2018-06-24T05:00:00"/>
    <b v="0"/>
    <b v="0"/>
    <s v="film &amp; video/drama"/>
    <x v="4"/>
  </r>
  <r>
    <x v="0"/>
    <n v="0.24017591339648173"/>
    <n v="98.060773480662988"/>
    <n v="362"/>
    <s v="US"/>
    <s v="USD"/>
    <n v="1564030800"/>
    <n v="1564894800"/>
    <x v="265"/>
    <x v="3"/>
    <d v="2019-08-04T05:00:00"/>
    <b v="0"/>
    <b v="0"/>
    <s v="theater/plays"/>
    <x v="3"/>
  </r>
  <r>
    <x v="1"/>
    <n v="1.3931868131868133"/>
    <n v="53.046025104602514"/>
    <n v="239"/>
    <s v="US"/>
    <s v="USD"/>
    <n v="1404536400"/>
    <n v="1404622800"/>
    <x v="485"/>
    <x v="1"/>
    <d v="2014-07-06T05:00:00"/>
    <b v="0"/>
    <b v="1"/>
    <s v="games/video games"/>
    <x v="6"/>
  </r>
  <r>
    <x v="3"/>
    <n v="0.39277108433734942"/>
    <n v="93.142857142857139"/>
    <n v="35"/>
    <s v="US"/>
    <s v="USD"/>
    <n v="1284008400"/>
    <n v="1284181200"/>
    <x v="486"/>
    <x v="6"/>
    <d v="2010-09-11T05:00:00"/>
    <b v="0"/>
    <b v="0"/>
    <s v="film &amp; video/television"/>
    <x v="4"/>
  </r>
  <r>
    <x v="3"/>
    <n v="0.22439077144917088"/>
    <n v="58.945075757575758"/>
    <n v="528"/>
    <s v="CH"/>
    <s v="CHF"/>
    <n v="1386309600"/>
    <n v="1386741600"/>
    <x v="412"/>
    <x v="2"/>
    <d v="2013-12-11T06:00:00"/>
    <b v="0"/>
    <b v="1"/>
    <s v="music/rock"/>
    <x v="1"/>
  </r>
  <r>
    <x v="0"/>
    <n v="0.55779069767441858"/>
    <n v="36.067669172932334"/>
    <n v="133"/>
    <s v="CA"/>
    <s v="CAD"/>
    <n v="1324620000"/>
    <n v="1324792800"/>
    <x v="487"/>
    <x v="8"/>
    <d v="2011-12-25T06:00:00"/>
    <b v="0"/>
    <b v="1"/>
    <s v="theater/plays"/>
    <x v="3"/>
  </r>
  <r>
    <x v="0"/>
    <n v="0.42523125996810207"/>
    <n v="63.030732860520096"/>
    <n v="846"/>
    <s v="US"/>
    <s v="USD"/>
    <n v="1281070800"/>
    <n v="1284354000"/>
    <x v="488"/>
    <x v="6"/>
    <d v="2010-09-13T05:00:00"/>
    <b v="0"/>
    <b v="0"/>
    <s v="publishing/nonfiction"/>
    <x v="5"/>
  </r>
  <r>
    <x v="1"/>
    <n v="1.1200000000000001"/>
    <n v="84.717948717948715"/>
    <n v="78"/>
    <s v="US"/>
    <s v="USD"/>
    <n v="1493960400"/>
    <n v="1494392400"/>
    <x v="489"/>
    <x v="5"/>
    <d v="2017-05-10T05:00:00"/>
    <b v="0"/>
    <b v="0"/>
    <s v="food/food trucks"/>
    <x v="0"/>
  </r>
  <r>
    <x v="0"/>
    <n v="7.0681818181818179E-2"/>
    <n v="62.2"/>
    <n v="10"/>
    <s v="US"/>
    <s v="USD"/>
    <n v="1519365600"/>
    <n v="1519538400"/>
    <x v="442"/>
    <x v="9"/>
    <d v="2018-02-25T06:00:00"/>
    <b v="0"/>
    <b v="1"/>
    <s v="film &amp; video/animation"/>
    <x v="4"/>
  </r>
  <r>
    <x v="1"/>
    <n v="1.0174563871693867"/>
    <n v="101.97518330513255"/>
    <n v="1773"/>
    <s v="US"/>
    <s v="USD"/>
    <n v="1420696800"/>
    <n v="1421906400"/>
    <x v="437"/>
    <x v="0"/>
    <d v="2015-01-22T06:00:00"/>
    <b v="0"/>
    <b v="1"/>
    <s v="music/rock"/>
    <x v="1"/>
  </r>
  <r>
    <x v="1"/>
    <n v="4.2575000000000003"/>
    <n v="106.4375"/>
    <n v="32"/>
    <s v="US"/>
    <s v="USD"/>
    <n v="1555650000"/>
    <n v="1555909200"/>
    <x v="490"/>
    <x v="3"/>
    <d v="2019-04-22T05:00:00"/>
    <b v="0"/>
    <b v="0"/>
    <s v="theater/plays"/>
    <x v="3"/>
  </r>
  <r>
    <x v="1"/>
    <n v="1.4553947368421052"/>
    <n v="29.975609756097562"/>
    <n v="369"/>
    <s v="US"/>
    <s v="USD"/>
    <n v="1471928400"/>
    <n v="1472446800"/>
    <x v="491"/>
    <x v="7"/>
    <d v="2016-08-29T05:00:00"/>
    <b v="0"/>
    <b v="1"/>
    <s v="film &amp; video/drama"/>
    <x v="4"/>
  </r>
  <r>
    <x v="0"/>
    <n v="0.32453465346534655"/>
    <n v="85.806282722513089"/>
    <n v="191"/>
    <s v="US"/>
    <s v="USD"/>
    <n v="1341291600"/>
    <n v="1342328400"/>
    <x v="163"/>
    <x v="4"/>
    <d v="2012-07-15T05:00:00"/>
    <b v="0"/>
    <b v="0"/>
    <s v="film &amp; video/shorts"/>
    <x v="4"/>
  </r>
  <r>
    <x v="1"/>
    <n v="7.003333333333333"/>
    <n v="70.82022471910112"/>
    <n v="89"/>
    <s v="US"/>
    <s v="USD"/>
    <n v="1267682400"/>
    <n v="1268114400"/>
    <x v="492"/>
    <x v="6"/>
    <d v="2010-03-09T06:00:00"/>
    <b v="0"/>
    <b v="0"/>
    <s v="film &amp; video/shorts"/>
    <x v="4"/>
  </r>
  <r>
    <x v="0"/>
    <n v="0.83904860392967939"/>
    <n v="40.998484082870135"/>
    <n v="1979"/>
    <s v="US"/>
    <s v="USD"/>
    <n v="1272258000"/>
    <n v="1273381200"/>
    <x v="493"/>
    <x v="6"/>
    <d v="2010-05-09T05:00:00"/>
    <b v="0"/>
    <b v="0"/>
    <s v="theater/plays"/>
    <x v="3"/>
  </r>
  <r>
    <x v="0"/>
    <n v="0.84190476190476193"/>
    <n v="28.063492063492063"/>
    <n v="63"/>
    <s v="US"/>
    <s v="USD"/>
    <n v="1290492000"/>
    <n v="1290837600"/>
    <x v="494"/>
    <x v="6"/>
    <d v="2010-11-27T06:00:00"/>
    <b v="0"/>
    <b v="0"/>
    <s v="technology/wearables"/>
    <x v="2"/>
  </r>
  <r>
    <x v="1"/>
    <n v="1.5595180722891566"/>
    <n v="88.054421768707485"/>
    <n v="147"/>
    <s v="US"/>
    <s v="USD"/>
    <n v="1451109600"/>
    <n v="1454306400"/>
    <x v="495"/>
    <x v="7"/>
    <d v="2016-02-01T06:00:00"/>
    <b v="0"/>
    <b v="1"/>
    <s v="theater/plays"/>
    <x v="3"/>
  </r>
  <r>
    <x v="0"/>
    <n v="0.99619450317124736"/>
    <n v="31"/>
    <n v="6080"/>
    <s v="CA"/>
    <s v="CAD"/>
    <n v="1454652000"/>
    <n v="1457762400"/>
    <x v="496"/>
    <x v="7"/>
    <d v="2016-03-12T06:00:00"/>
    <b v="0"/>
    <b v="0"/>
    <s v="film &amp; video/animation"/>
    <x v="4"/>
  </r>
  <r>
    <x v="0"/>
    <n v="0.80300000000000005"/>
    <n v="90.337500000000006"/>
    <n v="80"/>
    <s v="GB"/>
    <s v="GBP"/>
    <n v="1385186400"/>
    <n v="1389074400"/>
    <x v="497"/>
    <x v="1"/>
    <d v="2014-01-07T06:00:00"/>
    <b v="0"/>
    <b v="0"/>
    <s v="music/indie rock"/>
    <x v="1"/>
  </r>
  <r>
    <x v="0"/>
    <n v="0.11254901960784314"/>
    <n v="63.777777777777779"/>
    <n v="9"/>
    <s v="US"/>
    <s v="USD"/>
    <n v="1399698000"/>
    <n v="1402117200"/>
    <x v="180"/>
    <x v="1"/>
    <d v="2014-06-07T05:00:00"/>
    <b v="0"/>
    <b v="0"/>
    <s v="games/video games"/>
    <x v="6"/>
  </r>
  <r>
    <x v="0"/>
    <n v="0.91740952380952379"/>
    <n v="53.995515695067262"/>
    <n v="1784"/>
    <s v="US"/>
    <s v="USD"/>
    <n v="1283230800"/>
    <n v="1284440400"/>
    <x v="498"/>
    <x v="6"/>
    <d v="2010-09-14T05:00:00"/>
    <b v="0"/>
    <b v="1"/>
    <s v="publishing/fiction"/>
    <x v="5"/>
  </r>
  <r>
    <x v="2"/>
    <n v="0.95521156936261387"/>
    <n v="48.993956043956047"/>
    <n v="3640"/>
    <s v="CH"/>
    <s v="CHF"/>
    <n v="1384149600"/>
    <n v="1388988000"/>
    <x v="499"/>
    <x v="1"/>
    <d v="2014-01-06T06:00:00"/>
    <b v="0"/>
    <b v="0"/>
    <s v="games/video games"/>
    <x v="6"/>
  </r>
  <r>
    <x v="1"/>
    <n v="5.0287499999999996"/>
    <n v="63.857142857142854"/>
    <n v="126"/>
    <s v="CA"/>
    <s v="CAD"/>
    <n v="1516860000"/>
    <n v="1516946400"/>
    <x v="500"/>
    <x v="9"/>
    <d v="2018-01-26T06:00:00"/>
    <b v="0"/>
    <b v="0"/>
    <s v="theater/plays"/>
    <x v="3"/>
  </r>
  <r>
    <x v="1"/>
    <n v="1.5924394463667819"/>
    <n v="82.996393146979258"/>
    <n v="2218"/>
    <s v="GB"/>
    <s v="GBP"/>
    <n v="1374642000"/>
    <n v="1377752400"/>
    <x v="50"/>
    <x v="2"/>
    <d v="2013-08-29T05:00:00"/>
    <b v="0"/>
    <b v="0"/>
    <s v="music/indie rock"/>
    <x v="1"/>
  </r>
  <r>
    <x v="0"/>
    <n v="0.15022446689113356"/>
    <n v="55.08230452674897"/>
    <n v="243"/>
    <s v="US"/>
    <s v="USD"/>
    <n v="1534482000"/>
    <n v="1534568400"/>
    <x v="501"/>
    <x v="9"/>
    <d v="2018-08-18T05:00:00"/>
    <b v="0"/>
    <b v="1"/>
    <s v="film &amp; video/drama"/>
    <x v="4"/>
  </r>
  <r>
    <x v="1"/>
    <n v="4.820384615384615"/>
    <n v="62.044554455445542"/>
    <n v="202"/>
    <s v="IT"/>
    <s v="EUR"/>
    <n v="1528434000"/>
    <n v="1528606800"/>
    <x v="502"/>
    <x v="9"/>
    <d v="2018-06-10T05:00:00"/>
    <b v="0"/>
    <b v="1"/>
    <s v="theater/plays"/>
    <x v="3"/>
  </r>
  <r>
    <x v="1"/>
    <n v="1.4996938775510205"/>
    <n v="104.97857142857143"/>
    <n v="140"/>
    <s v="IT"/>
    <s v="EUR"/>
    <n v="1282626000"/>
    <n v="1284872400"/>
    <x v="52"/>
    <x v="6"/>
    <d v="2010-09-19T05:00:00"/>
    <b v="0"/>
    <b v="0"/>
    <s v="publishing/fiction"/>
    <x v="5"/>
  </r>
  <r>
    <x v="1"/>
    <n v="1.1722156398104266"/>
    <n v="94.044676806083643"/>
    <n v="1052"/>
    <s v="DK"/>
    <s v="DKK"/>
    <n v="1535605200"/>
    <n v="1537592400"/>
    <x v="503"/>
    <x v="9"/>
    <d v="2018-09-22T05:00:00"/>
    <b v="1"/>
    <b v="1"/>
    <s v="film &amp; video/documentary"/>
    <x v="4"/>
  </r>
  <r>
    <x v="0"/>
    <n v="0.37695968274950431"/>
    <n v="44.007716049382715"/>
    <n v="1296"/>
    <s v="US"/>
    <s v="USD"/>
    <n v="1379826000"/>
    <n v="1381208400"/>
    <x v="504"/>
    <x v="2"/>
    <d v="2013-10-08T05:00:00"/>
    <b v="0"/>
    <b v="0"/>
    <s v="games/mobile games"/>
    <x v="6"/>
  </r>
  <r>
    <x v="0"/>
    <n v="0.72653061224489801"/>
    <n v="92.467532467532465"/>
    <n v="77"/>
    <s v="US"/>
    <s v="USD"/>
    <n v="1561957200"/>
    <n v="1562475600"/>
    <x v="505"/>
    <x v="3"/>
    <d v="2019-07-07T05:00:00"/>
    <b v="0"/>
    <b v="1"/>
    <s v="food/food trucks"/>
    <x v="0"/>
  </r>
  <r>
    <x v="1"/>
    <n v="2.6598113207547169"/>
    <n v="57.072874493927124"/>
    <n v="247"/>
    <s v="US"/>
    <s v="USD"/>
    <n v="1525496400"/>
    <n v="1527397200"/>
    <x v="506"/>
    <x v="9"/>
    <d v="2018-05-27T05:00:00"/>
    <b v="0"/>
    <b v="0"/>
    <s v="photography/photography books"/>
    <x v="7"/>
  </r>
  <r>
    <x v="0"/>
    <n v="0.24205617977528091"/>
    <n v="109.07848101265823"/>
    <n v="395"/>
    <s v="IT"/>
    <s v="EUR"/>
    <n v="1433912400"/>
    <n v="1436158800"/>
    <x v="507"/>
    <x v="0"/>
    <d v="2015-07-06T05:00:00"/>
    <b v="0"/>
    <b v="0"/>
    <s v="games/mobile games"/>
    <x v="6"/>
  </r>
  <r>
    <x v="0"/>
    <n v="2.5064935064935064E-2"/>
    <n v="39.387755102040813"/>
    <n v="49"/>
    <s v="GB"/>
    <s v="GBP"/>
    <n v="1453442400"/>
    <n v="1456034400"/>
    <x v="508"/>
    <x v="7"/>
    <d v="2016-02-21T06:00:00"/>
    <b v="0"/>
    <b v="0"/>
    <s v="music/indie rock"/>
    <x v="1"/>
  </r>
  <r>
    <x v="0"/>
    <n v="0.1632979976442874"/>
    <n v="77.022222222222226"/>
    <n v="180"/>
    <s v="US"/>
    <s v="USD"/>
    <n v="1378875600"/>
    <n v="1380171600"/>
    <x v="509"/>
    <x v="2"/>
    <d v="2013-09-26T05:00:00"/>
    <b v="0"/>
    <b v="0"/>
    <s v="games/video games"/>
    <x v="6"/>
  </r>
  <r>
    <x v="1"/>
    <n v="2.7650000000000001"/>
    <n v="92.166666666666671"/>
    <n v="84"/>
    <s v="US"/>
    <s v="USD"/>
    <n v="1452232800"/>
    <n v="1453356000"/>
    <x v="510"/>
    <x v="7"/>
    <d v="2016-01-21T06:00:00"/>
    <b v="0"/>
    <b v="0"/>
    <s v="music/rock"/>
    <x v="1"/>
  </r>
  <r>
    <x v="0"/>
    <n v="0.88803571428571426"/>
    <n v="61.007063197026021"/>
    <n v="2690"/>
    <s v="US"/>
    <s v="USD"/>
    <n v="1577253600"/>
    <n v="1578981600"/>
    <x v="511"/>
    <x v="10"/>
    <d v="2020-01-14T06:00:00"/>
    <b v="0"/>
    <b v="0"/>
    <s v="theater/plays"/>
    <x v="3"/>
  </r>
  <r>
    <x v="1"/>
    <n v="1.6357142857142857"/>
    <n v="78.068181818181813"/>
    <n v="88"/>
    <s v="US"/>
    <s v="USD"/>
    <n v="1537160400"/>
    <n v="1537419600"/>
    <x v="512"/>
    <x v="9"/>
    <d v="2018-09-20T05:00:00"/>
    <b v="0"/>
    <b v="1"/>
    <s v="theater/plays"/>
    <x v="3"/>
  </r>
  <r>
    <x v="1"/>
    <n v="9.69"/>
    <n v="80.75"/>
    <n v="156"/>
    <s v="US"/>
    <s v="USD"/>
    <n v="1422165600"/>
    <n v="1423202400"/>
    <x v="513"/>
    <x v="0"/>
    <d v="2015-02-06T06:00:00"/>
    <b v="0"/>
    <b v="0"/>
    <s v="film &amp; video/drama"/>
    <x v="4"/>
  </r>
  <r>
    <x v="1"/>
    <n v="2.7091376701966716"/>
    <n v="59.991289782244557"/>
    <n v="2985"/>
    <s v="US"/>
    <s v="USD"/>
    <n v="1459486800"/>
    <n v="1460610000"/>
    <x v="514"/>
    <x v="7"/>
    <d v="2016-04-14T05:00:00"/>
    <b v="0"/>
    <b v="0"/>
    <s v="theater/plays"/>
    <x v="3"/>
  </r>
  <r>
    <x v="1"/>
    <n v="2.8421355932203389"/>
    <n v="110.03018372703411"/>
    <n v="762"/>
    <s v="US"/>
    <s v="USD"/>
    <n v="1369717200"/>
    <n v="1370494800"/>
    <x v="515"/>
    <x v="2"/>
    <d v="2013-06-06T05:00:00"/>
    <b v="0"/>
    <b v="0"/>
    <s v="technology/wearables"/>
    <x v="2"/>
  </r>
  <r>
    <x v="3"/>
    <n v="0.04"/>
    <n v="4"/>
    <n v="1"/>
    <s v="CH"/>
    <s v="CHF"/>
    <n v="1330495200"/>
    <n v="1332306000"/>
    <x v="516"/>
    <x v="4"/>
    <d v="2012-03-21T05:00:00"/>
    <b v="0"/>
    <b v="0"/>
    <s v="music/indie rock"/>
    <x v="1"/>
  </r>
  <r>
    <x v="0"/>
    <n v="0.58632981676846196"/>
    <n v="37.99856063332134"/>
    <n v="2779"/>
    <s v="AU"/>
    <s v="AUD"/>
    <n v="1419055200"/>
    <n v="1422511200"/>
    <x v="517"/>
    <x v="0"/>
    <d v="2015-01-29T06:00:00"/>
    <b v="0"/>
    <b v="1"/>
    <s v="technology/web"/>
    <x v="2"/>
  </r>
  <r>
    <x v="0"/>
    <n v="0.98511111111111116"/>
    <n v="96.369565217391298"/>
    <n v="92"/>
    <s v="US"/>
    <s v="USD"/>
    <n v="1480140000"/>
    <n v="1480312800"/>
    <x v="518"/>
    <x v="7"/>
    <d v="2016-11-28T06:00:00"/>
    <b v="0"/>
    <b v="0"/>
    <s v="theater/plays"/>
    <x v="3"/>
  </r>
  <r>
    <x v="0"/>
    <n v="0.43975381008206332"/>
    <n v="72.978599221789878"/>
    <n v="1028"/>
    <s v="US"/>
    <s v="USD"/>
    <n v="1293948000"/>
    <n v="1294034400"/>
    <x v="519"/>
    <x v="8"/>
    <d v="2011-01-03T06:00:00"/>
    <b v="0"/>
    <b v="0"/>
    <s v="music/rock"/>
    <x v="1"/>
  </r>
  <r>
    <x v="1"/>
    <n v="1.5166315789473683"/>
    <n v="26.007220216606498"/>
    <n v="554"/>
    <s v="CA"/>
    <s v="CAD"/>
    <n v="1482127200"/>
    <n v="1482645600"/>
    <x v="520"/>
    <x v="7"/>
    <d v="2016-12-25T06:00:00"/>
    <b v="0"/>
    <b v="0"/>
    <s v="music/indie rock"/>
    <x v="1"/>
  </r>
  <r>
    <x v="1"/>
    <n v="2.2363492063492063"/>
    <n v="104.36296296296297"/>
    <n v="135"/>
    <s v="DK"/>
    <s v="DKK"/>
    <n v="1396414800"/>
    <n v="1399093200"/>
    <x v="219"/>
    <x v="1"/>
    <d v="2014-05-03T05:00:00"/>
    <b v="0"/>
    <b v="0"/>
    <s v="music/rock"/>
    <x v="1"/>
  </r>
  <r>
    <x v="1"/>
    <n v="2.3975"/>
    <n v="102.18852459016394"/>
    <n v="122"/>
    <s v="US"/>
    <s v="USD"/>
    <n v="1315285200"/>
    <n v="1315890000"/>
    <x v="521"/>
    <x v="8"/>
    <d v="2011-09-13T05:00:00"/>
    <b v="0"/>
    <b v="1"/>
    <s v="publishing/translations"/>
    <x v="5"/>
  </r>
  <r>
    <x v="1"/>
    <n v="1.9933333333333334"/>
    <n v="54.117647058823529"/>
    <n v="221"/>
    <s v="US"/>
    <s v="USD"/>
    <n v="1443762000"/>
    <n v="1444021200"/>
    <x v="522"/>
    <x v="0"/>
    <d v="2015-10-05T05:00:00"/>
    <b v="0"/>
    <b v="1"/>
    <s v="film &amp; video/science fiction"/>
    <x v="4"/>
  </r>
  <r>
    <x v="1"/>
    <n v="1.373448275862069"/>
    <n v="63.222222222222221"/>
    <n v="126"/>
    <s v="US"/>
    <s v="USD"/>
    <n v="1456293600"/>
    <n v="1460005200"/>
    <x v="523"/>
    <x v="7"/>
    <d v="2016-04-07T05:00:00"/>
    <b v="0"/>
    <b v="0"/>
    <s v="theater/plays"/>
    <x v="3"/>
  </r>
  <r>
    <x v="1"/>
    <n v="1.009696106362773"/>
    <n v="104.03228962818004"/>
    <n v="1022"/>
    <s v="US"/>
    <s v="USD"/>
    <n v="1470114000"/>
    <n v="1470718800"/>
    <x v="524"/>
    <x v="7"/>
    <d v="2016-08-09T05:00:00"/>
    <b v="0"/>
    <b v="0"/>
    <s v="theater/plays"/>
    <x v="3"/>
  </r>
  <r>
    <x v="1"/>
    <n v="7.9416000000000002"/>
    <n v="49.994334277620396"/>
    <n v="3177"/>
    <s v="US"/>
    <s v="USD"/>
    <n v="1321596000"/>
    <n v="1325052000"/>
    <x v="348"/>
    <x v="8"/>
    <d v="2011-12-28T06:00:00"/>
    <b v="0"/>
    <b v="0"/>
    <s v="film &amp; video/animation"/>
    <x v="4"/>
  </r>
  <r>
    <x v="1"/>
    <n v="3.6970000000000001"/>
    <n v="56.015151515151516"/>
    <n v="198"/>
    <s v="CH"/>
    <s v="CHF"/>
    <n v="1318827600"/>
    <n v="1319000400"/>
    <x v="280"/>
    <x v="8"/>
    <d v="2011-10-19T05:00:00"/>
    <b v="0"/>
    <b v="0"/>
    <s v="theater/plays"/>
    <x v="3"/>
  </r>
  <r>
    <x v="0"/>
    <n v="0.12818181818181817"/>
    <n v="48.807692307692307"/>
    <n v="26"/>
    <s v="CH"/>
    <s v="CHF"/>
    <n v="1552366800"/>
    <n v="1552539600"/>
    <x v="525"/>
    <x v="3"/>
    <d v="2019-03-14T05:00:00"/>
    <b v="0"/>
    <b v="0"/>
    <s v="music/rock"/>
    <x v="1"/>
  </r>
  <r>
    <x v="1"/>
    <n v="1.3802702702702703"/>
    <n v="60.082352941176474"/>
    <n v="85"/>
    <s v="AU"/>
    <s v="AUD"/>
    <n v="1542088800"/>
    <n v="1543816800"/>
    <x v="526"/>
    <x v="9"/>
    <d v="2018-12-03T06:00:00"/>
    <b v="0"/>
    <b v="0"/>
    <s v="film &amp; video/documentary"/>
    <x v="4"/>
  </r>
  <r>
    <x v="0"/>
    <n v="0.83813278008298753"/>
    <n v="78.990502793296088"/>
    <n v="1790"/>
    <s v="US"/>
    <s v="USD"/>
    <n v="1426395600"/>
    <n v="1427086800"/>
    <x v="527"/>
    <x v="0"/>
    <d v="2015-03-23T05:00:00"/>
    <b v="0"/>
    <b v="0"/>
    <s v="theater/plays"/>
    <x v="3"/>
  </r>
  <r>
    <x v="1"/>
    <n v="2.0460063224446787"/>
    <n v="53.99499443826474"/>
    <n v="3596"/>
    <s v="US"/>
    <s v="USD"/>
    <n v="1321336800"/>
    <n v="1323064800"/>
    <x v="528"/>
    <x v="8"/>
    <d v="2011-12-05T06:00:00"/>
    <b v="0"/>
    <b v="0"/>
    <s v="theater/plays"/>
    <x v="3"/>
  </r>
  <r>
    <x v="0"/>
    <n v="0.44344086021505374"/>
    <n v="111.45945945945945"/>
    <n v="37"/>
    <s v="US"/>
    <s v="USD"/>
    <n v="1456293600"/>
    <n v="1458277200"/>
    <x v="529"/>
    <x v="7"/>
    <d v="2016-03-18T05:00:00"/>
    <b v="0"/>
    <b v="1"/>
    <s v="music/electric music"/>
    <x v="1"/>
  </r>
  <r>
    <x v="1"/>
    <n v="2.1860294117647059"/>
    <n v="60.922131147540981"/>
    <n v="244"/>
    <s v="US"/>
    <s v="USD"/>
    <n v="1404968400"/>
    <n v="1405141200"/>
    <x v="360"/>
    <x v="1"/>
    <d v="2014-07-12T05:00:00"/>
    <b v="0"/>
    <b v="0"/>
    <s v="music/rock"/>
    <x v="1"/>
  </r>
  <r>
    <x v="1"/>
    <n v="1.8603314917127072"/>
    <n v="26.0015444015444"/>
    <n v="5180"/>
    <s v="US"/>
    <s v="USD"/>
    <n v="1279170000"/>
    <n v="1283058000"/>
    <x v="254"/>
    <x v="6"/>
    <d v="2010-08-29T05:00:00"/>
    <b v="0"/>
    <b v="0"/>
    <s v="theater/plays"/>
    <x v="3"/>
  </r>
  <r>
    <x v="1"/>
    <n v="2.3733830845771142"/>
    <n v="80.993208828522924"/>
    <n v="589"/>
    <s v="IT"/>
    <s v="EUR"/>
    <n v="1294725600"/>
    <n v="1295762400"/>
    <x v="530"/>
    <x v="8"/>
    <d v="2011-01-23T06:00:00"/>
    <b v="0"/>
    <b v="0"/>
    <s v="film &amp; video/animation"/>
    <x v="4"/>
  </r>
  <r>
    <x v="1"/>
    <n v="3.0565384615384614"/>
    <n v="34.995963302752294"/>
    <n v="2725"/>
    <s v="US"/>
    <s v="USD"/>
    <n v="1419055200"/>
    <n v="1419573600"/>
    <x v="531"/>
    <x v="1"/>
    <d v="2014-12-26T06:00:00"/>
    <b v="0"/>
    <b v="1"/>
    <s v="music/rock"/>
    <x v="1"/>
  </r>
  <r>
    <x v="0"/>
    <n v="0.94142857142857139"/>
    <n v="94.142857142857139"/>
    <n v="35"/>
    <s v="IT"/>
    <s v="EUR"/>
    <n v="1434690000"/>
    <n v="1438750800"/>
    <x v="532"/>
    <x v="0"/>
    <d v="2015-08-05T05:00:00"/>
    <b v="0"/>
    <b v="0"/>
    <s v="film &amp; video/shorts"/>
    <x v="4"/>
  </r>
  <r>
    <x v="3"/>
    <n v="0.54400000000000004"/>
    <n v="52.085106382978722"/>
    <n v="94"/>
    <s v="US"/>
    <s v="USD"/>
    <n v="1443416400"/>
    <n v="1444798800"/>
    <x v="533"/>
    <x v="0"/>
    <d v="2015-10-14T05:00:00"/>
    <b v="0"/>
    <b v="1"/>
    <s v="music/rock"/>
    <x v="1"/>
  </r>
  <r>
    <x v="1"/>
    <n v="1.1188059701492536"/>
    <n v="24.986666666666668"/>
    <n v="300"/>
    <s v="US"/>
    <s v="USD"/>
    <n v="1399006800"/>
    <n v="1399179600"/>
    <x v="534"/>
    <x v="1"/>
    <d v="2014-05-04T05:00:00"/>
    <b v="0"/>
    <b v="0"/>
    <s v="journalism/audio"/>
    <x v="8"/>
  </r>
  <r>
    <x v="1"/>
    <n v="3.6914814814814814"/>
    <n v="69.215277777777771"/>
    <n v="144"/>
    <s v="US"/>
    <s v="USD"/>
    <n v="1575698400"/>
    <n v="1576562400"/>
    <x v="535"/>
    <x v="3"/>
    <d v="2019-12-17T06:00:00"/>
    <b v="0"/>
    <b v="1"/>
    <s v="food/food trucks"/>
    <x v="0"/>
  </r>
  <r>
    <x v="0"/>
    <n v="0.62930372148859548"/>
    <n v="93.944444444444443"/>
    <n v="558"/>
    <s v="US"/>
    <s v="USD"/>
    <n v="1400562000"/>
    <n v="1400821200"/>
    <x v="536"/>
    <x v="1"/>
    <d v="2014-05-23T05:00:00"/>
    <b v="0"/>
    <b v="1"/>
    <s v="theater/plays"/>
    <x v="3"/>
  </r>
  <r>
    <x v="0"/>
    <n v="0.6492783505154639"/>
    <n v="98.40625"/>
    <n v="64"/>
    <s v="US"/>
    <s v="USD"/>
    <n v="1509512400"/>
    <n v="1510984800"/>
    <x v="537"/>
    <x v="5"/>
    <d v="2017-11-18T06:00:00"/>
    <b v="0"/>
    <b v="0"/>
    <s v="theater/plays"/>
    <x v="3"/>
  </r>
  <r>
    <x v="3"/>
    <n v="0.18853658536585366"/>
    <n v="41.783783783783782"/>
    <n v="37"/>
    <s v="US"/>
    <s v="USD"/>
    <n v="1299823200"/>
    <n v="1302066000"/>
    <x v="538"/>
    <x v="8"/>
    <d v="2011-04-06T05:00:00"/>
    <b v="0"/>
    <b v="0"/>
    <s v="music/jazz"/>
    <x v="1"/>
  </r>
  <r>
    <x v="0"/>
    <n v="0.1675440414507772"/>
    <n v="65.991836734693877"/>
    <n v="245"/>
    <s v="US"/>
    <s v="USD"/>
    <n v="1322719200"/>
    <n v="1322978400"/>
    <x v="539"/>
    <x v="8"/>
    <d v="2011-12-04T06:00:00"/>
    <b v="0"/>
    <b v="0"/>
    <s v="film &amp; video/science fiction"/>
    <x v="4"/>
  </r>
  <r>
    <x v="1"/>
    <n v="1.0111290322580646"/>
    <n v="72.05747126436782"/>
    <n v="87"/>
    <s v="US"/>
    <s v="USD"/>
    <n v="1312693200"/>
    <n v="1313730000"/>
    <x v="540"/>
    <x v="8"/>
    <d v="2011-08-19T05:00:00"/>
    <b v="0"/>
    <b v="0"/>
    <s v="music/jazz"/>
    <x v="1"/>
  </r>
  <r>
    <x v="1"/>
    <n v="3.4150228310502282"/>
    <n v="48.003209242618745"/>
    <n v="3116"/>
    <s v="US"/>
    <s v="USD"/>
    <n v="1393394400"/>
    <n v="1394085600"/>
    <x v="541"/>
    <x v="1"/>
    <d v="2014-03-06T06:00:00"/>
    <b v="0"/>
    <b v="0"/>
    <s v="theater/plays"/>
    <x v="3"/>
  </r>
  <r>
    <x v="0"/>
    <n v="0.64016666666666666"/>
    <n v="54.098591549295776"/>
    <n v="71"/>
    <s v="US"/>
    <s v="USD"/>
    <n v="1304053200"/>
    <n v="1305349200"/>
    <x v="542"/>
    <x v="8"/>
    <d v="2011-05-14T05:00:00"/>
    <b v="0"/>
    <b v="0"/>
    <s v="technology/web"/>
    <x v="2"/>
  </r>
  <r>
    <x v="0"/>
    <n v="0.5208045977011494"/>
    <n v="107.88095238095238"/>
    <n v="42"/>
    <s v="US"/>
    <s v="USD"/>
    <n v="1433912400"/>
    <n v="1434344400"/>
    <x v="543"/>
    <x v="0"/>
    <d v="2015-06-15T05:00:00"/>
    <b v="0"/>
    <b v="1"/>
    <s v="games/video games"/>
    <x v="6"/>
  </r>
  <r>
    <x v="1"/>
    <n v="3.2240211640211642"/>
    <n v="67.034103410341032"/>
    <n v="909"/>
    <s v="US"/>
    <s v="USD"/>
    <n v="1329717600"/>
    <n v="1331186400"/>
    <x v="544"/>
    <x v="4"/>
    <d v="2012-03-08T06:00:00"/>
    <b v="0"/>
    <b v="0"/>
    <s v="film &amp; video/documentary"/>
    <x v="4"/>
  </r>
  <r>
    <x v="1"/>
    <n v="1.1950810185185186"/>
    <n v="64.01425914445133"/>
    <n v="1613"/>
    <s v="US"/>
    <s v="USD"/>
    <n v="1335330000"/>
    <n v="1336539600"/>
    <x v="545"/>
    <x v="4"/>
    <d v="2012-05-09T05:00:00"/>
    <b v="0"/>
    <b v="0"/>
    <s v="technology/web"/>
    <x v="2"/>
  </r>
  <r>
    <x v="1"/>
    <n v="1.4679775280898877"/>
    <n v="96.066176470588232"/>
    <n v="136"/>
    <s v="US"/>
    <s v="USD"/>
    <n v="1268888400"/>
    <n v="1269752400"/>
    <x v="546"/>
    <x v="6"/>
    <d v="2010-03-28T05:00:00"/>
    <b v="0"/>
    <b v="0"/>
    <s v="publishing/translations"/>
    <x v="5"/>
  </r>
  <r>
    <x v="1"/>
    <n v="9.5057142857142853"/>
    <n v="51.184615384615384"/>
    <n v="130"/>
    <s v="US"/>
    <s v="USD"/>
    <n v="1289973600"/>
    <n v="1291615200"/>
    <x v="547"/>
    <x v="6"/>
    <d v="2010-12-06T06:00:00"/>
    <b v="0"/>
    <b v="0"/>
    <s v="music/rock"/>
    <x v="1"/>
  </r>
  <r>
    <x v="0"/>
    <n v="0.72893617021276591"/>
    <n v="43.92307692307692"/>
    <n v="156"/>
    <s v="CA"/>
    <s v="CAD"/>
    <n v="1547877600"/>
    <n v="1552366800"/>
    <x v="548"/>
    <x v="3"/>
    <d v="2019-03-12T05:00:00"/>
    <b v="0"/>
    <b v="1"/>
    <s v="food/food trucks"/>
    <x v="0"/>
  </r>
  <r>
    <x v="0"/>
    <n v="0.7900824873096447"/>
    <n v="91.021198830409361"/>
    <n v="1368"/>
    <s v="GB"/>
    <s v="GBP"/>
    <n v="1269493200"/>
    <n v="1272171600"/>
    <x v="298"/>
    <x v="6"/>
    <d v="2010-04-25T05:00:00"/>
    <b v="0"/>
    <b v="0"/>
    <s v="theater/plays"/>
    <x v="3"/>
  </r>
  <r>
    <x v="0"/>
    <n v="0.64721518987341775"/>
    <n v="50.127450980392155"/>
    <n v="102"/>
    <s v="US"/>
    <s v="USD"/>
    <n v="1436072400"/>
    <n v="1436677200"/>
    <x v="549"/>
    <x v="0"/>
    <d v="2015-07-12T05:00:00"/>
    <b v="0"/>
    <b v="0"/>
    <s v="film &amp; video/documentary"/>
    <x v="4"/>
  </r>
  <r>
    <x v="0"/>
    <n v="0.82028169014084507"/>
    <n v="67.720930232558146"/>
    <n v="86"/>
    <s v="AU"/>
    <s v="AUD"/>
    <n v="1419141600"/>
    <n v="1420092000"/>
    <x v="550"/>
    <x v="0"/>
    <d v="2015-01-01T06:00:00"/>
    <b v="0"/>
    <b v="0"/>
    <s v="publishing/radio &amp; podcasts"/>
    <x v="5"/>
  </r>
  <r>
    <x v="1"/>
    <n v="10.376666666666667"/>
    <n v="61.03921568627451"/>
    <n v="102"/>
    <s v="US"/>
    <s v="USD"/>
    <n v="1279083600"/>
    <n v="1279947600"/>
    <x v="551"/>
    <x v="6"/>
    <d v="2010-07-24T05:00:00"/>
    <b v="0"/>
    <b v="0"/>
    <s v="games/video games"/>
    <x v="6"/>
  </r>
  <r>
    <x v="0"/>
    <n v="0.12910076530612244"/>
    <n v="80.011857707509876"/>
    <n v="253"/>
    <s v="US"/>
    <s v="USD"/>
    <n v="1401426000"/>
    <n v="1402203600"/>
    <x v="552"/>
    <x v="1"/>
    <d v="2014-06-08T05:00:00"/>
    <b v="0"/>
    <b v="0"/>
    <s v="theater/plays"/>
    <x v="3"/>
  </r>
  <r>
    <x v="1"/>
    <n v="1.5484210526315789"/>
    <n v="47.001497753369947"/>
    <n v="4006"/>
    <s v="US"/>
    <s v="USD"/>
    <n v="1395810000"/>
    <n v="1396933200"/>
    <x v="238"/>
    <x v="1"/>
    <d v="2014-04-08T05:00:00"/>
    <b v="0"/>
    <b v="0"/>
    <s v="film &amp; video/animation"/>
    <x v="4"/>
  </r>
  <r>
    <x v="0"/>
    <n v="7.0991735537190084E-2"/>
    <n v="71.127388535031841"/>
    <n v="157"/>
    <s v="US"/>
    <s v="USD"/>
    <n v="1467003600"/>
    <n v="1467262800"/>
    <x v="553"/>
    <x v="7"/>
    <d v="2016-06-30T05:00:00"/>
    <b v="0"/>
    <b v="1"/>
    <s v="theater/plays"/>
    <x v="3"/>
  </r>
  <r>
    <x v="1"/>
    <n v="2.0852773826458035"/>
    <n v="89.99079189686924"/>
    <n v="1629"/>
    <s v="US"/>
    <s v="USD"/>
    <n v="1268715600"/>
    <n v="1270530000"/>
    <x v="554"/>
    <x v="6"/>
    <d v="2010-04-06T05:00:00"/>
    <b v="0"/>
    <b v="1"/>
    <s v="theater/plays"/>
    <x v="3"/>
  </r>
  <r>
    <x v="0"/>
    <n v="0.99683544303797467"/>
    <n v="43.032786885245905"/>
    <n v="183"/>
    <s v="US"/>
    <s v="USD"/>
    <n v="1457157600"/>
    <n v="1457762400"/>
    <x v="496"/>
    <x v="7"/>
    <d v="2016-03-12T06:00:00"/>
    <b v="0"/>
    <b v="1"/>
    <s v="film &amp; video/drama"/>
    <x v="4"/>
  </r>
  <r>
    <x v="1"/>
    <n v="2.0159756097560977"/>
    <n v="67.997714808043881"/>
    <n v="2188"/>
    <s v="US"/>
    <s v="USD"/>
    <n v="1573970400"/>
    <n v="1575525600"/>
    <x v="555"/>
    <x v="3"/>
    <d v="2019-12-05T06:00:00"/>
    <b v="0"/>
    <b v="0"/>
    <s v="theater/plays"/>
    <x v="3"/>
  </r>
  <r>
    <x v="1"/>
    <n v="1.6209032258064515"/>
    <n v="73.004566210045667"/>
    <n v="2409"/>
    <s v="IT"/>
    <s v="EUR"/>
    <n v="1276578000"/>
    <n v="1279083600"/>
    <x v="556"/>
    <x v="6"/>
    <d v="2010-07-14T05:00:00"/>
    <b v="0"/>
    <b v="0"/>
    <s v="music/rock"/>
    <x v="1"/>
  </r>
  <r>
    <x v="0"/>
    <n v="3.6436208125445471E-2"/>
    <n v="62.341463414634148"/>
    <n v="82"/>
    <s v="DK"/>
    <s v="DKK"/>
    <n v="1423720800"/>
    <n v="1424412000"/>
    <x v="557"/>
    <x v="0"/>
    <d v="2015-02-20T06:00:00"/>
    <b v="0"/>
    <b v="0"/>
    <s v="film &amp; video/documentary"/>
    <x v="4"/>
  </r>
  <r>
    <x v="0"/>
    <n v="0.05"/>
    <n v="5"/>
    <n v="1"/>
    <s v="GB"/>
    <s v="GBP"/>
    <n v="1375160400"/>
    <n v="1376197200"/>
    <x v="558"/>
    <x v="2"/>
    <d v="2013-08-11T05:00:00"/>
    <b v="0"/>
    <b v="0"/>
    <s v="food/food trucks"/>
    <x v="0"/>
  </r>
  <r>
    <x v="1"/>
    <n v="2.0663492063492064"/>
    <n v="67.103092783505161"/>
    <n v="194"/>
    <s v="US"/>
    <s v="USD"/>
    <n v="1401426000"/>
    <n v="1402894800"/>
    <x v="559"/>
    <x v="1"/>
    <d v="2014-06-16T05:00:00"/>
    <b v="1"/>
    <b v="0"/>
    <s v="technology/wearables"/>
    <x v="2"/>
  </r>
  <r>
    <x v="1"/>
    <n v="1.2823628691983122"/>
    <n v="79.978947368421046"/>
    <n v="1140"/>
    <s v="US"/>
    <s v="USD"/>
    <n v="1433480400"/>
    <n v="1434430800"/>
    <x v="560"/>
    <x v="0"/>
    <d v="2015-06-16T05:00:00"/>
    <b v="0"/>
    <b v="0"/>
    <s v="theater/plays"/>
    <x v="3"/>
  </r>
  <r>
    <x v="1"/>
    <n v="1.1966037735849056"/>
    <n v="62.176470588235297"/>
    <n v="102"/>
    <s v="US"/>
    <s v="USD"/>
    <n v="1555563600"/>
    <n v="1557896400"/>
    <x v="561"/>
    <x v="3"/>
    <d v="2019-05-15T05:00:00"/>
    <b v="0"/>
    <b v="0"/>
    <s v="theater/plays"/>
    <x v="3"/>
  </r>
  <r>
    <x v="1"/>
    <n v="1.7073055242390078"/>
    <n v="53.005950297514879"/>
    <n v="2857"/>
    <s v="US"/>
    <s v="USD"/>
    <n v="1295676000"/>
    <n v="1297490400"/>
    <x v="562"/>
    <x v="8"/>
    <d v="2011-02-12T06:00:00"/>
    <b v="0"/>
    <b v="0"/>
    <s v="theater/plays"/>
    <x v="3"/>
  </r>
  <r>
    <x v="1"/>
    <n v="1.8721212121212121"/>
    <n v="57.738317757009348"/>
    <n v="107"/>
    <s v="US"/>
    <s v="USD"/>
    <n v="1443848400"/>
    <n v="1447394400"/>
    <x v="563"/>
    <x v="0"/>
    <d v="2015-11-13T06:00:00"/>
    <b v="0"/>
    <b v="0"/>
    <s v="publishing/nonfiction"/>
    <x v="5"/>
  </r>
  <r>
    <x v="1"/>
    <n v="1.8838235294117647"/>
    <n v="40.03125"/>
    <n v="160"/>
    <s v="GB"/>
    <s v="GBP"/>
    <n v="1457330400"/>
    <n v="1458277200"/>
    <x v="529"/>
    <x v="7"/>
    <d v="2016-03-18T05:00:00"/>
    <b v="0"/>
    <b v="0"/>
    <s v="music/rock"/>
    <x v="1"/>
  </r>
  <r>
    <x v="1"/>
    <n v="1.3129869186046512"/>
    <n v="81.016591928251117"/>
    <n v="2230"/>
    <s v="US"/>
    <s v="USD"/>
    <n v="1395550800"/>
    <n v="1395723600"/>
    <x v="564"/>
    <x v="1"/>
    <d v="2014-03-25T05:00:00"/>
    <b v="0"/>
    <b v="0"/>
    <s v="food/food trucks"/>
    <x v="0"/>
  </r>
  <r>
    <x v="1"/>
    <n v="2.8397435897435899"/>
    <n v="35.047468354430379"/>
    <n v="316"/>
    <s v="US"/>
    <s v="USD"/>
    <n v="1551852000"/>
    <n v="1552197600"/>
    <x v="565"/>
    <x v="3"/>
    <d v="2019-03-10T06:00:00"/>
    <b v="0"/>
    <b v="1"/>
    <s v="music/jazz"/>
    <x v="1"/>
  </r>
  <r>
    <x v="1"/>
    <n v="1.2041999999999999"/>
    <n v="102.92307692307692"/>
    <n v="117"/>
    <s v="US"/>
    <s v="USD"/>
    <n v="1547618400"/>
    <n v="1549087200"/>
    <x v="566"/>
    <x v="3"/>
    <d v="2019-02-02T06:00:00"/>
    <b v="0"/>
    <b v="0"/>
    <s v="film &amp; video/science fiction"/>
    <x v="4"/>
  </r>
  <r>
    <x v="1"/>
    <n v="4.1905607476635511"/>
    <n v="27.998126756166094"/>
    <n v="6406"/>
    <s v="US"/>
    <s v="USD"/>
    <n v="1355637600"/>
    <n v="1356847200"/>
    <x v="567"/>
    <x v="4"/>
    <d v="2012-12-30T06:00:00"/>
    <b v="0"/>
    <b v="0"/>
    <s v="theater/plays"/>
    <x v="3"/>
  </r>
  <r>
    <x v="3"/>
    <n v="0.13853658536585367"/>
    <n v="75.733333333333334"/>
    <n v="15"/>
    <s v="US"/>
    <s v="USD"/>
    <n v="1374728400"/>
    <n v="1375765200"/>
    <x v="568"/>
    <x v="2"/>
    <d v="2013-08-06T05:00:00"/>
    <b v="0"/>
    <b v="0"/>
    <s v="theater/plays"/>
    <x v="3"/>
  </r>
  <r>
    <x v="1"/>
    <n v="1.3943548387096774"/>
    <n v="45.026041666666664"/>
    <n v="192"/>
    <s v="US"/>
    <s v="USD"/>
    <n v="1287810000"/>
    <n v="1289800800"/>
    <x v="569"/>
    <x v="6"/>
    <d v="2010-11-15T06:00:00"/>
    <b v="0"/>
    <b v="0"/>
    <s v="music/electric music"/>
    <x v="1"/>
  </r>
  <r>
    <x v="1"/>
    <n v="1.74"/>
    <n v="73.615384615384613"/>
    <n v="26"/>
    <s v="CA"/>
    <s v="CAD"/>
    <n v="1503723600"/>
    <n v="1504501200"/>
    <x v="570"/>
    <x v="5"/>
    <d v="2017-09-04T05:00:00"/>
    <b v="0"/>
    <b v="0"/>
    <s v="theater/plays"/>
    <x v="3"/>
  </r>
  <r>
    <x v="1"/>
    <n v="1.5549056603773586"/>
    <n v="56.991701244813278"/>
    <n v="723"/>
    <s v="US"/>
    <s v="USD"/>
    <n v="1484114400"/>
    <n v="1485669600"/>
    <x v="571"/>
    <x v="5"/>
    <d v="2017-01-29T06:00:00"/>
    <b v="0"/>
    <b v="0"/>
    <s v="theater/plays"/>
    <x v="3"/>
  </r>
  <r>
    <x v="1"/>
    <n v="1.7044705882352942"/>
    <n v="85.223529411764702"/>
    <n v="170"/>
    <s v="IT"/>
    <s v="EUR"/>
    <n v="1461906000"/>
    <n v="1462770000"/>
    <x v="572"/>
    <x v="7"/>
    <d v="2016-05-09T05:00:00"/>
    <b v="0"/>
    <b v="0"/>
    <s v="theater/plays"/>
    <x v="3"/>
  </r>
  <r>
    <x v="1"/>
    <n v="1.8951562500000001"/>
    <n v="50.962184873949582"/>
    <n v="238"/>
    <s v="GB"/>
    <s v="GBP"/>
    <n v="1379653200"/>
    <n v="1379739600"/>
    <x v="573"/>
    <x v="2"/>
    <d v="2013-09-21T05:00:00"/>
    <b v="0"/>
    <b v="1"/>
    <s v="music/indie rock"/>
    <x v="1"/>
  </r>
  <r>
    <x v="1"/>
    <n v="2.4971428571428573"/>
    <n v="63.563636363636363"/>
    <n v="55"/>
    <s v="US"/>
    <s v="USD"/>
    <n v="1401858000"/>
    <n v="1402722000"/>
    <x v="471"/>
    <x v="1"/>
    <d v="2014-06-14T05:00:00"/>
    <b v="0"/>
    <b v="0"/>
    <s v="theater/plays"/>
    <x v="3"/>
  </r>
  <r>
    <x v="0"/>
    <n v="0.48860523665659616"/>
    <n v="80.999165275459092"/>
    <n v="1198"/>
    <s v="US"/>
    <s v="USD"/>
    <n v="1367470800"/>
    <n v="1369285200"/>
    <x v="574"/>
    <x v="2"/>
    <d v="2013-05-23T05:00:00"/>
    <b v="0"/>
    <b v="0"/>
    <s v="publishing/nonfiction"/>
    <x v="5"/>
  </r>
  <r>
    <x v="0"/>
    <n v="0.28461970393057684"/>
    <n v="86.044753086419746"/>
    <n v="648"/>
    <s v="US"/>
    <s v="USD"/>
    <n v="1304658000"/>
    <n v="1304744400"/>
    <x v="575"/>
    <x v="8"/>
    <d v="2011-05-07T05:00:00"/>
    <b v="1"/>
    <b v="1"/>
    <s v="theater/plays"/>
    <x v="3"/>
  </r>
  <r>
    <x v="1"/>
    <n v="2.6802325581395348"/>
    <n v="90.0390625"/>
    <n v="128"/>
    <s v="AU"/>
    <s v="AUD"/>
    <n v="1467954000"/>
    <n v="1468299600"/>
    <x v="576"/>
    <x v="7"/>
    <d v="2016-07-12T05:00:00"/>
    <b v="0"/>
    <b v="0"/>
    <s v="photography/photography books"/>
    <x v="7"/>
  </r>
  <r>
    <x v="1"/>
    <n v="6.1980078125000002"/>
    <n v="74.006063432835816"/>
    <n v="2144"/>
    <s v="US"/>
    <s v="USD"/>
    <n v="1473742800"/>
    <n v="1474174800"/>
    <x v="577"/>
    <x v="7"/>
    <d v="2016-09-18T05:00:00"/>
    <b v="0"/>
    <b v="0"/>
    <s v="theater/plays"/>
    <x v="3"/>
  </r>
  <r>
    <x v="0"/>
    <n v="3.1301587301587303E-2"/>
    <n v="92.4375"/>
    <n v="64"/>
    <s v="US"/>
    <s v="USD"/>
    <n v="1523768400"/>
    <n v="1526014800"/>
    <x v="578"/>
    <x v="9"/>
    <d v="2018-05-11T05:00:00"/>
    <b v="0"/>
    <b v="0"/>
    <s v="music/indie rock"/>
    <x v="1"/>
  </r>
  <r>
    <x v="1"/>
    <n v="1.5992152704135738"/>
    <n v="55.999257333828446"/>
    <n v="2693"/>
    <s v="GB"/>
    <s v="GBP"/>
    <n v="1437022800"/>
    <n v="1437454800"/>
    <x v="477"/>
    <x v="0"/>
    <d v="2015-07-21T05:00:00"/>
    <b v="0"/>
    <b v="0"/>
    <s v="theater/plays"/>
    <x v="3"/>
  </r>
  <r>
    <x v="1"/>
    <n v="2.793921568627451"/>
    <n v="32.983796296296298"/>
    <n v="432"/>
    <s v="US"/>
    <s v="USD"/>
    <n v="1422165600"/>
    <n v="1422684000"/>
    <x v="579"/>
    <x v="0"/>
    <d v="2015-01-31T06:00:00"/>
    <b v="0"/>
    <b v="0"/>
    <s v="photography/photography books"/>
    <x v="7"/>
  </r>
  <r>
    <x v="0"/>
    <n v="0.77373333333333338"/>
    <n v="93.596774193548384"/>
    <n v="62"/>
    <s v="US"/>
    <s v="USD"/>
    <n v="1580104800"/>
    <n v="1581314400"/>
    <x v="580"/>
    <x v="10"/>
    <d v="2020-02-10T06:00:00"/>
    <b v="0"/>
    <b v="0"/>
    <s v="theater/plays"/>
    <x v="3"/>
  </r>
  <r>
    <x v="1"/>
    <n v="2.0632812500000002"/>
    <n v="69.867724867724874"/>
    <n v="189"/>
    <s v="US"/>
    <s v="USD"/>
    <n v="1285650000"/>
    <n v="1286427600"/>
    <x v="581"/>
    <x v="6"/>
    <d v="2010-10-07T05:00:00"/>
    <b v="0"/>
    <b v="1"/>
    <s v="theater/plays"/>
    <x v="3"/>
  </r>
  <r>
    <x v="1"/>
    <n v="6.9424999999999999"/>
    <n v="72.129870129870127"/>
    <n v="154"/>
    <s v="GB"/>
    <s v="GBP"/>
    <n v="1276664400"/>
    <n v="1278738000"/>
    <x v="582"/>
    <x v="6"/>
    <d v="2010-07-10T05:00:00"/>
    <b v="1"/>
    <b v="0"/>
    <s v="food/food trucks"/>
    <x v="0"/>
  </r>
  <r>
    <x v="1"/>
    <n v="1.5178947368421052"/>
    <n v="30.041666666666668"/>
    <n v="96"/>
    <s v="US"/>
    <s v="USD"/>
    <n v="1286168400"/>
    <n v="1286427600"/>
    <x v="581"/>
    <x v="6"/>
    <d v="2010-10-07T05:00:00"/>
    <b v="0"/>
    <b v="0"/>
    <s v="music/indie rock"/>
    <x v="1"/>
  </r>
  <r>
    <x v="0"/>
    <n v="0.64582072176949945"/>
    <n v="73.968000000000004"/>
    <n v="750"/>
    <s v="US"/>
    <s v="USD"/>
    <n v="1467781200"/>
    <n v="1467954000"/>
    <x v="583"/>
    <x v="7"/>
    <d v="2016-07-08T05:00:00"/>
    <b v="0"/>
    <b v="1"/>
    <s v="theater/plays"/>
    <x v="3"/>
  </r>
  <r>
    <x v="3"/>
    <n v="0.62873684210526315"/>
    <n v="68.65517241379311"/>
    <n v="87"/>
    <s v="US"/>
    <s v="USD"/>
    <n v="1556686800"/>
    <n v="1557637200"/>
    <x v="584"/>
    <x v="3"/>
    <d v="2019-05-12T05:00:00"/>
    <b v="0"/>
    <b v="1"/>
    <s v="theater/plays"/>
    <x v="3"/>
  </r>
  <r>
    <x v="1"/>
    <n v="3.1039864864864866"/>
    <n v="59.992164544564154"/>
    <n v="3063"/>
    <s v="US"/>
    <s v="USD"/>
    <n v="1553576400"/>
    <n v="1553922000"/>
    <x v="585"/>
    <x v="3"/>
    <d v="2019-03-30T05:00:00"/>
    <b v="0"/>
    <b v="0"/>
    <s v="theater/plays"/>
    <x v="3"/>
  </r>
  <r>
    <x v="2"/>
    <n v="0.42859916782246882"/>
    <n v="111.15827338129496"/>
    <n v="278"/>
    <s v="US"/>
    <s v="USD"/>
    <n v="1414904400"/>
    <n v="1416463200"/>
    <x v="586"/>
    <x v="1"/>
    <d v="2014-11-20T06:00:00"/>
    <b v="0"/>
    <b v="0"/>
    <s v="theater/plays"/>
    <x v="3"/>
  </r>
  <r>
    <x v="0"/>
    <n v="0.83119402985074631"/>
    <n v="53.038095238095238"/>
    <n v="105"/>
    <s v="US"/>
    <s v="USD"/>
    <n v="1446876000"/>
    <n v="1447221600"/>
    <x v="587"/>
    <x v="0"/>
    <d v="2015-11-11T06:00:00"/>
    <b v="0"/>
    <b v="0"/>
    <s v="film &amp; video/animation"/>
    <x v="4"/>
  </r>
  <r>
    <x v="3"/>
    <n v="0.78531302876480547"/>
    <n v="55.985524728588658"/>
    <n v="1658"/>
    <s v="US"/>
    <s v="USD"/>
    <n v="1490418000"/>
    <n v="1491627600"/>
    <x v="588"/>
    <x v="5"/>
    <d v="2017-04-08T05:00:00"/>
    <b v="0"/>
    <b v="0"/>
    <s v="film &amp; video/television"/>
    <x v="4"/>
  </r>
  <r>
    <x v="1"/>
    <n v="1.1409352517985611"/>
    <n v="69.986760812003524"/>
    <n v="2266"/>
    <s v="US"/>
    <s v="USD"/>
    <n v="1360389600"/>
    <n v="1363150800"/>
    <x v="589"/>
    <x v="2"/>
    <d v="2013-03-13T05:00:00"/>
    <b v="0"/>
    <b v="0"/>
    <s v="film &amp; video/television"/>
    <x v="4"/>
  </r>
  <r>
    <x v="0"/>
    <n v="0.64537683358624176"/>
    <n v="48.998079877112133"/>
    <n v="2604"/>
    <s v="DK"/>
    <s v="DKK"/>
    <n v="1326866400"/>
    <n v="1330754400"/>
    <x v="590"/>
    <x v="4"/>
    <d v="2012-03-03T06:00:00"/>
    <b v="0"/>
    <b v="1"/>
    <s v="film &amp; video/animation"/>
    <x v="4"/>
  </r>
  <r>
    <x v="0"/>
    <n v="0.79411764705882348"/>
    <n v="103.84615384615384"/>
    <n v="65"/>
    <s v="US"/>
    <s v="USD"/>
    <n v="1479103200"/>
    <n v="1479794400"/>
    <x v="591"/>
    <x v="7"/>
    <d v="2016-11-22T06:00:00"/>
    <b v="0"/>
    <b v="0"/>
    <s v="theater/plays"/>
    <x v="3"/>
  </r>
  <r>
    <x v="0"/>
    <n v="0.11419117647058824"/>
    <n v="99.127659574468083"/>
    <n v="94"/>
    <s v="US"/>
    <s v="USD"/>
    <n v="1280206800"/>
    <n v="1281243600"/>
    <x v="592"/>
    <x v="6"/>
    <d v="2010-08-08T05:00:00"/>
    <b v="0"/>
    <b v="1"/>
    <s v="theater/plays"/>
    <x v="3"/>
  </r>
  <r>
    <x v="2"/>
    <n v="0.56186046511627907"/>
    <n v="107.37777777777778"/>
    <n v="45"/>
    <s v="US"/>
    <s v="USD"/>
    <n v="1532754000"/>
    <n v="1532754000"/>
    <x v="593"/>
    <x v="9"/>
    <d v="2018-07-28T05:00:00"/>
    <b v="0"/>
    <b v="1"/>
    <s v="film &amp; video/drama"/>
    <x v="4"/>
  </r>
  <r>
    <x v="0"/>
    <n v="0.16501669449081802"/>
    <n v="76.922178988326849"/>
    <n v="257"/>
    <s v="US"/>
    <s v="USD"/>
    <n v="1453096800"/>
    <n v="1453356000"/>
    <x v="510"/>
    <x v="7"/>
    <d v="2016-01-21T06:00:00"/>
    <b v="0"/>
    <b v="0"/>
    <s v="theater/plays"/>
    <x v="3"/>
  </r>
  <r>
    <x v="1"/>
    <n v="1.1996808510638297"/>
    <n v="58.128865979381445"/>
    <n v="194"/>
    <s v="CH"/>
    <s v="CHF"/>
    <n v="1487570400"/>
    <n v="1489986000"/>
    <x v="594"/>
    <x v="5"/>
    <d v="2017-03-20T05:00:00"/>
    <b v="0"/>
    <b v="0"/>
    <s v="theater/plays"/>
    <x v="3"/>
  </r>
  <r>
    <x v="1"/>
    <n v="1.4545652173913044"/>
    <n v="103.73643410852713"/>
    <n v="129"/>
    <s v="CA"/>
    <s v="CAD"/>
    <n v="1545026400"/>
    <n v="1545804000"/>
    <x v="595"/>
    <x v="9"/>
    <d v="2018-12-26T06:00:00"/>
    <b v="0"/>
    <b v="0"/>
    <s v="technology/wearables"/>
    <x v="2"/>
  </r>
  <r>
    <x v="1"/>
    <n v="2.2138255033557046"/>
    <n v="87.962666666666664"/>
    <n v="375"/>
    <s v="US"/>
    <s v="USD"/>
    <n v="1488348000"/>
    <n v="1489899600"/>
    <x v="596"/>
    <x v="5"/>
    <d v="2017-03-19T05:00:00"/>
    <b v="0"/>
    <b v="0"/>
    <s v="theater/plays"/>
    <x v="3"/>
  </r>
  <r>
    <x v="0"/>
    <n v="0.48396694214876035"/>
    <n v="28"/>
    <n v="2928"/>
    <s v="CA"/>
    <s v="CAD"/>
    <n v="1545112800"/>
    <n v="1546495200"/>
    <x v="597"/>
    <x v="3"/>
    <d v="2019-01-03T06:00:00"/>
    <b v="0"/>
    <b v="0"/>
    <s v="theater/plays"/>
    <x v="3"/>
  </r>
  <r>
    <x v="0"/>
    <n v="0.92911504424778757"/>
    <n v="37.999361294443261"/>
    <n v="4697"/>
    <s v="US"/>
    <s v="USD"/>
    <n v="1537938000"/>
    <n v="1539752400"/>
    <x v="598"/>
    <x v="9"/>
    <d v="2018-10-17T05:00:00"/>
    <b v="0"/>
    <b v="1"/>
    <s v="music/rock"/>
    <x v="1"/>
  </r>
  <r>
    <x v="0"/>
    <n v="0.88599797365754818"/>
    <n v="29.999313893653515"/>
    <n v="2915"/>
    <s v="US"/>
    <s v="USD"/>
    <n v="1363150800"/>
    <n v="1364101200"/>
    <x v="599"/>
    <x v="2"/>
    <d v="2013-03-24T05:00:00"/>
    <b v="0"/>
    <b v="0"/>
    <s v="games/video games"/>
    <x v="6"/>
  </r>
  <r>
    <x v="0"/>
    <n v="0.41399999999999998"/>
    <n v="103.5"/>
    <n v="18"/>
    <s v="US"/>
    <s v="USD"/>
    <n v="1523250000"/>
    <n v="1525323600"/>
    <x v="600"/>
    <x v="9"/>
    <d v="2018-05-03T05:00:00"/>
    <b v="0"/>
    <b v="0"/>
    <s v="publishing/translations"/>
    <x v="5"/>
  </r>
  <r>
    <x v="3"/>
    <n v="0.63056795131845844"/>
    <n v="85.994467496542185"/>
    <n v="723"/>
    <s v="US"/>
    <s v="USD"/>
    <n v="1499317200"/>
    <n v="1500872400"/>
    <x v="601"/>
    <x v="5"/>
    <d v="2017-07-24T05:00:00"/>
    <b v="1"/>
    <b v="0"/>
    <s v="food/food trucks"/>
    <x v="0"/>
  </r>
  <r>
    <x v="0"/>
    <n v="0.48482333607230893"/>
    <n v="98.011627906976742"/>
    <n v="602"/>
    <s v="CH"/>
    <s v="CHF"/>
    <n v="1287550800"/>
    <n v="1288501200"/>
    <x v="602"/>
    <x v="6"/>
    <d v="2010-10-31T05:00:00"/>
    <b v="1"/>
    <b v="1"/>
    <s v="theater/plays"/>
    <x v="3"/>
  </r>
  <r>
    <x v="0"/>
    <n v="0.02"/>
    <n v="2"/>
    <n v="1"/>
    <s v="US"/>
    <s v="USD"/>
    <n v="1404795600"/>
    <n v="1407128400"/>
    <x v="603"/>
    <x v="1"/>
    <d v="2014-08-04T05:00:00"/>
    <b v="0"/>
    <b v="0"/>
    <s v="music/jazz"/>
    <x v="1"/>
  </r>
  <r>
    <x v="0"/>
    <n v="0.88479410269445857"/>
    <n v="44.994570837642193"/>
    <n v="3868"/>
    <s v="IT"/>
    <s v="EUR"/>
    <n v="1393048800"/>
    <n v="1394344800"/>
    <x v="604"/>
    <x v="1"/>
    <d v="2014-03-09T06:00:00"/>
    <b v="0"/>
    <b v="0"/>
    <s v="film &amp; video/shorts"/>
    <x v="4"/>
  </r>
  <r>
    <x v="1"/>
    <n v="1.2684"/>
    <n v="31.012224938875306"/>
    <n v="409"/>
    <s v="US"/>
    <s v="USD"/>
    <n v="1470373200"/>
    <n v="1474088400"/>
    <x v="292"/>
    <x v="7"/>
    <d v="2016-09-17T05:00:00"/>
    <b v="0"/>
    <b v="0"/>
    <s v="technology/web"/>
    <x v="2"/>
  </r>
  <r>
    <x v="1"/>
    <n v="23.388333333333332"/>
    <n v="59.970085470085472"/>
    <n v="234"/>
    <s v="US"/>
    <s v="USD"/>
    <n v="1460091600"/>
    <n v="1460264400"/>
    <x v="605"/>
    <x v="7"/>
    <d v="2016-04-10T05:00:00"/>
    <b v="0"/>
    <b v="0"/>
    <s v="technology/web"/>
    <x v="2"/>
  </r>
  <r>
    <x v="1"/>
    <n v="5.0838857142857146"/>
    <n v="58.9973474801061"/>
    <n v="3016"/>
    <s v="US"/>
    <s v="USD"/>
    <n v="1440392400"/>
    <n v="1440824400"/>
    <x v="606"/>
    <x v="0"/>
    <d v="2015-08-29T05:00:00"/>
    <b v="0"/>
    <b v="0"/>
    <s v="music/metal"/>
    <x v="1"/>
  </r>
  <r>
    <x v="1"/>
    <n v="1.9147826086956521"/>
    <n v="50.045454545454547"/>
    <n v="264"/>
    <s v="US"/>
    <s v="USD"/>
    <n v="1488434400"/>
    <n v="1489554000"/>
    <x v="607"/>
    <x v="5"/>
    <d v="2017-03-15T05:00:00"/>
    <b v="1"/>
    <b v="0"/>
    <s v="photography/photography books"/>
    <x v="7"/>
  </r>
  <r>
    <x v="0"/>
    <n v="0.42127533783783783"/>
    <n v="98.966269841269835"/>
    <n v="504"/>
    <s v="AU"/>
    <s v="AUD"/>
    <n v="1514440800"/>
    <n v="1514872800"/>
    <x v="608"/>
    <x v="9"/>
    <d v="2018-01-02T06:00:00"/>
    <b v="0"/>
    <b v="0"/>
    <s v="food/food trucks"/>
    <x v="0"/>
  </r>
  <r>
    <x v="0"/>
    <n v="8.2400000000000001E-2"/>
    <n v="58.857142857142854"/>
    <n v="14"/>
    <s v="US"/>
    <s v="USD"/>
    <n v="1514354400"/>
    <n v="1515736800"/>
    <x v="609"/>
    <x v="9"/>
    <d v="2018-01-12T06:00:00"/>
    <b v="0"/>
    <b v="0"/>
    <s v="film &amp; video/science fiction"/>
    <x v="4"/>
  </r>
  <r>
    <x v="3"/>
    <n v="0.60064638783269964"/>
    <n v="81.010256410256417"/>
    <n v="390"/>
    <s v="US"/>
    <s v="USD"/>
    <n v="1440910800"/>
    <n v="1442898000"/>
    <x v="610"/>
    <x v="0"/>
    <d v="2015-09-22T05:00:00"/>
    <b v="0"/>
    <b v="0"/>
    <s v="music/rock"/>
    <x v="1"/>
  </r>
  <r>
    <x v="0"/>
    <n v="0.47232808616404309"/>
    <n v="76.013333333333335"/>
    <n v="750"/>
    <s v="GB"/>
    <s v="GBP"/>
    <n v="1296108000"/>
    <n v="1296194400"/>
    <x v="611"/>
    <x v="8"/>
    <d v="2011-01-28T06:00:00"/>
    <b v="0"/>
    <b v="0"/>
    <s v="film &amp; video/documentary"/>
    <x v="4"/>
  </r>
  <r>
    <x v="0"/>
    <n v="0.81736263736263737"/>
    <n v="96.597402597402592"/>
    <n v="77"/>
    <s v="US"/>
    <s v="USD"/>
    <n v="1440133200"/>
    <n v="1440910800"/>
    <x v="612"/>
    <x v="0"/>
    <d v="2015-08-30T05:00:00"/>
    <b v="1"/>
    <b v="0"/>
    <s v="theater/plays"/>
    <x v="3"/>
  </r>
  <r>
    <x v="0"/>
    <n v="0.54187265917603"/>
    <n v="76.957446808510639"/>
    <n v="752"/>
    <s v="DK"/>
    <s v="DKK"/>
    <n v="1332910800"/>
    <n v="1335502800"/>
    <x v="613"/>
    <x v="4"/>
    <d v="2012-04-27T05:00:00"/>
    <b v="0"/>
    <b v="0"/>
    <s v="music/jazz"/>
    <x v="1"/>
  </r>
  <r>
    <x v="0"/>
    <n v="0.97868131868131869"/>
    <n v="67.984732824427482"/>
    <n v="131"/>
    <s v="US"/>
    <s v="USD"/>
    <n v="1544335200"/>
    <n v="1544680800"/>
    <x v="614"/>
    <x v="9"/>
    <d v="2018-12-13T06:00:00"/>
    <b v="0"/>
    <b v="0"/>
    <s v="theater/plays"/>
    <x v="3"/>
  </r>
  <r>
    <x v="0"/>
    <n v="0.77239999999999998"/>
    <n v="88.781609195402297"/>
    <n v="87"/>
    <s v="US"/>
    <s v="USD"/>
    <n v="1286427600"/>
    <n v="1288414800"/>
    <x v="615"/>
    <x v="6"/>
    <d v="2010-10-30T05:00:00"/>
    <b v="0"/>
    <b v="0"/>
    <s v="theater/plays"/>
    <x v="3"/>
  </r>
  <r>
    <x v="0"/>
    <n v="0.33464735516372796"/>
    <n v="24.99623706491063"/>
    <n v="1063"/>
    <s v="US"/>
    <s v="USD"/>
    <n v="1329717600"/>
    <n v="1330581600"/>
    <x v="616"/>
    <x v="4"/>
    <d v="2012-03-01T06:00:00"/>
    <b v="0"/>
    <b v="0"/>
    <s v="music/jazz"/>
    <x v="1"/>
  </r>
  <r>
    <x v="1"/>
    <n v="2.3958823529411766"/>
    <n v="44.922794117647058"/>
    <n v="272"/>
    <s v="US"/>
    <s v="USD"/>
    <n v="1310187600"/>
    <n v="1311397200"/>
    <x v="453"/>
    <x v="8"/>
    <d v="2011-07-23T05:00:00"/>
    <b v="0"/>
    <b v="1"/>
    <s v="film &amp; video/documentary"/>
    <x v="4"/>
  </r>
  <r>
    <x v="3"/>
    <n v="0.64032258064516134"/>
    <n v="79.400000000000006"/>
    <n v="25"/>
    <s v="US"/>
    <s v="USD"/>
    <n v="1377838800"/>
    <n v="1378357200"/>
    <x v="617"/>
    <x v="2"/>
    <d v="2013-09-05T05:00:00"/>
    <b v="0"/>
    <b v="1"/>
    <s v="theater/plays"/>
    <x v="3"/>
  </r>
  <r>
    <x v="1"/>
    <n v="1.7615942028985507"/>
    <n v="29.009546539379475"/>
    <n v="419"/>
    <s v="US"/>
    <s v="USD"/>
    <n v="1410325200"/>
    <n v="1411102800"/>
    <x v="618"/>
    <x v="1"/>
    <d v="2014-09-19T05:00:00"/>
    <b v="0"/>
    <b v="0"/>
    <s v="journalism/audio"/>
    <x v="8"/>
  </r>
  <r>
    <x v="0"/>
    <n v="0.20338181818181819"/>
    <n v="73.59210526315789"/>
    <n v="76"/>
    <s v="US"/>
    <s v="USD"/>
    <n v="1343797200"/>
    <n v="1344834000"/>
    <x v="619"/>
    <x v="4"/>
    <d v="2012-08-13T05:00:00"/>
    <b v="0"/>
    <b v="0"/>
    <s v="theater/plays"/>
    <x v="3"/>
  </r>
  <r>
    <x v="1"/>
    <n v="3.5864754098360656"/>
    <n v="107.97038864898211"/>
    <n v="1621"/>
    <s v="IT"/>
    <s v="EUR"/>
    <n v="1498453200"/>
    <n v="1499230800"/>
    <x v="620"/>
    <x v="5"/>
    <d v="2017-07-05T05:00:00"/>
    <b v="0"/>
    <b v="0"/>
    <s v="theater/plays"/>
    <x v="3"/>
  </r>
  <r>
    <x v="1"/>
    <n v="4.6885802469135802"/>
    <n v="68.987284287011803"/>
    <n v="1101"/>
    <s v="US"/>
    <s v="USD"/>
    <n v="1456380000"/>
    <n v="1457416800"/>
    <x v="621"/>
    <x v="7"/>
    <d v="2016-03-08T06:00:00"/>
    <b v="0"/>
    <b v="0"/>
    <s v="music/indie rock"/>
    <x v="1"/>
  </r>
  <r>
    <x v="1"/>
    <n v="1.220563524590164"/>
    <n v="111.02236719478098"/>
    <n v="1073"/>
    <s v="US"/>
    <s v="USD"/>
    <n v="1280552400"/>
    <n v="1280898000"/>
    <x v="622"/>
    <x v="6"/>
    <d v="2010-08-04T05:00:00"/>
    <b v="0"/>
    <b v="1"/>
    <s v="theater/plays"/>
    <x v="3"/>
  </r>
  <r>
    <x v="0"/>
    <n v="0.55931783729156137"/>
    <n v="24.997515808491418"/>
    <n v="4428"/>
    <s v="AU"/>
    <s v="AUD"/>
    <n v="1521608400"/>
    <n v="1522472400"/>
    <x v="623"/>
    <x v="9"/>
    <d v="2018-03-31T05:00:00"/>
    <b v="0"/>
    <b v="0"/>
    <s v="theater/plays"/>
    <x v="3"/>
  </r>
  <r>
    <x v="0"/>
    <n v="0.43660714285714286"/>
    <n v="42.155172413793103"/>
    <n v="58"/>
    <s v="IT"/>
    <s v="EUR"/>
    <n v="1460696400"/>
    <n v="1462510800"/>
    <x v="624"/>
    <x v="7"/>
    <d v="2016-05-06T05:00:00"/>
    <b v="0"/>
    <b v="0"/>
    <s v="music/indie rock"/>
    <x v="1"/>
  </r>
  <r>
    <x v="3"/>
    <n v="0.33538371411833628"/>
    <n v="47.003284072249592"/>
    <n v="1218"/>
    <s v="US"/>
    <s v="USD"/>
    <n v="1313730000"/>
    <n v="1317790800"/>
    <x v="625"/>
    <x v="8"/>
    <d v="2011-10-05T05:00:00"/>
    <b v="0"/>
    <b v="0"/>
    <s v="photography/photography books"/>
    <x v="7"/>
  </r>
  <r>
    <x v="1"/>
    <n v="1.2297938144329896"/>
    <n v="36.0392749244713"/>
    <n v="331"/>
    <s v="US"/>
    <s v="USD"/>
    <n v="1568178000"/>
    <n v="1568782800"/>
    <x v="626"/>
    <x v="3"/>
    <d v="2019-09-18T05:00:00"/>
    <b v="0"/>
    <b v="0"/>
    <s v="journalism/audio"/>
    <x v="8"/>
  </r>
  <r>
    <x v="1"/>
    <n v="1.8974959871589085"/>
    <n v="101.03760683760684"/>
    <n v="1170"/>
    <s v="US"/>
    <s v="USD"/>
    <n v="1348635600"/>
    <n v="1349413200"/>
    <x v="627"/>
    <x v="4"/>
    <d v="2012-10-05T05:00:00"/>
    <b v="0"/>
    <b v="0"/>
    <s v="photography/photography books"/>
    <x v="7"/>
  </r>
  <r>
    <x v="0"/>
    <n v="0.83622641509433959"/>
    <n v="39.927927927927925"/>
    <n v="111"/>
    <s v="US"/>
    <s v="USD"/>
    <n v="1468126800"/>
    <n v="1472446800"/>
    <x v="491"/>
    <x v="7"/>
    <d v="2016-08-29T05:00:00"/>
    <b v="0"/>
    <b v="0"/>
    <s v="publishing/fiction"/>
    <x v="5"/>
  </r>
  <r>
    <x v="3"/>
    <n v="0.17968844221105529"/>
    <n v="83.158139534883716"/>
    <n v="215"/>
    <s v="US"/>
    <s v="USD"/>
    <n v="1547877600"/>
    <n v="1548050400"/>
    <x v="628"/>
    <x v="3"/>
    <d v="2019-01-21T06:00:00"/>
    <b v="0"/>
    <b v="0"/>
    <s v="film &amp; video/drama"/>
    <x v="4"/>
  </r>
  <r>
    <x v="1"/>
    <n v="10.365"/>
    <n v="39.97520661157025"/>
    <n v="363"/>
    <s v="US"/>
    <s v="USD"/>
    <n v="1571374800"/>
    <n v="1571806800"/>
    <x v="629"/>
    <x v="3"/>
    <d v="2019-10-23T05:00:00"/>
    <b v="0"/>
    <b v="1"/>
    <s v="food/food trucks"/>
    <x v="0"/>
  </r>
  <r>
    <x v="0"/>
    <n v="0.97405219780219776"/>
    <n v="47.993908629441627"/>
    <n v="2955"/>
    <s v="US"/>
    <s v="USD"/>
    <n v="1576303200"/>
    <n v="1576476000"/>
    <x v="630"/>
    <x v="3"/>
    <d v="2019-12-16T06:00:00"/>
    <b v="0"/>
    <b v="1"/>
    <s v="games/mobile games"/>
    <x v="6"/>
  </r>
  <r>
    <x v="0"/>
    <n v="0.86386203150461705"/>
    <n v="95.978877489438744"/>
    <n v="1657"/>
    <s v="US"/>
    <s v="USD"/>
    <n v="1324447200"/>
    <n v="1324965600"/>
    <x v="631"/>
    <x v="8"/>
    <d v="2011-12-27T06:00:00"/>
    <b v="0"/>
    <b v="0"/>
    <s v="theater/plays"/>
    <x v="3"/>
  </r>
  <r>
    <x v="1"/>
    <n v="1.5016666666666667"/>
    <n v="78.728155339805824"/>
    <n v="103"/>
    <s v="US"/>
    <s v="USD"/>
    <n v="1386741600"/>
    <n v="1387519200"/>
    <x v="632"/>
    <x v="2"/>
    <d v="2013-12-20T06:00:00"/>
    <b v="0"/>
    <b v="0"/>
    <s v="theater/plays"/>
    <x v="3"/>
  </r>
  <r>
    <x v="1"/>
    <n v="3.5843478260869563"/>
    <n v="56.081632653061227"/>
    <n v="147"/>
    <s v="US"/>
    <s v="USD"/>
    <n v="1537074000"/>
    <n v="1537246800"/>
    <x v="633"/>
    <x v="9"/>
    <d v="2018-09-18T05:00:00"/>
    <b v="0"/>
    <b v="0"/>
    <s v="theater/plays"/>
    <x v="3"/>
  </r>
  <r>
    <x v="1"/>
    <n v="5.4285714285714288"/>
    <n v="69.090909090909093"/>
    <n v="110"/>
    <s v="CA"/>
    <s v="CAD"/>
    <n v="1277787600"/>
    <n v="1279515600"/>
    <x v="634"/>
    <x v="6"/>
    <d v="2010-07-19T05:00:00"/>
    <b v="0"/>
    <b v="0"/>
    <s v="publishing/nonfiction"/>
    <x v="5"/>
  </r>
  <r>
    <x v="0"/>
    <n v="0.67500714285714281"/>
    <n v="102.05291576673866"/>
    <n v="926"/>
    <s v="CA"/>
    <s v="CAD"/>
    <n v="1440306000"/>
    <n v="1442379600"/>
    <x v="415"/>
    <x v="0"/>
    <d v="2015-09-16T05:00:00"/>
    <b v="0"/>
    <b v="0"/>
    <s v="theater/plays"/>
    <x v="3"/>
  </r>
  <r>
    <x v="1"/>
    <n v="1.9174666666666667"/>
    <n v="107.32089552238806"/>
    <n v="134"/>
    <s v="US"/>
    <s v="USD"/>
    <n v="1522126800"/>
    <n v="1523077200"/>
    <x v="635"/>
    <x v="9"/>
    <d v="2018-04-07T05:00:00"/>
    <b v="0"/>
    <b v="0"/>
    <s v="technology/wearables"/>
    <x v="2"/>
  </r>
  <r>
    <x v="1"/>
    <n v="9.32"/>
    <n v="51.970260223048328"/>
    <n v="269"/>
    <s v="US"/>
    <s v="USD"/>
    <n v="1489298400"/>
    <n v="1489554000"/>
    <x v="607"/>
    <x v="5"/>
    <d v="2017-03-15T05:00:00"/>
    <b v="0"/>
    <b v="0"/>
    <s v="theater/plays"/>
    <x v="3"/>
  </r>
  <r>
    <x v="1"/>
    <n v="4.2927586206896553"/>
    <n v="71.137142857142862"/>
    <n v="175"/>
    <s v="US"/>
    <s v="USD"/>
    <n v="1547100000"/>
    <n v="1548482400"/>
    <x v="636"/>
    <x v="3"/>
    <d v="2019-01-26T06:00:00"/>
    <b v="0"/>
    <b v="1"/>
    <s v="film &amp; video/television"/>
    <x v="4"/>
  </r>
  <r>
    <x v="1"/>
    <n v="1.0065753424657535"/>
    <n v="106.49275362318841"/>
    <n v="69"/>
    <s v="US"/>
    <s v="USD"/>
    <n v="1383022800"/>
    <n v="1384063200"/>
    <x v="637"/>
    <x v="2"/>
    <d v="2013-11-10T06:00:00"/>
    <b v="0"/>
    <b v="0"/>
    <s v="technology/web"/>
    <x v="2"/>
  </r>
  <r>
    <x v="1"/>
    <n v="2.266111111111111"/>
    <n v="42.93684210526316"/>
    <n v="190"/>
    <s v="US"/>
    <s v="USD"/>
    <n v="1322373600"/>
    <n v="1322892000"/>
    <x v="638"/>
    <x v="8"/>
    <d v="2011-12-03T06:00:00"/>
    <b v="0"/>
    <b v="1"/>
    <s v="film &amp; video/documentary"/>
    <x v="4"/>
  </r>
  <r>
    <x v="1"/>
    <n v="1.4238"/>
    <n v="30.037974683544302"/>
    <n v="237"/>
    <s v="US"/>
    <s v="USD"/>
    <n v="1349240400"/>
    <n v="1350709200"/>
    <x v="639"/>
    <x v="4"/>
    <d v="2012-10-20T05:00:00"/>
    <b v="1"/>
    <b v="1"/>
    <s v="film &amp; video/documentary"/>
    <x v="4"/>
  </r>
  <r>
    <x v="0"/>
    <n v="0.90633333333333332"/>
    <n v="70.623376623376629"/>
    <n v="77"/>
    <s v="GB"/>
    <s v="GBP"/>
    <n v="1562648400"/>
    <n v="1564203600"/>
    <x v="640"/>
    <x v="3"/>
    <d v="2019-07-27T05:00:00"/>
    <b v="0"/>
    <b v="0"/>
    <s v="music/rock"/>
    <x v="1"/>
  </r>
  <r>
    <x v="0"/>
    <n v="0.63966740576496672"/>
    <n v="66.016018306636155"/>
    <n v="1748"/>
    <s v="US"/>
    <s v="USD"/>
    <n v="1508216400"/>
    <n v="1509685200"/>
    <x v="641"/>
    <x v="5"/>
    <d v="2017-11-03T05:00:00"/>
    <b v="0"/>
    <b v="0"/>
    <s v="theater/plays"/>
    <x v="3"/>
  </r>
  <r>
    <x v="0"/>
    <n v="0.84131868131868137"/>
    <n v="96.911392405063296"/>
    <n v="79"/>
    <s v="US"/>
    <s v="USD"/>
    <n v="1511762400"/>
    <n v="1514959200"/>
    <x v="642"/>
    <x v="9"/>
    <d v="2018-01-03T06:00:00"/>
    <b v="0"/>
    <b v="0"/>
    <s v="theater/plays"/>
    <x v="3"/>
  </r>
  <r>
    <x v="1"/>
    <n v="1.3393478260869565"/>
    <n v="62.867346938775512"/>
    <n v="196"/>
    <s v="IT"/>
    <s v="EUR"/>
    <n v="1447480800"/>
    <n v="1448863200"/>
    <x v="445"/>
    <x v="0"/>
    <d v="2015-11-30T06:00:00"/>
    <b v="1"/>
    <b v="0"/>
    <s v="music/rock"/>
    <x v="1"/>
  </r>
  <r>
    <x v="0"/>
    <n v="0.59042047531992692"/>
    <n v="108.98537682789652"/>
    <n v="889"/>
    <s v="US"/>
    <s v="USD"/>
    <n v="1429506000"/>
    <n v="1429592400"/>
    <x v="116"/>
    <x v="0"/>
    <d v="2015-04-21T05:00:00"/>
    <b v="0"/>
    <b v="1"/>
    <s v="theater/plays"/>
    <x v="3"/>
  </r>
  <r>
    <x v="1"/>
    <n v="1.5280062063615205"/>
    <n v="26.999314599040439"/>
    <n v="7295"/>
    <s v="US"/>
    <s v="USD"/>
    <n v="1522472400"/>
    <n v="1522645200"/>
    <x v="643"/>
    <x v="9"/>
    <d v="2018-04-02T05:00:00"/>
    <b v="0"/>
    <b v="0"/>
    <s v="music/electric music"/>
    <x v="1"/>
  </r>
  <r>
    <x v="1"/>
    <n v="4.466912114014252"/>
    <n v="65.004147943311438"/>
    <n v="2893"/>
    <s v="CA"/>
    <s v="CAD"/>
    <n v="1322114400"/>
    <n v="1323324000"/>
    <x v="644"/>
    <x v="8"/>
    <d v="2011-12-08T06:00:00"/>
    <b v="0"/>
    <b v="0"/>
    <s v="technology/wearables"/>
    <x v="2"/>
  </r>
  <r>
    <x v="0"/>
    <n v="0.8439189189189189"/>
    <n v="111.51785714285714"/>
    <n v="56"/>
    <s v="US"/>
    <s v="USD"/>
    <n v="1561438800"/>
    <n v="1561525200"/>
    <x v="645"/>
    <x v="3"/>
    <d v="2019-06-26T05:00:00"/>
    <b v="0"/>
    <b v="0"/>
    <s v="film &amp; video/drama"/>
    <x v="4"/>
  </r>
  <r>
    <x v="0"/>
    <n v="0.03"/>
    <n v="3"/>
    <n v="1"/>
    <s v="US"/>
    <s v="USD"/>
    <n v="1264399200"/>
    <n v="1265695200"/>
    <x v="646"/>
    <x v="6"/>
    <d v="2010-02-09T06:00:00"/>
    <b v="0"/>
    <b v="0"/>
    <s v="technology/wearables"/>
    <x v="2"/>
  </r>
  <r>
    <x v="1"/>
    <n v="1.7502692307692307"/>
    <n v="110.99268292682927"/>
    <n v="820"/>
    <s v="US"/>
    <s v="USD"/>
    <n v="1301202000"/>
    <n v="1301806800"/>
    <x v="647"/>
    <x v="8"/>
    <d v="2011-04-03T05:00:00"/>
    <b v="1"/>
    <b v="0"/>
    <s v="theater/plays"/>
    <x v="3"/>
  </r>
  <r>
    <x v="0"/>
    <n v="0.54137931034482756"/>
    <n v="56.746987951807228"/>
    <n v="83"/>
    <s v="US"/>
    <s v="USD"/>
    <n v="1374469200"/>
    <n v="1374901200"/>
    <x v="467"/>
    <x v="2"/>
    <d v="2013-07-27T05:00:00"/>
    <b v="0"/>
    <b v="0"/>
    <s v="technology/wearables"/>
    <x v="2"/>
  </r>
  <r>
    <x v="1"/>
    <n v="3.1187381703470032"/>
    <n v="97.020608439646708"/>
    <n v="2038"/>
    <s v="US"/>
    <s v="USD"/>
    <n v="1334984400"/>
    <n v="1336453200"/>
    <x v="648"/>
    <x v="4"/>
    <d v="2012-05-08T05:00:00"/>
    <b v="1"/>
    <b v="1"/>
    <s v="publishing/translations"/>
    <x v="5"/>
  </r>
  <r>
    <x v="1"/>
    <n v="1.2278160919540231"/>
    <n v="92.08620689655173"/>
    <n v="116"/>
    <s v="US"/>
    <s v="USD"/>
    <n v="1467608400"/>
    <n v="1468904400"/>
    <x v="649"/>
    <x v="7"/>
    <d v="2016-07-19T05:00:00"/>
    <b v="0"/>
    <b v="0"/>
    <s v="film &amp; video/animation"/>
    <x v="4"/>
  </r>
  <r>
    <x v="0"/>
    <n v="0.99026517383618151"/>
    <n v="82.986666666666665"/>
    <n v="2025"/>
    <s v="GB"/>
    <s v="GBP"/>
    <n v="1386741600"/>
    <n v="1387087200"/>
    <x v="650"/>
    <x v="2"/>
    <d v="2013-12-15T06:00:00"/>
    <b v="0"/>
    <b v="0"/>
    <s v="publishing/nonfiction"/>
    <x v="5"/>
  </r>
  <r>
    <x v="1"/>
    <n v="1.278468634686347"/>
    <n v="103.03791821561339"/>
    <n v="1345"/>
    <s v="AU"/>
    <s v="AUD"/>
    <n v="1546754400"/>
    <n v="1547445600"/>
    <x v="651"/>
    <x v="3"/>
    <d v="2019-01-14T06:00:00"/>
    <b v="0"/>
    <b v="1"/>
    <s v="technology/web"/>
    <x v="2"/>
  </r>
  <r>
    <x v="1"/>
    <n v="1.5861643835616439"/>
    <n v="68.922619047619051"/>
    <n v="168"/>
    <s v="US"/>
    <s v="USD"/>
    <n v="1544248800"/>
    <n v="1547359200"/>
    <x v="652"/>
    <x v="3"/>
    <d v="2019-01-13T06:00:00"/>
    <b v="0"/>
    <b v="0"/>
    <s v="film &amp; video/drama"/>
    <x v="4"/>
  </r>
  <r>
    <x v="1"/>
    <n v="7.0705882352941174"/>
    <n v="87.737226277372258"/>
    <n v="137"/>
    <s v="CH"/>
    <s v="CHF"/>
    <n v="1495429200"/>
    <n v="1496293200"/>
    <x v="653"/>
    <x v="5"/>
    <d v="2017-06-01T05:00:00"/>
    <b v="0"/>
    <b v="0"/>
    <s v="theater/plays"/>
    <x v="3"/>
  </r>
  <r>
    <x v="1"/>
    <n v="1.4238775510204082"/>
    <n v="75.021505376344081"/>
    <n v="186"/>
    <s v="IT"/>
    <s v="EUR"/>
    <n v="1334811600"/>
    <n v="1335416400"/>
    <x v="654"/>
    <x v="4"/>
    <d v="2012-04-26T05:00:00"/>
    <b v="0"/>
    <b v="0"/>
    <s v="theater/plays"/>
    <x v="3"/>
  </r>
  <r>
    <x v="1"/>
    <n v="1.4786046511627906"/>
    <n v="50.863999999999997"/>
    <n v="125"/>
    <s v="US"/>
    <s v="USD"/>
    <n v="1531544400"/>
    <n v="1532149200"/>
    <x v="655"/>
    <x v="9"/>
    <d v="2018-07-21T05:00:00"/>
    <b v="0"/>
    <b v="1"/>
    <s v="theater/plays"/>
    <x v="3"/>
  </r>
  <r>
    <x v="0"/>
    <n v="0.20322580645161289"/>
    <n v="90"/>
    <n v="14"/>
    <s v="IT"/>
    <s v="EUR"/>
    <n v="1453615200"/>
    <n v="1453788000"/>
    <x v="656"/>
    <x v="7"/>
    <d v="2016-01-26T06:00:00"/>
    <b v="1"/>
    <b v="1"/>
    <s v="theater/plays"/>
    <x v="3"/>
  </r>
  <r>
    <x v="1"/>
    <n v="18.40625"/>
    <n v="72.896039603960389"/>
    <n v="202"/>
    <s v="US"/>
    <s v="USD"/>
    <n v="1467954000"/>
    <n v="1471496400"/>
    <x v="657"/>
    <x v="7"/>
    <d v="2016-08-18T05:00:00"/>
    <b v="0"/>
    <b v="0"/>
    <s v="theater/plays"/>
    <x v="3"/>
  </r>
  <r>
    <x v="1"/>
    <n v="1.6194202898550725"/>
    <n v="108.48543689320388"/>
    <n v="103"/>
    <s v="US"/>
    <s v="USD"/>
    <n v="1471842000"/>
    <n v="1472878800"/>
    <x v="89"/>
    <x v="7"/>
    <d v="2016-09-03T05:00:00"/>
    <b v="0"/>
    <b v="0"/>
    <s v="publishing/radio &amp; podcasts"/>
    <x v="5"/>
  </r>
  <r>
    <x v="1"/>
    <n v="4.7282077922077921"/>
    <n v="101.98095238095237"/>
    <n v="1785"/>
    <s v="US"/>
    <s v="USD"/>
    <n v="1408424400"/>
    <n v="1408510800"/>
    <x v="658"/>
    <x v="1"/>
    <d v="2014-08-20T05:00:00"/>
    <b v="0"/>
    <b v="0"/>
    <s v="music/rock"/>
    <x v="1"/>
  </r>
  <r>
    <x v="0"/>
    <n v="0.24466101694915254"/>
    <n v="44.009146341463413"/>
    <n v="656"/>
    <s v="US"/>
    <s v="USD"/>
    <n v="1281157200"/>
    <n v="1281589200"/>
    <x v="438"/>
    <x v="6"/>
    <d v="2010-08-12T05:00:00"/>
    <b v="0"/>
    <b v="0"/>
    <s v="games/mobile games"/>
    <x v="6"/>
  </r>
  <r>
    <x v="1"/>
    <n v="5.1764999999999999"/>
    <n v="65.942675159235662"/>
    <n v="157"/>
    <s v="US"/>
    <s v="USD"/>
    <n v="1373432400"/>
    <n v="1375851600"/>
    <x v="659"/>
    <x v="2"/>
    <d v="2013-08-07T05:00:00"/>
    <b v="0"/>
    <b v="1"/>
    <s v="theater/plays"/>
    <x v="3"/>
  </r>
  <r>
    <x v="1"/>
    <n v="2.4764285714285714"/>
    <n v="24.987387387387386"/>
    <n v="555"/>
    <s v="US"/>
    <s v="USD"/>
    <n v="1313989200"/>
    <n v="1315803600"/>
    <x v="660"/>
    <x v="8"/>
    <d v="2011-09-12T05:00:00"/>
    <b v="0"/>
    <b v="0"/>
    <s v="film &amp; video/documentary"/>
    <x v="4"/>
  </r>
  <r>
    <x v="1"/>
    <n v="1.0020481927710843"/>
    <n v="28.003367003367003"/>
    <n v="297"/>
    <s v="US"/>
    <s v="USD"/>
    <n v="1371445200"/>
    <n v="1373691600"/>
    <x v="661"/>
    <x v="2"/>
    <d v="2013-07-13T05:00:00"/>
    <b v="0"/>
    <b v="0"/>
    <s v="technology/wearables"/>
    <x v="2"/>
  </r>
  <r>
    <x v="1"/>
    <n v="1.53"/>
    <n v="85.829268292682926"/>
    <n v="123"/>
    <s v="US"/>
    <s v="USD"/>
    <n v="1338267600"/>
    <n v="1339218000"/>
    <x v="662"/>
    <x v="4"/>
    <d v="2012-06-09T05:00:00"/>
    <b v="0"/>
    <b v="0"/>
    <s v="publishing/fiction"/>
    <x v="5"/>
  </r>
  <r>
    <x v="3"/>
    <n v="0.37091954022988505"/>
    <n v="84.921052631578945"/>
    <n v="38"/>
    <s v="DK"/>
    <s v="DKK"/>
    <n v="1519192800"/>
    <n v="1520402400"/>
    <x v="236"/>
    <x v="9"/>
    <d v="2018-03-07T06:00:00"/>
    <b v="0"/>
    <b v="1"/>
    <s v="theater/plays"/>
    <x v="3"/>
  </r>
  <r>
    <x v="3"/>
    <n v="4.3923948220064728E-2"/>
    <n v="90.483333333333334"/>
    <n v="60"/>
    <s v="US"/>
    <s v="USD"/>
    <n v="1522818000"/>
    <n v="1523336400"/>
    <x v="663"/>
    <x v="9"/>
    <d v="2018-04-10T05:00:00"/>
    <b v="0"/>
    <b v="0"/>
    <s v="music/rock"/>
    <x v="1"/>
  </r>
  <r>
    <x v="1"/>
    <n v="1.5650721649484536"/>
    <n v="25.00197628458498"/>
    <n v="3036"/>
    <s v="US"/>
    <s v="USD"/>
    <n v="1509948000"/>
    <n v="1512280800"/>
    <x v="202"/>
    <x v="5"/>
    <d v="2017-12-03T06:00:00"/>
    <b v="0"/>
    <b v="0"/>
    <s v="film &amp; video/documentary"/>
    <x v="4"/>
  </r>
  <r>
    <x v="1"/>
    <n v="2.704081632653061"/>
    <n v="92.013888888888886"/>
    <n v="144"/>
    <s v="AU"/>
    <s v="AUD"/>
    <n v="1456898400"/>
    <n v="1458709200"/>
    <x v="664"/>
    <x v="7"/>
    <d v="2016-03-23T05:00:00"/>
    <b v="0"/>
    <b v="0"/>
    <s v="theater/plays"/>
    <x v="3"/>
  </r>
  <r>
    <x v="1"/>
    <n v="1.3405952380952382"/>
    <n v="93.066115702479337"/>
    <n v="121"/>
    <s v="GB"/>
    <s v="GBP"/>
    <n v="1413954000"/>
    <n v="1414126800"/>
    <x v="665"/>
    <x v="1"/>
    <d v="2014-10-24T05:00:00"/>
    <b v="0"/>
    <b v="1"/>
    <s v="theater/plays"/>
    <x v="3"/>
  </r>
  <r>
    <x v="0"/>
    <n v="0.50398033126293995"/>
    <n v="61.008145363408524"/>
    <n v="1596"/>
    <s v="US"/>
    <s v="USD"/>
    <n v="1416031200"/>
    <n v="1416204000"/>
    <x v="666"/>
    <x v="1"/>
    <d v="2014-11-17T06:00:00"/>
    <b v="0"/>
    <b v="0"/>
    <s v="games/mobile games"/>
    <x v="6"/>
  </r>
  <r>
    <x v="3"/>
    <n v="0.88815837937384901"/>
    <n v="92.036259541984734"/>
    <n v="524"/>
    <s v="US"/>
    <s v="USD"/>
    <n v="1287982800"/>
    <n v="1288501200"/>
    <x v="602"/>
    <x v="6"/>
    <d v="2010-10-31T05:00:00"/>
    <b v="0"/>
    <b v="1"/>
    <s v="theater/plays"/>
    <x v="3"/>
  </r>
  <r>
    <x v="1"/>
    <n v="1.65"/>
    <n v="81.132596685082873"/>
    <n v="181"/>
    <s v="US"/>
    <s v="USD"/>
    <n v="1547964000"/>
    <n v="1552971600"/>
    <x v="667"/>
    <x v="3"/>
    <d v="2019-03-19T05:00:00"/>
    <b v="0"/>
    <b v="0"/>
    <s v="technology/web"/>
    <x v="2"/>
  </r>
  <r>
    <x v="0"/>
    <n v="0.17499999999999999"/>
    <n v="73.5"/>
    <n v="10"/>
    <s v="US"/>
    <s v="USD"/>
    <n v="1464152400"/>
    <n v="1465102800"/>
    <x v="668"/>
    <x v="7"/>
    <d v="2016-06-05T05:00:00"/>
    <b v="0"/>
    <b v="0"/>
    <s v="theater/plays"/>
    <x v="3"/>
  </r>
  <r>
    <x v="1"/>
    <n v="1.8566071428571429"/>
    <n v="85.221311475409834"/>
    <n v="122"/>
    <s v="US"/>
    <s v="USD"/>
    <n v="1359957600"/>
    <n v="1360130400"/>
    <x v="669"/>
    <x v="2"/>
    <d v="2013-02-06T06:00:00"/>
    <b v="0"/>
    <b v="0"/>
    <s v="film &amp; video/drama"/>
    <x v="4"/>
  </r>
  <r>
    <x v="1"/>
    <n v="4.1266319444444441"/>
    <n v="110.96825396825396"/>
    <n v="1071"/>
    <s v="CA"/>
    <s v="CAD"/>
    <n v="1432357200"/>
    <n v="1432875600"/>
    <x v="670"/>
    <x v="0"/>
    <d v="2015-05-29T05:00:00"/>
    <b v="0"/>
    <b v="0"/>
    <s v="technology/wearables"/>
    <x v="2"/>
  </r>
  <r>
    <x v="3"/>
    <n v="0.90249999999999997"/>
    <n v="32.968036529680369"/>
    <n v="219"/>
    <s v="US"/>
    <s v="USD"/>
    <n v="1500786000"/>
    <n v="1500872400"/>
    <x v="601"/>
    <x v="5"/>
    <d v="2017-07-24T05:00:00"/>
    <b v="0"/>
    <b v="0"/>
    <s v="technology/web"/>
    <x v="2"/>
  </r>
  <r>
    <x v="0"/>
    <n v="0.91984615384615387"/>
    <n v="96.005352363960753"/>
    <n v="1121"/>
    <s v="US"/>
    <s v="USD"/>
    <n v="1490158800"/>
    <n v="1492146000"/>
    <x v="671"/>
    <x v="5"/>
    <d v="2017-04-14T05:00:00"/>
    <b v="0"/>
    <b v="1"/>
    <s v="music/rock"/>
    <x v="1"/>
  </r>
  <r>
    <x v="1"/>
    <n v="5.2700632911392402"/>
    <n v="84.96632653061225"/>
    <n v="980"/>
    <s v="US"/>
    <s v="USD"/>
    <n v="1406178000"/>
    <n v="1407301200"/>
    <x v="672"/>
    <x v="1"/>
    <d v="2014-08-06T05:00:00"/>
    <b v="0"/>
    <b v="0"/>
    <s v="music/metal"/>
    <x v="1"/>
  </r>
  <r>
    <x v="1"/>
    <n v="3.1914285714285713"/>
    <n v="25.007462686567163"/>
    <n v="536"/>
    <s v="US"/>
    <s v="USD"/>
    <n v="1485583200"/>
    <n v="1486620000"/>
    <x v="673"/>
    <x v="5"/>
    <d v="2017-02-09T06:00:00"/>
    <b v="0"/>
    <b v="1"/>
    <s v="theater/plays"/>
    <x v="3"/>
  </r>
  <r>
    <x v="1"/>
    <n v="3.5418867924528303"/>
    <n v="65.998995479658461"/>
    <n v="1991"/>
    <s v="US"/>
    <s v="USD"/>
    <n v="1459314000"/>
    <n v="1459918800"/>
    <x v="674"/>
    <x v="7"/>
    <d v="2016-04-06T05:00:00"/>
    <b v="0"/>
    <b v="0"/>
    <s v="photography/photography books"/>
    <x v="7"/>
  </r>
  <r>
    <x v="3"/>
    <n v="0.32896103896103895"/>
    <n v="87.34482758620689"/>
    <n v="29"/>
    <s v="US"/>
    <s v="USD"/>
    <n v="1424412000"/>
    <n v="1424757600"/>
    <x v="675"/>
    <x v="0"/>
    <d v="2015-02-24T06:00:00"/>
    <b v="0"/>
    <b v="0"/>
    <s v="publishing/nonfiction"/>
    <x v="5"/>
  </r>
  <r>
    <x v="1"/>
    <n v="1.358918918918919"/>
    <n v="27.933333333333334"/>
    <n v="180"/>
    <s v="US"/>
    <s v="USD"/>
    <n v="1478844000"/>
    <n v="1479880800"/>
    <x v="676"/>
    <x v="7"/>
    <d v="2016-11-23T06:00:00"/>
    <b v="0"/>
    <b v="0"/>
    <s v="music/indie rock"/>
    <x v="1"/>
  </r>
  <r>
    <x v="0"/>
    <n v="2.0843373493975904E-2"/>
    <n v="103.8"/>
    <n v="15"/>
    <s v="US"/>
    <s v="USD"/>
    <n v="1416117600"/>
    <n v="1418018400"/>
    <x v="677"/>
    <x v="1"/>
    <d v="2014-12-08T06:00:00"/>
    <b v="0"/>
    <b v="1"/>
    <s v="theater/plays"/>
    <x v="3"/>
  </r>
  <r>
    <x v="0"/>
    <n v="0.61"/>
    <n v="31.937172774869111"/>
    <n v="191"/>
    <s v="US"/>
    <s v="USD"/>
    <n v="1340946000"/>
    <n v="1341032400"/>
    <x v="678"/>
    <x v="4"/>
    <d v="2012-06-30T05:00:00"/>
    <b v="0"/>
    <b v="0"/>
    <s v="music/indie rock"/>
    <x v="1"/>
  </r>
  <r>
    <x v="0"/>
    <n v="0.30037735849056602"/>
    <n v="99.5"/>
    <n v="16"/>
    <s v="US"/>
    <s v="USD"/>
    <n v="1486101600"/>
    <n v="1486360800"/>
    <x v="679"/>
    <x v="5"/>
    <d v="2017-02-06T06:00:00"/>
    <b v="0"/>
    <b v="0"/>
    <s v="theater/plays"/>
    <x v="3"/>
  </r>
  <r>
    <x v="1"/>
    <n v="11.791666666666666"/>
    <n v="108.84615384615384"/>
    <n v="130"/>
    <s v="US"/>
    <s v="USD"/>
    <n v="1274590800"/>
    <n v="1274677200"/>
    <x v="680"/>
    <x v="6"/>
    <d v="2010-05-24T05:00:00"/>
    <b v="0"/>
    <b v="0"/>
    <s v="theater/plays"/>
    <x v="3"/>
  </r>
  <r>
    <x v="1"/>
    <n v="11.260833333333334"/>
    <n v="110.76229508196721"/>
    <n v="122"/>
    <s v="US"/>
    <s v="USD"/>
    <n v="1263880800"/>
    <n v="1267509600"/>
    <x v="681"/>
    <x v="6"/>
    <d v="2010-03-02T06:00:00"/>
    <b v="0"/>
    <b v="0"/>
    <s v="music/electric music"/>
    <x v="1"/>
  </r>
  <r>
    <x v="0"/>
    <n v="0.12923076923076923"/>
    <n v="29.647058823529413"/>
    <n v="17"/>
    <s v="US"/>
    <s v="USD"/>
    <n v="1445403600"/>
    <n v="1445922000"/>
    <x v="682"/>
    <x v="0"/>
    <d v="2015-10-27T05:00:00"/>
    <b v="0"/>
    <b v="1"/>
    <s v="theater/plays"/>
    <x v="3"/>
  </r>
  <r>
    <x v="1"/>
    <n v="7.12"/>
    <n v="101.71428571428571"/>
    <n v="140"/>
    <s v="US"/>
    <s v="USD"/>
    <n v="1533877200"/>
    <n v="1534050000"/>
    <x v="683"/>
    <x v="9"/>
    <d v="2018-08-12T05:00:00"/>
    <b v="0"/>
    <b v="1"/>
    <s v="theater/plays"/>
    <x v="3"/>
  </r>
  <r>
    <x v="0"/>
    <n v="0.30304347826086958"/>
    <n v="61.5"/>
    <n v="34"/>
    <s v="US"/>
    <s v="USD"/>
    <n v="1275195600"/>
    <n v="1277528400"/>
    <x v="684"/>
    <x v="6"/>
    <d v="2010-06-26T05:00:00"/>
    <b v="0"/>
    <b v="0"/>
    <s v="technology/wearables"/>
    <x v="2"/>
  </r>
  <r>
    <x v="1"/>
    <n v="2.1250896057347672"/>
    <n v="35"/>
    <n v="3388"/>
    <s v="US"/>
    <s v="USD"/>
    <n v="1318136400"/>
    <n v="1318568400"/>
    <x v="685"/>
    <x v="8"/>
    <d v="2011-10-14T05:00:00"/>
    <b v="0"/>
    <b v="0"/>
    <s v="technology/web"/>
    <x v="2"/>
  </r>
  <r>
    <x v="1"/>
    <n v="2.2885714285714287"/>
    <n v="40.049999999999997"/>
    <n v="280"/>
    <s v="US"/>
    <s v="USD"/>
    <n v="1283403600"/>
    <n v="1284354000"/>
    <x v="488"/>
    <x v="6"/>
    <d v="2010-09-13T05:00:00"/>
    <b v="0"/>
    <b v="0"/>
    <s v="theater/plays"/>
    <x v="3"/>
  </r>
  <r>
    <x v="3"/>
    <n v="0.34959979476654696"/>
    <n v="110.97231270358306"/>
    <n v="614"/>
    <s v="US"/>
    <s v="USD"/>
    <n v="1267423200"/>
    <n v="1269579600"/>
    <x v="686"/>
    <x v="6"/>
    <d v="2010-03-26T05:00:00"/>
    <b v="0"/>
    <b v="1"/>
    <s v="film &amp; video/animation"/>
    <x v="4"/>
  </r>
  <r>
    <x v="1"/>
    <n v="1.5729069767441861"/>
    <n v="36.959016393442624"/>
    <n v="366"/>
    <s v="IT"/>
    <s v="EUR"/>
    <n v="1412744400"/>
    <n v="1413781200"/>
    <x v="687"/>
    <x v="1"/>
    <d v="2014-10-20T05:00:00"/>
    <b v="0"/>
    <b v="1"/>
    <s v="technology/wearables"/>
    <x v="2"/>
  </r>
  <r>
    <x v="0"/>
    <n v="0.01"/>
    <n v="1"/>
    <n v="1"/>
    <s v="GB"/>
    <s v="GBP"/>
    <n v="1277960400"/>
    <n v="1280120400"/>
    <x v="688"/>
    <x v="6"/>
    <d v="2010-07-26T05:00:00"/>
    <b v="0"/>
    <b v="0"/>
    <s v="music/electric music"/>
    <x v="1"/>
  </r>
  <r>
    <x v="1"/>
    <n v="2.3230555555555554"/>
    <n v="30.974074074074075"/>
    <n v="270"/>
    <s v="US"/>
    <s v="USD"/>
    <n v="1458190800"/>
    <n v="1459486800"/>
    <x v="689"/>
    <x v="7"/>
    <d v="2016-04-01T05:00:00"/>
    <b v="1"/>
    <b v="1"/>
    <s v="publishing/nonfiction"/>
    <x v="5"/>
  </r>
  <r>
    <x v="3"/>
    <n v="0.92448275862068963"/>
    <n v="47.035087719298247"/>
    <n v="114"/>
    <s v="US"/>
    <s v="USD"/>
    <n v="1280984400"/>
    <n v="1282539600"/>
    <x v="690"/>
    <x v="6"/>
    <d v="2010-08-23T05:00:00"/>
    <b v="0"/>
    <b v="1"/>
    <s v="theater/plays"/>
    <x v="3"/>
  </r>
  <r>
    <x v="1"/>
    <n v="2.5670212765957445"/>
    <n v="88.065693430656935"/>
    <n v="137"/>
    <s v="US"/>
    <s v="USD"/>
    <n v="1274590800"/>
    <n v="1275886800"/>
    <x v="691"/>
    <x v="6"/>
    <d v="2010-06-07T05:00:00"/>
    <b v="0"/>
    <b v="0"/>
    <s v="photography/photography books"/>
    <x v="7"/>
  </r>
  <r>
    <x v="1"/>
    <n v="1.6847017045454546"/>
    <n v="37.005616224648989"/>
    <n v="3205"/>
    <s v="US"/>
    <s v="USD"/>
    <n v="1351400400"/>
    <n v="1355983200"/>
    <x v="424"/>
    <x v="4"/>
    <d v="2012-12-20T06:00:00"/>
    <b v="0"/>
    <b v="0"/>
    <s v="theater/plays"/>
    <x v="3"/>
  </r>
  <r>
    <x v="1"/>
    <n v="1.6657777777777778"/>
    <n v="26.027777777777779"/>
    <n v="288"/>
    <s v="DK"/>
    <s v="DKK"/>
    <n v="1514354400"/>
    <n v="1515391200"/>
    <x v="231"/>
    <x v="9"/>
    <d v="2018-01-08T06:00:00"/>
    <b v="0"/>
    <b v="1"/>
    <s v="theater/plays"/>
    <x v="3"/>
  </r>
  <r>
    <x v="1"/>
    <n v="7.7207692307692311"/>
    <n v="67.817567567567565"/>
    <n v="148"/>
    <s v="US"/>
    <s v="USD"/>
    <n v="1421733600"/>
    <n v="1422252000"/>
    <x v="692"/>
    <x v="0"/>
    <d v="2015-01-26T06:00:00"/>
    <b v="0"/>
    <b v="0"/>
    <s v="theater/plays"/>
    <x v="3"/>
  </r>
  <r>
    <x v="1"/>
    <n v="4.0685714285714285"/>
    <n v="49.964912280701753"/>
    <n v="114"/>
    <s v="US"/>
    <s v="USD"/>
    <n v="1305176400"/>
    <n v="1305522000"/>
    <x v="693"/>
    <x v="8"/>
    <d v="2011-05-16T05:00:00"/>
    <b v="0"/>
    <b v="0"/>
    <s v="film &amp; video/drama"/>
    <x v="4"/>
  </r>
  <r>
    <x v="1"/>
    <n v="5.6420608108108112"/>
    <n v="110.01646903820817"/>
    <n v="1518"/>
    <s v="CA"/>
    <s v="CAD"/>
    <n v="1414126800"/>
    <n v="1414904400"/>
    <x v="694"/>
    <x v="1"/>
    <d v="2014-11-02T05:00:00"/>
    <b v="0"/>
    <b v="0"/>
    <s v="music/rock"/>
    <x v="1"/>
  </r>
  <r>
    <x v="0"/>
    <n v="0.6842686567164179"/>
    <n v="89.964678178963894"/>
    <n v="1274"/>
    <s v="US"/>
    <s v="USD"/>
    <n v="1517810400"/>
    <n v="1520402400"/>
    <x v="236"/>
    <x v="9"/>
    <d v="2018-03-07T06:00:00"/>
    <b v="0"/>
    <b v="0"/>
    <s v="music/electric music"/>
    <x v="1"/>
  </r>
  <r>
    <x v="0"/>
    <n v="0.34351966873706002"/>
    <n v="79.009523809523813"/>
    <n v="210"/>
    <s v="IT"/>
    <s v="EUR"/>
    <n v="1564635600"/>
    <n v="1567141200"/>
    <x v="695"/>
    <x v="3"/>
    <d v="2019-08-30T05:00:00"/>
    <b v="0"/>
    <b v="1"/>
    <s v="games/video games"/>
    <x v="6"/>
  </r>
  <r>
    <x v="1"/>
    <n v="6.5545454545454547"/>
    <n v="86.867469879518069"/>
    <n v="166"/>
    <s v="US"/>
    <s v="USD"/>
    <n v="1500699600"/>
    <n v="1501131600"/>
    <x v="696"/>
    <x v="5"/>
    <d v="2017-07-27T05:00:00"/>
    <b v="0"/>
    <b v="0"/>
    <s v="music/rock"/>
    <x v="1"/>
  </r>
  <r>
    <x v="1"/>
    <n v="1.7725714285714285"/>
    <n v="62.04"/>
    <n v="100"/>
    <s v="AU"/>
    <s v="AUD"/>
    <n v="1354082400"/>
    <n v="1355032800"/>
    <x v="697"/>
    <x v="4"/>
    <d v="2012-12-09T06:00:00"/>
    <b v="0"/>
    <b v="0"/>
    <s v="music/jazz"/>
    <x v="1"/>
  </r>
  <r>
    <x v="1"/>
    <n v="1.1317857142857144"/>
    <n v="26.970212765957445"/>
    <n v="235"/>
    <s v="US"/>
    <s v="USD"/>
    <n v="1336453200"/>
    <n v="1339477200"/>
    <x v="698"/>
    <x v="4"/>
    <d v="2012-06-12T05:00:00"/>
    <b v="0"/>
    <b v="1"/>
    <s v="theater/plays"/>
    <x v="3"/>
  </r>
  <r>
    <x v="1"/>
    <n v="7.2818181818181822"/>
    <n v="54.121621621621621"/>
    <n v="148"/>
    <s v="US"/>
    <s v="USD"/>
    <n v="1305262800"/>
    <n v="1305954000"/>
    <x v="699"/>
    <x v="8"/>
    <d v="2011-05-21T05:00:00"/>
    <b v="0"/>
    <b v="0"/>
    <s v="music/rock"/>
    <x v="1"/>
  </r>
  <r>
    <x v="1"/>
    <n v="2.0833333333333335"/>
    <n v="41.035353535353536"/>
    <n v="198"/>
    <s v="US"/>
    <s v="USD"/>
    <n v="1492232400"/>
    <n v="1494392400"/>
    <x v="489"/>
    <x v="5"/>
    <d v="2017-05-10T05:00:00"/>
    <b v="1"/>
    <b v="1"/>
    <s v="music/indie rock"/>
    <x v="1"/>
  </r>
  <r>
    <x v="0"/>
    <n v="0.31171232876712329"/>
    <n v="55.052419354838712"/>
    <n v="248"/>
    <s v="AU"/>
    <s v="AUD"/>
    <n v="1537333200"/>
    <n v="1537419600"/>
    <x v="512"/>
    <x v="9"/>
    <d v="2018-09-20T05:00:00"/>
    <b v="0"/>
    <b v="0"/>
    <s v="film &amp; video/science fiction"/>
    <x v="4"/>
  </r>
  <r>
    <x v="0"/>
    <n v="0.56967078189300413"/>
    <n v="107.93762183235867"/>
    <n v="513"/>
    <s v="US"/>
    <s v="USD"/>
    <n v="1444107600"/>
    <n v="1447999200"/>
    <x v="700"/>
    <x v="0"/>
    <d v="2015-11-20T06:00:00"/>
    <b v="0"/>
    <b v="0"/>
    <s v="publishing/translations"/>
    <x v="5"/>
  </r>
  <r>
    <x v="1"/>
    <n v="2.31"/>
    <n v="73.92"/>
    <n v="150"/>
    <s v="US"/>
    <s v="USD"/>
    <n v="1386741600"/>
    <n v="1388037600"/>
    <x v="701"/>
    <x v="2"/>
    <d v="2013-12-26T06:00:00"/>
    <b v="0"/>
    <b v="0"/>
    <s v="theater/plays"/>
    <x v="3"/>
  </r>
  <r>
    <x v="0"/>
    <n v="0.86867834394904464"/>
    <n v="31.995894428152493"/>
    <n v="3410"/>
    <s v="US"/>
    <s v="USD"/>
    <n v="1376542800"/>
    <n v="1378789200"/>
    <x v="340"/>
    <x v="2"/>
    <d v="2013-09-10T05:00:00"/>
    <b v="0"/>
    <b v="0"/>
    <s v="games/video games"/>
    <x v="6"/>
  </r>
  <r>
    <x v="1"/>
    <n v="2.7074418604651163"/>
    <n v="53.898148148148145"/>
    <n v="216"/>
    <s v="IT"/>
    <s v="EUR"/>
    <n v="1397451600"/>
    <n v="1398056400"/>
    <x v="702"/>
    <x v="1"/>
    <d v="2014-04-21T05:00:00"/>
    <b v="0"/>
    <b v="1"/>
    <s v="theater/plays"/>
    <x v="3"/>
  </r>
  <r>
    <x v="3"/>
    <n v="0.49446428571428569"/>
    <n v="106.5"/>
    <n v="26"/>
    <s v="US"/>
    <s v="USD"/>
    <n v="1548482400"/>
    <n v="1550815200"/>
    <x v="703"/>
    <x v="3"/>
    <d v="2019-02-22T06:00:00"/>
    <b v="0"/>
    <b v="0"/>
    <s v="theater/plays"/>
    <x v="3"/>
  </r>
  <r>
    <x v="1"/>
    <n v="1.1335962566844919"/>
    <n v="32.999805409612762"/>
    <n v="5139"/>
    <s v="US"/>
    <s v="USD"/>
    <n v="1549692000"/>
    <n v="1550037600"/>
    <x v="704"/>
    <x v="3"/>
    <d v="2019-02-13T06:00:00"/>
    <b v="0"/>
    <b v="0"/>
    <s v="music/indie rock"/>
    <x v="1"/>
  </r>
  <r>
    <x v="1"/>
    <n v="1.9055555555555554"/>
    <n v="43.00254993625159"/>
    <n v="2353"/>
    <s v="US"/>
    <s v="USD"/>
    <n v="1492059600"/>
    <n v="1492923600"/>
    <x v="705"/>
    <x v="5"/>
    <d v="2017-04-23T05:00:00"/>
    <b v="0"/>
    <b v="0"/>
    <s v="theater/plays"/>
    <x v="3"/>
  </r>
  <r>
    <x v="1"/>
    <n v="1.355"/>
    <n v="86.858974358974365"/>
    <n v="78"/>
    <s v="IT"/>
    <s v="EUR"/>
    <n v="1463979600"/>
    <n v="1467522000"/>
    <x v="706"/>
    <x v="7"/>
    <d v="2016-07-03T05:00:00"/>
    <b v="0"/>
    <b v="0"/>
    <s v="technology/web"/>
    <x v="2"/>
  </r>
  <r>
    <x v="0"/>
    <n v="0.10297872340425532"/>
    <n v="96.8"/>
    <n v="10"/>
    <s v="US"/>
    <s v="USD"/>
    <n v="1415253600"/>
    <n v="1416117600"/>
    <x v="707"/>
    <x v="1"/>
    <d v="2014-11-16T06:00:00"/>
    <b v="0"/>
    <b v="0"/>
    <s v="music/rock"/>
    <x v="1"/>
  </r>
  <r>
    <x v="0"/>
    <n v="0.65544223826714798"/>
    <n v="32.995456610631528"/>
    <n v="2201"/>
    <s v="US"/>
    <s v="USD"/>
    <n v="1562216400"/>
    <n v="1563771600"/>
    <x v="708"/>
    <x v="3"/>
    <d v="2019-07-22T05:00:00"/>
    <b v="0"/>
    <b v="0"/>
    <s v="theater/plays"/>
    <x v="3"/>
  </r>
  <r>
    <x v="0"/>
    <n v="0.49026652452025588"/>
    <n v="68.028106508875737"/>
    <n v="676"/>
    <s v="US"/>
    <s v="USD"/>
    <n v="1316754000"/>
    <n v="1319259600"/>
    <x v="709"/>
    <x v="8"/>
    <d v="2011-10-22T05:00:00"/>
    <b v="0"/>
    <b v="0"/>
    <s v="theater/plays"/>
    <x v="3"/>
  </r>
  <r>
    <x v="1"/>
    <n v="7.8792307692307695"/>
    <n v="58.867816091954026"/>
    <n v="174"/>
    <s v="CH"/>
    <s v="CHF"/>
    <n v="1313211600"/>
    <n v="1313643600"/>
    <x v="710"/>
    <x v="8"/>
    <d v="2011-08-18T05:00:00"/>
    <b v="0"/>
    <b v="0"/>
    <s v="film &amp; video/animation"/>
    <x v="4"/>
  </r>
  <r>
    <x v="0"/>
    <n v="0.80306347746090156"/>
    <n v="105.04572803850782"/>
    <n v="831"/>
    <s v="US"/>
    <s v="USD"/>
    <n v="1439528400"/>
    <n v="1440306000"/>
    <x v="711"/>
    <x v="0"/>
    <d v="2015-08-23T05:00:00"/>
    <b v="0"/>
    <b v="1"/>
    <s v="theater/plays"/>
    <x v="3"/>
  </r>
  <r>
    <x v="1"/>
    <n v="1.0629411764705883"/>
    <n v="33.054878048780488"/>
    <n v="164"/>
    <s v="US"/>
    <s v="USD"/>
    <n v="1469163600"/>
    <n v="1470805200"/>
    <x v="712"/>
    <x v="7"/>
    <d v="2016-08-10T05:00:00"/>
    <b v="0"/>
    <b v="1"/>
    <s v="film &amp; video/drama"/>
    <x v="4"/>
  </r>
  <r>
    <x v="3"/>
    <n v="0.50735632183908042"/>
    <n v="78.821428571428569"/>
    <n v="56"/>
    <s v="CH"/>
    <s v="CHF"/>
    <n v="1288501200"/>
    <n v="1292911200"/>
    <x v="70"/>
    <x v="6"/>
    <d v="2010-12-21T06:00:00"/>
    <b v="0"/>
    <b v="0"/>
    <s v="theater/plays"/>
    <x v="3"/>
  </r>
  <r>
    <x v="1"/>
    <n v="2.153137254901961"/>
    <n v="68.204968944099377"/>
    <n v="161"/>
    <s v="US"/>
    <s v="USD"/>
    <n v="1298959200"/>
    <n v="1301374800"/>
    <x v="713"/>
    <x v="8"/>
    <d v="2011-03-29T05:00:00"/>
    <b v="0"/>
    <b v="1"/>
    <s v="film &amp; video/animation"/>
    <x v="4"/>
  </r>
  <r>
    <x v="1"/>
    <n v="1.4122972972972974"/>
    <n v="75.731884057971016"/>
    <n v="138"/>
    <s v="US"/>
    <s v="USD"/>
    <n v="1387260000"/>
    <n v="1387864800"/>
    <x v="714"/>
    <x v="2"/>
    <d v="2013-12-24T06:00:00"/>
    <b v="0"/>
    <b v="0"/>
    <s v="music/rock"/>
    <x v="1"/>
  </r>
  <r>
    <x v="1"/>
    <n v="1.1533745781777278"/>
    <n v="30.996070133010882"/>
    <n v="3308"/>
    <s v="US"/>
    <s v="USD"/>
    <n v="1457244000"/>
    <n v="1458190800"/>
    <x v="715"/>
    <x v="7"/>
    <d v="2016-03-17T05:00:00"/>
    <b v="0"/>
    <b v="0"/>
    <s v="technology/web"/>
    <x v="2"/>
  </r>
  <r>
    <x v="1"/>
    <n v="1.9311940298507462"/>
    <n v="101.88188976377953"/>
    <n v="127"/>
    <s v="AU"/>
    <s v="AUD"/>
    <n v="1556341200"/>
    <n v="1559278800"/>
    <x v="716"/>
    <x v="3"/>
    <d v="2019-05-31T05:00:00"/>
    <b v="0"/>
    <b v="1"/>
    <s v="film &amp; video/animation"/>
    <x v="4"/>
  </r>
  <r>
    <x v="1"/>
    <n v="7.2973333333333334"/>
    <n v="52.879227053140099"/>
    <n v="207"/>
    <s v="IT"/>
    <s v="EUR"/>
    <n v="1522126800"/>
    <n v="1522731600"/>
    <x v="717"/>
    <x v="9"/>
    <d v="2018-04-03T05:00:00"/>
    <b v="0"/>
    <b v="1"/>
    <s v="music/jazz"/>
    <x v="1"/>
  </r>
  <r>
    <x v="0"/>
    <n v="0.99663398692810456"/>
    <n v="71.005820721769496"/>
    <n v="859"/>
    <s v="CA"/>
    <s v="CAD"/>
    <n v="1305954000"/>
    <n v="1306731600"/>
    <x v="718"/>
    <x v="8"/>
    <d v="2011-05-30T05:00:00"/>
    <b v="0"/>
    <b v="0"/>
    <s v="music/rock"/>
    <x v="1"/>
  </r>
  <r>
    <x v="2"/>
    <n v="0.88166666666666671"/>
    <n v="102.38709677419355"/>
    <n v="31"/>
    <s v="US"/>
    <s v="USD"/>
    <n v="1350709200"/>
    <n v="1352527200"/>
    <x v="719"/>
    <x v="4"/>
    <d v="2012-11-10T06:00:00"/>
    <b v="0"/>
    <b v="0"/>
    <s v="film &amp; video/animation"/>
    <x v="4"/>
  </r>
  <r>
    <x v="0"/>
    <n v="0.37233333333333335"/>
    <n v="74.466666666666669"/>
    <n v="45"/>
    <s v="US"/>
    <s v="USD"/>
    <n v="1401166800"/>
    <n v="1404363600"/>
    <x v="115"/>
    <x v="1"/>
    <d v="2014-07-03T05:00:00"/>
    <b v="0"/>
    <b v="0"/>
    <s v="theater/plays"/>
    <x v="3"/>
  </r>
  <r>
    <x v="3"/>
    <n v="0.30540075309306081"/>
    <n v="51.009883198562441"/>
    <n v="1113"/>
    <s v="US"/>
    <s v="USD"/>
    <n v="1266127200"/>
    <n v="1266645600"/>
    <x v="720"/>
    <x v="6"/>
    <d v="2010-02-20T06:00:00"/>
    <b v="0"/>
    <b v="0"/>
    <s v="theater/plays"/>
    <x v="3"/>
  </r>
  <r>
    <x v="0"/>
    <n v="0.25714285714285712"/>
    <n v="90"/>
    <n v="6"/>
    <s v="US"/>
    <s v="USD"/>
    <n v="1481436000"/>
    <n v="1482818400"/>
    <x v="721"/>
    <x v="7"/>
    <d v="2016-12-27T06:00:00"/>
    <b v="0"/>
    <b v="0"/>
    <s v="food/food trucks"/>
    <x v="0"/>
  </r>
  <r>
    <x v="0"/>
    <n v="0.34"/>
    <n v="97.142857142857139"/>
    <n v="7"/>
    <s v="US"/>
    <s v="USD"/>
    <n v="1372222800"/>
    <n v="1374642000"/>
    <x v="722"/>
    <x v="2"/>
    <d v="2013-07-24T05:00:00"/>
    <b v="0"/>
    <b v="1"/>
    <s v="theater/plays"/>
    <x v="3"/>
  </r>
  <r>
    <x v="1"/>
    <n v="11.859090909090909"/>
    <n v="72.071823204419886"/>
    <n v="181"/>
    <s v="CH"/>
    <s v="CHF"/>
    <n v="1372136400"/>
    <n v="1372482000"/>
    <x v="451"/>
    <x v="2"/>
    <d v="2013-06-29T05:00:00"/>
    <b v="0"/>
    <b v="0"/>
    <s v="publishing/nonfiction"/>
    <x v="5"/>
  </r>
  <r>
    <x v="1"/>
    <n v="1.2539393939393939"/>
    <n v="75.236363636363635"/>
    <n v="110"/>
    <s v="US"/>
    <s v="USD"/>
    <n v="1513922400"/>
    <n v="1514959200"/>
    <x v="642"/>
    <x v="9"/>
    <d v="2018-01-03T06:00:00"/>
    <b v="0"/>
    <b v="0"/>
    <s v="music/rock"/>
    <x v="1"/>
  </r>
  <r>
    <x v="0"/>
    <n v="0.14394366197183098"/>
    <n v="32.967741935483872"/>
    <n v="31"/>
    <s v="US"/>
    <s v="USD"/>
    <n v="1477976400"/>
    <n v="1478235600"/>
    <x v="723"/>
    <x v="7"/>
    <d v="2016-11-04T05:00:00"/>
    <b v="0"/>
    <b v="0"/>
    <s v="film &amp; video/drama"/>
    <x v="4"/>
  </r>
  <r>
    <x v="0"/>
    <n v="0.54807692307692313"/>
    <n v="54.807692307692307"/>
    <n v="78"/>
    <s v="US"/>
    <s v="USD"/>
    <n v="1407474000"/>
    <n v="1408078800"/>
    <x v="724"/>
    <x v="1"/>
    <d v="2014-08-15T05:00:00"/>
    <b v="0"/>
    <b v="1"/>
    <s v="games/mobile games"/>
    <x v="6"/>
  </r>
  <r>
    <x v="1"/>
    <n v="1.0963157894736841"/>
    <n v="45.037837837837834"/>
    <n v="185"/>
    <s v="US"/>
    <s v="USD"/>
    <n v="1546149600"/>
    <n v="1548136800"/>
    <x v="725"/>
    <x v="3"/>
    <d v="2019-01-22T06:00:00"/>
    <b v="0"/>
    <b v="0"/>
    <s v="technology/web"/>
    <x v="2"/>
  </r>
  <r>
    <x v="1"/>
    <n v="1.8847058823529412"/>
    <n v="52.958677685950413"/>
    <n v="121"/>
    <s v="US"/>
    <s v="USD"/>
    <n v="1338440400"/>
    <n v="1340859600"/>
    <x v="726"/>
    <x v="4"/>
    <d v="2012-06-28T05:00:00"/>
    <b v="0"/>
    <b v="1"/>
    <s v="theater/plays"/>
    <x v="3"/>
  </r>
  <r>
    <x v="0"/>
    <n v="0.87008284023668636"/>
    <n v="60.017959183673469"/>
    <n v="1225"/>
    <s v="GB"/>
    <s v="GBP"/>
    <n v="1454133600"/>
    <n v="1454479200"/>
    <x v="727"/>
    <x v="7"/>
    <d v="2016-02-03T06:00:00"/>
    <b v="0"/>
    <b v="0"/>
    <s v="theater/plays"/>
    <x v="3"/>
  </r>
  <r>
    <x v="0"/>
    <n v="0.01"/>
    <n v="1"/>
    <n v="1"/>
    <s v="CH"/>
    <s v="CHF"/>
    <n v="1434085200"/>
    <n v="1434430800"/>
    <x v="560"/>
    <x v="0"/>
    <d v="2015-06-16T05:00:00"/>
    <b v="0"/>
    <b v="0"/>
    <s v="music/rock"/>
    <x v="1"/>
  </r>
  <r>
    <x v="1"/>
    <n v="2.0291304347826089"/>
    <n v="44.028301886792455"/>
    <n v="106"/>
    <s v="US"/>
    <s v="USD"/>
    <n v="1577772000"/>
    <n v="1579672800"/>
    <x v="728"/>
    <x v="10"/>
    <d v="2020-01-22T06:00:00"/>
    <b v="0"/>
    <b v="1"/>
    <s v="photography/photography books"/>
    <x v="7"/>
  </r>
  <r>
    <x v="1"/>
    <n v="1.9703225806451612"/>
    <n v="86.028169014084511"/>
    <n v="142"/>
    <s v="US"/>
    <s v="USD"/>
    <n v="1562216400"/>
    <n v="1562389200"/>
    <x v="339"/>
    <x v="3"/>
    <d v="2019-07-06T05:00:00"/>
    <b v="0"/>
    <b v="0"/>
    <s v="photography/photography books"/>
    <x v="7"/>
  </r>
  <r>
    <x v="1"/>
    <n v="1.07"/>
    <n v="28.012875536480685"/>
    <n v="233"/>
    <s v="US"/>
    <s v="USD"/>
    <n v="1548568800"/>
    <n v="1551506400"/>
    <x v="35"/>
    <x v="3"/>
    <d v="2019-03-02T06:00:00"/>
    <b v="0"/>
    <b v="0"/>
    <s v="theater/plays"/>
    <x v="3"/>
  </r>
  <r>
    <x v="1"/>
    <n v="2.6873076923076922"/>
    <n v="32.050458715596328"/>
    <n v="218"/>
    <s v="US"/>
    <s v="USD"/>
    <n v="1514872800"/>
    <n v="1516600800"/>
    <x v="729"/>
    <x v="9"/>
    <d v="2018-01-22T06:00:00"/>
    <b v="0"/>
    <b v="0"/>
    <s v="music/rock"/>
    <x v="1"/>
  </r>
  <r>
    <x v="0"/>
    <n v="0.50845360824742269"/>
    <n v="73.611940298507463"/>
    <n v="67"/>
    <s v="AU"/>
    <s v="AUD"/>
    <n v="1416031200"/>
    <n v="1420437600"/>
    <x v="241"/>
    <x v="0"/>
    <d v="2015-01-05T06:00:00"/>
    <b v="0"/>
    <b v="0"/>
    <s v="film &amp; video/documentary"/>
    <x v="4"/>
  </r>
  <r>
    <x v="1"/>
    <n v="11.802857142857142"/>
    <n v="108.71052631578948"/>
    <n v="76"/>
    <s v="US"/>
    <s v="USD"/>
    <n v="1330927200"/>
    <n v="1332997200"/>
    <x v="730"/>
    <x v="4"/>
    <d v="2012-03-29T05:00:00"/>
    <b v="0"/>
    <b v="1"/>
    <s v="film &amp; video/drama"/>
    <x v="4"/>
  </r>
  <r>
    <x v="1"/>
    <n v="2.64"/>
    <n v="42.97674418604651"/>
    <n v="43"/>
    <s v="US"/>
    <s v="USD"/>
    <n v="1571115600"/>
    <n v="1574920800"/>
    <x v="322"/>
    <x v="3"/>
    <d v="2019-11-28T06:00:00"/>
    <b v="0"/>
    <b v="1"/>
    <s v="theater/plays"/>
    <x v="3"/>
  </r>
  <r>
    <x v="0"/>
    <n v="0.30442307692307691"/>
    <n v="83.315789473684205"/>
    <n v="19"/>
    <s v="US"/>
    <s v="USD"/>
    <n v="1463461200"/>
    <n v="1464930000"/>
    <x v="731"/>
    <x v="7"/>
    <d v="2016-06-03T05:00:00"/>
    <b v="0"/>
    <b v="0"/>
    <s v="food/food trucks"/>
    <x v="0"/>
  </r>
  <r>
    <x v="0"/>
    <n v="0.62880681818181816"/>
    <n v="42"/>
    <n v="2108"/>
    <s v="CH"/>
    <s v="CHF"/>
    <n v="1344920400"/>
    <n v="1345006800"/>
    <x v="732"/>
    <x v="4"/>
    <d v="2012-08-15T05:00:00"/>
    <b v="0"/>
    <b v="0"/>
    <s v="film &amp; video/documentary"/>
    <x v="4"/>
  </r>
  <r>
    <x v="1"/>
    <n v="1.9312499999999999"/>
    <n v="55.927601809954751"/>
    <n v="221"/>
    <s v="US"/>
    <s v="USD"/>
    <n v="1511848800"/>
    <n v="1512712800"/>
    <x v="157"/>
    <x v="5"/>
    <d v="2017-12-08T06:00:00"/>
    <b v="0"/>
    <b v="1"/>
    <s v="theater/plays"/>
    <x v="3"/>
  </r>
  <r>
    <x v="0"/>
    <n v="0.77102702702702708"/>
    <n v="105.03681885125184"/>
    <n v="679"/>
    <s v="US"/>
    <s v="USD"/>
    <n v="1452319200"/>
    <n v="1452492000"/>
    <x v="733"/>
    <x v="7"/>
    <d v="2016-01-11T06:00:00"/>
    <b v="0"/>
    <b v="1"/>
    <s v="games/video games"/>
    <x v="6"/>
  </r>
  <r>
    <x v="1"/>
    <n v="2.2552763819095478"/>
    <n v="48"/>
    <n v="2805"/>
    <s v="CA"/>
    <s v="CAD"/>
    <n v="1523854800"/>
    <n v="1524286800"/>
    <x v="734"/>
    <x v="9"/>
    <d v="2018-04-21T05:00:00"/>
    <b v="0"/>
    <b v="0"/>
    <s v="publishing/nonfiction"/>
    <x v="5"/>
  </r>
  <r>
    <x v="1"/>
    <n v="2.3940625"/>
    <n v="112.66176470588235"/>
    <n v="68"/>
    <s v="US"/>
    <s v="USD"/>
    <n v="1346043600"/>
    <n v="1346907600"/>
    <x v="735"/>
    <x v="4"/>
    <d v="2012-09-06T05:00:00"/>
    <b v="0"/>
    <b v="0"/>
    <s v="games/video games"/>
    <x v="6"/>
  </r>
  <r>
    <x v="0"/>
    <n v="0.921875"/>
    <n v="81.944444444444443"/>
    <n v="36"/>
    <s v="DK"/>
    <s v="DKK"/>
    <n v="1464325200"/>
    <n v="1464498000"/>
    <x v="736"/>
    <x v="7"/>
    <d v="2016-05-29T05:00:00"/>
    <b v="0"/>
    <b v="1"/>
    <s v="music/rock"/>
    <x v="1"/>
  </r>
  <r>
    <x v="1"/>
    <n v="1.3023333333333333"/>
    <n v="64.049180327868854"/>
    <n v="183"/>
    <s v="CA"/>
    <s v="CAD"/>
    <n v="1511935200"/>
    <n v="1514181600"/>
    <x v="737"/>
    <x v="5"/>
    <d v="2017-12-25T06:00:00"/>
    <b v="0"/>
    <b v="0"/>
    <s v="music/rock"/>
    <x v="1"/>
  </r>
  <r>
    <x v="1"/>
    <n v="6.1521739130434785"/>
    <n v="106.39097744360902"/>
    <n v="133"/>
    <s v="US"/>
    <s v="USD"/>
    <n v="1392012000"/>
    <n v="1392184800"/>
    <x v="738"/>
    <x v="1"/>
    <d v="2014-02-12T06:00:00"/>
    <b v="1"/>
    <b v="1"/>
    <s v="theater/plays"/>
    <x v="3"/>
  </r>
  <r>
    <x v="1"/>
    <n v="3.687953216374269"/>
    <n v="76.011249497790274"/>
    <n v="2489"/>
    <s v="IT"/>
    <s v="EUR"/>
    <n v="1556946000"/>
    <n v="1559365200"/>
    <x v="739"/>
    <x v="3"/>
    <d v="2019-06-01T05:00:00"/>
    <b v="0"/>
    <b v="1"/>
    <s v="publishing/nonfiction"/>
    <x v="5"/>
  </r>
  <r>
    <x v="1"/>
    <n v="10.948571428571428"/>
    <n v="111.07246376811594"/>
    <n v="69"/>
    <s v="US"/>
    <s v="USD"/>
    <n v="1548050400"/>
    <n v="1549173600"/>
    <x v="740"/>
    <x v="3"/>
    <d v="2019-02-03T06:00:00"/>
    <b v="0"/>
    <b v="1"/>
    <s v="theater/plays"/>
    <x v="3"/>
  </r>
  <r>
    <x v="0"/>
    <n v="0.50662921348314605"/>
    <n v="95.936170212765958"/>
    <n v="47"/>
    <s v="US"/>
    <s v="USD"/>
    <n v="1353736800"/>
    <n v="1355032800"/>
    <x v="697"/>
    <x v="4"/>
    <d v="2012-12-09T06:00:00"/>
    <b v="1"/>
    <b v="0"/>
    <s v="games/video games"/>
    <x v="6"/>
  </r>
  <r>
    <x v="1"/>
    <n v="8.0060000000000002"/>
    <n v="43.043010752688176"/>
    <n v="279"/>
    <s v="GB"/>
    <s v="GBP"/>
    <n v="1532840400"/>
    <n v="1533963600"/>
    <x v="741"/>
    <x v="9"/>
    <d v="2018-08-11T05:00:00"/>
    <b v="0"/>
    <b v="1"/>
    <s v="music/rock"/>
    <x v="1"/>
  </r>
  <r>
    <x v="1"/>
    <n v="2.9128571428571428"/>
    <n v="67.966666666666669"/>
    <n v="210"/>
    <s v="US"/>
    <s v="USD"/>
    <n v="1488261600"/>
    <n v="1489381200"/>
    <x v="742"/>
    <x v="5"/>
    <d v="2017-03-13T05:00:00"/>
    <b v="0"/>
    <b v="0"/>
    <s v="film &amp; video/documentary"/>
    <x v="4"/>
  </r>
  <r>
    <x v="1"/>
    <n v="3.4996666666666667"/>
    <n v="89.991428571428571"/>
    <n v="2100"/>
    <s v="US"/>
    <s v="USD"/>
    <n v="1393567200"/>
    <n v="1395032400"/>
    <x v="743"/>
    <x v="1"/>
    <d v="2014-03-17T05:00:00"/>
    <b v="0"/>
    <b v="0"/>
    <s v="music/rock"/>
    <x v="1"/>
  </r>
  <r>
    <x v="1"/>
    <n v="3.5707317073170732"/>
    <n v="58.095238095238095"/>
    <n v="252"/>
    <s v="US"/>
    <s v="USD"/>
    <n v="1410325200"/>
    <n v="1412485200"/>
    <x v="744"/>
    <x v="1"/>
    <d v="2014-10-05T05:00:00"/>
    <b v="1"/>
    <b v="1"/>
    <s v="music/rock"/>
    <x v="1"/>
  </r>
  <r>
    <x v="1"/>
    <n v="1.2648941176470587"/>
    <n v="83.996875000000003"/>
    <n v="1280"/>
    <s v="US"/>
    <s v="USD"/>
    <n v="1276923600"/>
    <n v="1279688400"/>
    <x v="269"/>
    <x v="6"/>
    <d v="2010-07-21T05:00:00"/>
    <b v="0"/>
    <b v="1"/>
    <s v="publishing/nonfiction"/>
    <x v="5"/>
  </r>
  <r>
    <x v="1"/>
    <n v="3.875"/>
    <n v="88.853503184713375"/>
    <n v="157"/>
    <s v="GB"/>
    <s v="GBP"/>
    <n v="1500958800"/>
    <n v="1501995600"/>
    <x v="745"/>
    <x v="5"/>
    <d v="2017-08-06T05:00:00"/>
    <b v="0"/>
    <b v="0"/>
    <s v="film &amp; video/shorts"/>
    <x v="4"/>
  </r>
  <r>
    <x v="1"/>
    <n v="4.5703571428571426"/>
    <n v="65.963917525773198"/>
    <n v="194"/>
    <s v="US"/>
    <s v="USD"/>
    <n v="1292220000"/>
    <n v="1294639200"/>
    <x v="746"/>
    <x v="8"/>
    <d v="2011-01-10T06:00:00"/>
    <b v="0"/>
    <b v="1"/>
    <s v="theater/plays"/>
    <x v="3"/>
  </r>
  <r>
    <x v="1"/>
    <n v="2.6669565217391304"/>
    <n v="74.804878048780495"/>
    <n v="82"/>
    <s v="AU"/>
    <s v="AUD"/>
    <n v="1304398800"/>
    <n v="1305435600"/>
    <x v="747"/>
    <x v="8"/>
    <d v="2011-05-15T05:00:00"/>
    <b v="0"/>
    <b v="1"/>
    <s v="film &amp; video/drama"/>
    <x v="4"/>
  </r>
  <r>
    <x v="0"/>
    <n v="0.69"/>
    <n v="69.98571428571428"/>
    <n v="70"/>
    <s v="US"/>
    <s v="USD"/>
    <n v="1535432400"/>
    <n v="1537592400"/>
    <x v="503"/>
    <x v="9"/>
    <d v="2018-09-22T05:00:00"/>
    <b v="0"/>
    <b v="0"/>
    <s v="theater/plays"/>
    <x v="3"/>
  </r>
  <r>
    <x v="0"/>
    <n v="0.51343749999999999"/>
    <n v="32.006493506493506"/>
    <n v="154"/>
    <s v="US"/>
    <s v="USD"/>
    <n v="1433826000"/>
    <n v="1435122000"/>
    <x v="748"/>
    <x v="0"/>
    <d v="2015-06-24T05:00:00"/>
    <b v="0"/>
    <b v="0"/>
    <s v="theater/plays"/>
    <x v="3"/>
  </r>
  <r>
    <x v="0"/>
    <n v="1.1710526315789473E-2"/>
    <n v="64.727272727272734"/>
    <n v="22"/>
    <s v="US"/>
    <s v="USD"/>
    <n v="1514959200"/>
    <n v="1520056800"/>
    <x v="330"/>
    <x v="9"/>
    <d v="2018-03-03T06:00:00"/>
    <b v="0"/>
    <b v="0"/>
    <s v="theater/plays"/>
    <x v="3"/>
  </r>
  <r>
    <x v="1"/>
    <n v="1.089773429454171"/>
    <n v="24.998110087408456"/>
    <n v="4233"/>
    <s v="US"/>
    <s v="USD"/>
    <n v="1332738000"/>
    <n v="1335675600"/>
    <x v="749"/>
    <x v="4"/>
    <d v="2012-04-29T05:00:00"/>
    <b v="0"/>
    <b v="0"/>
    <s v="photography/photography books"/>
    <x v="7"/>
  </r>
  <r>
    <x v="1"/>
    <n v="3.1517592592592591"/>
    <n v="104.97764070932922"/>
    <n v="1297"/>
    <s v="DK"/>
    <s v="DKK"/>
    <n v="1445490000"/>
    <n v="1448431200"/>
    <x v="750"/>
    <x v="0"/>
    <d v="2015-11-25T06:00:00"/>
    <b v="1"/>
    <b v="0"/>
    <s v="publishing/translations"/>
    <x v="5"/>
  </r>
  <r>
    <x v="1"/>
    <n v="1.5769117647058823"/>
    <n v="64.987878787878785"/>
    <n v="165"/>
    <s v="DK"/>
    <s v="DKK"/>
    <n v="1297663200"/>
    <n v="1298613600"/>
    <x v="751"/>
    <x v="8"/>
    <d v="2011-02-25T06:00:00"/>
    <b v="0"/>
    <b v="0"/>
    <s v="publishing/translations"/>
    <x v="5"/>
  </r>
  <r>
    <x v="1"/>
    <n v="1.5380821917808218"/>
    <n v="94.352941176470594"/>
    <n v="119"/>
    <s v="US"/>
    <s v="USD"/>
    <n v="1371963600"/>
    <n v="1372482000"/>
    <x v="451"/>
    <x v="2"/>
    <d v="2013-06-29T05:00:00"/>
    <b v="0"/>
    <b v="0"/>
    <s v="theater/plays"/>
    <x v="3"/>
  </r>
  <r>
    <x v="0"/>
    <n v="0.89738979118329465"/>
    <n v="44.001706484641637"/>
    <n v="1758"/>
    <s v="US"/>
    <s v="USD"/>
    <n v="1425103200"/>
    <n v="1425621600"/>
    <x v="752"/>
    <x v="0"/>
    <d v="2015-03-06T06:00:00"/>
    <b v="0"/>
    <b v="0"/>
    <s v="technology/web"/>
    <x v="2"/>
  </r>
  <r>
    <x v="0"/>
    <n v="0.75135802469135804"/>
    <n v="64.744680851063833"/>
    <n v="94"/>
    <s v="US"/>
    <s v="USD"/>
    <n v="1265349600"/>
    <n v="1266300000"/>
    <x v="753"/>
    <x v="6"/>
    <d v="2010-02-16T06:00:00"/>
    <b v="0"/>
    <b v="0"/>
    <s v="music/indie rock"/>
    <x v="1"/>
  </r>
  <r>
    <x v="1"/>
    <n v="8.5288135593220336"/>
    <n v="84.00667779632721"/>
    <n v="1797"/>
    <s v="US"/>
    <s v="USD"/>
    <n v="1301202000"/>
    <n v="1305867600"/>
    <x v="754"/>
    <x v="8"/>
    <d v="2011-05-20T05:00:00"/>
    <b v="0"/>
    <b v="0"/>
    <s v="music/jazz"/>
    <x v="1"/>
  </r>
  <r>
    <x v="1"/>
    <n v="1.3890625000000001"/>
    <n v="34.061302681992338"/>
    <n v="261"/>
    <s v="US"/>
    <s v="USD"/>
    <n v="1538024400"/>
    <n v="1538802000"/>
    <x v="755"/>
    <x v="9"/>
    <d v="2018-10-06T05:00:00"/>
    <b v="0"/>
    <b v="0"/>
    <s v="theater/plays"/>
    <x v="3"/>
  </r>
  <r>
    <x v="1"/>
    <n v="1.9018181818181819"/>
    <n v="93.273885350318466"/>
    <n v="157"/>
    <s v="US"/>
    <s v="USD"/>
    <n v="1395032400"/>
    <n v="1398920400"/>
    <x v="756"/>
    <x v="1"/>
    <d v="2014-05-01T05:00:00"/>
    <b v="0"/>
    <b v="1"/>
    <s v="film &amp; video/documentary"/>
    <x v="4"/>
  </r>
  <r>
    <x v="1"/>
    <n v="1.0024333619948409"/>
    <n v="32.998301726577978"/>
    <n v="3533"/>
    <s v="US"/>
    <s v="USD"/>
    <n v="1405486800"/>
    <n v="1405659600"/>
    <x v="757"/>
    <x v="1"/>
    <d v="2014-07-18T05:00:00"/>
    <b v="0"/>
    <b v="1"/>
    <s v="theater/plays"/>
    <x v="3"/>
  </r>
  <r>
    <x v="1"/>
    <n v="1.4275824175824177"/>
    <n v="83.812903225806451"/>
    <n v="155"/>
    <s v="US"/>
    <s v="USD"/>
    <n v="1455861600"/>
    <n v="1457244000"/>
    <x v="758"/>
    <x v="7"/>
    <d v="2016-03-06T06:00:00"/>
    <b v="0"/>
    <b v="0"/>
    <s v="technology/web"/>
    <x v="2"/>
  </r>
  <r>
    <x v="1"/>
    <n v="5.6313333333333331"/>
    <n v="63.992424242424242"/>
    <n v="132"/>
    <s v="IT"/>
    <s v="EUR"/>
    <n v="1529038800"/>
    <n v="1529298000"/>
    <x v="759"/>
    <x v="9"/>
    <d v="2018-06-18T05:00:00"/>
    <b v="0"/>
    <b v="0"/>
    <s v="technology/wearables"/>
    <x v="2"/>
  </r>
  <r>
    <x v="0"/>
    <n v="0.30715909090909088"/>
    <n v="81.909090909090907"/>
    <n v="33"/>
    <s v="US"/>
    <s v="USD"/>
    <n v="1535259600"/>
    <n v="1535778000"/>
    <x v="760"/>
    <x v="9"/>
    <d v="2018-09-01T05:00:00"/>
    <b v="0"/>
    <b v="0"/>
    <s v="photography/photography books"/>
    <x v="7"/>
  </r>
  <r>
    <x v="3"/>
    <n v="0.99397727272727276"/>
    <n v="93.053191489361708"/>
    <n v="94"/>
    <s v="US"/>
    <s v="USD"/>
    <n v="1327212000"/>
    <n v="1327471200"/>
    <x v="761"/>
    <x v="4"/>
    <d v="2012-01-25T06:00:00"/>
    <b v="0"/>
    <b v="0"/>
    <s v="film &amp; video/documentary"/>
    <x v="4"/>
  </r>
  <r>
    <x v="1"/>
    <n v="1.9754935622317598"/>
    <n v="101.98449039881831"/>
    <n v="1354"/>
    <s v="GB"/>
    <s v="GBP"/>
    <n v="1526360400"/>
    <n v="1529557200"/>
    <x v="78"/>
    <x v="9"/>
    <d v="2018-06-21T05:00:00"/>
    <b v="0"/>
    <b v="0"/>
    <s v="technology/web"/>
    <x v="2"/>
  </r>
  <r>
    <x v="1"/>
    <n v="5.085"/>
    <n v="105.9375"/>
    <n v="48"/>
    <s v="US"/>
    <s v="USD"/>
    <n v="1532149200"/>
    <n v="1535259600"/>
    <x v="762"/>
    <x v="9"/>
    <d v="2018-08-26T05:00:00"/>
    <b v="1"/>
    <b v="1"/>
    <s v="technology/web"/>
    <x v="2"/>
  </r>
  <r>
    <x v="1"/>
    <n v="2.3774468085106384"/>
    <n v="101.58181818181818"/>
    <n v="110"/>
    <s v="US"/>
    <s v="USD"/>
    <n v="1515304800"/>
    <n v="1515564000"/>
    <x v="763"/>
    <x v="9"/>
    <d v="2018-01-10T06:00:00"/>
    <b v="0"/>
    <b v="0"/>
    <s v="food/food trucks"/>
    <x v="0"/>
  </r>
  <r>
    <x v="1"/>
    <n v="3.3846875000000001"/>
    <n v="62.970930232558139"/>
    <n v="172"/>
    <s v="US"/>
    <s v="USD"/>
    <n v="1276318800"/>
    <n v="1277096400"/>
    <x v="764"/>
    <x v="6"/>
    <d v="2010-06-21T05:00:00"/>
    <b v="0"/>
    <b v="0"/>
    <s v="film &amp; video/drama"/>
    <x v="4"/>
  </r>
  <r>
    <x v="1"/>
    <n v="1.3308955223880596"/>
    <n v="29.045602605863191"/>
    <n v="307"/>
    <s v="US"/>
    <s v="USD"/>
    <n v="1328767200"/>
    <n v="1329026400"/>
    <x v="765"/>
    <x v="4"/>
    <d v="2012-02-12T06:00:00"/>
    <b v="0"/>
    <b v="1"/>
    <s v="music/indie rock"/>
    <x v="1"/>
  </r>
  <r>
    <x v="0"/>
    <n v="0.01"/>
    <n v="1"/>
    <n v="1"/>
    <s v="US"/>
    <s v="USD"/>
    <n v="1321682400"/>
    <n v="1322978400"/>
    <x v="539"/>
    <x v="8"/>
    <d v="2011-12-04T06:00:00"/>
    <b v="1"/>
    <b v="0"/>
    <s v="music/rock"/>
    <x v="1"/>
  </r>
  <r>
    <x v="1"/>
    <n v="2.0779999999999998"/>
    <n v="77.924999999999997"/>
    <n v="160"/>
    <s v="US"/>
    <s v="USD"/>
    <n v="1335934800"/>
    <n v="1338786000"/>
    <x v="766"/>
    <x v="4"/>
    <d v="2012-06-04T05:00:00"/>
    <b v="0"/>
    <b v="0"/>
    <s v="music/electric music"/>
    <x v="1"/>
  </r>
  <r>
    <x v="0"/>
    <n v="0.51122448979591839"/>
    <n v="80.806451612903231"/>
    <n v="31"/>
    <s v="US"/>
    <s v="USD"/>
    <n v="1310792400"/>
    <n v="1311656400"/>
    <x v="422"/>
    <x v="8"/>
    <d v="2011-07-26T05:00:00"/>
    <b v="0"/>
    <b v="1"/>
    <s v="games/video games"/>
    <x v="6"/>
  </r>
  <r>
    <x v="1"/>
    <n v="6.5205847953216374"/>
    <n v="76.006816632583508"/>
    <n v="1467"/>
    <s v="CA"/>
    <s v="CAD"/>
    <n v="1308546000"/>
    <n v="1308978000"/>
    <x v="767"/>
    <x v="8"/>
    <d v="2011-06-25T05:00:00"/>
    <b v="0"/>
    <b v="1"/>
    <s v="music/indie rock"/>
    <x v="1"/>
  </r>
  <r>
    <x v="1"/>
    <n v="1.1363099415204678"/>
    <n v="72.993613824192337"/>
    <n v="2662"/>
    <s v="CA"/>
    <s v="CAD"/>
    <n v="1574056800"/>
    <n v="1576389600"/>
    <x v="768"/>
    <x v="3"/>
    <d v="2019-12-15T06:00:00"/>
    <b v="0"/>
    <b v="0"/>
    <s v="publishing/fiction"/>
    <x v="5"/>
  </r>
  <r>
    <x v="1"/>
    <n v="1.0237606837606839"/>
    <n v="53"/>
    <n v="452"/>
    <s v="AU"/>
    <s v="AUD"/>
    <n v="1308373200"/>
    <n v="1311051600"/>
    <x v="214"/>
    <x v="8"/>
    <d v="2011-07-19T05:00:00"/>
    <b v="0"/>
    <b v="0"/>
    <s v="theater/plays"/>
    <x v="3"/>
  </r>
  <r>
    <x v="1"/>
    <n v="3.5658333333333334"/>
    <n v="54.164556962025316"/>
    <n v="158"/>
    <s v="US"/>
    <s v="USD"/>
    <n v="1335243600"/>
    <n v="1336712400"/>
    <x v="769"/>
    <x v="4"/>
    <d v="2012-05-11T05:00:00"/>
    <b v="0"/>
    <b v="0"/>
    <s v="food/food trucks"/>
    <x v="0"/>
  </r>
  <r>
    <x v="1"/>
    <n v="1.3986792452830188"/>
    <n v="32.946666666666665"/>
    <n v="225"/>
    <s v="CH"/>
    <s v="CHF"/>
    <n v="1328421600"/>
    <n v="1330408800"/>
    <x v="770"/>
    <x v="4"/>
    <d v="2012-02-28T06:00:00"/>
    <b v="1"/>
    <b v="0"/>
    <s v="film &amp; video/shorts"/>
    <x v="4"/>
  </r>
  <r>
    <x v="0"/>
    <n v="0.69450000000000001"/>
    <n v="79.371428571428567"/>
    <n v="35"/>
    <s v="US"/>
    <s v="USD"/>
    <n v="1524286800"/>
    <n v="1524891600"/>
    <x v="771"/>
    <x v="9"/>
    <d v="2018-04-28T05:00:00"/>
    <b v="1"/>
    <b v="0"/>
    <s v="food/food trucks"/>
    <x v="0"/>
  </r>
  <r>
    <x v="0"/>
    <n v="0.35534246575342465"/>
    <n v="41.174603174603178"/>
    <n v="63"/>
    <s v="US"/>
    <s v="USD"/>
    <n v="1362117600"/>
    <n v="1363669200"/>
    <x v="250"/>
    <x v="2"/>
    <d v="2013-03-19T05:00:00"/>
    <b v="0"/>
    <b v="1"/>
    <s v="theater/plays"/>
    <x v="3"/>
  </r>
  <r>
    <x v="1"/>
    <n v="2.5165000000000002"/>
    <n v="77.430769230769229"/>
    <n v="65"/>
    <s v="US"/>
    <s v="USD"/>
    <n v="1550556000"/>
    <n v="1551420000"/>
    <x v="772"/>
    <x v="3"/>
    <d v="2019-03-01T06:00:00"/>
    <b v="0"/>
    <b v="1"/>
    <s v="technology/wearables"/>
    <x v="2"/>
  </r>
  <r>
    <x v="1"/>
    <n v="1.0587500000000001"/>
    <n v="57.159509202453989"/>
    <n v="163"/>
    <s v="US"/>
    <s v="USD"/>
    <n v="1269147600"/>
    <n v="1269838800"/>
    <x v="773"/>
    <x v="6"/>
    <d v="2010-03-29T05:00:00"/>
    <b v="0"/>
    <b v="0"/>
    <s v="theater/plays"/>
    <x v="3"/>
  </r>
  <r>
    <x v="1"/>
    <n v="1.8742857142857143"/>
    <n v="77.17647058823529"/>
    <n v="85"/>
    <s v="US"/>
    <s v="USD"/>
    <n v="1312174800"/>
    <n v="1312520400"/>
    <x v="774"/>
    <x v="8"/>
    <d v="2011-08-05T05:00:00"/>
    <b v="0"/>
    <b v="0"/>
    <s v="theater/plays"/>
    <x v="3"/>
  </r>
  <r>
    <x v="1"/>
    <n v="3.8678571428571429"/>
    <n v="24.953917050691246"/>
    <n v="217"/>
    <s v="US"/>
    <s v="USD"/>
    <n v="1434517200"/>
    <n v="1436504400"/>
    <x v="331"/>
    <x v="0"/>
    <d v="2015-07-10T05:00:00"/>
    <b v="0"/>
    <b v="1"/>
    <s v="film &amp; video/television"/>
    <x v="4"/>
  </r>
  <r>
    <x v="1"/>
    <n v="3.4707142857142856"/>
    <n v="97.18"/>
    <n v="150"/>
    <s v="US"/>
    <s v="USD"/>
    <n v="1471582800"/>
    <n v="1472014800"/>
    <x v="775"/>
    <x v="7"/>
    <d v="2016-08-24T05:00:00"/>
    <b v="0"/>
    <b v="0"/>
    <s v="film &amp; video/shorts"/>
    <x v="4"/>
  </r>
  <r>
    <x v="1"/>
    <n v="1.8582098765432098"/>
    <n v="46.000916870415651"/>
    <n v="3272"/>
    <s v="US"/>
    <s v="USD"/>
    <n v="1410757200"/>
    <n v="1411534800"/>
    <x v="776"/>
    <x v="1"/>
    <d v="2014-09-24T05:00:00"/>
    <b v="0"/>
    <b v="0"/>
    <s v="theater/plays"/>
    <x v="3"/>
  </r>
  <r>
    <x v="3"/>
    <n v="0.43241247264770238"/>
    <n v="88.023385300668153"/>
    <n v="898"/>
    <s v="US"/>
    <s v="USD"/>
    <n v="1304830800"/>
    <n v="1304917200"/>
    <x v="777"/>
    <x v="8"/>
    <d v="2011-05-09T05:00:00"/>
    <b v="0"/>
    <b v="0"/>
    <s v="photography/photography books"/>
    <x v="7"/>
  </r>
  <r>
    <x v="1"/>
    <n v="1.6243749999999999"/>
    <n v="25.99"/>
    <n v="300"/>
    <s v="US"/>
    <s v="USD"/>
    <n v="1539061200"/>
    <n v="1539579600"/>
    <x v="778"/>
    <x v="9"/>
    <d v="2018-10-15T05:00:00"/>
    <b v="0"/>
    <b v="0"/>
    <s v="food/food trucks"/>
    <x v="0"/>
  </r>
  <r>
    <x v="1"/>
    <n v="1.8484285714285715"/>
    <n v="102.69047619047619"/>
    <n v="126"/>
    <s v="US"/>
    <s v="USD"/>
    <n v="1381554000"/>
    <n v="1382504400"/>
    <x v="779"/>
    <x v="2"/>
    <d v="2013-10-23T05:00:00"/>
    <b v="0"/>
    <b v="0"/>
    <s v="theater/plays"/>
    <x v="3"/>
  </r>
  <r>
    <x v="0"/>
    <n v="0.23703520691785052"/>
    <n v="72.958174904942965"/>
    <n v="526"/>
    <s v="US"/>
    <s v="USD"/>
    <n v="1277096400"/>
    <n v="1278306000"/>
    <x v="780"/>
    <x v="6"/>
    <d v="2010-07-05T05:00:00"/>
    <b v="0"/>
    <b v="0"/>
    <s v="film &amp; video/drama"/>
    <x v="4"/>
  </r>
  <r>
    <x v="0"/>
    <n v="0.89870129870129867"/>
    <n v="57.190082644628099"/>
    <n v="121"/>
    <s v="US"/>
    <s v="USD"/>
    <n v="1440392400"/>
    <n v="1442552400"/>
    <x v="781"/>
    <x v="0"/>
    <d v="2015-09-18T05:00:00"/>
    <b v="0"/>
    <b v="0"/>
    <s v="theater/plays"/>
    <x v="3"/>
  </r>
  <r>
    <x v="1"/>
    <n v="2.7260419580419581"/>
    <n v="84.013793103448279"/>
    <n v="2320"/>
    <s v="US"/>
    <s v="USD"/>
    <n v="1509512400"/>
    <n v="1511071200"/>
    <x v="782"/>
    <x v="5"/>
    <d v="2017-11-19T06:00:00"/>
    <b v="0"/>
    <b v="1"/>
    <s v="theater/plays"/>
    <x v="3"/>
  </r>
  <r>
    <x v="1"/>
    <n v="1.7004255319148935"/>
    <n v="98.666666666666671"/>
    <n v="81"/>
    <s v="AU"/>
    <s v="AUD"/>
    <n v="1535950800"/>
    <n v="1536382800"/>
    <x v="783"/>
    <x v="9"/>
    <d v="2018-09-08T05:00:00"/>
    <b v="0"/>
    <b v="0"/>
    <s v="film &amp; video/science fiction"/>
    <x v="4"/>
  </r>
  <r>
    <x v="1"/>
    <n v="1.8828503562945369"/>
    <n v="42.007419183889773"/>
    <n v="1887"/>
    <s v="US"/>
    <s v="USD"/>
    <n v="1389160800"/>
    <n v="1389592800"/>
    <x v="393"/>
    <x v="1"/>
    <d v="2014-01-13T06:00:00"/>
    <b v="0"/>
    <b v="0"/>
    <s v="photography/photography books"/>
    <x v="7"/>
  </r>
  <r>
    <x v="1"/>
    <n v="3.4693532338308457"/>
    <n v="32.002753556677376"/>
    <n v="4358"/>
    <s v="US"/>
    <s v="USD"/>
    <n v="1271998800"/>
    <n v="1275282000"/>
    <x v="784"/>
    <x v="6"/>
    <d v="2010-05-31T05:00:00"/>
    <b v="0"/>
    <b v="1"/>
    <s v="photography/photography books"/>
    <x v="7"/>
  </r>
  <r>
    <x v="0"/>
    <n v="0.6917721518987342"/>
    <n v="81.567164179104481"/>
    <n v="67"/>
    <s v="US"/>
    <s v="USD"/>
    <n v="1294898400"/>
    <n v="1294984800"/>
    <x v="785"/>
    <x v="8"/>
    <d v="2011-01-14T06:00:00"/>
    <b v="0"/>
    <b v="0"/>
    <s v="music/rock"/>
    <x v="1"/>
  </r>
  <r>
    <x v="0"/>
    <n v="0.25433734939759034"/>
    <n v="37.035087719298247"/>
    <n v="57"/>
    <s v="CA"/>
    <s v="CAD"/>
    <n v="1559970000"/>
    <n v="1562043600"/>
    <x v="229"/>
    <x v="3"/>
    <d v="2019-07-02T05:00:00"/>
    <b v="0"/>
    <b v="0"/>
    <s v="photography/photography books"/>
    <x v="7"/>
  </r>
  <r>
    <x v="0"/>
    <n v="0.77400977995110021"/>
    <n v="103.033360455655"/>
    <n v="1229"/>
    <s v="US"/>
    <s v="USD"/>
    <n v="1469509200"/>
    <n v="1469595600"/>
    <x v="786"/>
    <x v="7"/>
    <d v="2016-07-27T05:00:00"/>
    <b v="0"/>
    <b v="0"/>
    <s v="food/food trucks"/>
    <x v="0"/>
  </r>
  <r>
    <x v="0"/>
    <n v="0.37481481481481482"/>
    <n v="84.333333333333329"/>
    <n v="12"/>
    <s v="IT"/>
    <s v="EUR"/>
    <n v="1579068000"/>
    <n v="1581141600"/>
    <x v="787"/>
    <x v="10"/>
    <d v="2020-02-08T06:00:00"/>
    <b v="0"/>
    <b v="0"/>
    <s v="music/metal"/>
    <x v="1"/>
  </r>
  <r>
    <x v="1"/>
    <n v="5.4379999999999997"/>
    <n v="102.60377358490567"/>
    <n v="53"/>
    <s v="US"/>
    <s v="USD"/>
    <n v="1487743200"/>
    <n v="1488520800"/>
    <x v="341"/>
    <x v="5"/>
    <d v="2017-03-03T06:00:00"/>
    <b v="0"/>
    <b v="0"/>
    <s v="publishing/nonfiction"/>
    <x v="5"/>
  </r>
  <r>
    <x v="1"/>
    <n v="2.2852189349112426"/>
    <n v="79.992129246064621"/>
    <n v="2414"/>
    <s v="US"/>
    <s v="USD"/>
    <n v="1563685200"/>
    <n v="1563858000"/>
    <x v="788"/>
    <x v="3"/>
    <d v="2019-07-23T05:00:00"/>
    <b v="0"/>
    <b v="0"/>
    <s v="music/electric music"/>
    <x v="1"/>
  </r>
  <r>
    <x v="0"/>
    <n v="0.38948339483394834"/>
    <n v="70.055309734513273"/>
    <n v="452"/>
    <s v="US"/>
    <s v="USD"/>
    <n v="1436418000"/>
    <n v="1438923600"/>
    <x v="789"/>
    <x v="0"/>
    <d v="2015-08-07T05:00:00"/>
    <b v="0"/>
    <b v="1"/>
    <s v="theater/plays"/>
    <x v="3"/>
  </r>
  <r>
    <x v="1"/>
    <n v="3.7"/>
    <n v="37"/>
    <n v="80"/>
    <s v="US"/>
    <s v="USD"/>
    <n v="1421820000"/>
    <n v="1422165600"/>
    <x v="790"/>
    <x v="0"/>
    <d v="2015-01-25T06:00:00"/>
    <b v="0"/>
    <b v="0"/>
    <s v="theater/plays"/>
    <x v="3"/>
  </r>
  <r>
    <x v="1"/>
    <n v="2.3791176470588233"/>
    <n v="41.911917098445599"/>
    <n v="193"/>
    <s v="US"/>
    <s v="USD"/>
    <n v="1274763600"/>
    <n v="1277874000"/>
    <x v="791"/>
    <x v="6"/>
    <d v="2010-06-30T05:00:00"/>
    <b v="0"/>
    <b v="0"/>
    <s v="film &amp; video/shorts"/>
    <x v="4"/>
  </r>
  <r>
    <x v="0"/>
    <n v="0.64036299765807958"/>
    <n v="57.992576882290564"/>
    <n v="1886"/>
    <s v="US"/>
    <s v="USD"/>
    <n v="1399179600"/>
    <n v="1399352400"/>
    <x v="792"/>
    <x v="1"/>
    <d v="2014-05-06T05:00:00"/>
    <b v="0"/>
    <b v="1"/>
    <s v="theater/plays"/>
    <x v="3"/>
  </r>
  <r>
    <x v="1"/>
    <n v="1.1827777777777777"/>
    <n v="40.942307692307693"/>
    <n v="52"/>
    <s v="US"/>
    <s v="USD"/>
    <n v="1275800400"/>
    <n v="1279083600"/>
    <x v="556"/>
    <x v="6"/>
    <d v="2010-07-14T05:00:00"/>
    <b v="0"/>
    <b v="0"/>
    <s v="theater/plays"/>
    <x v="3"/>
  </r>
  <r>
    <x v="0"/>
    <n v="0.84824037184594958"/>
    <n v="69.9972602739726"/>
    <n v="1825"/>
    <s v="US"/>
    <s v="USD"/>
    <n v="1282798800"/>
    <n v="1284354000"/>
    <x v="488"/>
    <x v="6"/>
    <d v="2010-09-13T05:00:00"/>
    <b v="0"/>
    <b v="0"/>
    <s v="music/indie rock"/>
    <x v="1"/>
  </r>
  <r>
    <x v="0"/>
    <n v="0.29346153846153844"/>
    <n v="73.838709677419359"/>
    <n v="31"/>
    <s v="US"/>
    <s v="USD"/>
    <n v="1437109200"/>
    <n v="1441170000"/>
    <x v="232"/>
    <x v="0"/>
    <d v="2015-09-02T05:00:00"/>
    <b v="0"/>
    <b v="1"/>
    <s v="theater/plays"/>
    <x v="3"/>
  </r>
  <r>
    <x v="1"/>
    <n v="2.0989655172413793"/>
    <n v="41.979310344827589"/>
    <n v="290"/>
    <s v="US"/>
    <s v="USD"/>
    <n v="1491886800"/>
    <n v="1493528400"/>
    <x v="793"/>
    <x v="5"/>
    <d v="2017-04-30T05:00:00"/>
    <b v="0"/>
    <b v="0"/>
    <s v="theater/plays"/>
    <x v="3"/>
  </r>
  <r>
    <x v="1"/>
    <n v="1.697857142857143"/>
    <n v="77.93442622950819"/>
    <n v="122"/>
    <s v="US"/>
    <s v="USD"/>
    <n v="1394600400"/>
    <n v="1395205200"/>
    <x v="794"/>
    <x v="1"/>
    <d v="2014-03-19T05:00:00"/>
    <b v="0"/>
    <b v="1"/>
    <s v="music/electric music"/>
    <x v="1"/>
  </r>
  <r>
    <x v="1"/>
    <n v="1.1595907738095239"/>
    <n v="106.01972789115646"/>
    <n v="1470"/>
    <s v="US"/>
    <s v="USD"/>
    <n v="1561352400"/>
    <n v="1561438800"/>
    <x v="138"/>
    <x v="3"/>
    <d v="2019-06-25T05:00:00"/>
    <b v="0"/>
    <b v="0"/>
    <s v="music/indie rock"/>
    <x v="1"/>
  </r>
  <r>
    <x v="1"/>
    <n v="2.5859999999999999"/>
    <n v="47.018181818181816"/>
    <n v="165"/>
    <s v="CA"/>
    <s v="CAD"/>
    <n v="1322892000"/>
    <n v="1326693600"/>
    <x v="795"/>
    <x v="4"/>
    <d v="2012-01-16T06:00:00"/>
    <b v="0"/>
    <b v="0"/>
    <s v="film &amp; video/documentary"/>
    <x v="4"/>
  </r>
  <r>
    <x v="1"/>
    <n v="2.3058333333333332"/>
    <n v="76.016483516483518"/>
    <n v="182"/>
    <s v="US"/>
    <s v="USD"/>
    <n v="1274418000"/>
    <n v="1277960400"/>
    <x v="796"/>
    <x v="6"/>
    <d v="2010-07-01T05:00:00"/>
    <b v="0"/>
    <b v="0"/>
    <s v="publishing/translations"/>
    <x v="5"/>
  </r>
  <r>
    <x v="1"/>
    <n v="1.2821428571428573"/>
    <n v="54.120603015075375"/>
    <n v="199"/>
    <s v="IT"/>
    <s v="EUR"/>
    <n v="1434344400"/>
    <n v="1434690000"/>
    <x v="797"/>
    <x v="0"/>
    <d v="2015-06-19T05:00:00"/>
    <b v="0"/>
    <b v="1"/>
    <s v="film &amp; video/documentary"/>
    <x v="4"/>
  </r>
  <r>
    <x v="1"/>
    <n v="1.8870588235294117"/>
    <n v="57.285714285714285"/>
    <n v="56"/>
    <s v="GB"/>
    <s v="GBP"/>
    <n v="1373518800"/>
    <n v="1376110800"/>
    <x v="798"/>
    <x v="2"/>
    <d v="2013-08-10T05:00:00"/>
    <b v="0"/>
    <b v="1"/>
    <s v="film &amp; video/television"/>
    <x v="4"/>
  </r>
  <r>
    <x v="0"/>
    <n v="6.9511889862327911E-2"/>
    <n v="103.81308411214954"/>
    <n v="107"/>
    <s v="US"/>
    <s v="USD"/>
    <n v="1517637600"/>
    <n v="1518415200"/>
    <x v="799"/>
    <x v="9"/>
    <d v="2018-02-12T06:00:00"/>
    <b v="0"/>
    <b v="0"/>
    <s v="theater/plays"/>
    <x v="3"/>
  </r>
  <r>
    <x v="1"/>
    <n v="7.7443434343434348"/>
    <n v="105.02602739726028"/>
    <n v="1460"/>
    <s v="AU"/>
    <s v="AUD"/>
    <n v="1310619600"/>
    <n v="1310878800"/>
    <x v="800"/>
    <x v="8"/>
    <d v="2011-07-17T05:00:00"/>
    <b v="0"/>
    <b v="1"/>
    <s v="food/food trucks"/>
    <x v="0"/>
  </r>
  <r>
    <x v="0"/>
    <n v="0.27693181818181817"/>
    <n v="90.259259259259252"/>
    <n v="27"/>
    <s v="US"/>
    <s v="USD"/>
    <n v="1556427600"/>
    <n v="1556600400"/>
    <x v="368"/>
    <x v="3"/>
    <d v="2019-04-30T05:00:00"/>
    <b v="0"/>
    <b v="0"/>
    <s v="theater/plays"/>
    <x v="3"/>
  </r>
  <r>
    <x v="0"/>
    <n v="0.52479620323841425"/>
    <n v="76.978705978705975"/>
    <n v="1221"/>
    <s v="US"/>
    <s v="USD"/>
    <n v="1576476000"/>
    <n v="1576994400"/>
    <x v="801"/>
    <x v="3"/>
    <d v="2019-12-22T06:00:00"/>
    <b v="0"/>
    <b v="0"/>
    <s v="film &amp; video/documentary"/>
    <x v="4"/>
  </r>
  <r>
    <x v="1"/>
    <n v="4.0709677419354842"/>
    <n v="102.60162601626017"/>
    <n v="123"/>
    <s v="CH"/>
    <s v="CHF"/>
    <n v="1381122000"/>
    <n v="1382677200"/>
    <x v="802"/>
    <x v="2"/>
    <d v="2013-10-25T05:00:00"/>
    <b v="0"/>
    <b v="0"/>
    <s v="music/jazz"/>
    <x v="1"/>
  </r>
  <r>
    <x v="0"/>
    <n v="0.02"/>
    <n v="2"/>
    <n v="1"/>
    <s v="US"/>
    <s v="USD"/>
    <n v="1411102800"/>
    <n v="1411189200"/>
    <x v="803"/>
    <x v="1"/>
    <d v="2014-09-20T05:00:00"/>
    <b v="0"/>
    <b v="1"/>
    <s v="technology/web"/>
    <x v="2"/>
  </r>
  <r>
    <x v="1"/>
    <n v="1.5617857142857143"/>
    <n v="55.0062893081761"/>
    <n v="159"/>
    <s v="US"/>
    <s v="USD"/>
    <n v="1531803600"/>
    <n v="1534654800"/>
    <x v="482"/>
    <x v="9"/>
    <d v="2018-08-19T05:00:00"/>
    <b v="0"/>
    <b v="1"/>
    <s v="music/rock"/>
    <x v="1"/>
  </r>
  <r>
    <x v="1"/>
    <n v="2.5242857142857145"/>
    <n v="32.127272727272725"/>
    <n v="110"/>
    <s v="US"/>
    <s v="USD"/>
    <n v="1454133600"/>
    <n v="1457762400"/>
    <x v="496"/>
    <x v="7"/>
    <d v="2016-03-12T06:00:00"/>
    <b v="0"/>
    <b v="0"/>
    <s v="technology/web"/>
    <x v="2"/>
  </r>
  <r>
    <x v="2"/>
    <n v="1.729268292682927E-2"/>
    <n v="50.642857142857146"/>
    <n v="14"/>
    <s v="US"/>
    <s v="USD"/>
    <n v="1336194000"/>
    <n v="1337490000"/>
    <x v="804"/>
    <x v="4"/>
    <d v="2012-05-20T05:00:00"/>
    <b v="0"/>
    <b v="1"/>
    <s v="publishing/nonfiction"/>
    <x v="5"/>
  </r>
  <r>
    <x v="0"/>
    <n v="0.12230769230769231"/>
    <n v="49.6875"/>
    <n v="16"/>
    <s v="US"/>
    <s v="USD"/>
    <n v="1349326800"/>
    <n v="1349672400"/>
    <x v="805"/>
    <x v="4"/>
    <d v="2012-10-08T05:00:00"/>
    <b v="0"/>
    <b v="0"/>
    <s v="publishing/radio &amp; podcasts"/>
    <x v="5"/>
  </r>
  <r>
    <x v="1"/>
    <n v="1.6398734177215191"/>
    <n v="54.894067796610166"/>
    <n v="236"/>
    <s v="US"/>
    <s v="USD"/>
    <n v="1379566800"/>
    <n v="1379826000"/>
    <x v="806"/>
    <x v="2"/>
    <d v="2013-09-22T05:00:00"/>
    <b v="0"/>
    <b v="0"/>
    <s v="theater/plays"/>
    <x v="3"/>
  </r>
  <r>
    <x v="1"/>
    <n v="1.6298181818181818"/>
    <n v="46.931937172774866"/>
    <n v="191"/>
    <s v="US"/>
    <s v="USD"/>
    <n v="1494651600"/>
    <n v="1497762000"/>
    <x v="807"/>
    <x v="5"/>
    <d v="2017-06-18T05:00:00"/>
    <b v="1"/>
    <b v="1"/>
    <s v="film &amp; video/documentary"/>
    <x v="4"/>
  </r>
  <r>
    <x v="0"/>
    <n v="0.20252747252747252"/>
    <n v="44.951219512195124"/>
    <n v="41"/>
    <s v="US"/>
    <s v="USD"/>
    <n v="1303880400"/>
    <n v="1304485200"/>
    <x v="808"/>
    <x v="8"/>
    <d v="2011-05-04T05:00:00"/>
    <b v="0"/>
    <b v="0"/>
    <s v="theater/plays"/>
    <x v="3"/>
  </r>
  <r>
    <x v="1"/>
    <n v="3.1924083769633507"/>
    <n v="30.99898322318251"/>
    <n v="3934"/>
    <s v="US"/>
    <s v="USD"/>
    <n v="1335934800"/>
    <n v="1336885200"/>
    <x v="104"/>
    <x v="4"/>
    <d v="2012-05-13T05:00:00"/>
    <b v="0"/>
    <b v="0"/>
    <s v="games/video games"/>
    <x v="6"/>
  </r>
  <r>
    <x v="1"/>
    <n v="4.7894444444444444"/>
    <n v="107.7625"/>
    <n v="80"/>
    <s v="CA"/>
    <s v="CAD"/>
    <n v="1528088400"/>
    <n v="1530421200"/>
    <x v="809"/>
    <x v="9"/>
    <d v="2018-07-01T05:00:00"/>
    <b v="0"/>
    <b v="1"/>
    <s v="theater/plays"/>
    <x v="3"/>
  </r>
  <r>
    <x v="3"/>
    <n v="0.19556634304207121"/>
    <n v="102.07770270270271"/>
    <n v="296"/>
    <s v="US"/>
    <s v="USD"/>
    <n v="1421906400"/>
    <n v="1421992800"/>
    <x v="810"/>
    <x v="0"/>
    <d v="2015-01-23T06:00:00"/>
    <b v="0"/>
    <b v="0"/>
    <s v="theater/plays"/>
    <x v="3"/>
  </r>
  <r>
    <x v="1"/>
    <n v="1.9894827586206896"/>
    <n v="24.976190476190474"/>
    <n v="462"/>
    <s v="US"/>
    <s v="USD"/>
    <n v="1568005200"/>
    <n v="1568178000"/>
    <x v="811"/>
    <x v="3"/>
    <d v="2019-09-11T05:00:00"/>
    <b v="1"/>
    <b v="0"/>
    <s v="technology/web"/>
    <x v="2"/>
  </r>
  <r>
    <x v="1"/>
    <n v="7.95"/>
    <n v="79.944134078212286"/>
    <n v="179"/>
    <s v="US"/>
    <s v="USD"/>
    <n v="1346821200"/>
    <n v="1347944400"/>
    <x v="812"/>
    <x v="4"/>
    <d v="2012-09-18T05:00:00"/>
    <b v="1"/>
    <b v="0"/>
    <s v="film &amp; video/drama"/>
    <x v="4"/>
  </r>
  <r>
    <x v="0"/>
    <n v="0.50621082621082625"/>
    <n v="67.946462715105156"/>
    <n v="523"/>
    <s v="AU"/>
    <s v="AUD"/>
    <n v="1557637200"/>
    <n v="1558760400"/>
    <x v="813"/>
    <x v="3"/>
    <d v="2019-05-25T05:00:00"/>
    <b v="0"/>
    <b v="0"/>
    <s v="film &amp; video/drama"/>
    <x v="4"/>
  </r>
  <r>
    <x v="0"/>
    <n v="0.57437499999999997"/>
    <n v="26.070921985815602"/>
    <n v="141"/>
    <s v="GB"/>
    <s v="GBP"/>
    <n v="1375592400"/>
    <n v="1376629200"/>
    <x v="814"/>
    <x v="2"/>
    <d v="2013-08-16T05:00:00"/>
    <b v="0"/>
    <b v="0"/>
    <s v="theater/plays"/>
    <x v="3"/>
  </r>
  <r>
    <x v="1"/>
    <n v="1.5562827640984909"/>
    <n v="105.0032154340836"/>
    <n v="1866"/>
    <s v="GB"/>
    <s v="GBP"/>
    <n v="1503982800"/>
    <n v="1504760400"/>
    <x v="815"/>
    <x v="5"/>
    <d v="2017-09-07T05:00:00"/>
    <b v="0"/>
    <b v="0"/>
    <s v="film &amp; video/television"/>
    <x v="4"/>
  </r>
  <r>
    <x v="0"/>
    <n v="0.36297297297297298"/>
    <n v="25.826923076923077"/>
    <n v="52"/>
    <s v="US"/>
    <s v="USD"/>
    <n v="1418882400"/>
    <n v="1419660000"/>
    <x v="414"/>
    <x v="1"/>
    <d v="2014-12-27T06:00:00"/>
    <b v="0"/>
    <b v="0"/>
    <s v="photography/photography books"/>
    <x v="7"/>
  </r>
  <r>
    <x v="2"/>
    <n v="0.58250000000000002"/>
    <n v="77.666666666666671"/>
    <n v="27"/>
    <s v="GB"/>
    <s v="GBP"/>
    <n v="1309237200"/>
    <n v="1311310800"/>
    <x v="816"/>
    <x v="8"/>
    <d v="2011-07-22T05:00:00"/>
    <b v="0"/>
    <b v="1"/>
    <s v="film &amp; video/shorts"/>
    <x v="4"/>
  </r>
  <r>
    <x v="1"/>
    <n v="2.3739473684210526"/>
    <n v="57.82692307692308"/>
    <n v="156"/>
    <s v="CH"/>
    <s v="CHF"/>
    <n v="1343365200"/>
    <n v="1344315600"/>
    <x v="82"/>
    <x v="4"/>
    <d v="2012-08-07T05:00:00"/>
    <b v="0"/>
    <b v="0"/>
    <s v="publishing/radio &amp; podcasts"/>
    <x v="5"/>
  </r>
  <r>
    <x v="0"/>
    <n v="0.58750000000000002"/>
    <n v="92.955555555555549"/>
    <n v="225"/>
    <s v="AU"/>
    <s v="AUD"/>
    <n v="1507957200"/>
    <n v="1510725600"/>
    <x v="817"/>
    <x v="5"/>
    <d v="2017-11-15T06:00:00"/>
    <b v="0"/>
    <b v="1"/>
    <s v="theater/plays"/>
    <x v="3"/>
  </r>
  <r>
    <x v="1"/>
    <n v="1.8256603773584905"/>
    <n v="37.945098039215686"/>
    <n v="255"/>
    <s v="US"/>
    <s v="USD"/>
    <n v="1549519200"/>
    <n v="1551247200"/>
    <x v="818"/>
    <x v="3"/>
    <d v="2019-02-27T06:00:00"/>
    <b v="1"/>
    <b v="0"/>
    <s v="film &amp; video/animation"/>
    <x v="4"/>
  </r>
  <r>
    <x v="0"/>
    <n v="7.5436408977556111E-3"/>
    <n v="31.842105263157894"/>
    <n v="38"/>
    <s v="US"/>
    <s v="USD"/>
    <n v="1329026400"/>
    <n v="1330236000"/>
    <x v="819"/>
    <x v="4"/>
    <d v="2012-02-26T06:00:00"/>
    <b v="0"/>
    <b v="0"/>
    <s v="technology/web"/>
    <x v="2"/>
  </r>
  <r>
    <x v="1"/>
    <n v="1.7595330739299611"/>
    <n v="40"/>
    <n v="2261"/>
    <s v="US"/>
    <s v="USD"/>
    <n v="1544335200"/>
    <n v="1545112800"/>
    <x v="320"/>
    <x v="9"/>
    <d v="2018-12-18T06:00:00"/>
    <b v="0"/>
    <b v="1"/>
    <s v="music/world music"/>
    <x v="1"/>
  </r>
  <r>
    <x v="1"/>
    <n v="2.3788235294117648"/>
    <n v="101.1"/>
    <n v="40"/>
    <s v="US"/>
    <s v="USD"/>
    <n v="1279083600"/>
    <n v="1279170000"/>
    <x v="820"/>
    <x v="6"/>
    <d v="2010-07-15T05:00:00"/>
    <b v="0"/>
    <b v="0"/>
    <s v="theater/plays"/>
    <x v="3"/>
  </r>
  <r>
    <x v="1"/>
    <n v="4.8805076142131982"/>
    <n v="84.006989951944078"/>
    <n v="2289"/>
    <s v="IT"/>
    <s v="EUR"/>
    <n v="1572498000"/>
    <n v="1573452000"/>
    <x v="821"/>
    <x v="3"/>
    <d v="2019-11-11T06:00:00"/>
    <b v="0"/>
    <b v="0"/>
    <s v="theater/plays"/>
    <x v="3"/>
  </r>
  <r>
    <x v="1"/>
    <n v="2.2406666666666668"/>
    <n v="103.41538461538461"/>
    <n v="65"/>
    <s v="US"/>
    <s v="USD"/>
    <n v="1506056400"/>
    <n v="1507093200"/>
    <x v="822"/>
    <x v="5"/>
    <d v="2017-10-04T05:00:00"/>
    <b v="0"/>
    <b v="0"/>
    <s v="theater/plays"/>
    <x v="3"/>
  </r>
  <r>
    <x v="0"/>
    <n v="0.18126436781609195"/>
    <n v="105.13333333333334"/>
    <n v="15"/>
    <s v="US"/>
    <s v="USD"/>
    <n v="1463029200"/>
    <n v="1463374800"/>
    <x v="823"/>
    <x v="7"/>
    <d v="2016-05-16T05:00:00"/>
    <b v="0"/>
    <b v="0"/>
    <s v="food/food trucks"/>
    <x v="0"/>
  </r>
  <r>
    <x v="0"/>
    <n v="0.45847222222222223"/>
    <n v="89.21621621621621"/>
    <n v="37"/>
    <s v="US"/>
    <s v="USD"/>
    <n v="1342069200"/>
    <n v="1344574800"/>
    <x v="824"/>
    <x v="4"/>
    <d v="2012-08-10T05:00:00"/>
    <b v="0"/>
    <b v="0"/>
    <s v="theater/plays"/>
    <x v="3"/>
  </r>
  <r>
    <x v="1"/>
    <n v="1.1731541218637993"/>
    <n v="51.995234312946785"/>
    <n v="3777"/>
    <s v="IT"/>
    <s v="EUR"/>
    <n v="1388296800"/>
    <n v="1389074400"/>
    <x v="497"/>
    <x v="1"/>
    <d v="2014-01-07T06:00:00"/>
    <b v="0"/>
    <b v="0"/>
    <s v="technology/web"/>
    <x v="2"/>
  </r>
  <r>
    <x v="1"/>
    <n v="2.173090909090909"/>
    <n v="64.956521739130437"/>
    <n v="184"/>
    <s v="GB"/>
    <s v="GBP"/>
    <n v="1493787600"/>
    <n v="1494997200"/>
    <x v="825"/>
    <x v="5"/>
    <d v="2017-05-17T05:00:00"/>
    <b v="0"/>
    <b v="0"/>
    <s v="theater/plays"/>
    <x v="3"/>
  </r>
  <r>
    <x v="1"/>
    <n v="1.1228571428571428"/>
    <n v="46.235294117647058"/>
    <n v="85"/>
    <s v="US"/>
    <s v="USD"/>
    <n v="1424844000"/>
    <n v="1425448800"/>
    <x v="826"/>
    <x v="0"/>
    <d v="2015-03-04T06:00:00"/>
    <b v="0"/>
    <b v="1"/>
    <s v="theater/plays"/>
    <x v="3"/>
  </r>
  <r>
    <x v="0"/>
    <n v="0.72518987341772156"/>
    <n v="51.151785714285715"/>
    <n v="112"/>
    <s v="US"/>
    <s v="USD"/>
    <n v="1403931600"/>
    <n v="1404104400"/>
    <x v="827"/>
    <x v="1"/>
    <d v="2014-06-30T05:00:00"/>
    <b v="0"/>
    <b v="1"/>
    <s v="theater/plays"/>
    <x v="3"/>
  </r>
  <r>
    <x v="1"/>
    <n v="2.1230434782608696"/>
    <n v="33.909722222222221"/>
    <n v="144"/>
    <s v="US"/>
    <s v="USD"/>
    <n v="1394514000"/>
    <n v="1394773200"/>
    <x v="828"/>
    <x v="1"/>
    <d v="2014-03-14T05:00:00"/>
    <b v="0"/>
    <b v="0"/>
    <s v="music/rock"/>
    <x v="1"/>
  </r>
  <r>
    <x v="1"/>
    <n v="2.3974657534246577"/>
    <n v="92.016298633017882"/>
    <n v="1902"/>
    <s v="US"/>
    <s v="USD"/>
    <n v="1365397200"/>
    <n v="1366520400"/>
    <x v="829"/>
    <x v="2"/>
    <d v="2013-04-21T05:00:00"/>
    <b v="0"/>
    <b v="0"/>
    <s v="theater/plays"/>
    <x v="3"/>
  </r>
  <r>
    <x v="1"/>
    <n v="1.8193548387096774"/>
    <n v="107.42857142857143"/>
    <n v="105"/>
    <s v="US"/>
    <s v="USD"/>
    <n v="1456120800"/>
    <n v="1456639200"/>
    <x v="830"/>
    <x v="7"/>
    <d v="2016-02-28T06:00:00"/>
    <b v="0"/>
    <b v="0"/>
    <s v="theater/plays"/>
    <x v="3"/>
  </r>
  <r>
    <x v="1"/>
    <n v="1.6413114754098361"/>
    <n v="75.848484848484844"/>
    <n v="132"/>
    <s v="US"/>
    <s v="USD"/>
    <n v="1437714000"/>
    <n v="1438318800"/>
    <x v="94"/>
    <x v="0"/>
    <d v="2015-07-31T05:00:00"/>
    <b v="0"/>
    <b v="0"/>
    <s v="theater/plays"/>
    <x v="3"/>
  </r>
  <r>
    <x v="0"/>
    <n v="1.6375968992248063E-2"/>
    <n v="80.476190476190482"/>
    <n v="21"/>
    <s v="US"/>
    <s v="USD"/>
    <n v="1563771600"/>
    <n v="1564030800"/>
    <x v="831"/>
    <x v="3"/>
    <d v="2019-07-25T05:00:00"/>
    <b v="1"/>
    <b v="0"/>
    <s v="theater/plays"/>
    <x v="3"/>
  </r>
  <r>
    <x v="3"/>
    <n v="0.49643859649122807"/>
    <n v="86.978483606557376"/>
    <n v="976"/>
    <s v="US"/>
    <s v="USD"/>
    <n v="1448517600"/>
    <n v="1449295200"/>
    <x v="832"/>
    <x v="0"/>
    <d v="2015-12-05T06:00:00"/>
    <b v="0"/>
    <b v="0"/>
    <s v="film &amp; video/documentary"/>
    <x v="4"/>
  </r>
  <r>
    <x v="1"/>
    <n v="1.0970652173913042"/>
    <n v="105.13541666666667"/>
    <n v="96"/>
    <s v="US"/>
    <s v="USD"/>
    <n v="1528779600"/>
    <n v="1531890000"/>
    <x v="833"/>
    <x v="9"/>
    <d v="2018-07-18T05:00:00"/>
    <b v="0"/>
    <b v="1"/>
    <s v="publishing/fiction"/>
    <x v="5"/>
  </r>
  <r>
    <x v="0"/>
    <n v="0.49217948717948717"/>
    <n v="57.298507462686565"/>
    <n v="67"/>
    <s v="US"/>
    <s v="USD"/>
    <n v="1304744400"/>
    <n v="1306213200"/>
    <x v="834"/>
    <x v="8"/>
    <d v="2011-05-24T05:00:00"/>
    <b v="0"/>
    <b v="1"/>
    <s v="games/video games"/>
    <x v="6"/>
  </r>
  <r>
    <x v="2"/>
    <n v="0.62232323232323228"/>
    <n v="93.348484848484844"/>
    <n v="66"/>
    <s v="CA"/>
    <s v="CAD"/>
    <n v="1354341600"/>
    <n v="1356242400"/>
    <x v="835"/>
    <x v="4"/>
    <d v="2012-12-23T06:00:00"/>
    <b v="0"/>
    <b v="0"/>
    <s v="technology/web"/>
    <x v="2"/>
  </r>
  <r>
    <x v="0"/>
    <n v="0.1305813953488372"/>
    <n v="71.987179487179489"/>
    <n v="78"/>
    <s v="US"/>
    <s v="USD"/>
    <n v="1294552800"/>
    <n v="1297576800"/>
    <x v="836"/>
    <x v="8"/>
    <d v="2011-02-13T06:00:00"/>
    <b v="1"/>
    <b v="0"/>
    <s v="theater/plays"/>
    <x v="3"/>
  </r>
  <r>
    <x v="0"/>
    <n v="0.64635416666666667"/>
    <n v="92.611940298507463"/>
    <n v="67"/>
    <s v="AU"/>
    <s v="AUD"/>
    <n v="1295935200"/>
    <n v="1296194400"/>
    <x v="611"/>
    <x v="8"/>
    <d v="2011-01-28T06:00:00"/>
    <b v="0"/>
    <b v="0"/>
    <s v="theater/plays"/>
    <x v="3"/>
  </r>
  <r>
    <x v="1"/>
    <n v="1.5958666666666668"/>
    <n v="104.99122807017544"/>
    <n v="114"/>
    <s v="US"/>
    <s v="USD"/>
    <n v="1411534800"/>
    <n v="1414558800"/>
    <x v="837"/>
    <x v="1"/>
    <d v="2014-10-29T05:00:00"/>
    <b v="0"/>
    <b v="0"/>
    <s v="food/food trucks"/>
    <x v="0"/>
  </r>
  <r>
    <x v="0"/>
    <n v="0.81420000000000003"/>
    <n v="30.958174904942965"/>
    <n v="263"/>
    <s v="AU"/>
    <s v="AUD"/>
    <n v="1486706400"/>
    <n v="1488348000"/>
    <x v="334"/>
    <x v="5"/>
    <d v="2017-03-01T06:00:00"/>
    <b v="0"/>
    <b v="0"/>
    <s v="photography/photography books"/>
    <x v="7"/>
  </r>
  <r>
    <x v="0"/>
    <n v="0.32444767441860467"/>
    <n v="33.001182732111175"/>
    <n v="1691"/>
    <s v="US"/>
    <s v="USD"/>
    <n v="1333602000"/>
    <n v="1334898000"/>
    <x v="838"/>
    <x v="4"/>
    <d v="2012-04-20T05:00:00"/>
    <b v="1"/>
    <b v="0"/>
    <s v="photography/photography books"/>
    <x v="7"/>
  </r>
  <r>
    <x v="0"/>
    <n v="9.9141184124918666E-2"/>
    <n v="84.187845303867405"/>
    <n v="181"/>
    <s v="US"/>
    <s v="USD"/>
    <n v="1308200400"/>
    <n v="1308373200"/>
    <x v="839"/>
    <x v="8"/>
    <d v="2011-06-18T05:00:00"/>
    <b v="0"/>
    <b v="0"/>
    <s v="theater/plays"/>
    <x v="3"/>
  </r>
  <r>
    <x v="0"/>
    <n v="0.26694444444444443"/>
    <n v="73.92307692307692"/>
    <n v="13"/>
    <s v="US"/>
    <s v="USD"/>
    <n v="1411707600"/>
    <n v="1412312400"/>
    <x v="216"/>
    <x v="1"/>
    <d v="2014-10-03T05:00:00"/>
    <b v="0"/>
    <b v="0"/>
    <s v="theater/plays"/>
    <x v="3"/>
  </r>
  <r>
    <x v="3"/>
    <n v="0.62957446808510642"/>
    <n v="36.987499999999997"/>
    <n v="160"/>
    <s v="US"/>
    <s v="USD"/>
    <n v="1418364000"/>
    <n v="1419228000"/>
    <x v="840"/>
    <x v="1"/>
    <d v="2014-12-22T06:00:00"/>
    <b v="1"/>
    <b v="1"/>
    <s v="film &amp; video/documentary"/>
    <x v="4"/>
  </r>
  <r>
    <x v="1"/>
    <n v="1.6135593220338984"/>
    <n v="46.896551724137929"/>
    <n v="203"/>
    <s v="US"/>
    <s v="USD"/>
    <n v="1429333200"/>
    <n v="1430974800"/>
    <x v="133"/>
    <x v="0"/>
    <d v="2015-05-07T05:00:00"/>
    <b v="0"/>
    <b v="0"/>
    <s v="technology/web"/>
    <x v="2"/>
  </r>
  <r>
    <x v="0"/>
    <n v="0.05"/>
    <n v="5"/>
    <n v="1"/>
    <s v="US"/>
    <s v="USD"/>
    <n v="1555390800"/>
    <n v="1555822800"/>
    <x v="354"/>
    <x v="3"/>
    <d v="2019-04-21T05:00:00"/>
    <b v="0"/>
    <b v="1"/>
    <s v="theater/plays"/>
    <x v="3"/>
  </r>
  <r>
    <x v="1"/>
    <n v="10.969379310344827"/>
    <n v="102.02437459910199"/>
    <n v="1559"/>
    <s v="US"/>
    <s v="USD"/>
    <n v="1482732000"/>
    <n v="1482818400"/>
    <x v="721"/>
    <x v="7"/>
    <d v="2016-12-27T06:00:00"/>
    <b v="0"/>
    <b v="1"/>
    <s v="music/rock"/>
    <x v="1"/>
  </r>
  <r>
    <x v="3"/>
    <n v="0.70094158075601376"/>
    <n v="45.007502206531335"/>
    <n v="2266"/>
    <s v="US"/>
    <s v="USD"/>
    <n v="1470718800"/>
    <n v="1471928400"/>
    <x v="841"/>
    <x v="7"/>
    <d v="2016-08-23T05:00:00"/>
    <b v="0"/>
    <b v="0"/>
    <s v="film &amp; video/documentary"/>
    <x v="4"/>
  </r>
  <r>
    <x v="0"/>
    <n v="0.6"/>
    <n v="94.285714285714292"/>
    <n v="21"/>
    <s v="US"/>
    <s v="USD"/>
    <n v="1450591200"/>
    <n v="1453701600"/>
    <x v="842"/>
    <x v="7"/>
    <d v="2016-01-25T06:00:00"/>
    <b v="0"/>
    <b v="1"/>
    <s v="film &amp; video/science fiction"/>
    <x v="4"/>
  </r>
  <r>
    <x v="1"/>
    <n v="3.6709859154929578"/>
    <n v="101.02325581395348"/>
    <n v="1548"/>
    <s v="AU"/>
    <s v="AUD"/>
    <n v="1348290000"/>
    <n v="1350363600"/>
    <x v="843"/>
    <x v="4"/>
    <d v="2012-10-16T05:00:00"/>
    <b v="0"/>
    <b v="0"/>
    <s v="technology/web"/>
    <x v="2"/>
  </r>
  <r>
    <x v="1"/>
    <n v="11.09"/>
    <n v="97.037499999999994"/>
    <n v="80"/>
    <s v="US"/>
    <s v="USD"/>
    <n v="1353823200"/>
    <n v="1353996000"/>
    <x v="844"/>
    <x v="4"/>
    <d v="2012-11-27T06:00:00"/>
    <b v="0"/>
    <b v="0"/>
    <s v="theater/plays"/>
    <x v="3"/>
  </r>
  <r>
    <x v="0"/>
    <n v="0.19028784648187633"/>
    <n v="43.00963855421687"/>
    <n v="830"/>
    <s v="US"/>
    <s v="USD"/>
    <n v="1450764000"/>
    <n v="1451109600"/>
    <x v="845"/>
    <x v="0"/>
    <d v="2015-12-26T06:00:00"/>
    <b v="0"/>
    <b v="0"/>
    <s v="film &amp; video/science fiction"/>
    <x v="4"/>
  </r>
  <r>
    <x v="1"/>
    <n v="1.2687755102040816"/>
    <n v="94.916030534351151"/>
    <n v="131"/>
    <s v="US"/>
    <s v="USD"/>
    <n v="1329372000"/>
    <n v="1329631200"/>
    <x v="846"/>
    <x v="4"/>
    <d v="2012-02-19T06:00:00"/>
    <b v="0"/>
    <b v="0"/>
    <s v="theater/plays"/>
    <x v="3"/>
  </r>
  <r>
    <x v="1"/>
    <n v="7.3463636363636367"/>
    <n v="72.151785714285708"/>
    <n v="112"/>
    <s v="US"/>
    <s v="USD"/>
    <n v="1277096400"/>
    <n v="1278997200"/>
    <x v="847"/>
    <x v="6"/>
    <d v="2010-07-13T05:00:00"/>
    <b v="0"/>
    <b v="0"/>
    <s v="film &amp; video/animation"/>
    <x v="4"/>
  </r>
  <r>
    <x v="0"/>
    <n v="4.5731034482758622E-2"/>
    <n v="51.007692307692309"/>
    <n v="130"/>
    <s v="US"/>
    <s v="USD"/>
    <n v="1277701200"/>
    <n v="1280120400"/>
    <x v="688"/>
    <x v="6"/>
    <d v="2010-07-26T05:00:00"/>
    <b v="0"/>
    <b v="0"/>
    <s v="publishing/translations"/>
    <x v="5"/>
  </r>
  <r>
    <x v="0"/>
    <n v="0.85054545454545449"/>
    <n v="85.054545454545448"/>
    <n v="55"/>
    <s v="US"/>
    <s v="USD"/>
    <n v="1454911200"/>
    <n v="1458104400"/>
    <x v="848"/>
    <x v="7"/>
    <d v="2016-03-16T05:00:00"/>
    <b v="0"/>
    <b v="0"/>
    <s v="technology/web"/>
    <x v="2"/>
  </r>
  <r>
    <x v="1"/>
    <n v="1.1929824561403508"/>
    <n v="43.87096774193548"/>
    <n v="155"/>
    <s v="US"/>
    <s v="USD"/>
    <n v="1297922400"/>
    <n v="1298268000"/>
    <x v="248"/>
    <x v="8"/>
    <d v="2011-02-21T06:00:00"/>
    <b v="0"/>
    <b v="0"/>
    <s v="publishing/translations"/>
    <x v="5"/>
  </r>
  <r>
    <x v="1"/>
    <n v="2.9602777777777778"/>
    <n v="40.063909774436091"/>
    <n v="266"/>
    <s v="US"/>
    <s v="USD"/>
    <n v="1384408800"/>
    <n v="1386223200"/>
    <x v="849"/>
    <x v="2"/>
    <d v="2013-12-05T06:00:00"/>
    <b v="0"/>
    <b v="0"/>
    <s v="food/food trucks"/>
    <x v="0"/>
  </r>
  <r>
    <x v="0"/>
    <n v="0.84694915254237291"/>
    <n v="43.833333333333336"/>
    <n v="114"/>
    <s v="IT"/>
    <s v="EUR"/>
    <n v="1299304800"/>
    <n v="1299823200"/>
    <x v="850"/>
    <x v="8"/>
    <d v="2011-03-11T06:00:00"/>
    <b v="0"/>
    <b v="1"/>
    <s v="photography/photography books"/>
    <x v="7"/>
  </r>
  <r>
    <x v="1"/>
    <n v="3.5578378378378379"/>
    <n v="84.92903225806451"/>
    <n v="155"/>
    <s v="US"/>
    <s v="USD"/>
    <n v="1431320400"/>
    <n v="1431752400"/>
    <x v="851"/>
    <x v="0"/>
    <d v="2015-05-16T05:00:00"/>
    <b v="0"/>
    <b v="0"/>
    <s v="theater/plays"/>
    <x v="3"/>
  </r>
  <r>
    <x v="1"/>
    <n v="3.8640909090909092"/>
    <n v="41.067632850241544"/>
    <n v="207"/>
    <s v="GB"/>
    <s v="GBP"/>
    <n v="1264399200"/>
    <n v="1267855200"/>
    <x v="852"/>
    <x v="6"/>
    <d v="2010-03-06T06:00:00"/>
    <b v="0"/>
    <b v="0"/>
    <s v="music/rock"/>
    <x v="1"/>
  </r>
  <r>
    <x v="1"/>
    <n v="7.9223529411764702"/>
    <n v="54.971428571428568"/>
    <n v="245"/>
    <s v="US"/>
    <s v="USD"/>
    <n v="1497502800"/>
    <n v="1497675600"/>
    <x v="853"/>
    <x v="5"/>
    <d v="2017-06-17T05:00:00"/>
    <b v="0"/>
    <b v="0"/>
    <s v="theater/plays"/>
    <x v="3"/>
  </r>
  <r>
    <x v="1"/>
    <n v="1.3703393665158372"/>
    <n v="77.010807374443743"/>
    <n v="1573"/>
    <s v="US"/>
    <s v="USD"/>
    <n v="1333688400"/>
    <n v="1336885200"/>
    <x v="104"/>
    <x v="4"/>
    <d v="2012-05-13T05:00:00"/>
    <b v="0"/>
    <b v="0"/>
    <s v="music/world music"/>
    <x v="1"/>
  </r>
  <r>
    <x v="1"/>
    <n v="3.3820833333333336"/>
    <n v="71.201754385964918"/>
    <n v="114"/>
    <s v="US"/>
    <s v="USD"/>
    <n v="1293861600"/>
    <n v="1295157600"/>
    <x v="854"/>
    <x v="8"/>
    <d v="2011-01-16T06:00:00"/>
    <b v="0"/>
    <b v="0"/>
    <s v="food/food trucks"/>
    <x v="0"/>
  </r>
  <r>
    <x v="1"/>
    <n v="1.0822784810126582"/>
    <n v="91.935483870967744"/>
    <n v="93"/>
    <s v="US"/>
    <s v="USD"/>
    <n v="1576994400"/>
    <n v="1577599200"/>
    <x v="855"/>
    <x v="3"/>
    <d v="2019-12-29T06:00:00"/>
    <b v="0"/>
    <b v="0"/>
    <s v="theater/plays"/>
    <x v="3"/>
  </r>
  <r>
    <x v="0"/>
    <n v="0.60757639620653314"/>
    <n v="97.069023569023571"/>
    <n v="594"/>
    <s v="US"/>
    <s v="USD"/>
    <n v="1304917200"/>
    <n v="1305003600"/>
    <x v="856"/>
    <x v="8"/>
    <d v="2011-05-10T05:00:00"/>
    <b v="0"/>
    <b v="0"/>
    <s v="theater/plays"/>
    <x v="3"/>
  </r>
  <r>
    <x v="0"/>
    <n v="0.27725490196078434"/>
    <n v="58.916666666666664"/>
    <n v="24"/>
    <s v="US"/>
    <s v="USD"/>
    <n v="1381208400"/>
    <n v="1381726800"/>
    <x v="857"/>
    <x v="2"/>
    <d v="2013-10-14T05:00:00"/>
    <b v="0"/>
    <b v="0"/>
    <s v="film &amp; video/television"/>
    <x v="4"/>
  </r>
  <r>
    <x v="1"/>
    <n v="2.283934426229508"/>
    <n v="58.015466983938133"/>
    <n v="1681"/>
    <s v="US"/>
    <s v="USD"/>
    <n v="1401685200"/>
    <n v="1402462800"/>
    <x v="858"/>
    <x v="1"/>
    <d v="2014-06-11T05:00:00"/>
    <b v="0"/>
    <b v="1"/>
    <s v="technology/web"/>
    <x v="2"/>
  </r>
  <r>
    <x v="0"/>
    <n v="0.21615194054500414"/>
    <n v="103.87301587301587"/>
    <n v="252"/>
    <s v="US"/>
    <s v="USD"/>
    <n v="1291960800"/>
    <n v="1292133600"/>
    <x v="859"/>
    <x v="6"/>
    <d v="2010-12-12T06:00:00"/>
    <b v="0"/>
    <b v="1"/>
    <s v="theater/plays"/>
    <x v="3"/>
  </r>
  <r>
    <x v="1"/>
    <n v="3.73875"/>
    <n v="93.46875"/>
    <n v="32"/>
    <s v="US"/>
    <s v="USD"/>
    <n v="1368853200"/>
    <n v="1368939600"/>
    <x v="860"/>
    <x v="2"/>
    <d v="2013-05-19T05:00:00"/>
    <b v="0"/>
    <b v="0"/>
    <s v="music/indie rock"/>
    <x v="1"/>
  </r>
  <r>
    <x v="1"/>
    <n v="1.5492592592592593"/>
    <n v="61.970370370370368"/>
    <n v="135"/>
    <s v="US"/>
    <s v="USD"/>
    <n v="1448776800"/>
    <n v="1452146400"/>
    <x v="264"/>
    <x v="7"/>
    <d v="2016-01-07T06:00:00"/>
    <b v="0"/>
    <b v="1"/>
    <s v="theater/plays"/>
    <x v="3"/>
  </r>
  <r>
    <x v="1"/>
    <n v="3.2214999999999998"/>
    <n v="92.042857142857144"/>
    <n v="140"/>
    <s v="US"/>
    <s v="USD"/>
    <n v="1296194400"/>
    <n v="1296712800"/>
    <x v="65"/>
    <x v="8"/>
    <d v="2011-02-03T06:00:00"/>
    <b v="0"/>
    <b v="1"/>
    <s v="theater/plays"/>
    <x v="3"/>
  </r>
  <r>
    <x v="0"/>
    <n v="0.73957142857142855"/>
    <n v="77.268656716417908"/>
    <n v="67"/>
    <s v="US"/>
    <s v="USD"/>
    <n v="1517983200"/>
    <n v="1520748000"/>
    <x v="861"/>
    <x v="9"/>
    <d v="2018-03-11T06:00:00"/>
    <b v="0"/>
    <b v="0"/>
    <s v="food/food trucks"/>
    <x v="0"/>
  </r>
  <r>
    <x v="1"/>
    <n v="8.641"/>
    <n v="93.923913043478265"/>
    <n v="92"/>
    <s v="US"/>
    <s v="USD"/>
    <n v="1478930400"/>
    <n v="1480831200"/>
    <x v="862"/>
    <x v="7"/>
    <d v="2016-12-04T06:00:00"/>
    <b v="0"/>
    <b v="0"/>
    <s v="games/video games"/>
    <x v="6"/>
  </r>
  <r>
    <x v="1"/>
    <n v="1.432624584717608"/>
    <n v="84.969458128078813"/>
    <n v="1015"/>
    <s v="GB"/>
    <s v="GBP"/>
    <n v="1426395600"/>
    <n v="1426914000"/>
    <x v="454"/>
    <x v="0"/>
    <d v="2015-03-21T05:00:00"/>
    <b v="0"/>
    <b v="0"/>
    <s v="theater/plays"/>
    <x v="3"/>
  </r>
  <r>
    <x v="0"/>
    <n v="0.40281762295081969"/>
    <n v="105.97035040431267"/>
    <n v="742"/>
    <s v="US"/>
    <s v="USD"/>
    <n v="1446181200"/>
    <n v="1446616800"/>
    <x v="863"/>
    <x v="0"/>
    <d v="2015-11-04T06:00:00"/>
    <b v="1"/>
    <b v="0"/>
    <s v="publishing/nonfiction"/>
    <x v="5"/>
  </r>
  <r>
    <x v="1"/>
    <n v="1.7822388059701493"/>
    <n v="36.969040247678016"/>
    <n v="323"/>
    <s v="US"/>
    <s v="USD"/>
    <n v="1514181600"/>
    <n v="1517032800"/>
    <x v="864"/>
    <x v="9"/>
    <d v="2018-01-27T06:00:00"/>
    <b v="0"/>
    <b v="0"/>
    <s v="technology/web"/>
    <x v="2"/>
  </r>
  <r>
    <x v="0"/>
    <n v="0.84930555555555554"/>
    <n v="81.533333333333331"/>
    <n v="75"/>
    <s v="US"/>
    <s v="USD"/>
    <n v="1311051600"/>
    <n v="1311224400"/>
    <x v="865"/>
    <x v="8"/>
    <d v="2011-07-21T05:00:00"/>
    <b v="0"/>
    <b v="1"/>
    <s v="film &amp; video/documentary"/>
    <x v="4"/>
  </r>
  <r>
    <x v="1"/>
    <n v="1.4593648334624323"/>
    <n v="80.999140154772135"/>
    <n v="2326"/>
    <s v="US"/>
    <s v="USD"/>
    <n v="1564894800"/>
    <n v="1566190800"/>
    <x v="866"/>
    <x v="3"/>
    <d v="2019-08-19T05:00:00"/>
    <b v="0"/>
    <b v="0"/>
    <s v="film &amp; video/documentary"/>
    <x v="4"/>
  </r>
  <r>
    <x v="1"/>
    <n v="1.5246153846153847"/>
    <n v="26.010498687664043"/>
    <n v="381"/>
    <s v="US"/>
    <s v="USD"/>
    <n v="1567918800"/>
    <n v="1570165200"/>
    <x v="867"/>
    <x v="3"/>
    <d v="2019-10-04T05:00:00"/>
    <b v="0"/>
    <b v="0"/>
    <s v="theater/plays"/>
    <x v="3"/>
  </r>
  <r>
    <x v="0"/>
    <n v="0.67129542790152408"/>
    <n v="25.998410896708286"/>
    <n v="4405"/>
    <s v="US"/>
    <s v="USD"/>
    <n v="1386309600"/>
    <n v="1388556000"/>
    <x v="868"/>
    <x v="1"/>
    <d v="2014-01-01T06:00:00"/>
    <b v="0"/>
    <b v="1"/>
    <s v="music/rock"/>
    <x v="1"/>
  </r>
  <r>
    <x v="0"/>
    <n v="0.40307692307692305"/>
    <n v="34.173913043478258"/>
    <n v="92"/>
    <s v="US"/>
    <s v="USD"/>
    <n v="1301979600"/>
    <n v="1303189200"/>
    <x v="296"/>
    <x v="8"/>
    <d v="2011-04-19T05:00:00"/>
    <b v="0"/>
    <b v="0"/>
    <s v="music/rock"/>
    <x v="1"/>
  </r>
  <r>
    <x v="1"/>
    <n v="2.1679032258064517"/>
    <n v="28.002083333333335"/>
    <n v="480"/>
    <s v="US"/>
    <s v="USD"/>
    <n v="1493269200"/>
    <n v="1494478800"/>
    <x v="869"/>
    <x v="5"/>
    <d v="2017-05-11T05:00:00"/>
    <b v="0"/>
    <b v="0"/>
    <s v="film &amp; video/documentary"/>
    <x v="4"/>
  </r>
  <r>
    <x v="0"/>
    <n v="0.52117021276595743"/>
    <n v="76.546875"/>
    <n v="64"/>
    <s v="US"/>
    <s v="USD"/>
    <n v="1478930400"/>
    <n v="1480744800"/>
    <x v="274"/>
    <x v="7"/>
    <d v="2016-12-03T06:00:00"/>
    <b v="0"/>
    <b v="0"/>
    <s v="publishing/radio &amp; podcasts"/>
    <x v="5"/>
  </r>
  <r>
    <x v="1"/>
    <n v="4.9958333333333336"/>
    <n v="53.053097345132741"/>
    <n v="226"/>
    <s v="US"/>
    <s v="USD"/>
    <n v="1555390800"/>
    <n v="1555822800"/>
    <x v="354"/>
    <x v="3"/>
    <d v="2019-04-21T05:00:00"/>
    <b v="0"/>
    <b v="0"/>
    <s v="publishing/translations"/>
    <x v="5"/>
  </r>
  <r>
    <x v="0"/>
    <n v="0.87679487179487181"/>
    <n v="106.859375"/>
    <n v="64"/>
    <s v="US"/>
    <s v="USD"/>
    <n v="1456984800"/>
    <n v="1458882000"/>
    <x v="870"/>
    <x v="7"/>
    <d v="2016-03-25T05:00:00"/>
    <b v="0"/>
    <b v="1"/>
    <s v="film &amp; video/drama"/>
    <x v="4"/>
  </r>
  <r>
    <x v="1"/>
    <n v="1.131734693877551"/>
    <n v="46.020746887966808"/>
    <n v="241"/>
    <s v="US"/>
    <s v="USD"/>
    <n v="1411621200"/>
    <n v="1411966800"/>
    <x v="871"/>
    <x v="1"/>
    <d v="2014-09-29T05:00:00"/>
    <b v="0"/>
    <b v="1"/>
    <s v="music/rock"/>
    <x v="1"/>
  </r>
  <r>
    <x v="1"/>
    <n v="4.2654838709677421"/>
    <n v="100.17424242424242"/>
    <n v="132"/>
    <s v="US"/>
    <s v="USD"/>
    <n v="1525669200"/>
    <n v="1526878800"/>
    <x v="98"/>
    <x v="9"/>
    <d v="2018-05-21T05:00:00"/>
    <b v="0"/>
    <b v="1"/>
    <s v="film &amp; video/drama"/>
    <x v="4"/>
  </r>
  <r>
    <x v="3"/>
    <n v="0.77632653061224488"/>
    <n v="101.44"/>
    <n v="75"/>
    <s v="IT"/>
    <s v="EUR"/>
    <n v="1450936800"/>
    <n v="1452405600"/>
    <x v="872"/>
    <x v="7"/>
    <d v="2016-01-10T06:00:00"/>
    <b v="0"/>
    <b v="1"/>
    <s v="photography/photography books"/>
    <x v="7"/>
  </r>
  <r>
    <x v="0"/>
    <n v="0.52496810772501767"/>
    <n v="87.972684085510693"/>
    <n v="842"/>
    <s v="US"/>
    <s v="USD"/>
    <n v="1413522000"/>
    <n v="1414040400"/>
    <x v="873"/>
    <x v="1"/>
    <d v="2014-10-23T05:00:00"/>
    <b v="0"/>
    <b v="1"/>
    <s v="publishing/translations"/>
    <x v="5"/>
  </r>
  <r>
    <x v="1"/>
    <n v="1.5746762589928058"/>
    <n v="74.995594713656388"/>
    <n v="2043"/>
    <s v="US"/>
    <s v="USD"/>
    <n v="1541307600"/>
    <n v="1543816800"/>
    <x v="526"/>
    <x v="9"/>
    <d v="2018-12-03T06:00:00"/>
    <b v="0"/>
    <b v="1"/>
    <s v="food/food trucks"/>
    <x v="0"/>
  </r>
  <r>
    <x v="0"/>
    <n v="0.72939393939393937"/>
    <n v="42.982142857142854"/>
    <n v="112"/>
    <s v="US"/>
    <s v="USD"/>
    <n v="1357106400"/>
    <n v="1359698400"/>
    <x v="874"/>
    <x v="2"/>
    <d v="2013-02-01T06:00:00"/>
    <b v="0"/>
    <b v="0"/>
    <s v="theater/plays"/>
    <x v="3"/>
  </r>
  <r>
    <x v="3"/>
    <n v="0.60565789473684206"/>
    <n v="33.115107913669064"/>
    <n v="139"/>
    <s v="IT"/>
    <s v="EUR"/>
    <n v="1390197600"/>
    <n v="1390629600"/>
    <x v="875"/>
    <x v="1"/>
    <d v="2014-01-25T06:00:00"/>
    <b v="0"/>
    <b v="0"/>
    <s v="theater/plays"/>
    <x v="3"/>
  </r>
  <r>
    <x v="0"/>
    <n v="0.5679129129129129"/>
    <n v="101.13101604278074"/>
    <n v="374"/>
    <s v="US"/>
    <s v="USD"/>
    <n v="1265868000"/>
    <n v="1267077600"/>
    <x v="876"/>
    <x v="6"/>
    <d v="2010-02-25T06:00:00"/>
    <b v="0"/>
    <b v="1"/>
    <s v="music/indie rock"/>
    <x v="1"/>
  </r>
  <r>
    <x v="3"/>
    <n v="0.56542754275427543"/>
    <n v="55.98841354723708"/>
    <n v="1122"/>
    <s v="US"/>
    <s v="USD"/>
    <n v="1467176400"/>
    <n v="1467781200"/>
    <x v="877"/>
    <x v="7"/>
    <d v="2016-07-06T05:00:00"/>
    <b v="0"/>
    <b v="0"/>
    <s v="food/food trucks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1F49BB-D05E-5349-846D-E87433E80976}" name="PivotTable2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5" firstHeaderRow="1" firstDataRow="2" firstDataCol="1"/>
  <pivotFields count="18">
    <pivotField showAll="0"/>
    <pivotField dataField="1"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showAll="0" sortType="ascending">
      <items count="8">
        <item x="3"/>
        <item x="0"/>
        <item h="1" f="1" x="4"/>
        <item h="1" f="1" x="5"/>
        <item h="1" f="1" x="6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5"/>
  </colFields>
  <colItems count="5">
    <i>
      <x/>
    </i>
    <i>
      <x v="1"/>
    </i>
    <i>
      <x v="5"/>
    </i>
    <i>
      <x v="6"/>
    </i>
    <i t="grand">
      <x/>
    </i>
  </colItems>
  <dataFields count="1">
    <dataField name="Count of name" fld="1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B8526C-5BA4-7B48-B41B-4DA568C0C9ED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F10" firstHeaderRow="1" firstDataRow="2" firstDataCol="1"/>
  <pivotFields count="5"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axis="axisRow" dataField="1" showAll="0">
      <items count="8">
        <item x="2"/>
        <item x="0"/>
        <item x="5"/>
        <item x="3"/>
        <item x="4"/>
        <item x="6"/>
        <item x="1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ountry2" fld="4" subtotal="count" baseField="0" baseItem="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119759-E504-0249-9ADA-1E412FE54C0A}" name="PivotTable4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17"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numFmtId="1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4">
    <i>
      <x/>
    </i>
    <i>
      <x v="1"/>
    </i>
    <i>
      <x v="3"/>
    </i>
    <i t="grand">
      <x/>
    </i>
  </colItems>
  <pageFields count="2">
    <pageField fld="14" hier="-1"/>
    <pageField fld="9" hier="-1"/>
  </pageFields>
  <dataFields count="1">
    <dataField name="Count of outcome" fld="0" subtotal="count" baseField="0" baseItem="0"/>
  </dataFields>
  <chartFormats count="2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4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4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4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4" count="1" selected="0">
            <x v="4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4" count="1" selected="0">
            <x v="5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4" count="1" selected="0">
            <x v="6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4" count="1" selected="0">
            <x v="7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4" count="1" selected="0">
            <x v="8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4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4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4" count="1" selected="0">
            <x v="5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4" count="1" selected="0">
            <x v="6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4" count="1" selected="0">
            <x v="7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4" count="1" selected="0">
            <x v="8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4" count="1" selected="0">
            <x v="0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4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4" count="1" selected="0">
            <x v="2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4" count="1" selected="0">
            <x v="3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4" count="1" selected="0">
            <x v="4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4" count="1" selected="0">
            <x v="5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4" count="1" selected="0">
            <x v="6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4" count="1" selected="0">
            <x v="7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E1" workbookViewId="0">
      <selection activeCell="F1" sqref="F1:F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5.83203125" customWidth="1"/>
    <col min="7" max="7" width="18.5" customWidth="1"/>
    <col min="8" max="8" width="20.5" customWidth="1"/>
    <col min="9" max="9" width="20.33203125" customWidth="1"/>
    <col min="10" max="10" width="15.5" customWidth="1"/>
    <col min="11" max="11" width="14" customWidth="1"/>
    <col min="12" max="12" width="19.1640625" customWidth="1"/>
    <col min="13" max="13" width="17.5" customWidth="1"/>
    <col min="14" max="14" width="26.6640625" style="9" customWidth="1"/>
    <col min="15" max="15" width="26.6640625" style="13" customWidth="1"/>
    <col min="16" max="16" width="26.6640625" style="9" customWidth="1"/>
    <col min="19" max="19" width="24.6640625" customWidth="1"/>
    <col min="20" max="20" width="14.6640625" customWidth="1"/>
    <col min="21" max="21" width="14.33203125" customWidth="1"/>
  </cols>
  <sheetData>
    <row r="1" spans="1:21" s="1" customFormat="1" ht="20" x14ac:dyDescent="0.25">
      <c r="A1" s="14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2030</v>
      </c>
      <c r="H1" s="1" t="s">
        <v>2031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8" t="s">
        <v>2043</v>
      </c>
      <c r="O1" s="11" t="s">
        <v>2063</v>
      </c>
      <c r="P1" s="8" t="s">
        <v>2042</v>
      </c>
      <c r="Q1" s="1" t="s">
        <v>10</v>
      </c>
      <c r="R1" s="1" t="s">
        <v>11</v>
      </c>
      <c r="S1" s="1" t="s">
        <v>2028</v>
      </c>
      <c r="T1" s="1" t="s">
        <v>2032</v>
      </c>
      <c r="U1" s="1" t="s">
        <v>2033</v>
      </c>
    </row>
    <row r="2" spans="1:21" ht="22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4">
        <f>E2/D2</f>
        <v>0</v>
      </c>
      <c r="H2" s="4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(((M2/60)/60)/24)+DATE(1970,1,1)</f>
        <v>42353.25</v>
      </c>
      <c r="O2" s="12">
        <f>YEAR(N2)</f>
        <v>2015</v>
      </c>
      <c r="P2" s="8">
        <f>(((M2/60)/60)/24)+DATE(1970,1,1)</f>
        <v>42353.25</v>
      </c>
      <c r="Q2" t="b">
        <v>0</v>
      </c>
      <c r="R2" t="b">
        <v>0</v>
      </c>
      <c r="S2" t="s">
        <v>2034</v>
      </c>
      <c r="T2" t="str">
        <f>MID(S2,1,SEARCH("/",S2)-1)</f>
        <v>food</v>
      </c>
      <c r="U2" t="str">
        <f>MID(S2,SEARCH("/",S2)+1,LEN(S2))</f>
        <v>foodt trucks</v>
      </c>
    </row>
    <row r="3" spans="1:21" ht="22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4">
        <f>E3/D3</f>
        <v>10.4</v>
      </c>
      <c r="H3" s="4">
        <f>E3/I3</f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10">
        <f>(((M3/60)/60)/24)+DATE(1970,1,1)</f>
        <v>41872.208333333336</v>
      </c>
      <c r="O3" s="12">
        <f t="shared" ref="O3:O66" si="0">YEAR(N3)</f>
        <v>2014</v>
      </c>
      <c r="P3" s="8">
        <f t="shared" ref="P3:P66" si="1">(((M3/60)/60)/24)+DATE(1970,1,1)</f>
        <v>41872.208333333336</v>
      </c>
      <c r="Q3" t="b">
        <v>0</v>
      </c>
      <c r="R3" t="b">
        <v>1</v>
      </c>
      <c r="S3" t="s">
        <v>23</v>
      </c>
      <c r="T3" t="str">
        <f t="shared" ref="T3:T66" si="2">MID(S3,1,SEARCH("/",S3)-1)</f>
        <v>music</v>
      </c>
      <c r="U3" t="str">
        <f t="shared" ref="U3:U66" si="3">MID(S3,SEARCH("/",S3)+1,LEN(S3))</f>
        <v>rock</v>
      </c>
    </row>
    <row r="4" spans="1:21" ht="36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4">
        <f t="shared" ref="G4:G67" si="4">E4/D4</f>
        <v>1.3147878228782288</v>
      </c>
      <c r="H4" s="4">
        <f t="shared" ref="H4:H67" si="5">E4/I4</f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10">
        <f t="shared" ref="N4:N66" si="6">(((M4/60)/60)/24)+DATE(1970,1,1)</f>
        <v>41597.25</v>
      </c>
      <c r="O4" s="12">
        <f t="shared" si="0"/>
        <v>2013</v>
      </c>
      <c r="P4" s="8">
        <f t="shared" si="1"/>
        <v>41597.25</v>
      </c>
      <c r="Q4" t="b">
        <v>0</v>
      </c>
      <c r="R4" t="b">
        <v>0</v>
      </c>
      <c r="S4" t="s">
        <v>28</v>
      </c>
      <c r="T4" t="str">
        <f t="shared" si="2"/>
        <v>technology</v>
      </c>
      <c r="U4" t="str">
        <f t="shared" si="3"/>
        <v>web</v>
      </c>
    </row>
    <row r="5" spans="1:21" ht="36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4">
        <f t="shared" si="4"/>
        <v>0.58976190476190471</v>
      </c>
      <c r="H5" s="4">
        <f t="shared" si="5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10">
        <f t="shared" si="6"/>
        <v>43728.208333333328</v>
      </c>
      <c r="O5" s="12">
        <f t="shared" si="0"/>
        <v>2019</v>
      </c>
      <c r="P5" s="8">
        <f t="shared" si="1"/>
        <v>43728.208333333328</v>
      </c>
      <c r="Q5" t="b">
        <v>0</v>
      </c>
      <c r="R5" t="b">
        <v>0</v>
      </c>
      <c r="S5" t="s">
        <v>23</v>
      </c>
      <c r="T5" t="str">
        <f t="shared" si="2"/>
        <v>music</v>
      </c>
      <c r="U5" t="str">
        <f t="shared" si="3"/>
        <v>rock</v>
      </c>
    </row>
    <row r="6" spans="1:21" ht="22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4">
        <f t="shared" si="4"/>
        <v>0.69276315789473686</v>
      </c>
      <c r="H6" s="4">
        <f t="shared" si="5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10">
        <f t="shared" si="6"/>
        <v>43489.25</v>
      </c>
      <c r="O6" s="12">
        <f t="shared" si="0"/>
        <v>2019</v>
      </c>
      <c r="P6" s="8">
        <f t="shared" si="1"/>
        <v>43489.25</v>
      </c>
      <c r="Q6" t="b">
        <v>0</v>
      </c>
      <c r="R6" t="b">
        <v>0</v>
      </c>
      <c r="S6" t="s">
        <v>33</v>
      </c>
      <c r="T6" t="str">
        <f t="shared" si="2"/>
        <v>theater</v>
      </c>
      <c r="U6" t="str">
        <f t="shared" si="3"/>
        <v>plays</v>
      </c>
    </row>
    <row r="7" spans="1:21" ht="22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4">
        <f t="shared" si="4"/>
        <v>1.7361842105263159</v>
      </c>
      <c r="H7" s="4">
        <f t="shared" si="5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10">
        <f t="shared" si="6"/>
        <v>41160.208333333336</v>
      </c>
      <c r="O7" s="12">
        <f t="shared" si="0"/>
        <v>2012</v>
      </c>
      <c r="P7" s="8">
        <f t="shared" si="1"/>
        <v>41160.208333333336</v>
      </c>
      <c r="Q7" t="b">
        <v>0</v>
      </c>
      <c r="R7" t="b">
        <v>0</v>
      </c>
      <c r="S7" t="s">
        <v>33</v>
      </c>
      <c r="T7" t="str">
        <f t="shared" si="2"/>
        <v>theater</v>
      </c>
      <c r="U7" t="str">
        <f t="shared" si="3"/>
        <v>plays</v>
      </c>
    </row>
    <row r="8" spans="1:21" ht="22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4">
        <f t="shared" si="4"/>
        <v>0.20961538461538462</v>
      </c>
      <c r="H8" s="4">
        <f t="shared" si="5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10">
        <f t="shared" si="6"/>
        <v>42992.208333333328</v>
      </c>
      <c r="O8" s="12">
        <f t="shared" si="0"/>
        <v>2017</v>
      </c>
      <c r="P8" s="8">
        <f t="shared" si="1"/>
        <v>42992.208333333328</v>
      </c>
      <c r="Q8" t="b">
        <v>0</v>
      </c>
      <c r="R8" t="b">
        <v>0</v>
      </c>
      <c r="S8" t="s">
        <v>42</v>
      </c>
      <c r="T8" t="str">
        <f t="shared" si="2"/>
        <v>film &amp; video</v>
      </c>
      <c r="U8" t="str">
        <f t="shared" si="3"/>
        <v>documentary</v>
      </c>
    </row>
    <row r="9" spans="1:21" ht="22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4">
        <f t="shared" si="4"/>
        <v>3.2757777777777779</v>
      </c>
      <c r="H9" s="4">
        <f t="shared" si="5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10">
        <f t="shared" si="6"/>
        <v>42231.208333333328</v>
      </c>
      <c r="O9" s="12">
        <f t="shared" si="0"/>
        <v>2015</v>
      </c>
      <c r="P9" s="8">
        <f t="shared" si="1"/>
        <v>42231.208333333328</v>
      </c>
      <c r="Q9" t="b">
        <v>0</v>
      </c>
      <c r="R9" t="b">
        <v>0</v>
      </c>
      <c r="S9" t="s">
        <v>33</v>
      </c>
      <c r="T9" t="str">
        <f t="shared" si="2"/>
        <v>theater</v>
      </c>
      <c r="U9" t="str">
        <f t="shared" si="3"/>
        <v>plays</v>
      </c>
    </row>
    <row r="10" spans="1:21" ht="22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4">
        <f t="shared" si="4"/>
        <v>0.19932788374205268</v>
      </c>
      <c r="H10" s="4">
        <f t="shared" si="5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6"/>
        <v>40401.208333333336</v>
      </c>
      <c r="O10" s="12">
        <f t="shared" si="0"/>
        <v>2010</v>
      </c>
      <c r="P10" s="8">
        <f t="shared" si="1"/>
        <v>40401.208333333336</v>
      </c>
      <c r="Q10" t="b">
        <v>0</v>
      </c>
      <c r="R10" t="b">
        <v>0</v>
      </c>
      <c r="S10" t="s">
        <v>33</v>
      </c>
      <c r="T10" t="str">
        <f t="shared" si="2"/>
        <v>theater</v>
      </c>
      <c r="U10" t="str">
        <f t="shared" si="3"/>
        <v>plays</v>
      </c>
    </row>
    <row r="11" spans="1:21" ht="22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4">
        <f t="shared" si="4"/>
        <v>0.51741935483870971</v>
      </c>
      <c r="H11" s="4">
        <f t="shared" si="5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6"/>
        <v>41585.25</v>
      </c>
      <c r="O11" s="12">
        <f t="shared" si="0"/>
        <v>2013</v>
      </c>
      <c r="P11" s="8">
        <f t="shared" si="1"/>
        <v>41585.25</v>
      </c>
      <c r="Q11" t="b">
        <v>0</v>
      </c>
      <c r="R11" t="b">
        <v>0</v>
      </c>
      <c r="S11" t="s">
        <v>50</v>
      </c>
      <c r="T11" t="str">
        <f t="shared" si="2"/>
        <v>music</v>
      </c>
      <c r="U11" t="str">
        <f t="shared" si="3"/>
        <v>electric music</v>
      </c>
    </row>
    <row r="12" spans="1:21" ht="22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4">
        <f t="shared" si="4"/>
        <v>2.6611538461538462</v>
      </c>
      <c r="H12" s="4">
        <f t="shared" si="5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6"/>
        <v>40452.208333333336</v>
      </c>
      <c r="O12" s="12">
        <f t="shared" si="0"/>
        <v>2010</v>
      </c>
      <c r="P12" s="8">
        <f t="shared" si="1"/>
        <v>40452.208333333336</v>
      </c>
      <c r="Q12" t="b">
        <v>0</v>
      </c>
      <c r="R12" t="b">
        <v>0</v>
      </c>
      <c r="S12" t="s">
        <v>53</v>
      </c>
      <c r="T12" t="str">
        <f t="shared" si="2"/>
        <v>film &amp; video</v>
      </c>
      <c r="U12" t="str">
        <f t="shared" si="3"/>
        <v>drama</v>
      </c>
    </row>
    <row r="13" spans="1:21" ht="36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4">
        <f t="shared" si="4"/>
        <v>0.48095238095238096</v>
      </c>
      <c r="H13" s="4">
        <f t="shared" si="5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6"/>
        <v>40448.208333333336</v>
      </c>
      <c r="O13" s="12">
        <f t="shared" si="0"/>
        <v>2010</v>
      </c>
      <c r="P13" s="8">
        <f t="shared" si="1"/>
        <v>40448.208333333336</v>
      </c>
      <c r="Q13" t="b">
        <v>0</v>
      </c>
      <c r="R13" t="b">
        <v>1</v>
      </c>
      <c r="S13" t="s">
        <v>33</v>
      </c>
      <c r="T13" t="str">
        <f t="shared" si="2"/>
        <v>theater</v>
      </c>
      <c r="U13" t="str">
        <f t="shared" si="3"/>
        <v>plays</v>
      </c>
    </row>
    <row r="14" spans="1:21" ht="22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4">
        <f t="shared" si="4"/>
        <v>0.89349206349206345</v>
      </c>
      <c r="H14" s="4">
        <f t="shared" si="5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6"/>
        <v>43768.208333333328</v>
      </c>
      <c r="O14" s="12">
        <f t="shared" si="0"/>
        <v>2019</v>
      </c>
      <c r="P14" s="8">
        <f t="shared" si="1"/>
        <v>43768.208333333328</v>
      </c>
      <c r="Q14" t="b">
        <v>0</v>
      </c>
      <c r="R14" t="b">
        <v>0</v>
      </c>
      <c r="S14" t="s">
        <v>53</v>
      </c>
      <c r="T14" t="str">
        <f t="shared" si="2"/>
        <v>film &amp; video</v>
      </c>
      <c r="U14" t="str">
        <f t="shared" si="3"/>
        <v>drama</v>
      </c>
    </row>
    <row r="15" spans="1:21" ht="36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4">
        <f t="shared" si="4"/>
        <v>2.4511904761904764</v>
      </c>
      <c r="H15" s="4">
        <f t="shared" si="5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6"/>
        <v>42544.208333333328</v>
      </c>
      <c r="O15" s="12">
        <f t="shared" si="0"/>
        <v>2016</v>
      </c>
      <c r="P15" s="8">
        <f t="shared" si="1"/>
        <v>42544.208333333328</v>
      </c>
      <c r="Q15" t="b">
        <v>0</v>
      </c>
      <c r="R15" t="b">
        <v>0</v>
      </c>
      <c r="S15" t="s">
        <v>60</v>
      </c>
      <c r="T15" t="str">
        <f t="shared" si="2"/>
        <v>music</v>
      </c>
      <c r="U15" t="str">
        <f t="shared" si="3"/>
        <v>indie rock</v>
      </c>
    </row>
    <row r="16" spans="1:21" ht="22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4">
        <f t="shared" si="4"/>
        <v>0.66769503546099296</v>
      </c>
      <c r="H16" s="4">
        <f t="shared" si="5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6"/>
        <v>41001.208333333336</v>
      </c>
      <c r="O16" s="12">
        <f t="shared" si="0"/>
        <v>2012</v>
      </c>
      <c r="P16" s="8">
        <f t="shared" si="1"/>
        <v>41001.208333333336</v>
      </c>
      <c r="Q16" t="b">
        <v>0</v>
      </c>
      <c r="R16" t="b">
        <v>0</v>
      </c>
      <c r="S16" t="s">
        <v>60</v>
      </c>
      <c r="T16" t="str">
        <f t="shared" si="2"/>
        <v>music</v>
      </c>
      <c r="U16" t="str">
        <f t="shared" si="3"/>
        <v>indie rock</v>
      </c>
    </row>
    <row r="17" spans="1:21" ht="22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4">
        <f t="shared" si="4"/>
        <v>0.47307881773399013</v>
      </c>
      <c r="H17" s="4">
        <f t="shared" si="5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6"/>
        <v>43813.25</v>
      </c>
      <c r="O17" s="12">
        <f t="shared" si="0"/>
        <v>2019</v>
      </c>
      <c r="P17" s="8">
        <f t="shared" si="1"/>
        <v>43813.25</v>
      </c>
      <c r="Q17" t="b">
        <v>0</v>
      </c>
      <c r="R17" t="b">
        <v>0</v>
      </c>
      <c r="S17" t="s">
        <v>65</v>
      </c>
      <c r="T17" t="str">
        <f t="shared" si="2"/>
        <v>technology</v>
      </c>
      <c r="U17" t="str">
        <f t="shared" si="3"/>
        <v>wearables</v>
      </c>
    </row>
    <row r="18" spans="1:21" ht="22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4">
        <f t="shared" si="4"/>
        <v>6.4947058823529416</v>
      </c>
      <c r="H18" s="4">
        <f t="shared" si="5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6"/>
        <v>41683.25</v>
      </c>
      <c r="O18" s="12">
        <f t="shared" si="0"/>
        <v>2014</v>
      </c>
      <c r="P18" s="8">
        <f t="shared" si="1"/>
        <v>41683.25</v>
      </c>
      <c r="Q18" t="b">
        <v>0</v>
      </c>
      <c r="R18" t="b">
        <v>0</v>
      </c>
      <c r="S18" t="s">
        <v>68</v>
      </c>
      <c r="T18" t="str">
        <f t="shared" si="2"/>
        <v>publishing</v>
      </c>
      <c r="U18" t="str">
        <f t="shared" si="3"/>
        <v>nonfiction</v>
      </c>
    </row>
    <row r="19" spans="1:21" ht="22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4">
        <f t="shared" si="4"/>
        <v>1.5939125295508274</v>
      </c>
      <c r="H19" s="4">
        <f t="shared" si="5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6"/>
        <v>40556.25</v>
      </c>
      <c r="O19" s="12">
        <f t="shared" si="0"/>
        <v>2011</v>
      </c>
      <c r="P19" s="8">
        <f t="shared" si="1"/>
        <v>40556.25</v>
      </c>
      <c r="Q19" t="b">
        <v>0</v>
      </c>
      <c r="R19" t="b">
        <v>0</v>
      </c>
      <c r="S19" t="s">
        <v>71</v>
      </c>
      <c r="T19" t="str">
        <f t="shared" si="2"/>
        <v>film &amp; video</v>
      </c>
      <c r="U19" t="str">
        <f t="shared" si="3"/>
        <v>animation</v>
      </c>
    </row>
    <row r="20" spans="1:21" ht="22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4">
        <f t="shared" si="4"/>
        <v>0.66912087912087914</v>
      </c>
      <c r="H20" s="4">
        <f t="shared" si="5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6"/>
        <v>43359.208333333328</v>
      </c>
      <c r="O20" s="12">
        <f t="shared" si="0"/>
        <v>2018</v>
      </c>
      <c r="P20" s="8">
        <f t="shared" si="1"/>
        <v>43359.208333333328</v>
      </c>
      <c r="Q20" t="b">
        <v>0</v>
      </c>
      <c r="R20" t="b">
        <v>0</v>
      </c>
      <c r="S20" t="s">
        <v>33</v>
      </c>
      <c r="T20" t="str">
        <f t="shared" si="2"/>
        <v>theater</v>
      </c>
      <c r="U20" t="str">
        <f t="shared" si="3"/>
        <v>plays</v>
      </c>
    </row>
    <row r="21" spans="1:21" ht="22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4">
        <f t="shared" si="4"/>
        <v>0.48529600000000001</v>
      </c>
      <c r="H21" s="4">
        <f t="shared" si="5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6"/>
        <v>43549.208333333328</v>
      </c>
      <c r="O21" s="12">
        <f t="shared" si="0"/>
        <v>2019</v>
      </c>
      <c r="P21" s="8">
        <f t="shared" si="1"/>
        <v>43549.208333333328</v>
      </c>
      <c r="Q21" t="b">
        <v>0</v>
      </c>
      <c r="R21" t="b">
        <v>1</v>
      </c>
      <c r="S21" t="s">
        <v>33</v>
      </c>
      <c r="T21" t="str">
        <f t="shared" si="2"/>
        <v>theater</v>
      </c>
      <c r="U21" t="str">
        <f t="shared" si="3"/>
        <v>plays</v>
      </c>
    </row>
    <row r="22" spans="1:21" ht="22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4">
        <f t="shared" si="4"/>
        <v>1.1224279210925645</v>
      </c>
      <c r="H22" s="4">
        <f t="shared" si="5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6"/>
        <v>41848.208333333336</v>
      </c>
      <c r="O22" s="12">
        <f t="shared" si="0"/>
        <v>2014</v>
      </c>
      <c r="P22" s="8">
        <f t="shared" si="1"/>
        <v>41848.208333333336</v>
      </c>
      <c r="Q22" t="b">
        <v>0</v>
      </c>
      <c r="R22" t="b">
        <v>0</v>
      </c>
      <c r="S22" t="s">
        <v>53</v>
      </c>
      <c r="T22" t="str">
        <f t="shared" si="2"/>
        <v>film &amp; video</v>
      </c>
      <c r="U22" t="str">
        <f t="shared" si="3"/>
        <v>drama</v>
      </c>
    </row>
    <row r="23" spans="1:21" ht="22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4">
        <f t="shared" si="4"/>
        <v>0.40992553191489361</v>
      </c>
      <c r="H23" s="4">
        <f t="shared" si="5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6"/>
        <v>40804.208333333336</v>
      </c>
      <c r="O23" s="12">
        <f t="shared" si="0"/>
        <v>2011</v>
      </c>
      <c r="P23" s="8">
        <f t="shared" si="1"/>
        <v>40804.208333333336</v>
      </c>
      <c r="Q23" t="b">
        <v>0</v>
      </c>
      <c r="R23" t="b">
        <v>0</v>
      </c>
      <c r="S23" t="s">
        <v>33</v>
      </c>
      <c r="T23" t="str">
        <f t="shared" si="2"/>
        <v>theater</v>
      </c>
      <c r="U23" t="str">
        <f t="shared" si="3"/>
        <v>plays</v>
      </c>
    </row>
    <row r="24" spans="1:21" ht="22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4">
        <f t="shared" si="4"/>
        <v>1.2807106598984772</v>
      </c>
      <c r="H24" s="4">
        <f t="shared" si="5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6"/>
        <v>43208.208333333328</v>
      </c>
      <c r="O24" s="12">
        <f t="shared" si="0"/>
        <v>2018</v>
      </c>
      <c r="P24" s="8">
        <f t="shared" si="1"/>
        <v>43208.208333333328</v>
      </c>
      <c r="Q24" t="b">
        <v>0</v>
      </c>
      <c r="R24" t="b">
        <v>0</v>
      </c>
      <c r="S24" t="s">
        <v>33</v>
      </c>
      <c r="T24" t="str">
        <f t="shared" si="2"/>
        <v>theater</v>
      </c>
      <c r="U24" t="str">
        <f t="shared" si="3"/>
        <v>plays</v>
      </c>
    </row>
    <row r="25" spans="1:21" ht="22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4">
        <f t="shared" si="4"/>
        <v>3.3204444444444445</v>
      </c>
      <c r="H25" s="4">
        <f t="shared" si="5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6"/>
        <v>43563.208333333328</v>
      </c>
      <c r="O25" s="12">
        <f t="shared" si="0"/>
        <v>2019</v>
      </c>
      <c r="P25" s="8">
        <f t="shared" si="1"/>
        <v>43563.208333333328</v>
      </c>
      <c r="Q25" t="b">
        <v>0</v>
      </c>
      <c r="R25" t="b">
        <v>0</v>
      </c>
      <c r="S25" t="s">
        <v>42</v>
      </c>
      <c r="T25" t="str">
        <f t="shared" si="2"/>
        <v>film &amp; video</v>
      </c>
      <c r="U25" t="str">
        <f t="shared" si="3"/>
        <v>documentary</v>
      </c>
    </row>
    <row r="26" spans="1:21" ht="22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4">
        <f t="shared" si="4"/>
        <v>1.1283225108225108</v>
      </c>
      <c r="H26" s="4">
        <f t="shared" si="5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6"/>
        <v>41813.208333333336</v>
      </c>
      <c r="O26" s="12">
        <f t="shared" si="0"/>
        <v>2014</v>
      </c>
      <c r="P26" s="8">
        <f t="shared" si="1"/>
        <v>41813.208333333336</v>
      </c>
      <c r="Q26" t="b">
        <v>0</v>
      </c>
      <c r="R26" t="b">
        <v>0</v>
      </c>
      <c r="S26" t="s">
        <v>65</v>
      </c>
      <c r="T26" t="str">
        <f t="shared" si="2"/>
        <v>technology</v>
      </c>
      <c r="U26" t="str">
        <f t="shared" si="3"/>
        <v>wearables</v>
      </c>
    </row>
    <row r="27" spans="1:21" ht="22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4">
        <f t="shared" si="4"/>
        <v>2.1643636363636363</v>
      </c>
      <c r="H27" s="4">
        <f t="shared" si="5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6"/>
        <v>40701.208333333336</v>
      </c>
      <c r="O27" s="12">
        <f t="shared" si="0"/>
        <v>2011</v>
      </c>
      <c r="P27" s="8">
        <f t="shared" si="1"/>
        <v>40701.208333333336</v>
      </c>
      <c r="Q27" t="b">
        <v>0</v>
      </c>
      <c r="R27" t="b">
        <v>1</v>
      </c>
      <c r="S27" t="s">
        <v>89</v>
      </c>
      <c r="T27" t="str">
        <f t="shared" si="2"/>
        <v>games</v>
      </c>
      <c r="U27" t="str">
        <f t="shared" si="3"/>
        <v>video games</v>
      </c>
    </row>
    <row r="28" spans="1:21" ht="22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4">
        <f t="shared" si="4"/>
        <v>0.4819906976744186</v>
      </c>
      <c r="H28" s="4">
        <f t="shared" si="5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6"/>
        <v>43339.208333333328</v>
      </c>
      <c r="O28" s="12">
        <f t="shared" si="0"/>
        <v>2018</v>
      </c>
      <c r="P28" s="8">
        <f t="shared" si="1"/>
        <v>43339.208333333328</v>
      </c>
      <c r="Q28" t="b">
        <v>0</v>
      </c>
      <c r="R28" t="b">
        <v>0</v>
      </c>
      <c r="S28" t="s">
        <v>33</v>
      </c>
      <c r="T28" t="str">
        <f t="shared" si="2"/>
        <v>theater</v>
      </c>
      <c r="U28" t="str">
        <f t="shared" si="3"/>
        <v>plays</v>
      </c>
    </row>
    <row r="29" spans="1:21" ht="22" x14ac:dyDescent="0.3">
      <c r="A29">
        <v>27</v>
      </c>
      <c r="B29" t="s">
        <v>92</v>
      </c>
      <c r="C29" s="3" t="s">
        <v>93</v>
      </c>
      <c r="D29">
        <v>2000</v>
      </c>
      <c r="E29" t="s">
        <v>2029</v>
      </c>
      <c r="F29" t="s">
        <v>14</v>
      </c>
      <c r="G29" s="4" t="e">
        <f t="shared" si="4"/>
        <v>#VALUE!</v>
      </c>
      <c r="H29" s="4" t="e">
        <f t="shared" si="5"/>
        <v>#VALUE!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6"/>
        <v>42288.208333333328</v>
      </c>
      <c r="O29" s="12">
        <f t="shared" si="0"/>
        <v>2015</v>
      </c>
      <c r="P29" s="8">
        <f t="shared" si="1"/>
        <v>42288.208333333328</v>
      </c>
      <c r="Q29" t="b">
        <v>0</v>
      </c>
      <c r="R29" t="b">
        <v>0</v>
      </c>
      <c r="S29" t="s">
        <v>23</v>
      </c>
      <c r="T29" t="str">
        <f t="shared" si="2"/>
        <v>music</v>
      </c>
      <c r="U29" t="str">
        <f t="shared" si="3"/>
        <v>rock</v>
      </c>
    </row>
    <row r="30" spans="1:21" ht="22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4">
        <f t="shared" si="4"/>
        <v>1.0522553516819573</v>
      </c>
      <c r="H30" s="4">
        <f t="shared" si="5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6"/>
        <v>40241.25</v>
      </c>
      <c r="O30" s="12">
        <f t="shared" si="0"/>
        <v>2010</v>
      </c>
      <c r="P30" s="8">
        <f t="shared" si="1"/>
        <v>40241.25</v>
      </c>
      <c r="Q30" t="b">
        <v>0</v>
      </c>
      <c r="R30" t="b">
        <v>1</v>
      </c>
      <c r="S30" t="s">
        <v>33</v>
      </c>
      <c r="T30" t="str">
        <f t="shared" si="2"/>
        <v>theater</v>
      </c>
      <c r="U30" t="str">
        <f t="shared" si="3"/>
        <v>plays</v>
      </c>
    </row>
    <row r="31" spans="1:21" ht="22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4">
        <f t="shared" si="4"/>
        <v>3.2889978213507627</v>
      </c>
      <c r="H31" s="4">
        <f t="shared" si="5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6"/>
        <v>43341.208333333328</v>
      </c>
      <c r="O31" s="12">
        <f t="shared" si="0"/>
        <v>2018</v>
      </c>
      <c r="P31" s="8">
        <f t="shared" si="1"/>
        <v>43341.208333333328</v>
      </c>
      <c r="Q31" t="b">
        <v>0</v>
      </c>
      <c r="R31" t="b">
        <v>0</v>
      </c>
      <c r="S31" t="s">
        <v>100</v>
      </c>
      <c r="T31" t="str">
        <f t="shared" si="2"/>
        <v>film &amp; video</v>
      </c>
      <c r="U31" t="str">
        <f t="shared" si="3"/>
        <v>shorts</v>
      </c>
    </row>
    <row r="32" spans="1:21" ht="22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4">
        <f t="shared" si="4"/>
        <v>1.606111111111111</v>
      </c>
      <c r="H32" s="4">
        <f t="shared" si="5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6"/>
        <v>43614.208333333328</v>
      </c>
      <c r="O32" s="12">
        <f t="shared" si="0"/>
        <v>2019</v>
      </c>
      <c r="P32" s="8">
        <f t="shared" si="1"/>
        <v>43614.208333333328</v>
      </c>
      <c r="Q32" t="b">
        <v>0</v>
      </c>
      <c r="R32" t="b">
        <v>0</v>
      </c>
      <c r="S32" t="s">
        <v>71</v>
      </c>
      <c r="T32" t="str">
        <f t="shared" si="2"/>
        <v>film &amp; video</v>
      </c>
      <c r="U32" t="str">
        <f t="shared" si="3"/>
        <v>animation</v>
      </c>
    </row>
    <row r="33" spans="1:21" ht="22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4">
        <f t="shared" si="4"/>
        <v>3.1</v>
      </c>
      <c r="H33" s="4">
        <f t="shared" si="5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6"/>
        <v>42402.25</v>
      </c>
      <c r="O33" s="12">
        <f t="shared" si="0"/>
        <v>2016</v>
      </c>
      <c r="P33" s="8">
        <f t="shared" si="1"/>
        <v>42402.25</v>
      </c>
      <c r="Q33" t="b">
        <v>0</v>
      </c>
      <c r="R33" t="b">
        <v>0</v>
      </c>
      <c r="S33" t="s">
        <v>89</v>
      </c>
      <c r="T33" t="str">
        <f t="shared" si="2"/>
        <v>games</v>
      </c>
      <c r="U33" t="str">
        <f t="shared" si="3"/>
        <v>video games</v>
      </c>
    </row>
    <row r="34" spans="1:21" ht="22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4">
        <f t="shared" si="4"/>
        <v>0.86807920792079207</v>
      </c>
      <c r="H34" s="4">
        <f t="shared" si="5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6"/>
        <v>43137.25</v>
      </c>
      <c r="O34" s="12">
        <f t="shared" si="0"/>
        <v>2018</v>
      </c>
      <c r="P34" s="8">
        <f t="shared" si="1"/>
        <v>43137.25</v>
      </c>
      <c r="Q34" t="b">
        <v>0</v>
      </c>
      <c r="R34" t="b">
        <v>0</v>
      </c>
      <c r="S34" t="s">
        <v>42</v>
      </c>
      <c r="T34" t="str">
        <f t="shared" si="2"/>
        <v>film &amp; video</v>
      </c>
      <c r="U34" t="str">
        <f t="shared" si="3"/>
        <v>documentary</v>
      </c>
    </row>
    <row r="35" spans="1:21" ht="22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4">
        <f t="shared" si="4"/>
        <v>3.7782071713147412</v>
      </c>
      <c r="H35" s="4">
        <f t="shared" si="5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6"/>
        <v>41954.25</v>
      </c>
      <c r="O35" s="12">
        <f t="shared" si="0"/>
        <v>2014</v>
      </c>
      <c r="P35" s="8">
        <f t="shared" si="1"/>
        <v>41954.25</v>
      </c>
      <c r="Q35" t="b">
        <v>0</v>
      </c>
      <c r="R35" t="b">
        <v>0</v>
      </c>
      <c r="S35" t="s">
        <v>33</v>
      </c>
      <c r="T35" t="str">
        <f t="shared" si="2"/>
        <v>theater</v>
      </c>
      <c r="U35" t="str">
        <f t="shared" si="3"/>
        <v>plays</v>
      </c>
    </row>
    <row r="36" spans="1:21" ht="36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4">
        <f t="shared" si="4"/>
        <v>1.5080645161290323</v>
      </c>
      <c r="H36" s="4">
        <f t="shared" si="5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6"/>
        <v>42822.208333333328</v>
      </c>
      <c r="O36" s="12">
        <f t="shared" si="0"/>
        <v>2017</v>
      </c>
      <c r="P36" s="8">
        <f t="shared" si="1"/>
        <v>42822.208333333328</v>
      </c>
      <c r="Q36" t="b">
        <v>0</v>
      </c>
      <c r="R36" t="b">
        <v>0</v>
      </c>
      <c r="S36" t="s">
        <v>42</v>
      </c>
      <c r="T36" t="str">
        <f t="shared" si="2"/>
        <v>film &amp; video</v>
      </c>
      <c r="U36" t="str">
        <f t="shared" si="3"/>
        <v>documentary</v>
      </c>
    </row>
    <row r="37" spans="1:21" ht="22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4">
        <f t="shared" si="4"/>
        <v>1.5030119521912351</v>
      </c>
      <c r="H37" s="4">
        <f t="shared" si="5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6"/>
        <v>43526.25</v>
      </c>
      <c r="O37" s="12">
        <f t="shared" si="0"/>
        <v>2019</v>
      </c>
      <c r="P37" s="8">
        <f t="shared" si="1"/>
        <v>43526.25</v>
      </c>
      <c r="Q37" t="b">
        <v>0</v>
      </c>
      <c r="R37" t="b">
        <v>1</v>
      </c>
      <c r="S37" t="s">
        <v>53</v>
      </c>
      <c r="T37" t="str">
        <f t="shared" si="2"/>
        <v>film &amp; video</v>
      </c>
      <c r="U37" t="str">
        <f t="shared" si="3"/>
        <v>drama</v>
      </c>
    </row>
    <row r="38" spans="1:21" ht="22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4">
        <f t="shared" si="4"/>
        <v>1.572857142857143</v>
      </c>
      <c r="H38" s="4">
        <f t="shared" si="5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6"/>
        <v>40625.208333333336</v>
      </c>
      <c r="O38" s="12">
        <f t="shared" si="0"/>
        <v>2011</v>
      </c>
      <c r="P38" s="8">
        <f t="shared" si="1"/>
        <v>40625.208333333336</v>
      </c>
      <c r="Q38" t="b">
        <v>0</v>
      </c>
      <c r="R38" t="b">
        <v>0</v>
      </c>
      <c r="S38" t="s">
        <v>33</v>
      </c>
      <c r="T38" t="str">
        <f t="shared" si="2"/>
        <v>theater</v>
      </c>
      <c r="U38" t="str">
        <f t="shared" si="3"/>
        <v>plays</v>
      </c>
    </row>
    <row r="39" spans="1:21" ht="36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4">
        <f t="shared" si="4"/>
        <v>1.3998765432098765</v>
      </c>
      <c r="H39" s="4">
        <f t="shared" si="5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6"/>
        <v>43777.25</v>
      </c>
      <c r="O39" s="12">
        <f t="shared" si="0"/>
        <v>2019</v>
      </c>
      <c r="P39" s="8">
        <f t="shared" si="1"/>
        <v>43777.25</v>
      </c>
      <c r="Q39" t="b">
        <v>0</v>
      </c>
      <c r="R39" t="b">
        <v>1</v>
      </c>
      <c r="S39" t="s">
        <v>119</v>
      </c>
      <c r="T39" t="str">
        <f t="shared" si="2"/>
        <v>publishing</v>
      </c>
      <c r="U39" t="str">
        <f t="shared" si="3"/>
        <v>fiction</v>
      </c>
    </row>
    <row r="40" spans="1:21" ht="22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4">
        <f t="shared" si="4"/>
        <v>3.2532258064516131</v>
      </c>
      <c r="H40" s="4">
        <f t="shared" si="5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6"/>
        <v>40474.208333333336</v>
      </c>
      <c r="O40" s="12">
        <f t="shared" si="0"/>
        <v>2010</v>
      </c>
      <c r="P40" s="8">
        <f t="shared" si="1"/>
        <v>40474.208333333336</v>
      </c>
      <c r="Q40" t="b">
        <v>0</v>
      </c>
      <c r="R40" t="b">
        <v>0</v>
      </c>
      <c r="S40" t="s">
        <v>122</v>
      </c>
      <c r="T40" t="str">
        <f t="shared" si="2"/>
        <v>photography</v>
      </c>
      <c r="U40" t="str">
        <f t="shared" si="3"/>
        <v>photography books</v>
      </c>
    </row>
    <row r="41" spans="1:21" ht="22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4">
        <f t="shared" si="4"/>
        <v>0.50777777777777777</v>
      </c>
      <c r="H41" s="4">
        <f t="shared" si="5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6"/>
        <v>41344.208333333336</v>
      </c>
      <c r="O41" s="12">
        <f t="shared" si="0"/>
        <v>2013</v>
      </c>
      <c r="P41" s="8">
        <f t="shared" si="1"/>
        <v>41344.208333333336</v>
      </c>
      <c r="Q41" t="b">
        <v>0</v>
      </c>
      <c r="R41" t="b">
        <v>0</v>
      </c>
      <c r="S41" t="s">
        <v>33</v>
      </c>
      <c r="T41" t="str">
        <f t="shared" si="2"/>
        <v>theater</v>
      </c>
      <c r="U41" t="str">
        <f t="shared" si="3"/>
        <v>plays</v>
      </c>
    </row>
    <row r="42" spans="1:21" ht="22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4">
        <f t="shared" si="4"/>
        <v>1.6906818181818182</v>
      </c>
      <c r="H42" s="4">
        <f t="shared" si="5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6"/>
        <v>40353.208333333336</v>
      </c>
      <c r="O42" s="12">
        <f t="shared" si="0"/>
        <v>2010</v>
      </c>
      <c r="P42" s="8">
        <f t="shared" si="1"/>
        <v>40353.208333333336</v>
      </c>
      <c r="Q42" t="b">
        <v>0</v>
      </c>
      <c r="R42" t="b">
        <v>1</v>
      </c>
      <c r="S42" t="s">
        <v>65</v>
      </c>
      <c r="T42" t="str">
        <f t="shared" si="2"/>
        <v>technology</v>
      </c>
      <c r="U42" t="str">
        <f t="shared" si="3"/>
        <v>wearables</v>
      </c>
    </row>
    <row r="43" spans="1:21" ht="22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4">
        <f t="shared" si="4"/>
        <v>2.1292857142857144</v>
      </c>
      <c r="H43" s="4">
        <f t="shared" si="5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6"/>
        <v>41182.208333333336</v>
      </c>
      <c r="O43" s="12">
        <f t="shared" si="0"/>
        <v>2012</v>
      </c>
      <c r="P43" s="8">
        <f t="shared" si="1"/>
        <v>41182.208333333336</v>
      </c>
      <c r="Q43" t="b">
        <v>0</v>
      </c>
      <c r="R43" t="b">
        <v>1</v>
      </c>
      <c r="S43" t="s">
        <v>23</v>
      </c>
      <c r="T43" t="str">
        <f t="shared" si="2"/>
        <v>music</v>
      </c>
      <c r="U43" t="str">
        <f t="shared" si="3"/>
        <v>rock</v>
      </c>
    </row>
    <row r="44" spans="1:21" ht="22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4">
        <f t="shared" si="4"/>
        <v>4.4394444444444447</v>
      </c>
      <c r="H44" s="4">
        <f t="shared" si="5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6"/>
        <v>40737.208333333336</v>
      </c>
      <c r="O44" s="12">
        <f t="shared" si="0"/>
        <v>2011</v>
      </c>
      <c r="P44" s="8">
        <f t="shared" si="1"/>
        <v>40737.208333333336</v>
      </c>
      <c r="Q44" t="b">
        <v>0</v>
      </c>
      <c r="R44" t="b">
        <v>0</v>
      </c>
      <c r="S44" t="s">
        <v>17</v>
      </c>
      <c r="T44" t="str">
        <f t="shared" si="2"/>
        <v>food</v>
      </c>
      <c r="U44" t="str">
        <f t="shared" si="3"/>
        <v>food trucks</v>
      </c>
    </row>
    <row r="45" spans="1:21" ht="22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4">
        <f t="shared" si="4"/>
        <v>1.859390243902439</v>
      </c>
      <c r="H45" s="4">
        <f t="shared" si="5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6"/>
        <v>41860.208333333336</v>
      </c>
      <c r="O45" s="12">
        <f t="shared" si="0"/>
        <v>2014</v>
      </c>
      <c r="P45" s="8">
        <f t="shared" si="1"/>
        <v>41860.208333333336</v>
      </c>
      <c r="Q45" t="b">
        <v>0</v>
      </c>
      <c r="R45" t="b">
        <v>0</v>
      </c>
      <c r="S45" t="s">
        <v>133</v>
      </c>
      <c r="T45" t="str">
        <f t="shared" si="2"/>
        <v>publishing</v>
      </c>
      <c r="U45" t="str">
        <f t="shared" si="3"/>
        <v>radio &amp; podcasts</v>
      </c>
    </row>
    <row r="46" spans="1:21" ht="22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4">
        <f t="shared" si="4"/>
        <v>6.5881249999999998</v>
      </c>
      <c r="H46" s="4">
        <f t="shared" si="5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6"/>
        <v>43542.208333333328</v>
      </c>
      <c r="O46" s="12">
        <f t="shared" si="0"/>
        <v>2019</v>
      </c>
      <c r="P46" s="8">
        <f t="shared" si="1"/>
        <v>43542.208333333328</v>
      </c>
      <c r="Q46" t="b">
        <v>0</v>
      </c>
      <c r="R46" t="b">
        <v>0</v>
      </c>
      <c r="S46" t="s">
        <v>119</v>
      </c>
      <c r="T46" t="str">
        <f t="shared" si="2"/>
        <v>publishing</v>
      </c>
      <c r="U46" t="str">
        <f t="shared" si="3"/>
        <v>fiction</v>
      </c>
    </row>
    <row r="47" spans="1:21" ht="36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4">
        <f t="shared" si="4"/>
        <v>0.4768421052631579</v>
      </c>
      <c r="H47" s="4">
        <f t="shared" si="5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6"/>
        <v>42691.25</v>
      </c>
      <c r="O47" s="12">
        <f t="shared" si="0"/>
        <v>2016</v>
      </c>
      <c r="P47" s="8">
        <f t="shared" si="1"/>
        <v>42691.25</v>
      </c>
      <c r="Q47" t="b">
        <v>0</v>
      </c>
      <c r="R47" t="b">
        <v>1</v>
      </c>
      <c r="S47" t="s">
        <v>33</v>
      </c>
      <c r="T47" t="str">
        <f t="shared" si="2"/>
        <v>theater</v>
      </c>
      <c r="U47" t="str">
        <f t="shared" si="3"/>
        <v>plays</v>
      </c>
    </row>
    <row r="48" spans="1:21" ht="22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4">
        <f t="shared" si="4"/>
        <v>1.1478378378378378</v>
      </c>
      <c r="H48" s="4">
        <f t="shared" si="5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6"/>
        <v>40390.208333333336</v>
      </c>
      <c r="O48" s="12">
        <f t="shared" si="0"/>
        <v>2010</v>
      </c>
      <c r="P48" s="8">
        <f t="shared" si="1"/>
        <v>40390.208333333336</v>
      </c>
      <c r="Q48" t="b">
        <v>0</v>
      </c>
      <c r="R48" t="b">
        <v>0</v>
      </c>
      <c r="S48" t="s">
        <v>23</v>
      </c>
      <c r="T48" t="str">
        <f t="shared" si="2"/>
        <v>music</v>
      </c>
      <c r="U48" t="str">
        <f t="shared" si="3"/>
        <v>rock</v>
      </c>
    </row>
    <row r="49" spans="1:21" ht="22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4">
        <f t="shared" si="4"/>
        <v>4.7526666666666664</v>
      </c>
      <c r="H49" s="4">
        <f t="shared" si="5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6"/>
        <v>41757.208333333336</v>
      </c>
      <c r="O49" s="12">
        <f t="shared" si="0"/>
        <v>2014</v>
      </c>
      <c r="P49" s="8">
        <f t="shared" si="1"/>
        <v>41757.208333333336</v>
      </c>
      <c r="Q49" t="b">
        <v>0</v>
      </c>
      <c r="R49" t="b">
        <v>0</v>
      </c>
      <c r="S49" t="s">
        <v>33</v>
      </c>
      <c r="T49" t="str">
        <f t="shared" si="2"/>
        <v>theater</v>
      </c>
      <c r="U49" t="str">
        <f t="shared" si="3"/>
        <v>plays</v>
      </c>
    </row>
    <row r="50" spans="1:21" ht="22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4">
        <f t="shared" si="4"/>
        <v>3.86972972972973</v>
      </c>
      <c r="H50" s="4">
        <f t="shared" si="5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6"/>
        <v>42192.208333333328</v>
      </c>
      <c r="O50" s="12">
        <f t="shared" si="0"/>
        <v>2015</v>
      </c>
      <c r="P50" s="8">
        <f t="shared" si="1"/>
        <v>42192.208333333328</v>
      </c>
      <c r="Q50" t="b">
        <v>0</v>
      </c>
      <c r="R50" t="b">
        <v>0</v>
      </c>
      <c r="S50" t="s">
        <v>33</v>
      </c>
      <c r="T50" t="str">
        <f t="shared" si="2"/>
        <v>theater</v>
      </c>
      <c r="U50" t="str">
        <f t="shared" si="3"/>
        <v>plays</v>
      </c>
    </row>
    <row r="51" spans="1:21" ht="22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4">
        <f t="shared" si="4"/>
        <v>1.89625</v>
      </c>
      <c r="H51" s="4">
        <f t="shared" si="5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6"/>
        <v>43803.25</v>
      </c>
      <c r="O51" s="12">
        <f t="shared" si="0"/>
        <v>2019</v>
      </c>
      <c r="P51" s="8">
        <f t="shared" si="1"/>
        <v>43803.25</v>
      </c>
      <c r="Q51" t="b">
        <v>0</v>
      </c>
      <c r="R51" t="b">
        <v>0</v>
      </c>
      <c r="S51" t="s">
        <v>23</v>
      </c>
      <c r="T51" t="str">
        <f t="shared" si="2"/>
        <v>music</v>
      </c>
      <c r="U51" t="str">
        <f t="shared" si="3"/>
        <v>rock</v>
      </c>
    </row>
    <row r="52" spans="1:21" ht="36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4">
        <f t="shared" si="4"/>
        <v>0.02</v>
      </c>
      <c r="H52" s="4">
        <f t="shared" si="5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6"/>
        <v>41515.208333333336</v>
      </c>
      <c r="O52" s="12">
        <f t="shared" si="0"/>
        <v>2013</v>
      </c>
      <c r="P52" s="8">
        <f t="shared" si="1"/>
        <v>41515.208333333336</v>
      </c>
      <c r="Q52" t="b">
        <v>0</v>
      </c>
      <c r="R52" t="b">
        <v>0</v>
      </c>
      <c r="S52" t="s">
        <v>148</v>
      </c>
      <c r="T52" t="str">
        <f t="shared" si="2"/>
        <v>music</v>
      </c>
      <c r="U52" t="str">
        <f t="shared" si="3"/>
        <v>metal</v>
      </c>
    </row>
    <row r="53" spans="1:21" ht="22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4">
        <f t="shared" si="4"/>
        <v>0.91867805186590767</v>
      </c>
      <c r="H53" s="4">
        <f t="shared" si="5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6"/>
        <v>41011.208333333336</v>
      </c>
      <c r="O53" s="12">
        <f t="shared" si="0"/>
        <v>2012</v>
      </c>
      <c r="P53" s="8">
        <f t="shared" si="1"/>
        <v>41011.208333333336</v>
      </c>
      <c r="Q53" t="b">
        <v>0</v>
      </c>
      <c r="R53" t="b">
        <v>1</v>
      </c>
      <c r="S53" t="s">
        <v>65</v>
      </c>
      <c r="T53" t="str">
        <f t="shared" si="2"/>
        <v>technology</v>
      </c>
      <c r="U53" t="str">
        <f t="shared" si="3"/>
        <v>wearables</v>
      </c>
    </row>
    <row r="54" spans="1:21" ht="22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4">
        <f t="shared" si="4"/>
        <v>0.34152777777777776</v>
      </c>
      <c r="H54" s="4">
        <f t="shared" si="5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6"/>
        <v>40440.208333333336</v>
      </c>
      <c r="O54" s="12">
        <f t="shared" si="0"/>
        <v>2010</v>
      </c>
      <c r="P54" s="8">
        <f t="shared" si="1"/>
        <v>40440.208333333336</v>
      </c>
      <c r="Q54" t="b">
        <v>0</v>
      </c>
      <c r="R54" t="b">
        <v>0</v>
      </c>
      <c r="S54" t="s">
        <v>33</v>
      </c>
      <c r="T54" t="str">
        <f t="shared" si="2"/>
        <v>theater</v>
      </c>
      <c r="U54" t="str">
        <f t="shared" si="3"/>
        <v>plays</v>
      </c>
    </row>
    <row r="55" spans="1:21" ht="22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4">
        <f t="shared" si="4"/>
        <v>1.4040909090909091</v>
      </c>
      <c r="H55" s="4">
        <f t="shared" si="5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6"/>
        <v>41818.208333333336</v>
      </c>
      <c r="O55" s="12">
        <f t="shared" si="0"/>
        <v>2014</v>
      </c>
      <c r="P55" s="8">
        <f t="shared" si="1"/>
        <v>41818.208333333336</v>
      </c>
      <c r="Q55" t="b">
        <v>0</v>
      </c>
      <c r="R55" t="b">
        <v>0</v>
      </c>
      <c r="S55" t="s">
        <v>53</v>
      </c>
      <c r="T55" t="str">
        <f t="shared" si="2"/>
        <v>film &amp; video</v>
      </c>
      <c r="U55" t="str">
        <f t="shared" si="3"/>
        <v>drama</v>
      </c>
    </row>
    <row r="56" spans="1:21" ht="36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4">
        <f t="shared" si="4"/>
        <v>0.89866666666666661</v>
      </c>
      <c r="H56" s="4">
        <f t="shared" si="5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6"/>
        <v>43176.208333333328</v>
      </c>
      <c r="O56" s="12">
        <f t="shared" si="0"/>
        <v>2018</v>
      </c>
      <c r="P56" s="8">
        <f t="shared" si="1"/>
        <v>43176.208333333328</v>
      </c>
      <c r="Q56" t="b">
        <v>0</v>
      </c>
      <c r="R56" t="b">
        <v>0</v>
      </c>
      <c r="S56" t="s">
        <v>65</v>
      </c>
      <c r="T56" t="str">
        <f t="shared" si="2"/>
        <v>technology</v>
      </c>
      <c r="U56" t="str">
        <f t="shared" si="3"/>
        <v>wearables</v>
      </c>
    </row>
    <row r="57" spans="1:21" ht="36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4">
        <f t="shared" si="4"/>
        <v>1.7796969696969698</v>
      </c>
      <c r="H57" s="4">
        <f t="shared" si="5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6"/>
        <v>43316.208333333328</v>
      </c>
      <c r="O57" s="12">
        <f t="shared" si="0"/>
        <v>2018</v>
      </c>
      <c r="P57" s="8">
        <f t="shared" si="1"/>
        <v>43316.208333333328</v>
      </c>
      <c r="Q57" t="b">
        <v>0</v>
      </c>
      <c r="R57" t="b">
        <v>0</v>
      </c>
      <c r="S57" t="s">
        <v>159</v>
      </c>
      <c r="T57" t="str">
        <f t="shared" si="2"/>
        <v>music</v>
      </c>
      <c r="U57" t="str">
        <f t="shared" si="3"/>
        <v>jazz</v>
      </c>
    </row>
    <row r="58" spans="1:21" ht="36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4">
        <f t="shared" si="4"/>
        <v>1.436625</v>
      </c>
      <c r="H58" s="4">
        <f t="shared" si="5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6"/>
        <v>42021.25</v>
      </c>
      <c r="O58" s="12">
        <f t="shared" si="0"/>
        <v>2015</v>
      </c>
      <c r="P58" s="8">
        <f t="shared" si="1"/>
        <v>42021.25</v>
      </c>
      <c r="Q58" t="b">
        <v>0</v>
      </c>
      <c r="R58" t="b">
        <v>0</v>
      </c>
      <c r="S58" t="s">
        <v>65</v>
      </c>
      <c r="T58" t="str">
        <f t="shared" si="2"/>
        <v>technology</v>
      </c>
      <c r="U58" t="str">
        <f t="shared" si="3"/>
        <v>wearables</v>
      </c>
    </row>
    <row r="59" spans="1:21" ht="22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4">
        <f t="shared" si="4"/>
        <v>2.1527586206896552</v>
      </c>
      <c r="H59" s="4">
        <f t="shared" si="5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6"/>
        <v>42991.208333333328</v>
      </c>
      <c r="O59" s="12">
        <f t="shared" si="0"/>
        <v>2017</v>
      </c>
      <c r="P59" s="8">
        <f t="shared" si="1"/>
        <v>42991.208333333328</v>
      </c>
      <c r="Q59" t="b">
        <v>0</v>
      </c>
      <c r="R59" t="b">
        <v>0</v>
      </c>
      <c r="S59" t="s">
        <v>89</v>
      </c>
      <c r="T59" t="str">
        <f t="shared" si="2"/>
        <v>games</v>
      </c>
      <c r="U59" t="str">
        <f t="shared" si="3"/>
        <v>video games</v>
      </c>
    </row>
    <row r="60" spans="1:21" ht="22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4">
        <f t="shared" si="4"/>
        <v>2.2711111111111113</v>
      </c>
      <c r="H60" s="4">
        <f t="shared" si="5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6"/>
        <v>42281.208333333328</v>
      </c>
      <c r="O60" s="12">
        <f t="shared" si="0"/>
        <v>2015</v>
      </c>
      <c r="P60" s="8">
        <f t="shared" si="1"/>
        <v>42281.208333333328</v>
      </c>
      <c r="Q60" t="b">
        <v>0</v>
      </c>
      <c r="R60" t="b">
        <v>0</v>
      </c>
      <c r="S60" t="s">
        <v>33</v>
      </c>
      <c r="T60" t="str">
        <f t="shared" si="2"/>
        <v>theater</v>
      </c>
      <c r="U60" t="str">
        <f t="shared" si="3"/>
        <v>plays</v>
      </c>
    </row>
    <row r="61" spans="1:21" ht="22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4">
        <f t="shared" si="4"/>
        <v>2.7507142857142859</v>
      </c>
      <c r="H61" s="4">
        <f t="shared" si="5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6"/>
        <v>42913.208333333328</v>
      </c>
      <c r="O61" s="12">
        <f t="shared" si="0"/>
        <v>2017</v>
      </c>
      <c r="P61" s="8">
        <f t="shared" si="1"/>
        <v>42913.208333333328</v>
      </c>
      <c r="Q61" t="b">
        <v>0</v>
      </c>
      <c r="R61" t="b">
        <v>1</v>
      </c>
      <c r="S61" t="s">
        <v>33</v>
      </c>
      <c r="T61" t="str">
        <f t="shared" si="2"/>
        <v>theater</v>
      </c>
      <c r="U61" t="str">
        <f t="shared" si="3"/>
        <v>plays</v>
      </c>
    </row>
    <row r="62" spans="1:21" ht="22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4">
        <f t="shared" si="4"/>
        <v>1.4437048832271762</v>
      </c>
      <c r="H62" s="4">
        <f t="shared" si="5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6"/>
        <v>41110.208333333336</v>
      </c>
      <c r="O62" s="12">
        <f t="shared" si="0"/>
        <v>2012</v>
      </c>
      <c r="P62" s="8">
        <f t="shared" si="1"/>
        <v>41110.208333333336</v>
      </c>
      <c r="Q62" t="b">
        <v>0</v>
      </c>
      <c r="R62" t="b">
        <v>0</v>
      </c>
      <c r="S62" t="s">
        <v>33</v>
      </c>
      <c r="T62" t="str">
        <f t="shared" si="2"/>
        <v>theater</v>
      </c>
      <c r="U62" t="str">
        <f t="shared" si="3"/>
        <v>plays</v>
      </c>
    </row>
    <row r="63" spans="1:21" ht="36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4">
        <f t="shared" si="4"/>
        <v>0.92745983935742971</v>
      </c>
      <c r="H63" s="4">
        <f t="shared" si="5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6"/>
        <v>40635.208333333336</v>
      </c>
      <c r="O63" s="12">
        <f t="shared" si="0"/>
        <v>2011</v>
      </c>
      <c r="P63" s="8">
        <f t="shared" si="1"/>
        <v>40635.208333333336</v>
      </c>
      <c r="Q63" t="b">
        <v>0</v>
      </c>
      <c r="R63" t="b">
        <v>0</v>
      </c>
      <c r="S63" t="s">
        <v>33</v>
      </c>
      <c r="T63" t="str">
        <f t="shared" si="2"/>
        <v>theater</v>
      </c>
      <c r="U63" t="str">
        <f t="shared" si="3"/>
        <v>plays</v>
      </c>
    </row>
    <row r="64" spans="1:21" ht="36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4">
        <f t="shared" si="4"/>
        <v>7.226</v>
      </c>
      <c r="H64" s="4">
        <f t="shared" si="5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6"/>
        <v>42161.208333333328</v>
      </c>
      <c r="O64" s="12">
        <f t="shared" si="0"/>
        <v>2015</v>
      </c>
      <c r="P64" s="8">
        <f t="shared" si="1"/>
        <v>42161.208333333328</v>
      </c>
      <c r="Q64" t="b">
        <v>0</v>
      </c>
      <c r="R64" t="b">
        <v>0</v>
      </c>
      <c r="S64" t="s">
        <v>28</v>
      </c>
      <c r="T64" t="str">
        <f t="shared" si="2"/>
        <v>technology</v>
      </c>
      <c r="U64" t="str">
        <f t="shared" si="3"/>
        <v>web</v>
      </c>
    </row>
    <row r="65" spans="1:21" ht="22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4">
        <f t="shared" si="4"/>
        <v>0.11851063829787234</v>
      </c>
      <c r="H65" s="4">
        <f t="shared" si="5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6"/>
        <v>42859.208333333328</v>
      </c>
      <c r="O65" s="12">
        <f t="shared" si="0"/>
        <v>2017</v>
      </c>
      <c r="P65" s="8">
        <f t="shared" si="1"/>
        <v>42859.208333333328</v>
      </c>
      <c r="Q65" t="b">
        <v>0</v>
      </c>
      <c r="R65" t="b">
        <v>0</v>
      </c>
      <c r="S65" t="s">
        <v>33</v>
      </c>
      <c r="T65" t="str">
        <f t="shared" si="2"/>
        <v>theater</v>
      </c>
      <c r="U65" t="str">
        <f t="shared" si="3"/>
        <v>plays</v>
      </c>
    </row>
    <row r="66" spans="1:21" ht="22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4">
        <f t="shared" si="4"/>
        <v>0.97642857142857142</v>
      </c>
      <c r="H66" s="4">
        <f t="shared" si="5"/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6"/>
        <v>43298.208333333328</v>
      </c>
      <c r="O66" s="12">
        <f t="shared" si="0"/>
        <v>2018</v>
      </c>
      <c r="P66" s="8">
        <f t="shared" si="1"/>
        <v>43298.208333333328</v>
      </c>
      <c r="Q66" t="b">
        <v>0</v>
      </c>
      <c r="R66" t="b">
        <v>1</v>
      </c>
      <c r="S66" t="s">
        <v>28</v>
      </c>
      <c r="T66" t="str">
        <f t="shared" si="2"/>
        <v>technology</v>
      </c>
      <c r="U66" t="str">
        <f t="shared" si="3"/>
        <v>web</v>
      </c>
    </row>
    <row r="67" spans="1:21" ht="22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4">
        <f t="shared" si="4"/>
        <v>2.3614754098360655</v>
      </c>
      <c r="H67" s="4">
        <f t="shared" si="5"/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7">(((M67/60)/60)/24)+DATE(1970,1,1)</f>
        <v>40577.25</v>
      </c>
      <c r="O67" s="12">
        <f t="shared" ref="O67:O130" si="8">YEAR(N67)</f>
        <v>2011</v>
      </c>
      <c r="P67" s="8">
        <f t="shared" ref="P67:P130" si="9">(((M67/60)/60)/24)+DATE(1970,1,1)</f>
        <v>40577.25</v>
      </c>
      <c r="Q67" t="b">
        <v>0</v>
      </c>
      <c r="R67" t="b">
        <v>0</v>
      </c>
      <c r="S67" t="s">
        <v>33</v>
      </c>
      <c r="T67" t="str">
        <f t="shared" ref="T67:T130" si="10">MID(S67,1,SEARCH("/",S67)-1)</f>
        <v>theater</v>
      </c>
      <c r="U67" t="str">
        <f t="shared" ref="U67:U130" si="11">MID(S67,SEARCH("/",S67)+1,LEN(S67))</f>
        <v>plays</v>
      </c>
    </row>
    <row r="68" spans="1:21" ht="22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4">
        <f t="shared" ref="G68:G131" si="12">E68/D68</f>
        <v>0.45068965517241377</v>
      </c>
      <c r="H68" s="4">
        <f t="shared" ref="H68:H131" si="13">E68/I68</f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7"/>
        <v>42107.208333333328</v>
      </c>
      <c r="O68" s="12">
        <f t="shared" si="8"/>
        <v>2015</v>
      </c>
      <c r="P68" s="8">
        <f t="shared" si="9"/>
        <v>42107.208333333328</v>
      </c>
      <c r="Q68" t="b">
        <v>0</v>
      </c>
      <c r="R68" t="b">
        <v>1</v>
      </c>
      <c r="S68" t="s">
        <v>33</v>
      </c>
      <c r="T68" t="str">
        <f t="shared" si="10"/>
        <v>theater</v>
      </c>
      <c r="U68" t="str">
        <f t="shared" si="11"/>
        <v>plays</v>
      </c>
    </row>
    <row r="69" spans="1:21" ht="36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4">
        <f t="shared" si="12"/>
        <v>1.6238567493112948</v>
      </c>
      <c r="H69" s="4">
        <f t="shared" si="13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7"/>
        <v>40208.25</v>
      </c>
      <c r="O69" s="12">
        <f t="shared" si="8"/>
        <v>2010</v>
      </c>
      <c r="P69" s="8">
        <f t="shared" si="9"/>
        <v>40208.25</v>
      </c>
      <c r="Q69" t="b">
        <v>0</v>
      </c>
      <c r="R69" t="b">
        <v>1</v>
      </c>
      <c r="S69" t="s">
        <v>65</v>
      </c>
      <c r="T69" t="str">
        <f t="shared" si="10"/>
        <v>technology</v>
      </c>
      <c r="U69" t="str">
        <f t="shared" si="11"/>
        <v>wearables</v>
      </c>
    </row>
    <row r="70" spans="1:21" ht="22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4">
        <f t="shared" si="12"/>
        <v>2.5452631578947367</v>
      </c>
      <c r="H70" s="4">
        <f t="shared" si="13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7"/>
        <v>42990.208333333328</v>
      </c>
      <c r="O70" s="12">
        <f t="shared" si="8"/>
        <v>2017</v>
      </c>
      <c r="P70" s="8">
        <f t="shared" si="9"/>
        <v>42990.208333333328</v>
      </c>
      <c r="Q70" t="b">
        <v>0</v>
      </c>
      <c r="R70" t="b">
        <v>1</v>
      </c>
      <c r="S70" t="s">
        <v>33</v>
      </c>
      <c r="T70" t="str">
        <f t="shared" si="10"/>
        <v>theater</v>
      </c>
      <c r="U70" t="str">
        <f t="shared" si="11"/>
        <v>plays</v>
      </c>
    </row>
    <row r="71" spans="1:21" ht="2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4">
        <f t="shared" si="12"/>
        <v>0.24063291139240506</v>
      </c>
      <c r="H71" s="4">
        <f t="shared" si="13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7"/>
        <v>40565.25</v>
      </c>
      <c r="O71" s="12">
        <f t="shared" si="8"/>
        <v>2011</v>
      </c>
      <c r="P71" s="8">
        <f t="shared" si="9"/>
        <v>40565.25</v>
      </c>
      <c r="Q71" t="b">
        <v>0</v>
      </c>
      <c r="R71" t="b">
        <v>0</v>
      </c>
      <c r="S71" t="s">
        <v>33</v>
      </c>
      <c r="T71" t="str">
        <f t="shared" si="10"/>
        <v>theater</v>
      </c>
      <c r="U71" t="str">
        <f t="shared" si="11"/>
        <v>plays</v>
      </c>
    </row>
    <row r="72" spans="1:21" ht="22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4">
        <f t="shared" si="12"/>
        <v>1.2374140625000001</v>
      </c>
      <c r="H72" s="4">
        <f t="shared" si="13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7"/>
        <v>40533.25</v>
      </c>
      <c r="O72" s="12">
        <f t="shared" si="8"/>
        <v>2010</v>
      </c>
      <c r="P72" s="8">
        <f t="shared" si="9"/>
        <v>40533.25</v>
      </c>
      <c r="Q72" t="b">
        <v>0</v>
      </c>
      <c r="R72" t="b">
        <v>1</v>
      </c>
      <c r="S72" t="s">
        <v>33</v>
      </c>
      <c r="T72" t="str">
        <f t="shared" si="10"/>
        <v>theater</v>
      </c>
      <c r="U72" t="str">
        <f t="shared" si="11"/>
        <v>plays</v>
      </c>
    </row>
    <row r="73" spans="1:21" ht="36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4">
        <f t="shared" si="12"/>
        <v>1.0806666666666667</v>
      </c>
      <c r="H73" s="4">
        <f t="shared" si="13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7"/>
        <v>43803.25</v>
      </c>
      <c r="O73" s="12">
        <f t="shared" si="8"/>
        <v>2019</v>
      </c>
      <c r="P73" s="8">
        <f t="shared" si="9"/>
        <v>43803.25</v>
      </c>
      <c r="Q73" t="b">
        <v>0</v>
      </c>
      <c r="R73" t="b">
        <v>0</v>
      </c>
      <c r="S73" t="s">
        <v>33</v>
      </c>
      <c r="T73" t="str">
        <f t="shared" si="10"/>
        <v>theater</v>
      </c>
      <c r="U73" t="str">
        <f t="shared" si="11"/>
        <v>plays</v>
      </c>
    </row>
    <row r="74" spans="1:21" ht="22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4">
        <f t="shared" si="12"/>
        <v>6.7033333333333331</v>
      </c>
      <c r="H74" s="4">
        <f t="shared" si="13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7"/>
        <v>42222.208333333328</v>
      </c>
      <c r="O74" s="12">
        <f t="shared" si="8"/>
        <v>2015</v>
      </c>
      <c r="P74" s="8">
        <f t="shared" si="9"/>
        <v>42222.208333333328</v>
      </c>
      <c r="Q74" t="b">
        <v>0</v>
      </c>
      <c r="R74" t="b">
        <v>0</v>
      </c>
      <c r="S74" t="s">
        <v>71</v>
      </c>
      <c r="T74" t="str">
        <f t="shared" si="10"/>
        <v>film &amp; video</v>
      </c>
      <c r="U74" t="str">
        <f t="shared" si="11"/>
        <v>animation</v>
      </c>
    </row>
    <row r="75" spans="1:21" ht="22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4">
        <f t="shared" si="12"/>
        <v>6.609285714285714</v>
      </c>
      <c r="H75" s="4">
        <f t="shared" si="13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7"/>
        <v>42704.25</v>
      </c>
      <c r="O75" s="12">
        <f t="shared" si="8"/>
        <v>2016</v>
      </c>
      <c r="P75" s="8">
        <f t="shared" si="9"/>
        <v>42704.25</v>
      </c>
      <c r="Q75" t="b">
        <v>0</v>
      </c>
      <c r="R75" t="b">
        <v>0</v>
      </c>
      <c r="S75" t="s">
        <v>159</v>
      </c>
      <c r="T75" t="str">
        <f t="shared" si="10"/>
        <v>music</v>
      </c>
      <c r="U75" t="str">
        <f t="shared" si="11"/>
        <v>jazz</v>
      </c>
    </row>
    <row r="76" spans="1:21" ht="22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4">
        <f t="shared" si="12"/>
        <v>1.2246153846153847</v>
      </c>
      <c r="H76" s="4">
        <f t="shared" si="13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7"/>
        <v>42457.208333333328</v>
      </c>
      <c r="O76" s="12">
        <f t="shared" si="8"/>
        <v>2016</v>
      </c>
      <c r="P76" s="8">
        <f t="shared" si="9"/>
        <v>42457.208333333328</v>
      </c>
      <c r="Q76" t="b">
        <v>0</v>
      </c>
      <c r="R76" t="b">
        <v>0</v>
      </c>
      <c r="S76" t="s">
        <v>148</v>
      </c>
      <c r="T76" t="str">
        <f t="shared" si="10"/>
        <v>music</v>
      </c>
      <c r="U76" t="str">
        <f t="shared" si="11"/>
        <v>metal</v>
      </c>
    </row>
    <row r="77" spans="1:21" ht="22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4">
        <f t="shared" si="12"/>
        <v>1.5057731958762886</v>
      </c>
      <c r="H77" s="4">
        <f t="shared" si="13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7"/>
        <v>43304.208333333328</v>
      </c>
      <c r="O77" s="12">
        <f t="shared" si="8"/>
        <v>2018</v>
      </c>
      <c r="P77" s="8">
        <f t="shared" si="9"/>
        <v>43304.208333333328</v>
      </c>
      <c r="Q77" t="b">
        <v>0</v>
      </c>
      <c r="R77" t="b">
        <v>0</v>
      </c>
      <c r="S77" t="s">
        <v>122</v>
      </c>
      <c r="T77" t="str">
        <f t="shared" si="10"/>
        <v>photography</v>
      </c>
      <c r="U77" t="str">
        <f t="shared" si="11"/>
        <v>photography books</v>
      </c>
    </row>
    <row r="78" spans="1:21" ht="22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4">
        <f t="shared" si="12"/>
        <v>0.78106590724165992</v>
      </c>
      <c r="H78" s="4">
        <f t="shared" si="13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7"/>
        <v>42076.208333333328</v>
      </c>
      <c r="O78" s="12">
        <f t="shared" si="8"/>
        <v>2015</v>
      </c>
      <c r="P78" s="8">
        <f t="shared" si="9"/>
        <v>42076.208333333328</v>
      </c>
      <c r="Q78" t="b">
        <v>1</v>
      </c>
      <c r="R78" t="b">
        <v>1</v>
      </c>
      <c r="S78" t="s">
        <v>33</v>
      </c>
      <c r="T78" t="str">
        <f t="shared" si="10"/>
        <v>theater</v>
      </c>
      <c r="U78" t="str">
        <f t="shared" si="11"/>
        <v>plays</v>
      </c>
    </row>
    <row r="79" spans="1:21" ht="22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4">
        <f t="shared" si="12"/>
        <v>0.46947368421052632</v>
      </c>
      <c r="H79" s="4">
        <f t="shared" si="13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7"/>
        <v>40462.208333333336</v>
      </c>
      <c r="O79" s="12">
        <f t="shared" si="8"/>
        <v>2010</v>
      </c>
      <c r="P79" s="8">
        <f t="shared" si="9"/>
        <v>40462.208333333336</v>
      </c>
      <c r="Q79" t="b">
        <v>0</v>
      </c>
      <c r="R79" t="b">
        <v>1</v>
      </c>
      <c r="S79" t="s">
        <v>71</v>
      </c>
      <c r="T79" t="str">
        <f t="shared" si="10"/>
        <v>film &amp; video</v>
      </c>
      <c r="U79" t="str">
        <f t="shared" si="11"/>
        <v>animation</v>
      </c>
    </row>
    <row r="80" spans="1:21" ht="36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4">
        <f t="shared" si="12"/>
        <v>3.008</v>
      </c>
      <c r="H80" s="4">
        <f t="shared" si="13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7"/>
        <v>43207.208333333328</v>
      </c>
      <c r="O80" s="12">
        <f t="shared" si="8"/>
        <v>2018</v>
      </c>
      <c r="P80" s="8">
        <f t="shared" si="9"/>
        <v>43207.208333333328</v>
      </c>
      <c r="Q80" t="b">
        <v>0</v>
      </c>
      <c r="R80" t="b">
        <v>0</v>
      </c>
      <c r="S80" t="s">
        <v>206</v>
      </c>
      <c r="T80" t="str">
        <f t="shared" si="10"/>
        <v>publishing</v>
      </c>
      <c r="U80" t="str">
        <f t="shared" si="11"/>
        <v>translations</v>
      </c>
    </row>
    <row r="81" spans="1:21" ht="22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4">
        <f t="shared" si="12"/>
        <v>0.6959861591695502</v>
      </c>
      <c r="H81" s="4">
        <f t="shared" si="13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7"/>
        <v>43272.208333333328</v>
      </c>
      <c r="O81" s="12">
        <f t="shared" si="8"/>
        <v>2018</v>
      </c>
      <c r="P81" s="8">
        <f t="shared" si="9"/>
        <v>43272.208333333328</v>
      </c>
      <c r="Q81" t="b">
        <v>0</v>
      </c>
      <c r="R81" t="b">
        <v>0</v>
      </c>
      <c r="S81" t="s">
        <v>33</v>
      </c>
      <c r="T81" t="str">
        <f t="shared" si="10"/>
        <v>theater</v>
      </c>
      <c r="U81" t="str">
        <f t="shared" si="11"/>
        <v>plays</v>
      </c>
    </row>
    <row r="82" spans="1:21" ht="22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4">
        <f t="shared" si="12"/>
        <v>6.374545454545455</v>
      </c>
      <c r="H82" s="4">
        <f t="shared" si="13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7"/>
        <v>43006.208333333328</v>
      </c>
      <c r="O82" s="12">
        <f t="shared" si="8"/>
        <v>2017</v>
      </c>
      <c r="P82" s="8">
        <f t="shared" si="9"/>
        <v>43006.208333333328</v>
      </c>
      <c r="Q82" t="b">
        <v>0</v>
      </c>
      <c r="R82" t="b">
        <v>0</v>
      </c>
      <c r="S82" t="s">
        <v>89</v>
      </c>
      <c r="T82" t="str">
        <f t="shared" si="10"/>
        <v>games</v>
      </c>
      <c r="U82" t="str">
        <f t="shared" si="11"/>
        <v>video games</v>
      </c>
    </row>
    <row r="83" spans="1:21" ht="22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4">
        <f t="shared" si="12"/>
        <v>2.253392857142857</v>
      </c>
      <c r="H83" s="4">
        <f t="shared" si="13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7"/>
        <v>43087.25</v>
      </c>
      <c r="O83" s="12">
        <f t="shared" si="8"/>
        <v>2017</v>
      </c>
      <c r="P83" s="8">
        <f t="shared" si="9"/>
        <v>43087.25</v>
      </c>
      <c r="Q83" t="b">
        <v>0</v>
      </c>
      <c r="R83" t="b">
        <v>0</v>
      </c>
      <c r="S83" t="s">
        <v>23</v>
      </c>
      <c r="T83" t="str">
        <f t="shared" si="10"/>
        <v>music</v>
      </c>
      <c r="U83" t="str">
        <f t="shared" si="11"/>
        <v>rock</v>
      </c>
    </row>
    <row r="84" spans="1:21" ht="22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4">
        <f t="shared" si="12"/>
        <v>14.973000000000001</v>
      </c>
      <c r="H84" s="4">
        <f t="shared" si="13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7"/>
        <v>43489.25</v>
      </c>
      <c r="O84" s="12">
        <f t="shared" si="8"/>
        <v>2019</v>
      </c>
      <c r="P84" s="8">
        <f t="shared" si="9"/>
        <v>43489.25</v>
      </c>
      <c r="Q84" t="b">
        <v>0</v>
      </c>
      <c r="R84" t="b">
        <v>1</v>
      </c>
      <c r="S84" t="s">
        <v>89</v>
      </c>
      <c r="T84" t="str">
        <f t="shared" si="10"/>
        <v>games</v>
      </c>
      <c r="U84" t="str">
        <f t="shared" si="11"/>
        <v>video games</v>
      </c>
    </row>
    <row r="85" spans="1:21" ht="22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4">
        <f t="shared" si="12"/>
        <v>0.37590225563909774</v>
      </c>
      <c r="H85" s="4">
        <f t="shared" si="13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7"/>
        <v>42601.208333333328</v>
      </c>
      <c r="O85" s="12">
        <f t="shared" si="8"/>
        <v>2016</v>
      </c>
      <c r="P85" s="8">
        <f t="shared" si="9"/>
        <v>42601.208333333328</v>
      </c>
      <c r="Q85" t="b">
        <v>0</v>
      </c>
      <c r="R85" t="b">
        <v>0</v>
      </c>
      <c r="S85" t="s">
        <v>50</v>
      </c>
      <c r="T85" t="str">
        <f t="shared" si="10"/>
        <v>music</v>
      </c>
      <c r="U85" t="str">
        <f t="shared" si="11"/>
        <v>electric music</v>
      </c>
    </row>
    <row r="86" spans="1:21" ht="2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4">
        <f t="shared" si="12"/>
        <v>1.3236942675159236</v>
      </c>
      <c r="H86" s="4">
        <f t="shared" si="13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7"/>
        <v>41128.208333333336</v>
      </c>
      <c r="O86" s="12">
        <f t="shared" si="8"/>
        <v>2012</v>
      </c>
      <c r="P86" s="8">
        <f t="shared" si="9"/>
        <v>41128.208333333336</v>
      </c>
      <c r="Q86" t="b">
        <v>0</v>
      </c>
      <c r="R86" t="b">
        <v>0</v>
      </c>
      <c r="S86" t="s">
        <v>65</v>
      </c>
      <c r="T86" t="str">
        <f t="shared" si="10"/>
        <v>technology</v>
      </c>
      <c r="U86" t="str">
        <f t="shared" si="11"/>
        <v>wearables</v>
      </c>
    </row>
    <row r="87" spans="1:21" ht="22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4">
        <f t="shared" si="12"/>
        <v>1.3122448979591836</v>
      </c>
      <c r="H87" s="4">
        <f t="shared" si="13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7"/>
        <v>40805.208333333336</v>
      </c>
      <c r="O87" s="12">
        <f t="shared" si="8"/>
        <v>2011</v>
      </c>
      <c r="P87" s="8">
        <f t="shared" si="9"/>
        <v>40805.208333333336</v>
      </c>
      <c r="Q87" t="b">
        <v>0</v>
      </c>
      <c r="R87" t="b">
        <v>0</v>
      </c>
      <c r="S87" t="s">
        <v>60</v>
      </c>
      <c r="T87" t="str">
        <f t="shared" si="10"/>
        <v>music</v>
      </c>
      <c r="U87" t="str">
        <f t="shared" si="11"/>
        <v>indie rock</v>
      </c>
    </row>
    <row r="88" spans="1:21" ht="22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4">
        <f t="shared" si="12"/>
        <v>1.6763513513513513</v>
      </c>
      <c r="H88" s="4">
        <f t="shared" si="13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7"/>
        <v>42141.208333333328</v>
      </c>
      <c r="O88" s="12">
        <f t="shared" si="8"/>
        <v>2015</v>
      </c>
      <c r="P88" s="8">
        <f t="shared" si="9"/>
        <v>42141.208333333328</v>
      </c>
      <c r="Q88" t="b">
        <v>1</v>
      </c>
      <c r="R88" t="b">
        <v>0</v>
      </c>
      <c r="S88" t="s">
        <v>33</v>
      </c>
      <c r="T88" t="str">
        <f t="shared" si="10"/>
        <v>theater</v>
      </c>
      <c r="U88" t="str">
        <f t="shared" si="11"/>
        <v>plays</v>
      </c>
    </row>
    <row r="89" spans="1:21" ht="36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4">
        <f t="shared" si="12"/>
        <v>0.6198488664987406</v>
      </c>
      <c r="H89" s="4">
        <f t="shared" si="13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7"/>
        <v>40621.208333333336</v>
      </c>
      <c r="O89" s="12">
        <f t="shared" si="8"/>
        <v>2011</v>
      </c>
      <c r="P89" s="8">
        <f t="shared" si="9"/>
        <v>40621.208333333336</v>
      </c>
      <c r="Q89" t="b">
        <v>0</v>
      </c>
      <c r="R89" t="b">
        <v>1</v>
      </c>
      <c r="S89" t="s">
        <v>23</v>
      </c>
      <c r="T89" t="str">
        <f t="shared" si="10"/>
        <v>music</v>
      </c>
      <c r="U89" t="str">
        <f t="shared" si="11"/>
        <v>rock</v>
      </c>
    </row>
    <row r="90" spans="1:21" ht="22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4">
        <f t="shared" si="12"/>
        <v>2.6074999999999999</v>
      </c>
      <c r="H90" s="4">
        <f t="shared" si="13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7"/>
        <v>42132.208333333328</v>
      </c>
      <c r="O90" s="12">
        <f t="shared" si="8"/>
        <v>2015</v>
      </c>
      <c r="P90" s="8">
        <f t="shared" si="9"/>
        <v>42132.208333333328</v>
      </c>
      <c r="Q90" t="b">
        <v>0</v>
      </c>
      <c r="R90" t="b">
        <v>0</v>
      </c>
      <c r="S90" t="s">
        <v>206</v>
      </c>
      <c r="T90" t="str">
        <f t="shared" si="10"/>
        <v>publishing</v>
      </c>
      <c r="U90" t="str">
        <f t="shared" si="11"/>
        <v>translations</v>
      </c>
    </row>
    <row r="91" spans="1:21" ht="22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4">
        <f t="shared" si="12"/>
        <v>2.5258823529411765</v>
      </c>
      <c r="H91" s="4">
        <f t="shared" si="13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7"/>
        <v>40285.208333333336</v>
      </c>
      <c r="O91" s="12">
        <f t="shared" si="8"/>
        <v>2010</v>
      </c>
      <c r="P91" s="8">
        <f t="shared" si="9"/>
        <v>40285.208333333336</v>
      </c>
      <c r="Q91" t="b">
        <v>0</v>
      </c>
      <c r="R91" t="b">
        <v>0</v>
      </c>
      <c r="S91" t="s">
        <v>33</v>
      </c>
      <c r="T91" t="str">
        <f t="shared" si="10"/>
        <v>theater</v>
      </c>
      <c r="U91" t="str">
        <f t="shared" si="11"/>
        <v>plays</v>
      </c>
    </row>
    <row r="92" spans="1:21" ht="22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4">
        <f t="shared" si="12"/>
        <v>0.7861538461538462</v>
      </c>
      <c r="H92" s="4">
        <f t="shared" si="13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7"/>
        <v>42425.25</v>
      </c>
      <c r="O92" s="12">
        <f t="shared" si="8"/>
        <v>2016</v>
      </c>
      <c r="P92" s="8">
        <f t="shared" si="9"/>
        <v>42425.25</v>
      </c>
      <c r="Q92" t="b">
        <v>0</v>
      </c>
      <c r="R92" t="b">
        <v>1</v>
      </c>
      <c r="S92" t="s">
        <v>33</v>
      </c>
      <c r="T92" t="str">
        <f t="shared" si="10"/>
        <v>theater</v>
      </c>
      <c r="U92" t="str">
        <f t="shared" si="11"/>
        <v>plays</v>
      </c>
    </row>
    <row r="93" spans="1:21" ht="22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4">
        <f t="shared" si="12"/>
        <v>0.48404406999351912</v>
      </c>
      <c r="H93" s="4">
        <f t="shared" si="13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7"/>
        <v>42616.208333333328</v>
      </c>
      <c r="O93" s="12">
        <f t="shared" si="8"/>
        <v>2016</v>
      </c>
      <c r="P93" s="8">
        <f t="shared" si="9"/>
        <v>42616.208333333328</v>
      </c>
      <c r="Q93" t="b">
        <v>0</v>
      </c>
      <c r="R93" t="b">
        <v>0</v>
      </c>
      <c r="S93" t="s">
        <v>206</v>
      </c>
      <c r="T93" t="str">
        <f t="shared" si="10"/>
        <v>publishing</v>
      </c>
      <c r="U93" t="str">
        <f t="shared" si="11"/>
        <v>translations</v>
      </c>
    </row>
    <row r="94" spans="1:21" ht="36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4">
        <f t="shared" si="12"/>
        <v>2.5887500000000001</v>
      </c>
      <c r="H94" s="4">
        <f t="shared" si="13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7"/>
        <v>40353.208333333336</v>
      </c>
      <c r="O94" s="12">
        <f t="shared" si="8"/>
        <v>2010</v>
      </c>
      <c r="P94" s="8">
        <f t="shared" si="9"/>
        <v>40353.208333333336</v>
      </c>
      <c r="Q94" t="b">
        <v>0</v>
      </c>
      <c r="R94" t="b">
        <v>1</v>
      </c>
      <c r="S94" t="s">
        <v>89</v>
      </c>
      <c r="T94" t="str">
        <f t="shared" si="10"/>
        <v>games</v>
      </c>
      <c r="U94" t="str">
        <f t="shared" si="11"/>
        <v>video games</v>
      </c>
    </row>
    <row r="95" spans="1:21" ht="22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4">
        <f t="shared" si="12"/>
        <v>0.60548713235294116</v>
      </c>
      <c r="H95" s="4">
        <f t="shared" si="13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7"/>
        <v>41206.208333333336</v>
      </c>
      <c r="O95" s="12">
        <f t="shared" si="8"/>
        <v>2012</v>
      </c>
      <c r="P95" s="8">
        <f t="shared" si="9"/>
        <v>41206.208333333336</v>
      </c>
      <c r="Q95" t="b">
        <v>0</v>
      </c>
      <c r="R95" t="b">
        <v>1</v>
      </c>
      <c r="S95" t="s">
        <v>33</v>
      </c>
      <c r="T95" t="str">
        <f t="shared" si="10"/>
        <v>theater</v>
      </c>
      <c r="U95" t="str">
        <f t="shared" si="11"/>
        <v>plays</v>
      </c>
    </row>
    <row r="96" spans="1:21" ht="22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4">
        <f t="shared" si="12"/>
        <v>3.036896551724138</v>
      </c>
      <c r="H96" s="4">
        <f t="shared" si="13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7"/>
        <v>43573.208333333328</v>
      </c>
      <c r="O96" s="12">
        <f t="shared" si="8"/>
        <v>2019</v>
      </c>
      <c r="P96" s="8">
        <f t="shared" si="9"/>
        <v>43573.208333333328</v>
      </c>
      <c r="Q96" t="b">
        <v>0</v>
      </c>
      <c r="R96" t="b">
        <v>0</v>
      </c>
      <c r="S96" t="s">
        <v>28</v>
      </c>
      <c r="T96" t="str">
        <f t="shared" si="10"/>
        <v>technology</v>
      </c>
      <c r="U96" t="str">
        <f t="shared" si="11"/>
        <v>web</v>
      </c>
    </row>
    <row r="97" spans="1:21" ht="36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4">
        <f t="shared" si="12"/>
        <v>1.1299999999999999</v>
      </c>
      <c r="H97" s="4">
        <f t="shared" si="13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7"/>
        <v>43759.208333333328</v>
      </c>
      <c r="O97" s="12">
        <f t="shared" si="8"/>
        <v>2019</v>
      </c>
      <c r="P97" s="8">
        <f t="shared" si="9"/>
        <v>43759.208333333328</v>
      </c>
      <c r="Q97" t="b">
        <v>0</v>
      </c>
      <c r="R97" t="b">
        <v>0</v>
      </c>
      <c r="S97" t="s">
        <v>42</v>
      </c>
      <c r="T97" t="str">
        <f t="shared" si="10"/>
        <v>film &amp; video</v>
      </c>
      <c r="U97" t="str">
        <f t="shared" si="11"/>
        <v>documentary</v>
      </c>
    </row>
    <row r="98" spans="1:21" ht="22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4">
        <f t="shared" si="12"/>
        <v>2.1737876614060259</v>
      </c>
      <c r="H98" s="4">
        <f t="shared" si="13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7"/>
        <v>40625.208333333336</v>
      </c>
      <c r="O98" s="12">
        <f t="shared" si="8"/>
        <v>2011</v>
      </c>
      <c r="P98" s="8">
        <f t="shared" si="9"/>
        <v>40625.208333333336</v>
      </c>
      <c r="Q98" t="b">
        <v>0</v>
      </c>
      <c r="R98" t="b">
        <v>0</v>
      </c>
      <c r="S98" t="s">
        <v>33</v>
      </c>
      <c r="T98" t="str">
        <f t="shared" si="10"/>
        <v>theater</v>
      </c>
      <c r="U98" t="str">
        <f t="shared" si="11"/>
        <v>plays</v>
      </c>
    </row>
    <row r="99" spans="1:21" ht="22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4">
        <f t="shared" si="12"/>
        <v>9.2669230769230762</v>
      </c>
      <c r="H99" s="4">
        <f t="shared" si="13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7"/>
        <v>42234.208333333328</v>
      </c>
      <c r="O99" s="12">
        <f t="shared" si="8"/>
        <v>2015</v>
      </c>
      <c r="P99" s="8">
        <f t="shared" si="9"/>
        <v>42234.208333333328</v>
      </c>
      <c r="Q99" t="b">
        <v>0</v>
      </c>
      <c r="R99" t="b">
        <v>0</v>
      </c>
      <c r="S99" t="s">
        <v>17</v>
      </c>
      <c r="T99" t="str">
        <f t="shared" si="10"/>
        <v>food</v>
      </c>
      <c r="U99" t="str">
        <f t="shared" si="11"/>
        <v>food trucks</v>
      </c>
    </row>
    <row r="100" spans="1:21" ht="22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4">
        <f t="shared" si="12"/>
        <v>0.33692229038854804</v>
      </c>
      <c r="H100" s="4">
        <f t="shared" si="13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7"/>
        <v>42216.208333333328</v>
      </c>
      <c r="O100" s="12">
        <f t="shared" si="8"/>
        <v>2015</v>
      </c>
      <c r="P100" s="8">
        <f t="shared" si="9"/>
        <v>42216.208333333328</v>
      </c>
      <c r="Q100" t="b">
        <v>0</v>
      </c>
      <c r="R100" t="b">
        <v>0</v>
      </c>
      <c r="S100" t="s">
        <v>89</v>
      </c>
      <c r="T100" t="str">
        <f t="shared" si="10"/>
        <v>games</v>
      </c>
      <c r="U100" t="str">
        <f t="shared" si="11"/>
        <v>video games</v>
      </c>
    </row>
    <row r="101" spans="1:21" ht="36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4">
        <f t="shared" si="12"/>
        <v>1.9672368421052631</v>
      </c>
      <c r="H101" s="4">
        <f t="shared" si="13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7"/>
        <v>41997.25</v>
      </c>
      <c r="O101" s="12">
        <f t="shared" si="8"/>
        <v>2014</v>
      </c>
      <c r="P101" s="8">
        <f t="shared" si="9"/>
        <v>41997.25</v>
      </c>
      <c r="Q101" t="b">
        <v>0</v>
      </c>
      <c r="R101" t="b">
        <v>0</v>
      </c>
      <c r="S101" t="s">
        <v>33</v>
      </c>
      <c r="T101" t="str">
        <f t="shared" si="10"/>
        <v>theater</v>
      </c>
      <c r="U101" t="str">
        <f t="shared" si="11"/>
        <v>plays</v>
      </c>
    </row>
    <row r="102" spans="1:21" ht="22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4">
        <f t="shared" si="12"/>
        <v>0.01</v>
      </c>
      <c r="H102" s="4">
        <f t="shared" si="13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7"/>
        <v>40853.208333333336</v>
      </c>
      <c r="O102" s="12">
        <f t="shared" si="8"/>
        <v>2011</v>
      </c>
      <c r="P102" s="8">
        <f t="shared" si="9"/>
        <v>40853.208333333336</v>
      </c>
      <c r="Q102" t="b">
        <v>0</v>
      </c>
      <c r="R102" t="b">
        <v>0</v>
      </c>
      <c r="S102" t="s">
        <v>33</v>
      </c>
      <c r="T102" t="str">
        <f t="shared" si="10"/>
        <v>theater</v>
      </c>
      <c r="U102" t="str">
        <f t="shared" si="11"/>
        <v>plays</v>
      </c>
    </row>
    <row r="103" spans="1:21" ht="22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4">
        <f t="shared" si="12"/>
        <v>10.214444444444444</v>
      </c>
      <c r="H103" s="4">
        <f t="shared" si="13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7"/>
        <v>42063.25</v>
      </c>
      <c r="O103" s="12">
        <f t="shared" si="8"/>
        <v>2015</v>
      </c>
      <c r="P103" s="8">
        <f t="shared" si="9"/>
        <v>42063.25</v>
      </c>
      <c r="Q103" t="b">
        <v>0</v>
      </c>
      <c r="R103" t="b">
        <v>1</v>
      </c>
      <c r="S103" t="s">
        <v>50</v>
      </c>
      <c r="T103" t="str">
        <f t="shared" si="10"/>
        <v>music</v>
      </c>
      <c r="U103" t="str">
        <f t="shared" si="11"/>
        <v>electric music</v>
      </c>
    </row>
    <row r="104" spans="1:21" ht="22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4">
        <f t="shared" si="12"/>
        <v>2.8167567567567566</v>
      </c>
      <c r="H104" s="4">
        <f t="shared" si="13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7"/>
        <v>43241.208333333328</v>
      </c>
      <c r="O104" s="12">
        <f t="shared" si="8"/>
        <v>2018</v>
      </c>
      <c r="P104" s="8">
        <f t="shared" si="9"/>
        <v>43241.208333333328</v>
      </c>
      <c r="Q104" t="b">
        <v>0</v>
      </c>
      <c r="R104" t="b">
        <v>1</v>
      </c>
      <c r="S104" t="s">
        <v>65</v>
      </c>
      <c r="T104" t="str">
        <f t="shared" si="10"/>
        <v>technology</v>
      </c>
      <c r="U104" t="str">
        <f t="shared" si="11"/>
        <v>wearables</v>
      </c>
    </row>
    <row r="105" spans="1:21" ht="22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4">
        <f t="shared" si="12"/>
        <v>0.24610000000000001</v>
      </c>
      <c r="H105" s="4">
        <f t="shared" si="13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7"/>
        <v>40484.208333333336</v>
      </c>
      <c r="O105" s="12">
        <f t="shared" si="8"/>
        <v>2010</v>
      </c>
      <c r="P105" s="8">
        <f t="shared" si="9"/>
        <v>40484.208333333336</v>
      </c>
      <c r="Q105" t="b">
        <v>0</v>
      </c>
      <c r="R105" t="b">
        <v>0</v>
      </c>
      <c r="S105" t="s">
        <v>50</v>
      </c>
      <c r="T105" t="str">
        <f t="shared" si="10"/>
        <v>music</v>
      </c>
      <c r="U105" t="str">
        <f t="shared" si="11"/>
        <v>electric music</v>
      </c>
    </row>
    <row r="106" spans="1:21" ht="22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4">
        <f t="shared" si="12"/>
        <v>1.4314010067114094</v>
      </c>
      <c r="H106" s="4">
        <f t="shared" si="13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7"/>
        <v>42879.208333333328</v>
      </c>
      <c r="O106" s="12">
        <f t="shared" si="8"/>
        <v>2017</v>
      </c>
      <c r="P106" s="8">
        <f t="shared" si="9"/>
        <v>42879.208333333328</v>
      </c>
      <c r="Q106" t="b">
        <v>0</v>
      </c>
      <c r="R106" t="b">
        <v>0</v>
      </c>
      <c r="S106" t="s">
        <v>60</v>
      </c>
      <c r="T106" t="str">
        <f t="shared" si="10"/>
        <v>music</v>
      </c>
      <c r="U106" t="str">
        <f t="shared" si="11"/>
        <v>indie rock</v>
      </c>
    </row>
    <row r="107" spans="1:21" ht="22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4">
        <f t="shared" si="12"/>
        <v>1.4454411764705883</v>
      </c>
      <c r="H107" s="4">
        <f t="shared" si="13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7"/>
        <v>41384.208333333336</v>
      </c>
      <c r="O107" s="12">
        <f t="shared" si="8"/>
        <v>2013</v>
      </c>
      <c r="P107" s="8">
        <f t="shared" si="9"/>
        <v>41384.208333333336</v>
      </c>
      <c r="Q107" t="b">
        <v>0</v>
      </c>
      <c r="R107" t="b">
        <v>0</v>
      </c>
      <c r="S107" t="s">
        <v>28</v>
      </c>
      <c r="T107" t="str">
        <f t="shared" si="10"/>
        <v>technology</v>
      </c>
      <c r="U107" t="str">
        <f t="shared" si="11"/>
        <v>web</v>
      </c>
    </row>
    <row r="108" spans="1:21" ht="22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4">
        <f t="shared" si="12"/>
        <v>3.5912820512820511</v>
      </c>
      <c r="H108" s="4">
        <f t="shared" si="13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7"/>
        <v>43721.208333333328</v>
      </c>
      <c r="O108" s="12">
        <f t="shared" si="8"/>
        <v>2019</v>
      </c>
      <c r="P108" s="8">
        <f t="shared" si="9"/>
        <v>43721.208333333328</v>
      </c>
      <c r="Q108" t="b">
        <v>0</v>
      </c>
      <c r="R108" t="b">
        <v>0</v>
      </c>
      <c r="S108" t="s">
        <v>33</v>
      </c>
      <c r="T108" t="str">
        <f t="shared" si="10"/>
        <v>theater</v>
      </c>
      <c r="U108" t="str">
        <f t="shared" si="11"/>
        <v>plays</v>
      </c>
    </row>
    <row r="109" spans="1:21" ht="36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4">
        <f t="shared" si="12"/>
        <v>1.8648571428571428</v>
      </c>
      <c r="H109" s="4">
        <f t="shared" si="13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7"/>
        <v>43230.208333333328</v>
      </c>
      <c r="O109" s="12">
        <f t="shared" si="8"/>
        <v>2018</v>
      </c>
      <c r="P109" s="8">
        <f t="shared" si="9"/>
        <v>43230.208333333328</v>
      </c>
      <c r="Q109" t="b">
        <v>0</v>
      </c>
      <c r="R109" t="b">
        <v>1</v>
      </c>
      <c r="S109" t="s">
        <v>33</v>
      </c>
      <c r="T109" t="str">
        <f t="shared" si="10"/>
        <v>theater</v>
      </c>
      <c r="U109" t="str">
        <f t="shared" si="11"/>
        <v>plays</v>
      </c>
    </row>
    <row r="110" spans="1:21" ht="36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4">
        <f t="shared" si="12"/>
        <v>5.9526666666666666</v>
      </c>
      <c r="H110" s="4">
        <f t="shared" si="13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7"/>
        <v>41042.208333333336</v>
      </c>
      <c r="O110" s="12">
        <f t="shared" si="8"/>
        <v>2012</v>
      </c>
      <c r="P110" s="8">
        <f t="shared" si="9"/>
        <v>41042.208333333336</v>
      </c>
      <c r="Q110" t="b">
        <v>0</v>
      </c>
      <c r="R110" t="b">
        <v>0</v>
      </c>
      <c r="S110" t="s">
        <v>42</v>
      </c>
      <c r="T110" t="str">
        <f t="shared" si="10"/>
        <v>film &amp; video</v>
      </c>
      <c r="U110" t="str">
        <f t="shared" si="11"/>
        <v>documentary</v>
      </c>
    </row>
    <row r="111" spans="1:21" ht="22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4">
        <f t="shared" si="12"/>
        <v>0.5921153846153846</v>
      </c>
      <c r="H111" s="4">
        <f t="shared" si="13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7"/>
        <v>41653.25</v>
      </c>
      <c r="O111" s="12">
        <f t="shared" si="8"/>
        <v>2014</v>
      </c>
      <c r="P111" s="8">
        <f t="shared" si="9"/>
        <v>41653.25</v>
      </c>
      <c r="Q111" t="b">
        <v>0</v>
      </c>
      <c r="R111" t="b">
        <v>0</v>
      </c>
      <c r="S111" t="s">
        <v>269</v>
      </c>
      <c r="T111" t="str">
        <f t="shared" si="10"/>
        <v>film &amp; video</v>
      </c>
      <c r="U111" t="str">
        <f t="shared" si="11"/>
        <v>television</v>
      </c>
    </row>
    <row r="112" spans="1:21" ht="36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4">
        <f t="shared" si="12"/>
        <v>0.14962780898876404</v>
      </c>
      <c r="H112" s="4">
        <f t="shared" si="13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7"/>
        <v>43373.208333333328</v>
      </c>
      <c r="O112" s="12">
        <f t="shared" si="8"/>
        <v>2018</v>
      </c>
      <c r="P112" s="8">
        <f t="shared" si="9"/>
        <v>43373.208333333328</v>
      </c>
      <c r="Q112" t="b">
        <v>0</v>
      </c>
      <c r="R112" t="b">
        <v>0</v>
      </c>
      <c r="S112" t="s">
        <v>17</v>
      </c>
      <c r="T112" t="str">
        <f t="shared" si="10"/>
        <v>food</v>
      </c>
      <c r="U112" t="str">
        <f t="shared" si="11"/>
        <v>food trucks</v>
      </c>
    </row>
    <row r="113" spans="1:21" ht="22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4">
        <f t="shared" si="12"/>
        <v>1.1995602605863191</v>
      </c>
      <c r="H113" s="4">
        <f t="shared" si="13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7"/>
        <v>41180.208333333336</v>
      </c>
      <c r="O113" s="12">
        <f t="shared" si="8"/>
        <v>2012</v>
      </c>
      <c r="P113" s="8">
        <f t="shared" si="9"/>
        <v>41180.208333333336</v>
      </c>
      <c r="Q113" t="b">
        <v>0</v>
      </c>
      <c r="R113" t="b">
        <v>0</v>
      </c>
      <c r="S113" t="s">
        <v>133</v>
      </c>
      <c r="T113" t="str">
        <f t="shared" si="10"/>
        <v>publishing</v>
      </c>
      <c r="U113" t="str">
        <f t="shared" si="11"/>
        <v>radio &amp; podcasts</v>
      </c>
    </row>
    <row r="114" spans="1:21" ht="22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4">
        <f t="shared" si="12"/>
        <v>2.6882978723404256</v>
      </c>
      <c r="H114" s="4">
        <f t="shared" si="13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7"/>
        <v>41890.208333333336</v>
      </c>
      <c r="O114" s="12">
        <f t="shared" si="8"/>
        <v>2014</v>
      </c>
      <c r="P114" s="8">
        <f t="shared" si="9"/>
        <v>41890.208333333336</v>
      </c>
      <c r="Q114" t="b">
        <v>0</v>
      </c>
      <c r="R114" t="b">
        <v>0</v>
      </c>
      <c r="S114" t="s">
        <v>28</v>
      </c>
      <c r="T114" t="str">
        <f t="shared" si="10"/>
        <v>technology</v>
      </c>
      <c r="U114" t="str">
        <f t="shared" si="11"/>
        <v>web</v>
      </c>
    </row>
    <row r="115" spans="1:21" ht="22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4">
        <f t="shared" si="12"/>
        <v>3.7687878787878786</v>
      </c>
      <c r="H115" s="4">
        <f t="shared" si="13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7"/>
        <v>42997.208333333328</v>
      </c>
      <c r="O115" s="12">
        <f t="shared" si="8"/>
        <v>2017</v>
      </c>
      <c r="P115" s="8">
        <f t="shared" si="9"/>
        <v>42997.208333333328</v>
      </c>
      <c r="Q115" t="b">
        <v>0</v>
      </c>
      <c r="R115" t="b">
        <v>0</v>
      </c>
      <c r="S115" t="s">
        <v>17</v>
      </c>
      <c r="T115" t="str">
        <f t="shared" si="10"/>
        <v>food</v>
      </c>
      <c r="U115" t="str">
        <f t="shared" si="11"/>
        <v>food trucks</v>
      </c>
    </row>
    <row r="116" spans="1:21" ht="22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4">
        <f t="shared" si="12"/>
        <v>7.2715789473684209</v>
      </c>
      <c r="H116" s="4">
        <f t="shared" si="13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7"/>
        <v>43565.208333333328</v>
      </c>
      <c r="O116" s="12">
        <f t="shared" si="8"/>
        <v>2019</v>
      </c>
      <c r="P116" s="8">
        <f t="shared" si="9"/>
        <v>43565.208333333328</v>
      </c>
      <c r="Q116" t="b">
        <v>0</v>
      </c>
      <c r="R116" t="b">
        <v>1</v>
      </c>
      <c r="S116" t="s">
        <v>65</v>
      </c>
      <c r="T116" t="str">
        <f t="shared" si="10"/>
        <v>technology</v>
      </c>
      <c r="U116" t="str">
        <f t="shared" si="11"/>
        <v>wearables</v>
      </c>
    </row>
    <row r="117" spans="1:21" ht="22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4">
        <f t="shared" si="12"/>
        <v>0.87211757648470301</v>
      </c>
      <c r="H117" s="4">
        <f t="shared" si="13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7"/>
        <v>43091.25</v>
      </c>
      <c r="O117" s="12">
        <f t="shared" si="8"/>
        <v>2017</v>
      </c>
      <c r="P117" s="8">
        <f t="shared" si="9"/>
        <v>43091.25</v>
      </c>
      <c r="Q117" t="b">
        <v>0</v>
      </c>
      <c r="R117" t="b">
        <v>0</v>
      </c>
      <c r="S117" t="s">
        <v>119</v>
      </c>
      <c r="T117" t="str">
        <f t="shared" si="10"/>
        <v>publishing</v>
      </c>
      <c r="U117" t="str">
        <f t="shared" si="11"/>
        <v>fiction</v>
      </c>
    </row>
    <row r="118" spans="1:21" ht="36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4">
        <f t="shared" si="12"/>
        <v>0.88</v>
      </c>
      <c r="H118" s="4">
        <f t="shared" si="13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7"/>
        <v>42266.208333333328</v>
      </c>
      <c r="O118" s="12">
        <f t="shared" si="8"/>
        <v>2015</v>
      </c>
      <c r="P118" s="8">
        <f t="shared" si="9"/>
        <v>42266.208333333328</v>
      </c>
      <c r="Q118" t="b">
        <v>0</v>
      </c>
      <c r="R118" t="b">
        <v>0</v>
      </c>
      <c r="S118" t="s">
        <v>33</v>
      </c>
      <c r="T118" t="str">
        <f t="shared" si="10"/>
        <v>theater</v>
      </c>
      <c r="U118" t="str">
        <f t="shared" si="11"/>
        <v>plays</v>
      </c>
    </row>
    <row r="119" spans="1:21" ht="22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4">
        <f t="shared" si="12"/>
        <v>1.7393877551020409</v>
      </c>
      <c r="H119" s="4">
        <f t="shared" si="13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7"/>
        <v>40814.208333333336</v>
      </c>
      <c r="O119" s="12">
        <f t="shared" si="8"/>
        <v>2011</v>
      </c>
      <c r="P119" s="8">
        <f t="shared" si="9"/>
        <v>40814.208333333336</v>
      </c>
      <c r="Q119" t="b">
        <v>0</v>
      </c>
      <c r="R119" t="b">
        <v>0</v>
      </c>
      <c r="S119" t="s">
        <v>269</v>
      </c>
      <c r="T119" t="str">
        <f t="shared" si="10"/>
        <v>film &amp; video</v>
      </c>
      <c r="U119" t="str">
        <f t="shared" si="11"/>
        <v>television</v>
      </c>
    </row>
    <row r="120" spans="1:21" ht="22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4">
        <f t="shared" si="12"/>
        <v>1.1761111111111111</v>
      </c>
      <c r="H120" s="4">
        <f t="shared" si="13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7"/>
        <v>41671.25</v>
      </c>
      <c r="O120" s="12">
        <f t="shared" si="8"/>
        <v>2014</v>
      </c>
      <c r="P120" s="8">
        <f t="shared" si="9"/>
        <v>41671.25</v>
      </c>
      <c r="Q120" t="b">
        <v>0</v>
      </c>
      <c r="R120" t="b">
        <v>0</v>
      </c>
      <c r="S120" t="s">
        <v>122</v>
      </c>
      <c r="T120" t="str">
        <f t="shared" si="10"/>
        <v>photography</v>
      </c>
      <c r="U120" t="str">
        <f t="shared" si="11"/>
        <v>photography books</v>
      </c>
    </row>
    <row r="121" spans="1:21" ht="36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4">
        <f t="shared" si="12"/>
        <v>2.1496</v>
      </c>
      <c r="H121" s="4">
        <f t="shared" si="13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7"/>
        <v>41823.208333333336</v>
      </c>
      <c r="O121" s="12">
        <f t="shared" si="8"/>
        <v>2014</v>
      </c>
      <c r="P121" s="8">
        <f t="shared" si="9"/>
        <v>41823.208333333336</v>
      </c>
      <c r="Q121" t="b">
        <v>0</v>
      </c>
      <c r="R121" t="b">
        <v>1</v>
      </c>
      <c r="S121" t="s">
        <v>42</v>
      </c>
      <c r="T121" t="str">
        <f t="shared" si="10"/>
        <v>film &amp; video</v>
      </c>
      <c r="U121" t="str">
        <f t="shared" si="11"/>
        <v>documentary</v>
      </c>
    </row>
    <row r="122" spans="1:21" ht="22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4">
        <f t="shared" si="12"/>
        <v>1.4949667110519307</v>
      </c>
      <c r="H122" s="4">
        <f t="shared" si="13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7"/>
        <v>42115.208333333328</v>
      </c>
      <c r="O122" s="12">
        <f t="shared" si="8"/>
        <v>2015</v>
      </c>
      <c r="P122" s="8">
        <f t="shared" si="9"/>
        <v>42115.208333333328</v>
      </c>
      <c r="Q122" t="b">
        <v>0</v>
      </c>
      <c r="R122" t="b">
        <v>1</v>
      </c>
      <c r="S122" t="s">
        <v>292</v>
      </c>
      <c r="T122" t="str">
        <f t="shared" si="10"/>
        <v>games</v>
      </c>
      <c r="U122" t="str">
        <f t="shared" si="11"/>
        <v>mobile games</v>
      </c>
    </row>
    <row r="123" spans="1:21" ht="22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4">
        <f t="shared" si="12"/>
        <v>2.1933995584988963</v>
      </c>
      <c r="H123" s="4">
        <f t="shared" si="13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7"/>
        <v>41930.208333333336</v>
      </c>
      <c r="O123" s="12">
        <f t="shared" si="8"/>
        <v>2014</v>
      </c>
      <c r="P123" s="8">
        <f t="shared" si="9"/>
        <v>41930.208333333336</v>
      </c>
      <c r="Q123" t="b">
        <v>0</v>
      </c>
      <c r="R123" t="b">
        <v>0</v>
      </c>
      <c r="S123" t="s">
        <v>89</v>
      </c>
      <c r="T123" t="str">
        <f t="shared" si="10"/>
        <v>games</v>
      </c>
      <c r="U123" t="str">
        <f t="shared" si="11"/>
        <v>video games</v>
      </c>
    </row>
    <row r="124" spans="1:21" ht="22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4">
        <f t="shared" si="12"/>
        <v>0.64367690058479532</v>
      </c>
      <c r="H124" s="4">
        <f t="shared" si="13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7"/>
        <v>41997.25</v>
      </c>
      <c r="O124" s="12">
        <f t="shared" si="8"/>
        <v>2014</v>
      </c>
      <c r="P124" s="8">
        <f t="shared" si="9"/>
        <v>41997.25</v>
      </c>
      <c r="Q124" t="b">
        <v>0</v>
      </c>
      <c r="R124" t="b">
        <v>0</v>
      </c>
      <c r="S124" t="s">
        <v>119</v>
      </c>
      <c r="T124" t="str">
        <f t="shared" si="10"/>
        <v>publishing</v>
      </c>
      <c r="U124" t="str">
        <f t="shared" si="11"/>
        <v>fiction</v>
      </c>
    </row>
    <row r="125" spans="1:21" ht="22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4">
        <f t="shared" si="12"/>
        <v>0.18622397298818233</v>
      </c>
      <c r="H125" s="4">
        <f t="shared" si="13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7"/>
        <v>42335.25</v>
      </c>
      <c r="O125" s="12">
        <f t="shared" si="8"/>
        <v>2015</v>
      </c>
      <c r="P125" s="8">
        <f t="shared" si="9"/>
        <v>42335.25</v>
      </c>
      <c r="Q125" t="b">
        <v>1</v>
      </c>
      <c r="R125" t="b">
        <v>0</v>
      </c>
      <c r="S125" t="s">
        <v>33</v>
      </c>
      <c r="T125" t="str">
        <f t="shared" si="10"/>
        <v>theater</v>
      </c>
      <c r="U125" t="str">
        <f t="shared" si="11"/>
        <v>plays</v>
      </c>
    </row>
    <row r="126" spans="1:21" ht="22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4">
        <f t="shared" si="12"/>
        <v>3.6776923076923076</v>
      </c>
      <c r="H126" s="4">
        <f t="shared" si="13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7"/>
        <v>43651.208333333328</v>
      </c>
      <c r="O126" s="12">
        <f t="shared" si="8"/>
        <v>2019</v>
      </c>
      <c r="P126" s="8">
        <f t="shared" si="9"/>
        <v>43651.208333333328</v>
      </c>
      <c r="Q126" t="b">
        <v>0</v>
      </c>
      <c r="R126" t="b">
        <v>0</v>
      </c>
      <c r="S126" t="s">
        <v>122</v>
      </c>
      <c r="T126" t="str">
        <f t="shared" si="10"/>
        <v>photography</v>
      </c>
      <c r="U126" t="str">
        <f t="shared" si="11"/>
        <v>photography books</v>
      </c>
    </row>
    <row r="127" spans="1:21" ht="22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4">
        <f t="shared" si="12"/>
        <v>1.5990566037735849</v>
      </c>
      <c r="H127" s="4">
        <f t="shared" si="13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7"/>
        <v>43366.208333333328</v>
      </c>
      <c r="O127" s="12">
        <f t="shared" si="8"/>
        <v>2018</v>
      </c>
      <c r="P127" s="8">
        <f t="shared" si="9"/>
        <v>43366.208333333328</v>
      </c>
      <c r="Q127" t="b">
        <v>0</v>
      </c>
      <c r="R127" t="b">
        <v>0</v>
      </c>
      <c r="S127" t="s">
        <v>33</v>
      </c>
      <c r="T127" t="str">
        <f t="shared" si="10"/>
        <v>theater</v>
      </c>
      <c r="U127" t="str">
        <f t="shared" si="11"/>
        <v>plays</v>
      </c>
    </row>
    <row r="128" spans="1:21" ht="22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4">
        <f t="shared" si="12"/>
        <v>0.38633185349611543</v>
      </c>
      <c r="H128" s="4">
        <f t="shared" si="13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7"/>
        <v>42624.208333333328</v>
      </c>
      <c r="O128" s="12">
        <f t="shared" si="8"/>
        <v>2016</v>
      </c>
      <c r="P128" s="8">
        <f t="shared" si="9"/>
        <v>42624.208333333328</v>
      </c>
      <c r="Q128" t="b">
        <v>0</v>
      </c>
      <c r="R128" t="b">
        <v>1</v>
      </c>
      <c r="S128" t="s">
        <v>33</v>
      </c>
      <c r="T128" t="str">
        <f t="shared" si="10"/>
        <v>theater</v>
      </c>
      <c r="U128" t="str">
        <f t="shared" si="11"/>
        <v>plays</v>
      </c>
    </row>
    <row r="129" spans="1:21" ht="22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4">
        <f t="shared" si="12"/>
        <v>0.51421511627906979</v>
      </c>
      <c r="H129" s="4">
        <f t="shared" si="13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7"/>
        <v>40313.208333333336</v>
      </c>
      <c r="O129" s="12">
        <f t="shared" si="8"/>
        <v>2010</v>
      </c>
      <c r="P129" s="8">
        <f t="shared" si="9"/>
        <v>40313.208333333336</v>
      </c>
      <c r="Q129" t="b">
        <v>0</v>
      </c>
      <c r="R129" t="b">
        <v>0</v>
      </c>
      <c r="S129" t="s">
        <v>33</v>
      </c>
      <c r="T129" t="str">
        <f t="shared" si="10"/>
        <v>theater</v>
      </c>
      <c r="U129" t="str">
        <f t="shared" si="11"/>
        <v>plays</v>
      </c>
    </row>
    <row r="130" spans="1:21" ht="22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4">
        <f t="shared" si="12"/>
        <v>0.60334277620396604</v>
      </c>
      <c r="H130" s="4">
        <f t="shared" si="13"/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7"/>
        <v>40430.208333333336</v>
      </c>
      <c r="O130" s="12">
        <f t="shared" si="8"/>
        <v>2010</v>
      </c>
      <c r="P130" s="8">
        <f t="shared" si="9"/>
        <v>40430.208333333336</v>
      </c>
      <c r="Q130" t="b">
        <v>0</v>
      </c>
      <c r="R130" t="b">
        <v>0</v>
      </c>
      <c r="S130" t="s">
        <v>23</v>
      </c>
      <c r="T130" t="str">
        <f t="shared" si="10"/>
        <v>music</v>
      </c>
      <c r="U130" t="str">
        <f t="shared" si="11"/>
        <v>rock</v>
      </c>
    </row>
    <row r="131" spans="1:21" ht="22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4">
        <f t="shared" si="12"/>
        <v>3.2026936026936029E-2</v>
      </c>
      <c r="H131" s="4">
        <f t="shared" si="13"/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14">(((M131/60)/60)/24)+DATE(1970,1,1)</f>
        <v>42063.25</v>
      </c>
      <c r="O131" s="12">
        <f t="shared" ref="O131:O194" si="15">YEAR(N131)</f>
        <v>2015</v>
      </c>
      <c r="P131" s="8">
        <f t="shared" ref="P131:P194" si="16">(((M131/60)/60)/24)+DATE(1970,1,1)</f>
        <v>42063.25</v>
      </c>
      <c r="Q131" t="b">
        <v>0</v>
      </c>
      <c r="R131" t="b">
        <v>0</v>
      </c>
      <c r="S131" t="s">
        <v>17</v>
      </c>
      <c r="T131" t="str">
        <f t="shared" ref="T131:T194" si="17">MID(S131,1,SEARCH("/",S131)-1)</f>
        <v>food</v>
      </c>
      <c r="U131" t="str">
        <f t="shared" ref="U131:U194" si="18">MID(S131,SEARCH("/",S131)+1,LEN(S131))</f>
        <v>food trucks</v>
      </c>
    </row>
    <row r="132" spans="1:21" ht="22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4">
        <f t="shared" ref="G132:G195" si="19">E132/D132</f>
        <v>1.5546875</v>
      </c>
      <c r="H132" s="4">
        <f t="shared" ref="H132:H195" si="20">E132/I132</f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4"/>
        <v>40858.25</v>
      </c>
      <c r="O132" s="12">
        <f t="shared" si="15"/>
        <v>2011</v>
      </c>
      <c r="P132" s="8">
        <f t="shared" si="16"/>
        <v>40858.25</v>
      </c>
      <c r="Q132" t="b">
        <v>0</v>
      </c>
      <c r="R132" t="b">
        <v>0</v>
      </c>
      <c r="S132" t="s">
        <v>53</v>
      </c>
      <c r="T132" t="str">
        <f t="shared" si="17"/>
        <v>film &amp; video</v>
      </c>
      <c r="U132" t="str">
        <f t="shared" si="18"/>
        <v>drama</v>
      </c>
    </row>
    <row r="133" spans="1:21" ht="36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4">
        <f t="shared" si="19"/>
        <v>1.0085974499089254</v>
      </c>
      <c r="H133" s="4">
        <f t="shared" si="20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4"/>
        <v>41620.25</v>
      </c>
      <c r="O133" s="12">
        <f t="shared" si="15"/>
        <v>2013</v>
      </c>
      <c r="P133" s="8">
        <f t="shared" si="16"/>
        <v>41620.25</v>
      </c>
      <c r="Q133" t="b">
        <v>0</v>
      </c>
      <c r="R133" t="b">
        <v>0</v>
      </c>
      <c r="S133" t="s">
        <v>28</v>
      </c>
      <c r="T133" t="str">
        <f t="shared" si="17"/>
        <v>technology</v>
      </c>
      <c r="U133" t="str">
        <f t="shared" si="18"/>
        <v>web</v>
      </c>
    </row>
    <row r="134" spans="1:21" ht="22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4">
        <f t="shared" si="19"/>
        <v>1.1618181818181819</v>
      </c>
      <c r="H134" s="4">
        <f t="shared" si="20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4"/>
        <v>43128.25</v>
      </c>
      <c r="O134" s="12">
        <f t="shared" si="15"/>
        <v>2018</v>
      </c>
      <c r="P134" s="8">
        <f t="shared" si="16"/>
        <v>43128.25</v>
      </c>
      <c r="Q134" t="b">
        <v>0</v>
      </c>
      <c r="R134" t="b">
        <v>1</v>
      </c>
      <c r="S134" t="s">
        <v>33</v>
      </c>
      <c r="T134" t="str">
        <f t="shared" si="17"/>
        <v>theater</v>
      </c>
      <c r="U134" t="str">
        <f t="shared" si="18"/>
        <v>plays</v>
      </c>
    </row>
    <row r="135" spans="1:21" ht="22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4">
        <f t="shared" si="19"/>
        <v>3.1077777777777778</v>
      </c>
      <c r="H135" s="4">
        <f t="shared" si="20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4"/>
        <v>40789.208333333336</v>
      </c>
      <c r="O135" s="12">
        <f t="shared" si="15"/>
        <v>2011</v>
      </c>
      <c r="P135" s="8">
        <f t="shared" si="16"/>
        <v>40789.208333333336</v>
      </c>
      <c r="Q135" t="b">
        <v>0</v>
      </c>
      <c r="R135" t="b">
        <v>0</v>
      </c>
      <c r="S135" t="s">
        <v>319</v>
      </c>
      <c r="T135" t="str">
        <f t="shared" si="17"/>
        <v>music</v>
      </c>
      <c r="U135" t="str">
        <f t="shared" si="18"/>
        <v>world music</v>
      </c>
    </row>
    <row r="136" spans="1:21" ht="22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4">
        <f t="shared" si="19"/>
        <v>0.89736683417085428</v>
      </c>
      <c r="H136" s="4">
        <f t="shared" si="20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4"/>
        <v>40762.208333333336</v>
      </c>
      <c r="O136" s="12">
        <f t="shared" si="15"/>
        <v>2011</v>
      </c>
      <c r="P136" s="8">
        <f t="shared" si="16"/>
        <v>40762.208333333336</v>
      </c>
      <c r="Q136" t="b">
        <v>0</v>
      </c>
      <c r="R136" t="b">
        <v>1</v>
      </c>
      <c r="S136" t="s">
        <v>42</v>
      </c>
      <c r="T136" t="str">
        <f t="shared" si="17"/>
        <v>film &amp; video</v>
      </c>
      <c r="U136" t="str">
        <f t="shared" si="18"/>
        <v>documentary</v>
      </c>
    </row>
    <row r="137" spans="1:21" ht="22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4">
        <f t="shared" si="19"/>
        <v>0.71272727272727276</v>
      </c>
      <c r="H137" s="4">
        <f t="shared" si="20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4"/>
        <v>41345.208333333336</v>
      </c>
      <c r="O137" s="12">
        <f t="shared" si="15"/>
        <v>2013</v>
      </c>
      <c r="P137" s="8">
        <f t="shared" si="16"/>
        <v>41345.208333333336</v>
      </c>
      <c r="Q137" t="b">
        <v>0</v>
      </c>
      <c r="R137" t="b">
        <v>1</v>
      </c>
      <c r="S137" t="s">
        <v>33</v>
      </c>
      <c r="T137" t="str">
        <f t="shared" si="17"/>
        <v>theater</v>
      </c>
      <c r="U137" t="str">
        <f t="shared" si="18"/>
        <v>plays</v>
      </c>
    </row>
    <row r="138" spans="1:21" ht="2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4">
        <f t="shared" si="19"/>
        <v>3.2862318840579711E-2</v>
      </c>
      <c r="H138" s="4">
        <f t="shared" si="20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4"/>
        <v>41809.208333333336</v>
      </c>
      <c r="O138" s="12">
        <f t="shared" si="15"/>
        <v>2014</v>
      </c>
      <c r="P138" s="8">
        <f t="shared" si="16"/>
        <v>41809.208333333336</v>
      </c>
      <c r="Q138" t="b">
        <v>0</v>
      </c>
      <c r="R138" t="b">
        <v>1</v>
      </c>
      <c r="S138" t="s">
        <v>53</v>
      </c>
      <c r="T138" t="str">
        <f t="shared" si="17"/>
        <v>film &amp; video</v>
      </c>
      <c r="U138" t="str">
        <f t="shared" si="18"/>
        <v>drama</v>
      </c>
    </row>
    <row r="139" spans="1:21" ht="22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4">
        <f t="shared" si="19"/>
        <v>2.617777777777778</v>
      </c>
      <c r="H139" s="4">
        <f t="shared" si="20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4"/>
        <v>40463.208333333336</v>
      </c>
      <c r="O139" s="12">
        <f t="shared" si="15"/>
        <v>2010</v>
      </c>
      <c r="P139" s="8">
        <f t="shared" si="16"/>
        <v>40463.208333333336</v>
      </c>
      <c r="Q139" t="b">
        <v>0</v>
      </c>
      <c r="R139" t="b">
        <v>0</v>
      </c>
      <c r="S139" t="s">
        <v>68</v>
      </c>
      <c r="T139" t="str">
        <f t="shared" si="17"/>
        <v>publishing</v>
      </c>
      <c r="U139" t="str">
        <f t="shared" si="18"/>
        <v>nonfiction</v>
      </c>
    </row>
    <row r="140" spans="1:21" ht="36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4">
        <f t="shared" si="19"/>
        <v>0.96</v>
      </c>
      <c r="H140" s="4">
        <f t="shared" si="20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4"/>
        <v>41186.208333333336</v>
      </c>
      <c r="O140" s="12">
        <f t="shared" si="15"/>
        <v>2012</v>
      </c>
      <c r="P140" s="8">
        <f t="shared" si="16"/>
        <v>41186.208333333336</v>
      </c>
      <c r="Q140" t="b">
        <v>0</v>
      </c>
      <c r="R140" t="b">
        <v>0</v>
      </c>
      <c r="S140" t="s">
        <v>292</v>
      </c>
      <c r="T140" t="str">
        <f t="shared" si="17"/>
        <v>games</v>
      </c>
      <c r="U140" t="str">
        <f t="shared" si="18"/>
        <v>mobile games</v>
      </c>
    </row>
    <row r="141" spans="1:21" ht="22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4">
        <f t="shared" si="19"/>
        <v>0.20896851248642778</v>
      </c>
      <c r="H141" s="4">
        <f t="shared" si="20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4"/>
        <v>42131.208333333328</v>
      </c>
      <c r="O141" s="12">
        <f t="shared" si="15"/>
        <v>2015</v>
      </c>
      <c r="P141" s="8">
        <f t="shared" si="16"/>
        <v>42131.208333333328</v>
      </c>
      <c r="Q141" t="b">
        <v>0</v>
      </c>
      <c r="R141" t="b">
        <v>1</v>
      </c>
      <c r="S141" t="s">
        <v>65</v>
      </c>
      <c r="T141" t="str">
        <f t="shared" si="17"/>
        <v>technology</v>
      </c>
      <c r="U141" t="str">
        <f t="shared" si="18"/>
        <v>wearables</v>
      </c>
    </row>
    <row r="142" spans="1:21" ht="36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4">
        <f t="shared" si="19"/>
        <v>2.2316363636363636</v>
      </c>
      <c r="H142" s="4">
        <f t="shared" si="20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4"/>
        <v>43161.25</v>
      </c>
      <c r="O142" s="12">
        <f t="shared" si="15"/>
        <v>2018</v>
      </c>
      <c r="P142" s="8">
        <f t="shared" si="16"/>
        <v>43161.25</v>
      </c>
      <c r="Q142" t="b">
        <v>0</v>
      </c>
      <c r="R142" t="b">
        <v>0</v>
      </c>
      <c r="S142" t="s">
        <v>42</v>
      </c>
      <c r="T142" t="str">
        <f t="shared" si="17"/>
        <v>film &amp; video</v>
      </c>
      <c r="U142" t="str">
        <f t="shared" si="18"/>
        <v>documentary</v>
      </c>
    </row>
    <row r="143" spans="1:21" ht="22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4">
        <f t="shared" si="19"/>
        <v>1.0159097978227061</v>
      </c>
      <c r="H143" s="4">
        <f t="shared" si="20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4"/>
        <v>42173.208333333328</v>
      </c>
      <c r="O143" s="12">
        <f t="shared" si="15"/>
        <v>2015</v>
      </c>
      <c r="P143" s="8">
        <f t="shared" si="16"/>
        <v>42173.208333333328</v>
      </c>
      <c r="Q143" t="b">
        <v>0</v>
      </c>
      <c r="R143" t="b">
        <v>0</v>
      </c>
      <c r="S143" t="s">
        <v>28</v>
      </c>
      <c r="T143" t="str">
        <f t="shared" si="17"/>
        <v>technology</v>
      </c>
      <c r="U143" t="str">
        <f t="shared" si="18"/>
        <v>web</v>
      </c>
    </row>
    <row r="144" spans="1:21" ht="36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4">
        <f t="shared" si="19"/>
        <v>2.3003999999999998</v>
      </c>
      <c r="H144" s="4">
        <f t="shared" si="20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4"/>
        <v>41046.208333333336</v>
      </c>
      <c r="O144" s="12">
        <f t="shared" si="15"/>
        <v>2012</v>
      </c>
      <c r="P144" s="8">
        <f t="shared" si="16"/>
        <v>41046.208333333336</v>
      </c>
      <c r="Q144" t="b">
        <v>0</v>
      </c>
      <c r="R144" t="b">
        <v>0</v>
      </c>
      <c r="S144" t="s">
        <v>28</v>
      </c>
      <c r="T144" t="str">
        <f t="shared" si="17"/>
        <v>technology</v>
      </c>
      <c r="U144" t="str">
        <f t="shared" si="18"/>
        <v>web</v>
      </c>
    </row>
    <row r="145" spans="1:21" ht="22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4">
        <f t="shared" si="19"/>
        <v>1.355925925925926</v>
      </c>
      <c r="H145" s="4">
        <f t="shared" si="20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4"/>
        <v>40377.208333333336</v>
      </c>
      <c r="O145" s="12">
        <f t="shared" si="15"/>
        <v>2010</v>
      </c>
      <c r="P145" s="8">
        <f t="shared" si="16"/>
        <v>40377.208333333336</v>
      </c>
      <c r="Q145" t="b">
        <v>0</v>
      </c>
      <c r="R145" t="b">
        <v>0</v>
      </c>
      <c r="S145" t="s">
        <v>60</v>
      </c>
      <c r="T145" t="str">
        <f t="shared" si="17"/>
        <v>music</v>
      </c>
      <c r="U145" t="str">
        <f t="shared" si="18"/>
        <v>indie rock</v>
      </c>
    </row>
    <row r="146" spans="1:21" ht="22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4">
        <f t="shared" si="19"/>
        <v>1.2909999999999999</v>
      </c>
      <c r="H146" s="4">
        <f t="shared" si="20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4"/>
        <v>43641.208333333328</v>
      </c>
      <c r="O146" s="12">
        <f t="shared" si="15"/>
        <v>2019</v>
      </c>
      <c r="P146" s="8">
        <f t="shared" si="16"/>
        <v>43641.208333333328</v>
      </c>
      <c r="Q146" t="b">
        <v>0</v>
      </c>
      <c r="R146" t="b">
        <v>0</v>
      </c>
      <c r="S146" t="s">
        <v>33</v>
      </c>
      <c r="T146" t="str">
        <f t="shared" si="17"/>
        <v>theater</v>
      </c>
      <c r="U146" t="str">
        <f t="shared" si="18"/>
        <v>plays</v>
      </c>
    </row>
    <row r="147" spans="1:21" ht="22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4">
        <f t="shared" si="19"/>
        <v>2.3651200000000001</v>
      </c>
      <c r="H147" s="4">
        <f t="shared" si="20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4"/>
        <v>41894.208333333336</v>
      </c>
      <c r="O147" s="12">
        <f t="shared" si="15"/>
        <v>2014</v>
      </c>
      <c r="P147" s="8">
        <f t="shared" si="16"/>
        <v>41894.208333333336</v>
      </c>
      <c r="Q147" t="b">
        <v>0</v>
      </c>
      <c r="R147" t="b">
        <v>0</v>
      </c>
      <c r="S147" t="s">
        <v>65</v>
      </c>
      <c r="T147" t="str">
        <f t="shared" si="17"/>
        <v>technology</v>
      </c>
      <c r="U147" t="str">
        <f t="shared" si="18"/>
        <v>wearables</v>
      </c>
    </row>
    <row r="148" spans="1:21" ht="36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4">
        <f t="shared" si="19"/>
        <v>0.17249999999999999</v>
      </c>
      <c r="H148" s="4">
        <f t="shared" si="20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4"/>
        <v>40875.25</v>
      </c>
      <c r="O148" s="12">
        <f t="shared" si="15"/>
        <v>2011</v>
      </c>
      <c r="P148" s="8">
        <f t="shared" si="16"/>
        <v>40875.25</v>
      </c>
      <c r="Q148" t="b">
        <v>0</v>
      </c>
      <c r="R148" t="b">
        <v>0</v>
      </c>
      <c r="S148" t="s">
        <v>33</v>
      </c>
      <c r="T148" t="str">
        <f t="shared" si="17"/>
        <v>theater</v>
      </c>
      <c r="U148" t="str">
        <f t="shared" si="18"/>
        <v>plays</v>
      </c>
    </row>
    <row r="149" spans="1:21" ht="36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4">
        <f t="shared" si="19"/>
        <v>1.1249397590361445</v>
      </c>
      <c r="H149" s="4">
        <f t="shared" si="20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4"/>
        <v>42540.208333333328</v>
      </c>
      <c r="O149" s="12">
        <f t="shared" si="15"/>
        <v>2016</v>
      </c>
      <c r="P149" s="8">
        <f t="shared" si="16"/>
        <v>42540.208333333328</v>
      </c>
      <c r="Q149" t="b">
        <v>0</v>
      </c>
      <c r="R149" t="b">
        <v>1</v>
      </c>
      <c r="S149" t="s">
        <v>33</v>
      </c>
      <c r="T149" t="str">
        <f t="shared" si="17"/>
        <v>theater</v>
      </c>
      <c r="U149" t="str">
        <f t="shared" si="18"/>
        <v>plays</v>
      </c>
    </row>
    <row r="150" spans="1:21" ht="22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4">
        <f t="shared" si="19"/>
        <v>1.2102150537634409</v>
      </c>
      <c r="H150" s="4">
        <f t="shared" si="20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4"/>
        <v>42950.208333333328</v>
      </c>
      <c r="O150" s="12">
        <f t="shared" si="15"/>
        <v>2017</v>
      </c>
      <c r="P150" s="8">
        <f t="shared" si="16"/>
        <v>42950.208333333328</v>
      </c>
      <c r="Q150" t="b">
        <v>0</v>
      </c>
      <c r="R150" t="b">
        <v>0</v>
      </c>
      <c r="S150" t="s">
        <v>65</v>
      </c>
      <c r="T150" t="str">
        <f t="shared" si="17"/>
        <v>technology</v>
      </c>
      <c r="U150" t="str">
        <f t="shared" si="18"/>
        <v>wearables</v>
      </c>
    </row>
    <row r="151" spans="1:21" ht="22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4">
        <f t="shared" si="19"/>
        <v>2.1987096774193549</v>
      </c>
      <c r="H151" s="4">
        <f t="shared" si="20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4"/>
        <v>41327.25</v>
      </c>
      <c r="O151" s="12">
        <f t="shared" si="15"/>
        <v>2013</v>
      </c>
      <c r="P151" s="8">
        <f t="shared" si="16"/>
        <v>41327.25</v>
      </c>
      <c r="Q151" t="b">
        <v>0</v>
      </c>
      <c r="R151" t="b">
        <v>0</v>
      </c>
      <c r="S151" t="s">
        <v>60</v>
      </c>
      <c r="T151" t="str">
        <f t="shared" si="17"/>
        <v>music</v>
      </c>
      <c r="U151" t="str">
        <f t="shared" si="18"/>
        <v>indie rock</v>
      </c>
    </row>
    <row r="152" spans="1:21" ht="22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4">
        <f t="shared" si="19"/>
        <v>0.01</v>
      </c>
      <c r="H152" s="4">
        <f t="shared" si="20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4"/>
        <v>43451.25</v>
      </c>
      <c r="O152" s="12">
        <f t="shared" si="15"/>
        <v>2018</v>
      </c>
      <c r="P152" s="8">
        <f t="shared" si="16"/>
        <v>43451.25</v>
      </c>
      <c r="Q152" t="b">
        <v>0</v>
      </c>
      <c r="R152" t="b">
        <v>0</v>
      </c>
      <c r="S152" t="s">
        <v>23</v>
      </c>
      <c r="T152" t="str">
        <f t="shared" si="17"/>
        <v>music</v>
      </c>
      <c r="U152" t="str">
        <f t="shared" si="18"/>
        <v>rock</v>
      </c>
    </row>
    <row r="153" spans="1:21" ht="22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4">
        <f t="shared" si="19"/>
        <v>0.64166909620991253</v>
      </c>
      <c r="H153" s="4">
        <f t="shared" si="20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4"/>
        <v>41850.208333333336</v>
      </c>
      <c r="O153" s="12">
        <f t="shared" si="15"/>
        <v>2014</v>
      </c>
      <c r="P153" s="8">
        <f t="shared" si="16"/>
        <v>41850.208333333336</v>
      </c>
      <c r="Q153" t="b">
        <v>0</v>
      </c>
      <c r="R153" t="b">
        <v>0</v>
      </c>
      <c r="S153" t="s">
        <v>50</v>
      </c>
      <c r="T153" t="str">
        <f t="shared" si="17"/>
        <v>music</v>
      </c>
      <c r="U153" t="str">
        <f t="shared" si="18"/>
        <v>electric music</v>
      </c>
    </row>
    <row r="154" spans="1:21" ht="22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4">
        <f t="shared" si="19"/>
        <v>4.2306746987951804</v>
      </c>
      <c r="H154" s="4">
        <f t="shared" si="20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4"/>
        <v>42790.25</v>
      </c>
      <c r="O154" s="12">
        <f t="shared" si="15"/>
        <v>2017</v>
      </c>
      <c r="P154" s="8">
        <f t="shared" si="16"/>
        <v>42790.25</v>
      </c>
      <c r="Q154" t="b">
        <v>0</v>
      </c>
      <c r="R154" t="b">
        <v>0</v>
      </c>
      <c r="S154" t="s">
        <v>60</v>
      </c>
      <c r="T154" t="str">
        <f t="shared" si="17"/>
        <v>music</v>
      </c>
      <c r="U154" t="str">
        <f t="shared" si="18"/>
        <v>indie rock</v>
      </c>
    </row>
    <row r="155" spans="1:21" ht="22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4">
        <f t="shared" si="19"/>
        <v>0.92984160506863778</v>
      </c>
      <c r="H155" s="4">
        <f t="shared" si="20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4"/>
        <v>41207.208333333336</v>
      </c>
      <c r="O155" s="12">
        <f t="shared" si="15"/>
        <v>2012</v>
      </c>
      <c r="P155" s="8">
        <f t="shared" si="16"/>
        <v>41207.208333333336</v>
      </c>
      <c r="Q155" t="b">
        <v>0</v>
      </c>
      <c r="R155" t="b">
        <v>0</v>
      </c>
      <c r="S155" t="s">
        <v>33</v>
      </c>
      <c r="T155" t="str">
        <f t="shared" si="17"/>
        <v>theater</v>
      </c>
      <c r="U155" t="str">
        <f t="shared" si="18"/>
        <v>plays</v>
      </c>
    </row>
    <row r="156" spans="1:21" ht="22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4">
        <f t="shared" si="19"/>
        <v>0.58756567425569173</v>
      </c>
      <c r="H156" s="4">
        <f t="shared" si="20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4"/>
        <v>42525.208333333328</v>
      </c>
      <c r="O156" s="12">
        <f t="shared" si="15"/>
        <v>2016</v>
      </c>
      <c r="P156" s="8">
        <f t="shared" si="16"/>
        <v>42525.208333333328</v>
      </c>
      <c r="Q156" t="b">
        <v>0</v>
      </c>
      <c r="R156" t="b">
        <v>1</v>
      </c>
      <c r="S156" t="s">
        <v>60</v>
      </c>
      <c r="T156" t="str">
        <f t="shared" si="17"/>
        <v>music</v>
      </c>
      <c r="U156" t="str">
        <f t="shared" si="18"/>
        <v>indie rock</v>
      </c>
    </row>
    <row r="157" spans="1:21" ht="22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4">
        <f t="shared" si="19"/>
        <v>0.65022222222222226</v>
      </c>
      <c r="H157" s="4">
        <f t="shared" si="20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4"/>
        <v>40277.208333333336</v>
      </c>
      <c r="O157" s="12">
        <f t="shared" si="15"/>
        <v>2010</v>
      </c>
      <c r="P157" s="8">
        <f t="shared" si="16"/>
        <v>40277.208333333336</v>
      </c>
      <c r="Q157" t="b">
        <v>0</v>
      </c>
      <c r="R157" t="b">
        <v>0</v>
      </c>
      <c r="S157" t="s">
        <v>33</v>
      </c>
      <c r="T157" t="str">
        <f t="shared" si="17"/>
        <v>theater</v>
      </c>
      <c r="U157" t="str">
        <f t="shared" si="18"/>
        <v>plays</v>
      </c>
    </row>
    <row r="158" spans="1:21" ht="22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4">
        <f t="shared" si="19"/>
        <v>0.73939560439560437</v>
      </c>
      <c r="H158" s="4">
        <f t="shared" si="20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4"/>
        <v>43767.208333333328</v>
      </c>
      <c r="O158" s="12">
        <f t="shared" si="15"/>
        <v>2019</v>
      </c>
      <c r="P158" s="8">
        <f t="shared" si="16"/>
        <v>43767.208333333328</v>
      </c>
      <c r="Q158" t="b">
        <v>0</v>
      </c>
      <c r="R158" t="b">
        <v>0</v>
      </c>
      <c r="S158" t="s">
        <v>23</v>
      </c>
      <c r="T158" t="str">
        <f t="shared" si="17"/>
        <v>music</v>
      </c>
      <c r="U158" t="str">
        <f t="shared" si="18"/>
        <v>rock</v>
      </c>
    </row>
    <row r="159" spans="1:21" ht="22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4">
        <f t="shared" si="19"/>
        <v>0.52666666666666662</v>
      </c>
      <c r="H159" s="4">
        <f t="shared" si="20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4"/>
        <v>41650.25</v>
      </c>
      <c r="O159" s="12">
        <f t="shared" si="15"/>
        <v>2014</v>
      </c>
      <c r="P159" s="8">
        <f t="shared" si="16"/>
        <v>41650.25</v>
      </c>
      <c r="Q159" t="b">
        <v>0</v>
      </c>
      <c r="R159" t="b">
        <v>0</v>
      </c>
      <c r="S159" t="s">
        <v>122</v>
      </c>
      <c r="T159" t="str">
        <f t="shared" si="17"/>
        <v>photography</v>
      </c>
      <c r="U159" t="str">
        <f t="shared" si="18"/>
        <v>photography books</v>
      </c>
    </row>
    <row r="160" spans="1:21" ht="22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4">
        <f t="shared" si="19"/>
        <v>2.2095238095238097</v>
      </c>
      <c r="H160" s="4">
        <f t="shared" si="20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4"/>
        <v>42347.25</v>
      </c>
      <c r="O160" s="12">
        <f t="shared" si="15"/>
        <v>2015</v>
      </c>
      <c r="P160" s="8">
        <f t="shared" si="16"/>
        <v>42347.25</v>
      </c>
      <c r="Q160" t="b">
        <v>0</v>
      </c>
      <c r="R160" t="b">
        <v>0</v>
      </c>
      <c r="S160" t="s">
        <v>23</v>
      </c>
      <c r="T160" t="str">
        <f t="shared" si="17"/>
        <v>music</v>
      </c>
      <c r="U160" t="str">
        <f t="shared" si="18"/>
        <v>rock</v>
      </c>
    </row>
    <row r="161" spans="1:21" ht="22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4">
        <f t="shared" si="19"/>
        <v>1.0001150627615063</v>
      </c>
      <c r="H161" s="4">
        <f t="shared" si="20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4"/>
        <v>43569.208333333328</v>
      </c>
      <c r="O161" s="12">
        <f t="shared" si="15"/>
        <v>2019</v>
      </c>
      <c r="P161" s="8">
        <f t="shared" si="16"/>
        <v>43569.208333333328</v>
      </c>
      <c r="Q161" t="b">
        <v>0</v>
      </c>
      <c r="R161" t="b">
        <v>1</v>
      </c>
      <c r="S161" t="s">
        <v>33</v>
      </c>
      <c r="T161" t="str">
        <f t="shared" si="17"/>
        <v>theater</v>
      </c>
      <c r="U161" t="str">
        <f t="shared" si="18"/>
        <v>plays</v>
      </c>
    </row>
    <row r="162" spans="1:21" ht="22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4">
        <f t="shared" si="19"/>
        <v>1.6231249999999999</v>
      </c>
      <c r="H162" s="4">
        <f t="shared" si="20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4"/>
        <v>43598.208333333328</v>
      </c>
      <c r="O162" s="12">
        <f t="shared" si="15"/>
        <v>2019</v>
      </c>
      <c r="P162" s="8">
        <f t="shared" si="16"/>
        <v>43598.208333333328</v>
      </c>
      <c r="Q162" t="b">
        <v>0</v>
      </c>
      <c r="R162" t="b">
        <v>0</v>
      </c>
      <c r="S162" t="s">
        <v>65</v>
      </c>
      <c r="T162" t="str">
        <f t="shared" si="17"/>
        <v>technology</v>
      </c>
      <c r="U162" t="str">
        <f t="shared" si="18"/>
        <v>wearables</v>
      </c>
    </row>
    <row r="163" spans="1:21" ht="36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4">
        <f t="shared" si="19"/>
        <v>0.78181818181818186</v>
      </c>
      <c r="H163" s="4">
        <f t="shared" si="20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4"/>
        <v>42276.208333333328</v>
      </c>
      <c r="O163" s="12">
        <f t="shared" si="15"/>
        <v>2015</v>
      </c>
      <c r="P163" s="8">
        <f t="shared" si="16"/>
        <v>42276.208333333328</v>
      </c>
      <c r="Q163" t="b">
        <v>0</v>
      </c>
      <c r="R163" t="b">
        <v>1</v>
      </c>
      <c r="S163" t="s">
        <v>28</v>
      </c>
      <c r="T163" t="str">
        <f t="shared" si="17"/>
        <v>technology</v>
      </c>
      <c r="U163" t="str">
        <f t="shared" si="18"/>
        <v>web</v>
      </c>
    </row>
    <row r="164" spans="1:21" ht="36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4">
        <f t="shared" si="19"/>
        <v>1.4973770491803278</v>
      </c>
      <c r="H164" s="4">
        <f t="shared" si="20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4"/>
        <v>43472.25</v>
      </c>
      <c r="O164" s="12">
        <f t="shared" si="15"/>
        <v>2019</v>
      </c>
      <c r="P164" s="8">
        <f t="shared" si="16"/>
        <v>43472.25</v>
      </c>
      <c r="Q164" t="b">
        <v>0</v>
      </c>
      <c r="R164" t="b">
        <v>0</v>
      </c>
      <c r="S164" t="s">
        <v>23</v>
      </c>
      <c r="T164" t="str">
        <f t="shared" si="17"/>
        <v>music</v>
      </c>
      <c r="U164" t="str">
        <f t="shared" si="18"/>
        <v>rock</v>
      </c>
    </row>
    <row r="165" spans="1:21" ht="22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4">
        <f t="shared" si="19"/>
        <v>2.5325714285714285</v>
      </c>
      <c r="H165" s="4">
        <f t="shared" si="20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4"/>
        <v>43077.25</v>
      </c>
      <c r="O165" s="12">
        <f t="shared" si="15"/>
        <v>2017</v>
      </c>
      <c r="P165" s="8">
        <f t="shared" si="16"/>
        <v>43077.25</v>
      </c>
      <c r="Q165" t="b">
        <v>0</v>
      </c>
      <c r="R165" t="b">
        <v>1</v>
      </c>
      <c r="S165" t="s">
        <v>122</v>
      </c>
      <c r="T165" t="str">
        <f t="shared" si="17"/>
        <v>photography</v>
      </c>
      <c r="U165" t="str">
        <f t="shared" si="18"/>
        <v>photography books</v>
      </c>
    </row>
    <row r="166" spans="1:21" ht="22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4">
        <f t="shared" si="19"/>
        <v>1.0016943521594683</v>
      </c>
      <c r="H166" s="4">
        <f t="shared" si="20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4"/>
        <v>43017.208333333328</v>
      </c>
      <c r="O166" s="12">
        <f t="shared" si="15"/>
        <v>2017</v>
      </c>
      <c r="P166" s="8">
        <f t="shared" si="16"/>
        <v>43017.208333333328</v>
      </c>
      <c r="Q166" t="b">
        <v>0</v>
      </c>
      <c r="R166" t="b">
        <v>0</v>
      </c>
      <c r="S166" t="s">
        <v>33</v>
      </c>
      <c r="T166" t="str">
        <f t="shared" si="17"/>
        <v>theater</v>
      </c>
      <c r="U166" t="str">
        <f t="shared" si="18"/>
        <v>plays</v>
      </c>
    </row>
    <row r="167" spans="1:21" ht="22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4">
        <f t="shared" si="19"/>
        <v>1.2199004424778761</v>
      </c>
      <c r="H167" s="4">
        <f t="shared" si="20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4"/>
        <v>42980.208333333328</v>
      </c>
      <c r="O167" s="12">
        <f t="shared" si="15"/>
        <v>2017</v>
      </c>
      <c r="P167" s="8">
        <f t="shared" si="16"/>
        <v>42980.208333333328</v>
      </c>
      <c r="Q167" t="b">
        <v>0</v>
      </c>
      <c r="R167" t="b">
        <v>0</v>
      </c>
      <c r="S167" t="s">
        <v>28</v>
      </c>
      <c r="T167" t="str">
        <f t="shared" si="17"/>
        <v>technology</v>
      </c>
      <c r="U167" t="str">
        <f t="shared" si="18"/>
        <v>web</v>
      </c>
    </row>
    <row r="168" spans="1:21" ht="22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4">
        <f t="shared" si="19"/>
        <v>1.3713265306122449</v>
      </c>
      <c r="H168" s="4">
        <f t="shared" si="20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4"/>
        <v>40538.25</v>
      </c>
      <c r="O168" s="12">
        <f t="shared" si="15"/>
        <v>2010</v>
      </c>
      <c r="P168" s="8">
        <f t="shared" si="16"/>
        <v>40538.25</v>
      </c>
      <c r="Q168" t="b">
        <v>0</v>
      </c>
      <c r="R168" t="b">
        <v>0</v>
      </c>
      <c r="S168" t="s">
        <v>122</v>
      </c>
      <c r="T168" t="str">
        <f t="shared" si="17"/>
        <v>photography</v>
      </c>
      <c r="U168" t="str">
        <f t="shared" si="18"/>
        <v>photography books</v>
      </c>
    </row>
    <row r="169" spans="1:21" ht="22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4">
        <f t="shared" si="19"/>
        <v>4.155384615384615</v>
      </c>
      <c r="H169" s="4">
        <f t="shared" si="20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4"/>
        <v>41445.208333333336</v>
      </c>
      <c r="O169" s="12">
        <f t="shared" si="15"/>
        <v>2013</v>
      </c>
      <c r="P169" s="8">
        <f t="shared" si="16"/>
        <v>41445.208333333336</v>
      </c>
      <c r="Q169" t="b">
        <v>0</v>
      </c>
      <c r="R169" t="b">
        <v>0</v>
      </c>
      <c r="S169" t="s">
        <v>33</v>
      </c>
      <c r="T169" t="str">
        <f t="shared" si="17"/>
        <v>theater</v>
      </c>
      <c r="U169" t="str">
        <f t="shared" si="18"/>
        <v>plays</v>
      </c>
    </row>
    <row r="170" spans="1:21" ht="22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4">
        <f t="shared" si="19"/>
        <v>0.3130913348946136</v>
      </c>
      <c r="H170" s="4">
        <f t="shared" si="20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4"/>
        <v>43541.208333333328</v>
      </c>
      <c r="O170" s="12">
        <f t="shared" si="15"/>
        <v>2019</v>
      </c>
      <c r="P170" s="8">
        <f t="shared" si="16"/>
        <v>43541.208333333328</v>
      </c>
      <c r="Q170" t="b">
        <v>0</v>
      </c>
      <c r="R170" t="b">
        <v>1</v>
      </c>
      <c r="S170" t="s">
        <v>60</v>
      </c>
      <c r="T170" t="str">
        <f t="shared" si="17"/>
        <v>music</v>
      </c>
      <c r="U170" t="str">
        <f t="shared" si="18"/>
        <v>indie rock</v>
      </c>
    </row>
    <row r="171" spans="1:21" ht="22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4">
        <f t="shared" si="19"/>
        <v>4.240815450643777</v>
      </c>
      <c r="H171" s="4">
        <f t="shared" si="20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4"/>
        <v>41105.208333333336</v>
      </c>
      <c r="O171" s="12">
        <f t="shared" si="15"/>
        <v>2012</v>
      </c>
      <c r="P171" s="8">
        <f t="shared" si="16"/>
        <v>41105.208333333336</v>
      </c>
      <c r="Q171" t="b">
        <v>0</v>
      </c>
      <c r="R171" t="b">
        <v>1</v>
      </c>
      <c r="S171" t="s">
        <v>100</v>
      </c>
      <c r="T171" t="str">
        <f t="shared" si="17"/>
        <v>film &amp; video</v>
      </c>
      <c r="U171" t="str">
        <f t="shared" si="18"/>
        <v>shorts</v>
      </c>
    </row>
    <row r="172" spans="1:21" ht="22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4">
        <f t="shared" si="19"/>
        <v>2.9388623072833599E-2</v>
      </c>
      <c r="H172" s="4">
        <f t="shared" si="20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4"/>
        <v>42957.208333333328</v>
      </c>
      <c r="O172" s="12">
        <f t="shared" si="15"/>
        <v>2017</v>
      </c>
      <c r="P172" s="8">
        <f t="shared" si="16"/>
        <v>42957.208333333328</v>
      </c>
      <c r="Q172" t="b">
        <v>0</v>
      </c>
      <c r="R172" t="b">
        <v>0</v>
      </c>
      <c r="S172" t="s">
        <v>60</v>
      </c>
      <c r="T172" t="str">
        <f t="shared" si="17"/>
        <v>music</v>
      </c>
      <c r="U172" t="str">
        <f t="shared" si="18"/>
        <v>indie rock</v>
      </c>
    </row>
    <row r="173" spans="1:21" ht="36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4">
        <f t="shared" si="19"/>
        <v>0.1063265306122449</v>
      </c>
      <c r="H173" s="4">
        <f t="shared" si="20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4"/>
        <v>41740.208333333336</v>
      </c>
      <c r="O173" s="12">
        <f t="shared" si="15"/>
        <v>2014</v>
      </c>
      <c r="P173" s="8">
        <f t="shared" si="16"/>
        <v>41740.208333333336</v>
      </c>
      <c r="Q173" t="b">
        <v>0</v>
      </c>
      <c r="R173" t="b">
        <v>0</v>
      </c>
      <c r="S173" t="s">
        <v>206</v>
      </c>
      <c r="T173" t="str">
        <f t="shared" si="17"/>
        <v>publishing</v>
      </c>
      <c r="U173" t="str">
        <f t="shared" si="18"/>
        <v>translations</v>
      </c>
    </row>
    <row r="174" spans="1:21" ht="22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4">
        <f t="shared" si="19"/>
        <v>0.82874999999999999</v>
      </c>
      <c r="H174" s="4">
        <f t="shared" si="20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4"/>
        <v>41854.208333333336</v>
      </c>
      <c r="O174" s="12">
        <f t="shared" si="15"/>
        <v>2014</v>
      </c>
      <c r="P174" s="8">
        <f t="shared" si="16"/>
        <v>41854.208333333336</v>
      </c>
      <c r="Q174" t="b">
        <v>0</v>
      </c>
      <c r="R174" t="b">
        <v>1</v>
      </c>
      <c r="S174" t="s">
        <v>42</v>
      </c>
      <c r="T174" t="str">
        <f t="shared" si="17"/>
        <v>film &amp; video</v>
      </c>
      <c r="U174" t="str">
        <f t="shared" si="18"/>
        <v>documentary</v>
      </c>
    </row>
    <row r="175" spans="1:21" ht="36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4">
        <f t="shared" si="19"/>
        <v>1.6301447776628748</v>
      </c>
      <c r="H175" s="4">
        <f t="shared" si="20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4"/>
        <v>41418.208333333336</v>
      </c>
      <c r="O175" s="12">
        <f t="shared" si="15"/>
        <v>2013</v>
      </c>
      <c r="P175" s="8">
        <f t="shared" si="16"/>
        <v>41418.208333333336</v>
      </c>
      <c r="Q175" t="b">
        <v>0</v>
      </c>
      <c r="R175" t="b">
        <v>0</v>
      </c>
      <c r="S175" t="s">
        <v>33</v>
      </c>
      <c r="T175" t="str">
        <f t="shared" si="17"/>
        <v>theater</v>
      </c>
      <c r="U175" t="str">
        <f t="shared" si="18"/>
        <v>plays</v>
      </c>
    </row>
    <row r="176" spans="1:21" ht="22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4">
        <f t="shared" si="19"/>
        <v>8.9466666666666672</v>
      </c>
      <c r="H176" s="4">
        <f t="shared" si="20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4"/>
        <v>42283.208333333328</v>
      </c>
      <c r="O176" s="12">
        <f t="shared" si="15"/>
        <v>2015</v>
      </c>
      <c r="P176" s="8">
        <f t="shared" si="16"/>
        <v>42283.208333333328</v>
      </c>
      <c r="Q176" t="b">
        <v>0</v>
      </c>
      <c r="R176" t="b">
        <v>1</v>
      </c>
      <c r="S176" t="s">
        <v>65</v>
      </c>
      <c r="T176" t="str">
        <f t="shared" si="17"/>
        <v>technology</v>
      </c>
      <c r="U176" t="str">
        <f t="shared" si="18"/>
        <v>wearables</v>
      </c>
    </row>
    <row r="177" spans="1:21" ht="22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4">
        <f t="shared" si="19"/>
        <v>0.26191501103752757</v>
      </c>
      <c r="H177" s="4">
        <f t="shared" si="20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4"/>
        <v>42632.208333333328</v>
      </c>
      <c r="O177" s="12">
        <f t="shared" si="15"/>
        <v>2016</v>
      </c>
      <c r="P177" s="8">
        <f t="shared" si="16"/>
        <v>42632.208333333328</v>
      </c>
      <c r="Q177" t="b">
        <v>0</v>
      </c>
      <c r="R177" t="b">
        <v>0</v>
      </c>
      <c r="S177" t="s">
        <v>33</v>
      </c>
      <c r="T177" t="str">
        <f t="shared" si="17"/>
        <v>theater</v>
      </c>
      <c r="U177" t="str">
        <f t="shared" si="18"/>
        <v>plays</v>
      </c>
    </row>
    <row r="178" spans="1:21" ht="36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4">
        <f t="shared" si="19"/>
        <v>0.74834782608695649</v>
      </c>
      <c r="H178" s="4">
        <f t="shared" si="20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4"/>
        <v>42625.208333333328</v>
      </c>
      <c r="O178" s="12">
        <f t="shared" si="15"/>
        <v>2016</v>
      </c>
      <c r="P178" s="8">
        <f t="shared" si="16"/>
        <v>42625.208333333328</v>
      </c>
      <c r="Q178" t="b">
        <v>0</v>
      </c>
      <c r="R178" t="b">
        <v>0</v>
      </c>
      <c r="S178" t="s">
        <v>33</v>
      </c>
      <c r="T178" t="str">
        <f t="shared" si="17"/>
        <v>theater</v>
      </c>
      <c r="U178" t="str">
        <f t="shared" si="18"/>
        <v>plays</v>
      </c>
    </row>
    <row r="179" spans="1:21" ht="22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4">
        <f t="shared" si="19"/>
        <v>4.1647680412371137</v>
      </c>
      <c r="H179" s="4">
        <f t="shared" si="20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4"/>
        <v>40522.25</v>
      </c>
      <c r="O179" s="12">
        <f t="shared" si="15"/>
        <v>2010</v>
      </c>
      <c r="P179" s="8">
        <f t="shared" si="16"/>
        <v>40522.25</v>
      </c>
      <c r="Q179" t="b">
        <v>0</v>
      </c>
      <c r="R179" t="b">
        <v>0</v>
      </c>
      <c r="S179" t="s">
        <v>33</v>
      </c>
      <c r="T179" t="str">
        <f t="shared" si="17"/>
        <v>theater</v>
      </c>
      <c r="U179" t="str">
        <f t="shared" si="18"/>
        <v>plays</v>
      </c>
    </row>
    <row r="180" spans="1:21" ht="22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4">
        <f t="shared" si="19"/>
        <v>0.96208333333333329</v>
      </c>
      <c r="H180" s="4">
        <f t="shared" si="20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4"/>
        <v>43008.208333333328</v>
      </c>
      <c r="O180" s="12">
        <f t="shared" si="15"/>
        <v>2017</v>
      </c>
      <c r="P180" s="8">
        <f t="shared" si="16"/>
        <v>43008.208333333328</v>
      </c>
      <c r="Q180" t="b">
        <v>0</v>
      </c>
      <c r="R180" t="b">
        <v>0</v>
      </c>
      <c r="S180" t="s">
        <v>17</v>
      </c>
      <c r="T180" t="str">
        <f t="shared" si="17"/>
        <v>food</v>
      </c>
      <c r="U180" t="str">
        <f t="shared" si="18"/>
        <v>food trucks</v>
      </c>
    </row>
    <row r="181" spans="1:21" ht="36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4">
        <f t="shared" si="19"/>
        <v>3.5771910112359548</v>
      </c>
      <c r="H181" s="4">
        <f t="shared" si="20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4"/>
        <v>41351.208333333336</v>
      </c>
      <c r="O181" s="12">
        <f t="shared" si="15"/>
        <v>2013</v>
      </c>
      <c r="P181" s="8">
        <f t="shared" si="16"/>
        <v>41351.208333333336</v>
      </c>
      <c r="Q181" t="b">
        <v>0</v>
      </c>
      <c r="R181" t="b">
        <v>1</v>
      </c>
      <c r="S181" t="s">
        <v>33</v>
      </c>
      <c r="T181" t="str">
        <f t="shared" si="17"/>
        <v>theater</v>
      </c>
      <c r="U181" t="str">
        <f t="shared" si="18"/>
        <v>plays</v>
      </c>
    </row>
    <row r="182" spans="1:21" ht="22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4">
        <f t="shared" si="19"/>
        <v>3.0845714285714285</v>
      </c>
      <c r="H182" s="4">
        <f t="shared" si="20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4"/>
        <v>40264.208333333336</v>
      </c>
      <c r="O182" s="12">
        <f t="shared" si="15"/>
        <v>2010</v>
      </c>
      <c r="P182" s="8">
        <f t="shared" si="16"/>
        <v>40264.208333333336</v>
      </c>
      <c r="Q182" t="b">
        <v>0</v>
      </c>
      <c r="R182" t="b">
        <v>0</v>
      </c>
      <c r="S182" t="s">
        <v>65</v>
      </c>
      <c r="T182" t="str">
        <f t="shared" si="17"/>
        <v>technology</v>
      </c>
      <c r="U182" t="str">
        <f t="shared" si="18"/>
        <v>wearables</v>
      </c>
    </row>
    <row r="183" spans="1:21" ht="22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4">
        <f t="shared" si="19"/>
        <v>0.61802325581395345</v>
      </c>
      <c r="H183" s="4">
        <f t="shared" si="20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4"/>
        <v>43030.208333333328</v>
      </c>
      <c r="O183" s="12">
        <f t="shared" si="15"/>
        <v>2017</v>
      </c>
      <c r="P183" s="8">
        <f t="shared" si="16"/>
        <v>43030.208333333328</v>
      </c>
      <c r="Q183" t="b">
        <v>0</v>
      </c>
      <c r="R183" t="b">
        <v>0</v>
      </c>
      <c r="S183" t="s">
        <v>28</v>
      </c>
      <c r="T183" t="str">
        <f t="shared" si="17"/>
        <v>technology</v>
      </c>
      <c r="U183" t="str">
        <f t="shared" si="18"/>
        <v>web</v>
      </c>
    </row>
    <row r="184" spans="1:21" ht="36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4">
        <f t="shared" si="19"/>
        <v>7.2232472324723247</v>
      </c>
      <c r="H184" s="4">
        <f t="shared" si="20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4"/>
        <v>43647.208333333328</v>
      </c>
      <c r="O184" s="12">
        <f t="shared" si="15"/>
        <v>2019</v>
      </c>
      <c r="P184" s="8">
        <f t="shared" si="16"/>
        <v>43647.208333333328</v>
      </c>
      <c r="Q184" t="b">
        <v>0</v>
      </c>
      <c r="R184" t="b">
        <v>0</v>
      </c>
      <c r="S184" t="s">
        <v>33</v>
      </c>
      <c r="T184" t="str">
        <f t="shared" si="17"/>
        <v>theater</v>
      </c>
      <c r="U184" t="str">
        <f t="shared" si="18"/>
        <v>plays</v>
      </c>
    </row>
    <row r="185" spans="1:21" ht="36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4">
        <f t="shared" si="19"/>
        <v>0.69117647058823528</v>
      </c>
      <c r="H185" s="4">
        <f t="shared" si="20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4"/>
        <v>40443.208333333336</v>
      </c>
      <c r="O185" s="12">
        <f t="shared" si="15"/>
        <v>2010</v>
      </c>
      <c r="P185" s="8">
        <f t="shared" si="16"/>
        <v>40443.208333333336</v>
      </c>
      <c r="Q185" t="b">
        <v>0</v>
      </c>
      <c r="R185" t="b">
        <v>0</v>
      </c>
      <c r="S185" t="s">
        <v>23</v>
      </c>
      <c r="T185" t="str">
        <f t="shared" si="17"/>
        <v>music</v>
      </c>
      <c r="U185" t="str">
        <f t="shared" si="18"/>
        <v>rock</v>
      </c>
    </row>
    <row r="186" spans="1:21" ht="22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4">
        <f t="shared" si="19"/>
        <v>2.9305555555555554</v>
      </c>
      <c r="H186" s="4">
        <f t="shared" si="20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4"/>
        <v>43589.208333333328</v>
      </c>
      <c r="O186" s="12">
        <f t="shared" si="15"/>
        <v>2019</v>
      </c>
      <c r="P186" s="8">
        <f t="shared" si="16"/>
        <v>43589.208333333328</v>
      </c>
      <c r="Q186" t="b">
        <v>0</v>
      </c>
      <c r="R186" t="b">
        <v>0</v>
      </c>
      <c r="S186" t="s">
        <v>33</v>
      </c>
      <c r="T186" t="str">
        <f t="shared" si="17"/>
        <v>theater</v>
      </c>
      <c r="U186" t="str">
        <f t="shared" si="18"/>
        <v>plays</v>
      </c>
    </row>
    <row r="187" spans="1:21" ht="22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4">
        <f t="shared" si="19"/>
        <v>0.71799999999999997</v>
      </c>
      <c r="H187" s="4">
        <f t="shared" si="20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4"/>
        <v>43244.208333333328</v>
      </c>
      <c r="O187" s="12">
        <f t="shared" si="15"/>
        <v>2018</v>
      </c>
      <c r="P187" s="8">
        <f t="shared" si="16"/>
        <v>43244.208333333328</v>
      </c>
      <c r="Q187" t="b">
        <v>0</v>
      </c>
      <c r="R187" t="b">
        <v>0</v>
      </c>
      <c r="S187" t="s">
        <v>269</v>
      </c>
      <c r="T187" t="str">
        <f t="shared" si="17"/>
        <v>film &amp; video</v>
      </c>
      <c r="U187" t="str">
        <f t="shared" si="18"/>
        <v>television</v>
      </c>
    </row>
    <row r="188" spans="1:21" ht="22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4">
        <f t="shared" si="19"/>
        <v>0.31934684684684683</v>
      </c>
      <c r="H188" s="4">
        <f t="shared" si="20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4"/>
        <v>41797.208333333336</v>
      </c>
      <c r="O188" s="12">
        <f t="shared" si="15"/>
        <v>2014</v>
      </c>
      <c r="P188" s="8">
        <f t="shared" si="16"/>
        <v>41797.208333333336</v>
      </c>
      <c r="Q188" t="b">
        <v>0</v>
      </c>
      <c r="R188" t="b">
        <v>0</v>
      </c>
      <c r="S188" t="s">
        <v>33</v>
      </c>
      <c r="T188" t="str">
        <f t="shared" si="17"/>
        <v>theater</v>
      </c>
      <c r="U188" t="str">
        <f t="shared" si="18"/>
        <v>plays</v>
      </c>
    </row>
    <row r="189" spans="1:21" ht="22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4">
        <f t="shared" si="19"/>
        <v>2.2987375415282392</v>
      </c>
      <c r="H189" s="4">
        <f t="shared" si="20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4"/>
        <v>41356.208333333336</v>
      </c>
      <c r="O189" s="12">
        <f t="shared" si="15"/>
        <v>2013</v>
      </c>
      <c r="P189" s="8">
        <f t="shared" si="16"/>
        <v>41356.208333333336</v>
      </c>
      <c r="Q189" t="b">
        <v>0</v>
      </c>
      <c r="R189" t="b">
        <v>1</v>
      </c>
      <c r="S189" t="s">
        <v>100</v>
      </c>
      <c r="T189" t="str">
        <f t="shared" si="17"/>
        <v>film &amp; video</v>
      </c>
      <c r="U189" t="str">
        <f t="shared" si="18"/>
        <v>shorts</v>
      </c>
    </row>
    <row r="190" spans="1:21" ht="22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4">
        <f t="shared" si="19"/>
        <v>0.3201219512195122</v>
      </c>
      <c r="H190" s="4">
        <f t="shared" si="20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4"/>
        <v>41976.25</v>
      </c>
      <c r="O190" s="12">
        <f t="shared" si="15"/>
        <v>2014</v>
      </c>
      <c r="P190" s="8">
        <f t="shared" si="16"/>
        <v>41976.25</v>
      </c>
      <c r="Q190" t="b">
        <v>0</v>
      </c>
      <c r="R190" t="b">
        <v>0</v>
      </c>
      <c r="S190" t="s">
        <v>33</v>
      </c>
      <c r="T190" t="str">
        <f t="shared" si="17"/>
        <v>theater</v>
      </c>
      <c r="U190" t="str">
        <f t="shared" si="18"/>
        <v>plays</v>
      </c>
    </row>
    <row r="191" spans="1:21" ht="22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4">
        <f t="shared" si="19"/>
        <v>0.23525352848928385</v>
      </c>
      <c r="H191" s="4">
        <f t="shared" si="20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4"/>
        <v>42433.25</v>
      </c>
      <c r="O191" s="12">
        <f t="shared" si="15"/>
        <v>2016</v>
      </c>
      <c r="P191" s="8">
        <f t="shared" si="16"/>
        <v>42433.25</v>
      </c>
      <c r="Q191" t="b">
        <v>0</v>
      </c>
      <c r="R191" t="b">
        <v>0</v>
      </c>
      <c r="S191" t="s">
        <v>33</v>
      </c>
      <c r="T191" t="str">
        <f t="shared" si="17"/>
        <v>theater</v>
      </c>
      <c r="U191" t="str">
        <f t="shared" si="18"/>
        <v>plays</v>
      </c>
    </row>
    <row r="192" spans="1:21" ht="22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4">
        <f t="shared" si="19"/>
        <v>0.68594594594594593</v>
      </c>
      <c r="H192" s="4">
        <f t="shared" si="20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4"/>
        <v>41430.208333333336</v>
      </c>
      <c r="O192" s="12">
        <f t="shared" si="15"/>
        <v>2013</v>
      </c>
      <c r="P192" s="8">
        <f t="shared" si="16"/>
        <v>41430.208333333336</v>
      </c>
      <c r="Q192" t="b">
        <v>0</v>
      </c>
      <c r="R192" t="b">
        <v>1</v>
      </c>
      <c r="S192" t="s">
        <v>33</v>
      </c>
      <c r="T192" t="str">
        <f t="shared" si="17"/>
        <v>theater</v>
      </c>
      <c r="U192" t="str">
        <f t="shared" si="18"/>
        <v>plays</v>
      </c>
    </row>
    <row r="193" spans="1:21" ht="22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4">
        <f t="shared" si="19"/>
        <v>0.37952380952380954</v>
      </c>
      <c r="H193" s="4">
        <f t="shared" si="20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4"/>
        <v>43539.208333333328</v>
      </c>
      <c r="O193" s="12">
        <f t="shared" si="15"/>
        <v>2019</v>
      </c>
      <c r="P193" s="8">
        <f t="shared" si="16"/>
        <v>43539.208333333328</v>
      </c>
      <c r="Q193" t="b">
        <v>0</v>
      </c>
      <c r="R193" t="b">
        <v>0</v>
      </c>
      <c r="S193" t="s">
        <v>33</v>
      </c>
      <c r="T193" t="str">
        <f t="shared" si="17"/>
        <v>theater</v>
      </c>
      <c r="U193" t="str">
        <f t="shared" si="18"/>
        <v>plays</v>
      </c>
    </row>
    <row r="194" spans="1:21" ht="2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4">
        <f t="shared" si="19"/>
        <v>0.19992957746478873</v>
      </c>
      <c r="H194" s="4">
        <f t="shared" si="20"/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4"/>
        <v>41821.208333333336</v>
      </c>
      <c r="O194" s="12">
        <f t="shared" si="15"/>
        <v>2014</v>
      </c>
      <c r="P194" s="8">
        <f t="shared" si="16"/>
        <v>41821.208333333336</v>
      </c>
      <c r="Q194" t="b">
        <v>0</v>
      </c>
      <c r="R194" t="b">
        <v>0</v>
      </c>
      <c r="S194" t="s">
        <v>23</v>
      </c>
      <c r="T194" t="str">
        <f t="shared" si="17"/>
        <v>music</v>
      </c>
      <c r="U194" t="str">
        <f t="shared" si="18"/>
        <v>rock</v>
      </c>
    </row>
    <row r="195" spans="1:21" ht="22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4">
        <f t="shared" si="19"/>
        <v>0.45636363636363636</v>
      </c>
      <c r="H195" s="4">
        <f t="shared" si="20"/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21">(((M195/60)/60)/24)+DATE(1970,1,1)</f>
        <v>43202.208333333328</v>
      </c>
      <c r="O195" s="12">
        <f t="shared" ref="O195:O258" si="22">YEAR(N195)</f>
        <v>2018</v>
      </c>
      <c r="P195" s="8">
        <f t="shared" ref="P195:P258" si="23">(((M195/60)/60)/24)+DATE(1970,1,1)</f>
        <v>43202.208333333328</v>
      </c>
      <c r="Q195" t="b">
        <v>1</v>
      </c>
      <c r="R195" t="b">
        <v>0</v>
      </c>
      <c r="S195" t="s">
        <v>60</v>
      </c>
      <c r="T195" t="str">
        <f t="shared" ref="T195:T258" si="24">MID(S195,1,SEARCH("/",S195)-1)</f>
        <v>music</v>
      </c>
      <c r="U195" t="str">
        <f t="shared" ref="U195:U258" si="25">MID(S195,SEARCH("/",S195)+1,LEN(S195))</f>
        <v>indie rock</v>
      </c>
    </row>
    <row r="196" spans="1:21" ht="22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4">
        <f t="shared" ref="G196:G259" si="26">E196/D196</f>
        <v>1.227605633802817</v>
      </c>
      <c r="H196" s="4">
        <f t="shared" ref="H196:H259" si="27">E196/I196</f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21"/>
        <v>42277.208333333328</v>
      </c>
      <c r="O196" s="12">
        <f t="shared" si="22"/>
        <v>2015</v>
      </c>
      <c r="P196" s="8">
        <f t="shared" si="23"/>
        <v>42277.208333333328</v>
      </c>
      <c r="Q196" t="b">
        <v>0</v>
      </c>
      <c r="R196" t="b">
        <v>0</v>
      </c>
      <c r="S196" t="s">
        <v>148</v>
      </c>
      <c r="T196" t="str">
        <f t="shared" si="24"/>
        <v>music</v>
      </c>
      <c r="U196" t="str">
        <f t="shared" si="25"/>
        <v>metal</v>
      </c>
    </row>
    <row r="197" spans="1:21" ht="22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4">
        <f t="shared" si="26"/>
        <v>3.61753164556962</v>
      </c>
      <c r="H197" s="4">
        <f t="shared" si="27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21"/>
        <v>43317.208333333328</v>
      </c>
      <c r="O197" s="12">
        <f t="shared" si="22"/>
        <v>2018</v>
      </c>
      <c r="P197" s="8">
        <f t="shared" si="23"/>
        <v>43317.208333333328</v>
      </c>
      <c r="Q197" t="b">
        <v>0</v>
      </c>
      <c r="R197" t="b">
        <v>0</v>
      </c>
      <c r="S197" t="s">
        <v>50</v>
      </c>
      <c r="T197" t="str">
        <f t="shared" si="24"/>
        <v>music</v>
      </c>
      <c r="U197" t="str">
        <f t="shared" si="25"/>
        <v>electric music</v>
      </c>
    </row>
    <row r="198" spans="1:21" ht="22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4">
        <f t="shared" si="26"/>
        <v>0.63146341463414635</v>
      </c>
      <c r="H198" s="4">
        <f t="shared" si="27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21"/>
        <v>42635.208333333328</v>
      </c>
      <c r="O198" s="12">
        <f t="shared" si="22"/>
        <v>2016</v>
      </c>
      <c r="P198" s="8">
        <f t="shared" si="23"/>
        <v>42635.208333333328</v>
      </c>
      <c r="Q198" t="b">
        <v>0</v>
      </c>
      <c r="R198" t="b">
        <v>0</v>
      </c>
      <c r="S198" t="s">
        <v>65</v>
      </c>
      <c r="T198" t="str">
        <f t="shared" si="24"/>
        <v>technology</v>
      </c>
      <c r="U198" t="str">
        <f t="shared" si="25"/>
        <v>wearables</v>
      </c>
    </row>
    <row r="199" spans="1:21" ht="22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4">
        <f t="shared" si="26"/>
        <v>2.9820475319926874</v>
      </c>
      <c r="H199" s="4">
        <f t="shared" si="27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21"/>
        <v>42923.208333333328</v>
      </c>
      <c r="O199" s="12">
        <f t="shared" si="22"/>
        <v>2017</v>
      </c>
      <c r="P199" s="8">
        <f t="shared" si="23"/>
        <v>42923.208333333328</v>
      </c>
      <c r="Q199" t="b">
        <v>0</v>
      </c>
      <c r="R199" t="b">
        <v>0</v>
      </c>
      <c r="S199" t="s">
        <v>53</v>
      </c>
      <c r="T199" t="str">
        <f t="shared" si="24"/>
        <v>film &amp; video</v>
      </c>
      <c r="U199" t="str">
        <f t="shared" si="25"/>
        <v>drama</v>
      </c>
    </row>
    <row r="200" spans="1:21" ht="22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4">
        <f t="shared" si="26"/>
        <v>9.5585443037974685E-2</v>
      </c>
      <c r="H200" s="4">
        <f t="shared" si="27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21"/>
        <v>40425.208333333336</v>
      </c>
      <c r="O200" s="12">
        <f t="shared" si="22"/>
        <v>2010</v>
      </c>
      <c r="P200" s="8">
        <f t="shared" si="23"/>
        <v>40425.208333333336</v>
      </c>
      <c r="Q200" t="b">
        <v>0</v>
      </c>
      <c r="R200" t="b">
        <v>0</v>
      </c>
      <c r="S200" t="s">
        <v>50</v>
      </c>
      <c r="T200" t="str">
        <f t="shared" si="24"/>
        <v>music</v>
      </c>
      <c r="U200" t="str">
        <f t="shared" si="25"/>
        <v>electric music</v>
      </c>
    </row>
    <row r="201" spans="1:21" ht="22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4">
        <f t="shared" si="26"/>
        <v>0.5377777777777778</v>
      </c>
      <c r="H201" s="4">
        <f t="shared" si="27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21"/>
        <v>42196.208333333328</v>
      </c>
      <c r="O201" s="12">
        <f t="shared" si="22"/>
        <v>2015</v>
      </c>
      <c r="P201" s="8">
        <f t="shared" si="23"/>
        <v>42196.208333333328</v>
      </c>
      <c r="Q201" t="b">
        <v>0</v>
      </c>
      <c r="R201" t="b">
        <v>0</v>
      </c>
      <c r="S201" t="s">
        <v>23</v>
      </c>
      <c r="T201" t="str">
        <f t="shared" si="24"/>
        <v>music</v>
      </c>
      <c r="U201" t="str">
        <f t="shared" si="25"/>
        <v>rock</v>
      </c>
    </row>
    <row r="202" spans="1:21" ht="22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4">
        <f t="shared" si="26"/>
        <v>0.02</v>
      </c>
      <c r="H202" s="4">
        <f t="shared" si="27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21"/>
        <v>40273.208333333336</v>
      </c>
      <c r="O202" s="12">
        <f t="shared" si="22"/>
        <v>2010</v>
      </c>
      <c r="P202" s="8">
        <f t="shared" si="23"/>
        <v>40273.208333333336</v>
      </c>
      <c r="Q202" t="b">
        <v>0</v>
      </c>
      <c r="R202" t="b">
        <v>0</v>
      </c>
      <c r="S202" t="s">
        <v>33</v>
      </c>
      <c r="T202" t="str">
        <f t="shared" si="24"/>
        <v>theater</v>
      </c>
      <c r="U202" t="str">
        <f t="shared" si="25"/>
        <v>plays</v>
      </c>
    </row>
    <row r="203" spans="1:21" ht="36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4">
        <f t="shared" si="26"/>
        <v>6.8119047619047617</v>
      </c>
      <c r="H203" s="4">
        <f t="shared" si="27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21"/>
        <v>41863.208333333336</v>
      </c>
      <c r="O203" s="12">
        <f t="shared" si="22"/>
        <v>2014</v>
      </c>
      <c r="P203" s="8">
        <f t="shared" si="23"/>
        <v>41863.208333333336</v>
      </c>
      <c r="Q203" t="b">
        <v>0</v>
      </c>
      <c r="R203" t="b">
        <v>0</v>
      </c>
      <c r="S203" t="s">
        <v>28</v>
      </c>
      <c r="T203" t="str">
        <f t="shared" si="24"/>
        <v>technology</v>
      </c>
      <c r="U203" t="str">
        <f t="shared" si="25"/>
        <v>web</v>
      </c>
    </row>
    <row r="204" spans="1:21" ht="22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4">
        <f t="shared" si="26"/>
        <v>0.78831325301204824</v>
      </c>
      <c r="H204" s="4">
        <f t="shared" si="27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21"/>
        <v>40822.208333333336</v>
      </c>
      <c r="O204" s="12">
        <f t="shared" si="22"/>
        <v>2011</v>
      </c>
      <c r="P204" s="8">
        <f t="shared" si="23"/>
        <v>40822.208333333336</v>
      </c>
      <c r="Q204" t="b">
        <v>0</v>
      </c>
      <c r="R204" t="b">
        <v>0</v>
      </c>
      <c r="S204" t="s">
        <v>17</v>
      </c>
      <c r="T204" t="str">
        <f t="shared" si="24"/>
        <v>food</v>
      </c>
      <c r="U204" t="str">
        <f t="shared" si="25"/>
        <v>food trucks</v>
      </c>
    </row>
    <row r="205" spans="1:21" ht="36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4">
        <f t="shared" si="26"/>
        <v>1.3440792216817234</v>
      </c>
      <c r="H205" s="4">
        <f t="shared" si="27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21"/>
        <v>42754.25</v>
      </c>
      <c r="O205" s="12">
        <f t="shared" si="22"/>
        <v>2017</v>
      </c>
      <c r="P205" s="8">
        <f t="shared" si="23"/>
        <v>42754.25</v>
      </c>
      <c r="Q205" t="b">
        <v>0</v>
      </c>
      <c r="R205" t="b">
        <v>0</v>
      </c>
      <c r="S205" t="s">
        <v>33</v>
      </c>
      <c r="T205" t="str">
        <f t="shared" si="24"/>
        <v>theater</v>
      </c>
      <c r="U205" t="str">
        <f t="shared" si="25"/>
        <v>plays</v>
      </c>
    </row>
    <row r="206" spans="1:21" ht="22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4">
        <f t="shared" si="26"/>
        <v>3.372E-2</v>
      </c>
      <c r="H206" s="4">
        <f t="shared" si="27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21"/>
        <v>40646.208333333336</v>
      </c>
      <c r="O206" s="12">
        <f t="shared" si="22"/>
        <v>2011</v>
      </c>
      <c r="P206" s="8">
        <f t="shared" si="23"/>
        <v>40646.208333333336</v>
      </c>
      <c r="Q206" t="b">
        <v>0</v>
      </c>
      <c r="R206" t="b">
        <v>0</v>
      </c>
      <c r="S206" t="s">
        <v>159</v>
      </c>
      <c r="T206" t="str">
        <f t="shared" si="24"/>
        <v>music</v>
      </c>
      <c r="U206" t="str">
        <f t="shared" si="25"/>
        <v>jazz</v>
      </c>
    </row>
    <row r="207" spans="1:21" ht="22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4">
        <f t="shared" si="26"/>
        <v>4.3184615384615386</v>
      </c>
      <c r="H207" s="4">
        <f t="shared" si="27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21"/>
        <v>43402.208333333328</v>
      </c>
      <c r="O207" s="12">
        <f t="shared" si="22"/>
        <v>2018</v>
      </c>
      <c r="P207" s="8">
        <f t="shared" si="23"/>
        <v>43402.208333333328</v>
      </c>
      <c r="Q207" t="b">
        <v>1</v>
      </c>
      <c r="R207" t="b">
        <v>0</v>
      </c>
      <c r="S207" t="s">
        <v>33</v>
      </c>
      <c r="T207" t="str">
        <f t="shared" si="24"/>
        <v>theater</v>
      </c>
      <c r="U207" t="str">
        <f t="shared" si="25"/>
        <v>plays</v>
      </c>
    </row>
    <row r="208" spans="1:21" ht="22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4">
        <f t="shared" si="26"/>
        <v>0.38844444444444443</v>
      </c>
      <c r="H208" s="4">
        <f t="shared" si="27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21"/>
        <v>40245.25</v>
      </c>
      <c r="O208" s="12">
        <f t="shared" si="22"/>
        <v>2010</v>
      </c>
      <c r="P208" s="8">
        <f t="shared" si="23"/>
        <v>40245.25</v>
      </c>
      <c r="Q208" t="b">
        <v>0</v>
      </c>
      <c r="R208" t="b">
        <v>0</v>
      </c>
      <c r="S208" t="s">
        <v>119</v>
      </c>
      <c r="T208" t="str">
        <f t="shared" si="24"/>
        <v>publishing</v>
      </c>
      <c r="U208" t="str">
        <f t="shared" si="25"/>
        <v>fiction</v>
      </c>
    </row>
    <row r="209" spans="1:21" ht="36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4">
        <f t="shared" si="26"/>
        <v>4.2569999999999997</v>
      </c>
      <c r="H209" s="4">
        <f t="shared" si="27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21"/>
        <v>43360.208333333328</v>
      </c>
      <c r="O209" s="12">
        <f t="shared" si="22"/>
        <v>2018</v>
      </c>
      <c r="P209" s="8">
        <f t="shared" si="23"/>
        <v>43360.208333333328</v>
      </c>
      <c r="Q209" t="b">
        <v>0</v>
      </c>
      <c r="R209" t="b">
        <v>1</v>
      </c>
      <c r="S209" t="s">
        <v>23</v>
      </c>
      <c r="T209" t="str">
        <f t="shared" si="24"/>
        <v>music</v>
      </c>
      <c r="U209" t="str">
        <f t="shared" si="25"/>
        <v>rock</v>
      </c>
    </row>
    <row r="210" spans="1:21" ht="22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4">
        <f t="shared" si="26"/>
        <v>1.0112239715591671</v>
      </c>
      <c r="H210" s="4">
        <f t="shared" si="27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21"/>
        <v>43072.25</v>
      </c>
      <c r="O210" s="12">
        <f t="shared" si="22"/>
        <v>2017</v>
      </c>
      <c r="P210" s="8">
        <f t="shared" si="23"/>
        <v>43072.25</v>
      </c>
      <c r="Q210" t="b">
        <v>0</v>
      </c>
      <c r="R210" t="b">
        <v>0</v>
      </c>
      <c r="S210" t="s">
        <v>42</v>
      </c>
      <c r="T210" t="str">
        <f t="shared" si="24"/>
        <v>film &amp; video</v>
      </c>
      <c r="U210" t="str">
        <f t="shared" si="25"/>
        <v>documentary</v>
      </c>
    </row>
    <row r="211" spans="1:21" ht="2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4">
        <f t="shared" si="26"/>
        <v>0.21188688946015424</v>
      </c>
      <c r="H211" s="4">
        <f t="shared" si="27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21"/>
        <v>42503.208333333328</v>
      </c>
      <c r="O211" s="12">
        <f t="shared" si="22"/>
        <v>2016</v>
      </c>
      <c r="P211" s="8">
        <f t="shared" si="23"/>
        <v>42503.208333333328</v>
      </c>
      <c r="Q211" t="b">
        <v>0</v>
      </c>
      <c r="R211" t="b">
        <v>0</v>
      </c>
      <c r="S211" t="s">
        <v>42</v>
      </c>
      <c r="T211" t="str">
        <f t="shared" si="24"/>
        <v>film &amp; video</v>
      </c>
      <c r="U211" t="str">
        <f t="shared" si="25"/>
        <v>documentary</v>
      </c>
    </row>
    <row r="212" spans="1:21" ht="22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4">
        <f t="shared" si="26"/>
        <v>0.67425531914893622</v>
      </c>
      <c r="H212" s="4">
        <f t="shared" si="27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21"/>
        <v>42824.208333333328</v>
      </c>
      <c r="O212" s="12">
        <f t="shared" si="22"/>
        <v>2017</v>
      </c>
      <c r="P212" s="8">
        <f t="shared" si="23"/>
        <v>42824.208333333328</v>
      </c>
      <c r="Q212" t="b">
        <v>0</v>
      </c>
      <c r="R212" t="b">
        <v>0</v>
      </c>
      <c r="S212" t="s">
        <v>474</v>
      </c>
      <c r="T212" t="str">
        <f t="shared" si="24"/>
        <v>film &amp; video</v>
      </c>
      <c r="U212" t="str">
        <f t="shared" si="25"/>
        <v>science fiction</v>
      </c>
    </row>
    <row r="213" spans="1:21" ht="36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4">
        <f t="shared" si="26"/>
        <v>0.9492337164750958</v>
      </c>
      <c r="H213" s="4">
        <f t="shared" si="27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21"/>
        <v>41537.208333333336</v>
      </c>
      <c r="O213" s="12">
        <f t="shared" si="22"/>
        <v>2013</v>
      </c>
      <c r="P213" s="8">
        <f t="shared" si="23"/>
        <v>41537.208333333336</v>
      </c>
      <c r="Q213" t="b">
        <v>0</v>
      </c>
      <c r="R213" t="b">
        <v>0</v>
      </c>
      <c r="S213" t="s">
        <v>33</v>
      </c>
      <c r="T213" t="str">
        <f t="shared" si="24"/>
        <v>theater</v>
      </c>
      <c r="U213" t="str">
        <f t="shared" si="25"/>
        <v>plays</v>
      </c>
    </row>
    <row r="214" spans="1:21" ht="36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4">
        <f t="shared" si="26"/>
        <v>1.5185185185185186</v>
      </c>
      <c r="H214" s="4">
        <f t="shared" si="27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21"/>
        <v>43860.25</v>
      </c>
      <c r="O214" s="12">
        <f t="shared" si="22"/>
        <v>2020</v>
      </c>
      <c r="P214" s="8">
        <f t="shared" si="23"/>
        <v>43860.25</v>
      </c>
      <c r="Q214" t="b">
        <v>0</v>
      </c>
      <c r="R214" t="b">
        <v>0</v>
      </c>
      <c r="S214" t="s">
        <v>33</v>
      </c>
      <c r="T214" t="str">
        <f t="shared" si="24"/>
        <v>theater</v>
      </c>
      <c r="U214" t="str">
        <f t="shared" si="25"/>
        <v>plays</v>
      </c>
    </row>
    <row r="215" spans="1:21" ht="36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4">
        <f t="shared" si="26"/>
        <v>1.9516382252559727</v>
      </c>
      <c r="H215" s="4">
        <f t="shared" si="27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21"/>
        <v>40496.25</v>
      </c>
      <c r="O215" s="12">
        <f t="shared" si="22"/>
        <v>2010</v>
      </c>
      <c r="P215" s="8">
        <f t="shared" si="23"/>
        <v>40496.25</v>
      </c>
      <c r="Q215" t="b">
        <v>0</v>
      </c>
      <c r="R215" t="b">
        <v>1</v>
      </c>
      <c r="S215" t="s">
        <v>60</v>
      </c>
      <c r="T215" t="str">
        <f t="shared" si="24"/>
        <v>music</v>
      </c>
      <c r="U215" t="str">
        <f t="shared" si="25"/>
        <v>indie rock</v>
      </c>
    </row>
    <row r="216" spans="1:21" ht="22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4">
        <f t="shared" si="26"/>
        <v>10.231428571428571</v>
      </c>
      <c r="H216" s="4">
        <f t="shared" si="27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21"/>
        <v>40415.208333333336</v>
      </c>
      <c r="O216" s="12">
        <f t="shared" si="22"/>
        <v>2010</v>
      </c>
      <c r="P216" s="8">
        <f t="shared" si="23"/>
        <v>40415.208333333336</v>
      </c>
      <c r="Q216" t="b">
        <v>0</v>
      </c>
      <c r="R216" t="b">
        <v>0</v>
      </c>
      <c r="S216" t="s">
        <v>23</v>
      </c>
      <c r="T216" t="str">
        <f t="shared" si="24"/>
        <v>music</v>
      </c>
      <c r="U216" t="str">
        <f t="shared" si="25"/>
        <v>rock</v>
      </c>
    </row>
    <row r="217" spans="1:21" ht="22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4">
        <f t="shared" si="26"/>
        <v>3.8418367346938778E-2</v>
      </c>
      <c r="H217" s="4">
        <f t="shared" si="27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21"/>
        <v>43511.25</v>
      </c>
      <c r="O217" s="12">
        <f t="shared" si="22"/>
        <v>2019</v>
      </c>
      <c r="P217" s="8">
        <f t="shared" si="23"/>
        <v>43511.25</v>
      </c>
      <c r="Q217" t="b">
        <v>0</v>
      </c>
      <c r="R217" t="b">
        <v>0</v>
      </c>
      <c r="S217" t="s">
        <v>33</v>
      </c>
      <c r="T217" t="str">
        <f t="shared" si="24"/>
        <v>theater</v>
      </c>
      <c r="U217" t="str">
        <f t="shared" si="25"/>
        <v>plays</v>
      </c>
    </row>
    <row r="218" spans="1:21" ht="22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4">
        <f t="shared" si="26"/>
        <v>1.5507066557107643</v>
      </c>
      <c r="H218" s="4">
        <f t="shared" si="27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21"/>
        <v>40871.25</v>
      </c>
      <c r="O218" s="12">
        <f t="shared" si="22"/>
        <v>2011</v>
      </c>
      <c r="P218" s="8">
        <f t="shared" si="23"/>
        <v>40871.25</v>
      </c>
      <c r="Q218" t="b">
        <v>0</v>
      </c>
      <c r="R218" t="b">
        <v>0</v>
      </c>
      <c r="S218" t="s">
        <v>33</v>
      </c>
      <c r="T218" t="str">
        <f t="shared" si="24"/>
        <v>theater</v>
      </c>
      <c r="U218" t="str">
        <f t="shared" si="25"/>
        <v>plays</v>
      </c>
    </row>
    <row r="219" spans="1:21" ht="22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4">
        <f t="shared" si="26"/>
        <v>0.44753477588871715</v>
      </c>
      <c r="H219" s="4">
        <f t="shared" si="27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21"/>
        <v>43592.208333333328</v>
      </c>
      <c r="O219" s="12">
        <f t="shared" si="22"/>
        <v>2019</v>
      </c>
      <c r="P219" s="8">
        <f t="shared" si="23"/>
        <v>43592.208333333328</v>
      </c>
      <c r="Q219" t="b">
        <v>0</v>
      </c>
      <c r="R219" t="b">
        <v>0</v>
      </c>
      <c r="S219" t="s">
        <v>474</v>
      </c>
      <c r="T219" t="str">
        <f t="shared" si="24"/>
        <v>film &amp; video</v>
      </c>
      <c r="U219" t="str">
        <f t="shared" si="25"/>
        <v>science fiction</v>
      </c>
    </row>
    <row r="220" spans="1:21" ht="22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4">
        <f t="shared" si="26"/>
        <v>2.1594736842105262</v>
      </c>
      <c r="H220" s="4">
        <f t="shared" si="27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21"/>
        <v>40892.25</v>
      </c>
      <c r="O220" s="12">
        <f t="shared" si="22"/>
        <v>2011</v>
      </c>
      <c r="P220" s="8">
        <f t="shared" si="23"/>
        <v>40892.25</v>
      </c>
      <c r="Q220" t="b">
        <v>0</v>
      </c>
      <c r="R220" t="b">
        <v>1</v>
      </c>
      <c r="S220" t="s">
        <v>100</v>
      </c>
      <c r="T220" t="str">
        <f t="shared" si="24"/>
        <v>film &amp; video</v>
      </c>
      <c r="U220" t="str">
        <f t="shared" si="25"/>
        <v>shorts</v>
      </c>
    </row>
    <row r="221" spans="1:21" ht="22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4">
        <f t="shared" si="26"/>
        <v>3.3212709832134291</v>
      </c>
      <c r="H221" s="4">
        <f t="shared" si="27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21"/>
        <v>41149.208333333336</v>
      </c>
      <c r="O221" s="12">
        <f t="shared" si="22"/>
        <v>2012</v>
      </c>
      <c r="P221" s="8">
        <f t="shared" si="23"/>
        <v>41149.208333333336</v>
      </c>
      <c r="Q221" t="b">
        <v>0</v>
      </c>
      <c r="R221" t="b">
        <v>0</v>
      </c>
      <c r="S221" t="s">
        <v>71</v>
      </c>
      <c r="T221" t="str">
        <f t="shared" si="24"/>
        <v>film &amp; video</v>
      </c>
      <c r="U221" t="str">
        <f t="shared" si="25"/>
        <v>animation</v>
      </c>
    </row>
    <row r="222" spans="1:21" ht="22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4">
        <f t="shared" si="26"/>
        <v>8.4430379746835441E-2</v>
      </c>
      <c r="H222" s="4">
        <f t="shared" si="27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21"/>
        <v>40743.208333333336</v>
      </c>
      <c r="O222" s="12">
        <f t="shared" si="22"/>
        <v>2011</v>
      </c>
      <c r="P222" s="8">
        <f t="shared" si="23"/>
        <v>40743.208333333336</v>
      </c>
      <c r="Q222" t="b">
        <v>1</v>
      </c>
      <c r="R222" t="b">
        <v>0</v>
      </c>
      <c r="S222" t="s">
        <v>33</v>
      </c>
      <c r="T222" t="str">
        <f t="shared" si="24"/>
        <v>theater</v>
      </c>
      <c r="U222" t="str">
        <f t="shared" si="25"/>
        <v>plays</v>
      </c>
    </row>
    <row r="223" spans="1:21" ht="36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4">
        <f t="shared" si="26"/>
        <v>0.9862551440329218</v>
      </c>
      <c r="H223" s="4">
        <f t="shared" si="27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21"/>
        <v>41083.208333333336</v>
      </c>
      <c r="O223" s="12">
        <f t="shared" si="22"/>
        <v>2012</v>
      </c>
      <c r="P223" s="8">
        <f t="shared" si="23"/>
        <v>41083.208333333336</v>
      </c>
      <c r="Q223" t="b">
        <v>1</v>
      </c>
      <c r="R223" t="b">
        <v>0</v>
      </c>
      <c r="S223" t="s">
        <v>17</v>
      </c>
      <c r="T223" t="str">
        <f t="shared" si="24"/>
        <v>food</v>
      </c>
      <c r="U223" t="str">
        <f t="shared" si="25"/>
        <v>food trucks</v>
      </c>
    </row>
    <row r="224" spans="1:21" ht="22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4">
        <f t="shared" si="26"/>
        <v>1.3797916666666667</v>
      </c>
      <c r="H224" s="4">
        <f t="shared" si="27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21"/>
        <v>41915.208333333336</v>
      </c>
      <c r="O224" s="12">
        <f t="shared" si="22"/>
        <v>2014</v>
      </c>
      <c r="P224" s="8">
        <f t="shared" si="23"/>
        <v>41915.208333333336</v>
      </c>
      <c r="Q224" t="b">
        <v>0</v>
      </c>
      <c r="R224" t="b">
        <v>0</v>
      </c>
      <c r="S224" t="s">
        <v>122</v>
      </c>
      <c r="T224" t="str">
        <f t="shared" si="24"/>
        <v>photography</v>
      </c>
      <c r="U224" t="str">
        <f t="shared" si="25"/>
        <v>photography books</v>
      </c>
    </row>
    <row r="225" spans="1:21" ht="22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4">
        <f t="shared" si="26"/>
        <v>0.93810996563573879</v>
      </c>
      <c r="H225" s="4">
        <f t="shared" si="27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21"/>
        <v>42459.208333333328</v>
      </c>
      <c r="O225" s="12">
        <f t="shared" si="22"/>
        <v>2016</v>
      </c>
      <c r="P225" s="8">
        <f t="shared" si="23"/>
        <v>42459.208333333328</v>
      </c>
      <c r="Q225" t="b">
        <v>0</v>
      </c>
      <c r="R225" t="b">
        <v>0</v>
      </c>
      <c r="S225" t="s">
        <v>33</v>
      </c>
      <c r="T225" t="str">
        <f t="shared" si="24"/>
        <v>theater</v>
      </c>
      <c r="U225" t="str">
        <f t="shared" si="25"/>
        <v>plays</v>
      </c>
    </row>
    <row r="226" spans="1:21" ht="22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4">
        <f t="shared" si="26"/>
        <v>4.0363930885529156</v>
      </c>
      <c r="H226" s="4">
        <f t="shared" si="27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21"/>
        <v>41951.25</v>
      </c>
      <c r="O226" s="12">
        <f t="shared" si="22"/>
        <v>2014</v>
      </c>
      <c r="P226" s="8">
        <f t="shared" si="23"/>
        <v>41951.25</v>
      </c>
      <c r="Q226" t="b">
        <v>0</v>
      </c>
      <c r="R226" t="b">
        <v>0</v>
      </c>
      <c r="S226" t="s">
        <v>474</v>
      </c>
      <c r="T226" t="str">
        <f t="shared" si="24"/>
        <v>film &amp; video</v>
      </c>
      <c r="U226" t="str">
        <f t="shared" si="25"/>
        <v>science fiction</v>
      </c>
    </row>
    <row r="227" spans="1:21" ht="22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4">
        <f t="shared" si="26"/>
        <v>2.6017404129793511</v>
      </c>
      <c r="H227" s="4">
        <f t="shared" si="27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21"/>
        <v>41762.208333333336</v>
      </c>
      <c r="O227" s="12">
        <f t="shared" si="22"/>
        <v>2014</v>
      </c>
      <c r="P227" s="8">
        <f t="shared" si="23"/>
        <v>41762.208333333336</v>
      </c>
      <c r="Q227" t="b">
        <v>1</v>
      </c>
      <c r="R227" t="b">
        <v>0</v>
      </c>
      <c r="S227" t="s">
        <v>23</v>
      </c>
      <c r="T227" t="str">
        <f t="shared" si="24"/>
        <v>music</v>
      </c>
      <c r="U227" t="str">
        <f t="shared" si="25"/>
        <v>rock</v>
      </c>
    </row>
    <row r="228" spans="1:21" ht="22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4">
        <f t="shared" si="26"/>
        <v>3.6663333333333332</v>
      </c>
      <c r="H228" s="4">
        <f t="shared" si="27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21"/>
        <v>40313.208333333336</v>
      </c>
      <c r="O228" s="12">
        <f t="shared" si="22"/>
        <v>2010</v>
      </c>
      <c r="P228" s="8">
        <f t="shared" si="23"/>
        <v>40313.208333333336</v>
      </c>
      <c r="Q228" t="b">
        <v>0</v>
      </c>
      <c r="R228" t="b">
        <v>0</v>
      </c>
      <c r="S228" t="s">
        <v>122</v>
      </c>
      <c r="T228" t="str">
        <f t="shared" si="24"/>
        <v>photography</v>
      </c>
      <c r="U228" t="str">
        <f t="shared" si="25"/>
        <v>photography books</v>
      </c>
    </row>
    <row r="229" spans="1:21" ht="2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4">
        <f t="shared" si="26"/>
        <v>1.687208538587849</v>
      </c>
      <c r="H229" s="4">
        <f t="shared" si="27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21"/>
        <v>42145.208333333328</v>
      </c>
      <c r="O229" s="12">
        <f t="shared" si="22"/>
        <v>2015</v>
      </c>
      <c r="P229" s="8">
        <f t="shared" si="23"/>
        <v>42145.208333333328</v>
      </c>
      <c r="Q229" t="b">
        <v>0</v>
      </c>
      <c r="R229" t="b">
        <v>0</v>
      </c>
      <c r="S229" t="s">
        <v>292</v>
      </c>
      <c r="T229" t="str">
        <f t="shared" si="24"/>
        <v>games</v>
      </c>
      <c r="U229" t="str">
        <f t="shared" si="25"/>
        <v>mobile games</v>
      </c>
    </row>
    <row r="230" spans="1:21" ht="22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4">
        <f t="shared" si="26"/>
        <v>1.1990717911530093</v>
      </c>
      <c r="H230" s="4">
        <f t="shared" si="27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21"/>
        <v>42638.208333333328</v>
      </c>
      <c r="O230" s="12">
        <f t="shared" si="22"/>
        <v>2016</v>
      </c>
      <c r="P230" s="8">
        <f t="shared" si="23"/>
        <v>42638.208333333328</v>
      </c>
      <c r="Q230" t="b">
        <v>0</v>
      </c>
      <c r="R230" t="b">
        <v>0</v>
      </c>
      <c r="S230" t="s">
        <v>71</v>
      </c>
      <c r="T230" t="str">
        <f t="shared" si="24"/>
        <v>film &amp; video</v>
      </c>
      <c r="U230" t="str">
        <f t="shared" si="25"/>
        <v>animation</v>
      </c>
    </row>
    <row r="231" spans="1:21" ht="22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4">
        <f t="shared" si="26"/>
        <v>1.936892523364486</v>
      </c>
      <c r="H231" s="4">
        <f t="shared" si="27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21"/>
        <v>42935.208333333328</v>
      </c>
      <c r="O231" s="12">
        <f t="shared" si="22"/>
        <v>2017</v>
      </c>
      <c r="P231" s="8">
        <f t="shared" si="23"/>
        <v>42935.208333333328</v>
      </c>
      <c r="Q231" t="b">
        <v>0</v>
      </c>
      <c r="R231" t="b">
        <v>1</v>
      </c>
      <c r="S231" t="s">
        <v>292</v>
      </c>
      <c r="T231" t="str">
        <f t="shared" si="24"/>
        <v>games</v>
      </c>
      <c r="U231" t="str">
        <f t="shared" si="25"/>
        <v>mobile games</v>
      </c>
    </row>
    <row r="232" spans="1:21" ht="22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4">
        <f t="shared" si="26"/>
        <v>4.2016666666666671</v>
      </c>
      <c r="H232" s="4">
        <f t="shared" si="27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21"/>
        <v>43805.25</v>
      </c>
      <c r="O232" s="12">
        <f t="shared" si="22"/>
        <v>2019</v>
      </c>
      <c r="P232" s="8">
        <f t="shared" si="23"/>
        <v>43805.25</v>
      </c>
      <c r="Q232" t="b">
        <v>0</v>
      </c>
      <c r="R232" t="b">
        <v>0</v>
      </c>
      <c r="S232" t="s">
        <v>89</v>
      </c>
      <c r="T232" t="str">
        <f t="shared" si="24"/>
        <v>games</v>
      </c>
      <c r="U232" t="str">
        <f t="shared" si="25"/>
        <v>video games</v>
      </c>
    </row>
    <row r="233" spans="1:21" ht="22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4">
        <f t="shared" si="26"/>
        <v>0.76708333333333334</v>
      </c>
      <c r="H233" s="4">
        <f t="shared" si="27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21"/>
        <v>41473.208333333336</v>
      </c>
      <c r="O233" s="12">
        <f t="shared" si="22"/>
        <v>2013</v>
      </c>
      <c r="P233" s="8">
        <f t="shared" si="23"/>
        <v>41473.208333333336</v>
      </c>
      <c r="Q233" t="b">
        <v>0</v>
      </c>
      <c r="R233" t="b">
        <v>0</v>
      </c>
      <c r="S233" t="s">
        <v>33</v>
      </c>
      <c r="T233" t="str">
        <f t="shared" si="24"/>
        <v>theater</v>
      </c>
      <c r="U233" t="str">
        <f t="shared" si="25"/>
        <v>plays</v>
      </c>
    </row>
    <row r="234" spans="1:21" ht="22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4">
        <f t="shared" si="26"/>
        <v>1.7126470588235294</v>
      </c>
      <c r="H234" s="4">
        <f t="shared" si="27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21"/>
        <v>42577.208333333328</v>
      </c>
      <c r="O234" s="12">
        <f t="shared" si="22"/>
        <v>2016</v>
      </c>
      <c r="P234" s="8">
        <f t="shared" si="23"/>
        <v>42577.208333333328</v>
      </c>
      <c r="Q234" t="b">
        <v>0</v>
      </c>
      <c r="R234" t="b">
        <v>0</v>
      </c>
      <c r="S234" t="s">
        <v>33</v>
      </c>
      <c r="T234" t="str">
        <f t="shared" si="24"/>
        <v>theater</v>
      </c>
      <c r="U234" t="str">
        <f t="shared" si="25"/>
        <v>plays</v>
      </c>
    </row>
    <row r="235" spans="1:21" ht="22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4">
        <f t="shared" si="26"/>
        <v>1.5789473684210527</v>
      </c>
      <c r="H235" s="4">
        <f t="shared" si="27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21"/>
        <v>40722.208333333336</v>
      </c>
      <c r="O235" s="12">
        <f t="shared" si="22"/>
        <v>2011</v>
      </c>
      <c r="P235" s="8">
        <f t="shared" si="23"/>
        <v>40722.208333333336</v>
      </c>
      <c r="Q235" t="b">
        <v>0</v>
      </c>
      <c r="R235" t="b">
        <v>0</v>
      </c>
      <c r="S235" t="s">
        <v>71</v>
      </c>
      <c r="T235" t="str">
        <f t="shared" si="24"/>
        <v>film &amp; video</v>
      </c>
      <c r="U235" t="str">
        <f t="shared" si="25"/>
        <v>animation</v>
      </c>
    </row>
    <row r="236" spans="1:21" ht="22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4">
        <f t="shared" si="26"/>
        <v>1.0908</v>
      </c>
      <c r="H236" s="4">
        <f t="shared" si="27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21"/>
        <v>42976.208333333328</v>
      </c>
      <c r="O236" s="12">
        <f t="shared" si="22"/>
        <v>2017</v>
      </c>
      <c r="P236" s="8">
        <f t="shared" si="23"/>
        <v>42976.208333333328</v>
      </c>
      <c r="Q236" t="b">
        <v>0</v>
      </c>
      <c r="R236" t="b">
        <v>1</v>
      </c>
      <c r="S236" t="s">
        <v>89</v>
      </c>
      <c r="T236" t="str">
        <f t="shared" si="24"/>
        <v>games</v>
      </c>
      <c r="U236" t="str">
        <f t="shared" si="25"/>
        <v>video games</v>
      </c>
    </row>
    <row r="237" spans="1:21" ht="36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4">
        <f t="shared" si="26"/>
        <v>0.41732558139534881</v>
      </c>
      <c r="H237" s="4">
        <f t="shared" si="27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21"/>
        <v>42784.25</v>
      </c>
      <c r="O237" s="12">
        <f t="shared" si="22"/>
        <v>2017</v>
      </c>
      <c r="P237" s="8">
        <f t="shared" si="23"/>
        <v>42784.25</v>
      </c>
      <c r="Q237" t="b">
        <v>0</v>
      </c>
      <c r="R237" t="b">
        <v>0</v>
      </c>
      <c r="S237" t="s">
        <v>71</v>
      </c>
      <c r="T237" t="str">
        <f t="shared" si="24"/>
        <v>film &amp; video</v>
      </c>
      <c r="U237" t="str">
        <f t="shared" si="25"/>
        <v>animation</v>
      </c>
    </row>
    <row r="238" spans="1:21" ht="22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4">
        <f t="shared" si="26"/>
        <v>0.10944303797468355</v>
      </c>
      <c r="H238" s="4">
        <f t="shared" si="27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21"/>
        <v>43648.208333333328</v>
      </c>
      <c r="O238" s="12">
        <f t="shared" si="22"/>
        <v>2019</v>
      </c>
      <c r="P238" s="8">
        <f t="shared" si="23"/>
        <v>43648.208333333328</v>
      </c>
      <c r="Q238" t="b">
        <v>0</v>
      </c>
      <c r="R238" t="b">
        <v>1</v>
      </c>
      <c r="S238" t="s">
        <v>23</v>
      </c>
      <c r="T238" t="str">
        <f t="shared" si="24"/>
        <v>music</v>
      </c>
      <c r="U238" t="str">
        <f t="shared" si="25"/>
        <v>rock</v>
      </c>
    </row>
    <row r="239" spans="1:21" ht="36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4">
        <f t="shared" si="26"/>
        <v>1.593763440860215</v>
      </c>
      <c r="H239" s="4">
        <f t="shared" si="27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21"/>
        <v>41756.208333333336</v>
      </c>
      <c r="O239" s="12">
        <f t="shared" si="22"/>
        <v>2014</v>
      </c>
      <c r="P239" s="8">
        <f t="shared" si="23"/>
        <v>41756.208333333336</v>
      </c>
      <c r="Q239" t="b">
        <v>0</v>
      </c>
      <c r="R239" t="b">
        <v>0</v>
      </c>
      <c r="S239" t="s">
        <v>71</v>
      </c>
      <c r="T239" t="str">
        <f t="shared" si="24"/>
        <v>film &amp; video</v>
      </c>
      <c r="U239" t="str">
        <f t="shared" si="25"/>
        <v>animation</v>
      </c>
    </row>
    <row r="240" spans="1:21" ht="22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4">
        <f t="shared" si="26"/>
        <v>4.2241666666666671</v>
      </c>
      <c r="H240" s="4">
        <f t="shared" si="27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21"/>
        <v>43108.25</v>
      </c>
      <c r="O240" s="12">
        <f t="shared" si="22"/>
        <v>2018</v>
      </c>
      <c r="P240" s="8">
        <f t="shared" si="23"/>
        <v>43108.25</v>
      </c>
      <c r="Q240" t="b">
        <v>0</v>
      </c>
      <c r="R240" t="b">
        <v>1</v>
      </c>
      <c r="S240" t="s">
        <v>33</v>
      </c>
      <c r="T240" t="str">
        <f t="shared" si="24"/>
        <v>theater</v>
      </c>
      <c r="U240" t="str">
        <f t="shared" si="25"/>
        <v>plays</v>
      </c>
    </row>
    <row r="241" spans="1:21" ht="36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4">
        <f t="shared" si="26"/>
        <v>0.97718749999999999</v>
      </c>
      <c r="H241" s="4">
        <f t="shared" si="27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21"/>
        <v>42249.208333333328</v>
      </c>
      <c r="O241" s="12">
        <f t="shared" si="22"/>
        <v>2015</v>
      </c>
      <c r="P241" s="8">
        <f t="shared" si="23"/>
        <v>42249.208333333328</v>
      </c>
      <c r="Q241" t="b">
        <v>0</v>
      </c>
      <c r="R241" t="b">
        <v>0</v>
      </c>
      <c r="S241" t="s">
        <v>65</v>
      </c>
      <c r="T241" t="str">
        <f t="shared" si="24"/>
        <v>technology</v>
      </c>
      <c r="U241" t="str">
        <f t="shared" si="25"/>
        <v>wearables</v>
      </c>
    </row>
    <row r="242" spans="1:21" ht="22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4">
        <f t="shared" si="26"/>
        <v>4.1878911564625847</v>
      </c>
      <c r="H242" s="4">
        <f t="shared" si="27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21"/>
        <v>40397.208333333336</v>
      </c>
      <c r="O242" s="12">
        <f t="shared" si="22"/>
        <v>2010</v>
      </c>
      <c r="P242" s="8">
        <f t="shared" si="23"/>
        <v>40397.208333333336</v>
      </c>
      <c r="Q242" t="b">
        <v>0</v>
      </c>
      <c r="R242" t="b">
        <v>0</v>
      </c>
      <c r="S242" t="s">
        <v>33</v>
      </c>
      <c r="T242" t="str">
        <f t="shared" si="24"/>
        <v>theater</v>
      </c>
      <c r="U242" t="str">
        <f t="shared" si="25"/>
        <v>plays</v>
      </c>
    </row>
    <row r="243" spans="1:21" ht="2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4">
        <f t="shared" si="26"/>
        <v>1.0191632047477746</v>
      </c>
      <c r="H243" s="4">
        <f t="shared" si="27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21"/>
        <v>41752.208333333336</v>
      </c>
      <c r="O243" s="12">
        <f t="shared" si="22"/>
        <v>2014</v>
      </c>
      <c r="P243" s="8">
        <f t="shared" si="23"/>
        <v>41752.208333333336</v>
      </c>
      <c r="Q243" t="b">
        <v>0</v>
      </c>
      <c r="R243" t="b">
        <v>1</v>
      </c>
      <c r="S243" t="s">
        <v>68</v>
      </c>
      <c r="T243" t="str">
        <f t="shared" si="24"/>
        <v>publishing</v>
      </c>
      <c r="U243" t="str">
        <f t="shared" si="25"/>
        <v>nonfiction</v>
      </c>
    </row>
    <row r="244" spans="1:21" ht="22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4">
        <f t="shared" si="26"/>
        <v>1.2772619047619047</v>
      </c>
      <c r="H244" s="4">
        <f t="shared" si="27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21"/>
        <v>42875.208333333328</v>
      </c>
      <c r="O244" s="12">
        <f t="shared" si="22"/>
        <v>2017</v>
      </c>
      <c r="P244" s="8">
        <f t="shared" si="23"/>
        <v>42875.208333333328</v>
      </c>
      <c r="Q244" t="b">
        <v>0</v>
      </c>
      <c r="R244" t="b">
        <v>1</v>
      </c>
      <c r="S244" t="s">
        <v>23</v>
      </c>
      <c r="T244" t="str">
        <f t="shared" si="24"/>
        <v>music</v>
      </c>
      <c r="U244" t="str">
        <f t="shared" si="25"/>
        <v>rock</v>
      </c>
    </row>
    <row r="245" spans="1:21" ht="36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4">
        <f t="shared" si="26"/>
        <v>4.4521739130434783</v>
      </c>
      <c r="H245" s="4">
        <f t="shared" si="27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21"/>
        <v>43166.25</v>
      </c>
      <c r="O245" s="12">
        <f t="shared" si="22"/>
        <v>2018</v>
      </c>
      <c r="P245" s="8">
        <f t="shared" si="23"/>
        <v>43166.25</v>
      </c>
      <c r="Q245" t="b">
        <v>0</v>
      </c>
      <c r="R245" t="b">
        <v>0</v>
      </c>
      <c r="S245" t="s">
        <v>33</v>
      </c>
      <c r="T245" t="str">
        <f t="shared" si="24"/>
        <v>theater</v>
      </c>
      <c r="U245" t="str">
        <f t="shared" si="25"/>
        <v>plays</v>
      </c>
    </row>
    <row r="246" spans="1:21" ht="36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4">
        <f t="shared" si="26"/>
        <v>5.6971428571428575</v>
      </c>
      <c r="H246" s="4">
        <f t="shared" si="27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21"/>
        <v>41886.208333333336</v>
      </c>
      <c r="O246" s="12">
        <f t="shared" si="22"/>
        <v>2014</v>
      </c>
      <c r="P246" s="8">
        <f t="shared" si="23"/>
        <v>41886.208333333336</v>
      </c>
      <c r="Q246" t="b">
        <v>0</v>
      </c>
      <c r="R246" t="b">
        <v>0</v>
      </c>
      <c r="S246" t="s">
        <v>33</v>
      </c>
      <c r="T246" t="str">
        <f t="shared" si="24"/>
        <v>theater</v>
      </c>
      <c r="U246" t="str">
        <f t="shared" si="25"/>
        <v>plays</v>
      </c>
    </row>
    <row r="247" spans="1:21" ht="22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4">
        <f t="shared" si="26"/>
        <v>5.0934482758620687</v>
      </c>
      <c r="H247" s="4">
        <f t="shared" si="27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21"/>
        <v>41737.208333333336</v>
      </c>
      <c r="O247" s="12">
        <f t="shared" si="22"/>
        <v>2014</v>
      </c>
      <c r="P247" s="8">
        <f t="shared" si="23"/>
        <v>41737.208333333336</v>
      </c>
      <c r="Q247" t="b">
        <v>0</v>
      </c>
      <c r="R247" t="b">
        <v>0</v>
      </c>
      <c r="S247" t="s">
        <v>33</v>
      </c>
      <c r="T247" t="str">
        <f t="shared" si="24"/>
        <v>theater</v>
      </c>
      <c r="U247" t="str">
        <f t="shared" si="25"/>
        <v>plays</v>
      </c>
    </row>
    <row r="248" spans="1:21" ht="2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4">
        <f t="shared" si="26"/>
        <v>3.2553333333333332</v>
      </c>
      <c r="H248" s="4">
        <f t="shared" si="27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21"/>
        <v>41495.208333333336</v>
      </c>
      <c r="O248" s="12">
        <f t="shared" si="22"/>
        <v>2013</v>
      </c>
      <c r="P248" s="8">
        <f t="shared" si="23"/>
        <v>41495.208333333336</v>
      </c>
      <c r="Q248" t="b">
        <v>0</v>
      </c>
      <c r="R248" t="b">
        <v>0</v>
      </c>
      <c r="S248" t="s">
        <v>28</v>
      </c>
      <c r="T248" t="str">
        <f t="shared" si="24"/>
        <v>technology</v>
      </c>
      <c r="U248" t="str">
        <f t="shared" si="25"/>
        <v>web</v>
      </c>
    </row>
    <row r="249" spans="1:21" ht="22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4">
        <f t="shared" si="26"/>
        <v>9.3261616161616168</v>
      </c>
      <c r="H249" s="4">
        <f t="shared" si="27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21"/>
        <v>42741.25</v>
      </c>
      <c r="O249" s="12">
        <f t="shared" si="22"/>
        <v>2017</v>
      </c>
      <c r="P249" s="8">
        <f t="shared" si="23"/>
        <v>42741.25</v>
      </c>
      <c r="Q249" t="b">
        <v>0</v>
      </c>
      <c r="R249" t="b">
        <v>1</v>
      </c>
      <c r="S249" t="s">
        <v>119</v>
      </c>
      <c r="T249" t="str">
        <f t="shared" si="24"/>
        <v>publishing</v>
      </c>
      <c r="U249" t="str">
        <f t="shared" si="25"/>
        <v>fiction</v>
      </c>
    </row>
    <row r="250" spans="1:21" ht="22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4">
        <f t="shared" si="26"/>
        <v>2.1133870967741935</v>
      </c>
      <c r="H250" s="4">
        <f t="shared" si="27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21"/>
        <v>42009.25</v>
      </c>
      <c r="O250" s="12">
        <f t="shared" si="22"/>
        <v>2015</v>
      </c>
      <c r="P250" s="8">
        <f t="shared" si="23"/>
        <v>42009.25</v>
      </c>
      <c r="Q250" t="b">
        <v>0</v>
      </c>
      <c r="R250" t="b">
        <v>0</v>
      </c>
      <c r="S250" t="s">
        <v>292</v>
      </c>
      <c r="T250" t="str">
        <f t="shared" si="24"/>
        <v>games</v>
      </c>
      <c r="U250" t="str">
        <f t="shared" si="25"/>
        <v>mobile games</v>
      </c>
    </row>
    <row r="251" spans="1:21" ht="22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4">
        <f t="shared" si="26"/>
        <v>2.7332520325203253</v>
      </c>
      <c r="H251" s="4">
        <f t="shared" si="27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21"/>
        <v>42013.25</v>
      </c>
      <c r="O251" s="12">
        <f t="shared" si="22"/>
        <v>2015</v>
      </c>
      <c r="P251" s="8">
        <f t="shared" si="23"/>
        <v>42013.25</v>
      </c>
      <c r="Q251" t="b">
        <v>0</v>
      </c>
      <c r="R251" t="b">
        <v>0</v>
      </c>
      <c r="S251" t="s">
        <v>206</v>
      </c>
      <c r="T251" t="str">
        <f t="shared" si="24"/>
        <v>publishing</v>
      </c>
      <c r="U251" t="str">
        <f t="shared" si="25"/>
        <v>translations</v>
      </c>
    </row>
    <row r="252" spans="1:21" ht="22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4">
        <f t="shared" si="26"/>
        <v>0.03</v>
      </c>
      <c r="H252" s="4">
        <f t="shared" si="27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21"/>
        <v>40238.25</v>
      </c>
      <c r="O252" s="12">
        <f t="shared" si="22"/>
        <v>2010</v>
      </c>
      <c r="P252" s="8">
        <f t="shared" si="23"/>
        <v>40238.25</v>
      </c>
      <c r="Q252" t="b">
        <v>0</v>
      </c>
      <c r="R252" t="b">
        <v>0</v>
      </c>
      <c r="S252" t="s">
        <v>23</v>
      </c>
      <c r="T252" t="str">
        <f t="shared" si="24"/>
        <v>music</v>
      </c>
      <c r="U252" t="str">
        <f t="shared" si="25"/>
        <v>rock</v>
      </c>
    </row>
    <row r="253" spans="1:21" ht="22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4">
        <f t="shared" si="26"/>
        <v>0.54084507042253516</v>
      </c>
      <c r="H253" s="4">
        <f t="shared" si="27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21"/>
        <v>41254.25</v>
      </c>
      <c r="O253" s="12">
        <f t="shared" si="22"/>
        <v>2012</v>
      </c>
      <c r="P253" s="8">
        <f t="shared" si="23"/>
        <v>41254.25</v>
      </c>
      <c r="Q253" t="b">
        <v>0</v>
      </c>
      <c r="R253" t="b">
        <v>0</v>
      </c>
      <c r="S253" t="s">
        <v>33</v>
      </c>
      <c r="T253" t="str">
        <f t="shared" si="24"/>
        <v>theater</v>
      </c>
      <c r="U253" t="str">
        <f t="shared" si="25"/>
        <v>plays</v>
      </c>
    </row>
    <row r="254" spans="1:21" ht="36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4">
        <f t="shared" si="26"/>
        <v>6.2629999999999999</v>
      </c>
      <c r="H254" s="4">
        <f t="shared" si="27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21"/>
        <v>41577.208333333336</v>
      </c>
      <c r="O254" s="12">
        <f t="shared" si="22"/>
        <v>2013</v>
      </c>
      <c r="P254" s="8">
        <f t="shared" si="23"/>
        <v>41577.208333333336</v>
      </c>
      <c r="Q254" t="b">
        <v>0</v>
      </c>
      <c r="R254" t="b">
        <v>0</v>
      </c>
      <c r="S254" t="s">
        <v>33</v>
      </c>
      <c r="T254" t="str">
        <f t="shared" si="24"/>
        <v>theater</v>
      </c>
      <c r="U254" t="str">
        <f t="shared" si="25"/>
        <v>plays</v>
      </c>
    </row>
    <row r="255" spans="1:21" ht="22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4">
        <f t="shared" si="26"/>
        <v>0.8902139917695473</v>
      </c>
      <c r="H255" s="4">
        <f t="shared" si="27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21"/>
        <v>40653.208333333336</v>
      </c>
      <c r="O255" s="12">
        <f t="shared" si="22"/>
        <v>2011</v>
      </c>
      <c r="P255" s="8">
        <f t="shared" si="23"/>
        <v>40653.208333333336</v>
      </c>
      <c r="Q255" t="b">
        <v>0</v>
      </c>
      <c r="R255" t="b">
        <v>0</v>
      </c>
      <c r="S255" t="s">
        <v>53</v>
      </c>
      <c r="T255" t="str">
        <f t="shared" si="24"/>
        <v>film &amp; video</v>
      </c>
      <c r="U255" t="str">
        <f t="shared" si="25"/>
        <v>drama</v>
      </c>
    </row>
    <row r="256" spans="1:21" ht="36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4">
        <f t="shared" si="26"/>
        <v>1.8489130434782608</v>
      </c>
      <c r="H256" s="4">
        <f t="shared" si="27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21"/>
        <v>42789.25</v>
      </c>
      <c r="O256" s="12">
        <f t="shared" si="22"/>
        <v>2017</v>
      </c>
      <c r="P256" s="8">
        <f t="shared" si="23"/>
        <v>42789.25</v>
      </c>
      <c r="Q256" t="b">
        <v>0</v>
      </c>
      <c r="R256" t="b">
        <v>0</v>
      </c>
      <c r="S256" t="s">
        <v>68</v>
      </c>
      <c r="T256" t="str">
        <f t="shared" si="24"/>
        <v>publishing</v>
      </c>
      <c r="U256" t="str">
        <f t="shared" si="25"/>
        <v>nonfiction</v>
      </c>
    </row>
    <row r="257" spans="1:21" ht="36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4">
        <f t="shared" si="26"/>
        <v>1.2016770186335404</v>
      </c>
      <c r="H257" s="4">
        <f t="shared" si="27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21"/>
        <v>40595.25</v>
      </c>
      <c r="O257" s="12">
        <f t="shared" si="22"/>
        <v>2011</v>
      </c>
      <c r="P257" s="8">
        <f t="shared" si="23"/>
        <v>40595.25</v>
      </c>
      <c r="Q257" t="b">
        <v>0</v>
      </c>
      <c r="R257" t="b">
        <v>1</v>
      </c>
      <c r="S257" t="s">
        <v>23</v>
      </c>
      <c r="T257" t="str">
        <f t="shared" si="24"/>
        <v>music</v>
      </c>
      <c r="U257" t="str">
        <f t="shared" si="25"/>
        <v>rock</v>
      </c>
    </row>
    <row r="258" spans="1:21" ht="22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4">
        <f t="shared" si="26"/>
        <v>0.23390243902439026</v>
      </c>
      <c r="H258" s="4">
        <f t="shared" si="27"/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21"/>
        <v>42430.25</v>
      </c>
      <c r="O258" s="12">
        <f t="shared" si="22"/>
        <v>2016</v>
      </c>
      <c r="P258" s="8">
        <f t="shared" si="23"/>
        <v>42430.25</v>
      </c>
      <c r="Q258" t="b">
        <v>0</v>
      </c>
      <c r="R258" t="b">
        <v>0</v>
      </c>
      <c r="S258" t="s">
        <v>23</v>
      </c>
      <c r="T258" t="str">
        <f t="shared" si="24"/>
        <v>music</v>
      </c>
      <c r="U258" t="str">
        <f t="shared" si="25"/>
        <v>rock</v>
      </c>
    </row>
    <row r="259" spans="1:21" ht="22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4">
        <f t="shared" si="26"/>
        <v>1.46</v>
      </c>
      <c r="H259" s="4">
        <f t="shared" si="27"/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28">(((M259/60)/60)/24)+DATE(1970,1,1)</f>
        <v>41352.208333333336</v>
      </c>
      <c r="O259" s="12">
        <f t="shared" ref="O259:O322" si="29">YEAR(N259)</f>
        <v>2013</v>
      </c>
      <c r="P259" s="8">
        <f t="shared" ref="P259:P322" si="30">(((M259/60)/60)/24)+DATE(1970,1,1)</f>
        <v>41352.208333333336</v>
      </c>
      <c r="Q259" t="b">
        <v>0</v>
      </c>
      <c r="R259" t="b">
        <v>0</v>
      </c>
      <c r="S259" t="s">
        <v>33</v>
      </c>
      <c r="T259" t="str">
        <f t="shared" ref="T259:T322" si="31">MID(S259,1,SEARCH("/",S259)-1)</f>
        <v>theater</v>
      </c>
      <c r="U259" t="str">
        <f t="shared" ref="U259:U322" si="32">MID(S259,SEARCH("/",S259)+1,LEN(S259))</f>
        <v>plays</v>
      </c>
    </row>
    <row r="260" spans="1:21" ht="22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4">
        <f t="shared" ref="G260:G323" si="33">E260/D260</f>
        <v>2.6848000000000001</v>
      </c>
      <c r="H260" s="4">
        <f t="shared" ref="H260:H323" si="34">E260/I260</f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28"/>
        <v>42732.25</v>
      </c>
      <c r="O260" s="12">
        <f t="shared" si="29"/>
        <v>2016</v>
      </c>
      <c r="P260" s="8">
        <f t="shared" si="30"/>
        <v>42732.25</v>
      </c>
      <c r="Q260" t="b">
        <v>0</v>
      </c>
      <c r="R260" t="b">
        <v>1</v>
      </c>
      <c r="S260" t="s">
        <v>33</v>
      </c>
      <c r="T260" t="str">
        <f t="shared" si="31"/>
        <v>theater</v>
      </c>
      <c r="U260" t="str">
        <f t="shared" si="32"/>
        <v>plays</v>
      </c>
    </row>
    <row r="261" spans="1:21" ht="36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4">
        <f t="shared" si="33"/>
        <v>5.9749999999999996</v>
      </c>
      <c r="H261" s="4">
        <f t="shared" si="34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28"/>
        <v>41270.25</v>
      </c>
      <c r="O261" s="12">
        <f t="shared" si="29"/>
        <v>2012</v>
      </c>
      <c r="P261" s="8">
        <f t="shared" si="30"/>
        <v>41270.25</v>
      </c>
      <c r="Q261" t="b">
        <v>1</v>
      </c>
      <c r="R261" t="b">
        <v>0</v>
      </c>
      <c r="S261" t="s">
        <v>122</v>
      </c>
      <c r="T261" t="str">
        <f t="shared" si="31"/>
        <v>photography</v>
      </c>
      <c r="U261" t="str">
        <f t="shared" si="32"/>
        <v>photography books</v>
      </c>
    </row>
    <row r="262" spans="1:21" ht="22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4">
        <f t="shared" si="33"/>
        <v>1.5769841269841269</v>
      </c>
      <c r="H262" s="4">
        <f t="shared" si="34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28"/>
        <v>41192.208333333336</v>
      </c>
      <c r="O262" s="12">
        <f t="shared" si="29"/>
        <v>2012</v>
      </c>
      <c r="P262" s="8">
        <f t="shared" si="30"/>
        <v>41192.208333333336</v>
      </c>
      <c r="Q262" t="b">
        <v>0</v>
      </c>
      <c r="R262" t="b">
        <v>0</v>
      </c>
      <c r="S262" t="s">
        <v>23</v>
      </c>
      <c r="T262" t="str">
        <f t="shared" si="31"/>
        <v>music</v>
      </c>
      <c r="U262" t="str">
        <f t="shared" si="32"/>
        <v>rock</v>
      </c>
    </row>
    <row r="263" spans="1:21" ht="36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4">
        <f t="shared" si="33"/>
        <v>0.31201660735468567</v>
      </c>
      <c r="H263" s="4">
        <f t="shared" si="34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28"/>
        <v>40419.208333333336</v>
      </c>
      <c r="O263" s="12">
        <f t="shared" si="29"/>
        <v>2010</v>
      </c>
      <c r="P263" s="8">
        <f t="shared" si="30"/>
        <v>40419.208333333336</v>
      </c>
      <c r="Q263" t="b">
        <v>0</v>
      </c>
      <c r="R263" t="b">
        <v>1</v>
      </c>
      <c r="S263" t="s">
        <v>23</v>
      </c>
      <c r="T263" t="str">
        <f t="shared" si="31"/>
        <v>music</v>
      </c>
      <c r="U263" t="str">
        <f t="shared" si="32"/>
        <v>rock</v>
      </c>
    </row>
    <row r="264" spans="1:21" ht="22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4">
        <f t="shared" si="33"/>
        <v>3.1341176470588237</v>
      </c>
      <c r="H264" s="4">
        <f t="shared" si="34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28"/>
        <v>40664.208333333336</v>
      </c>
      <c r="O264" s="12">
        <f t="shared" si="29"/>
        <v>2011</v>
      </c>
      <c r="P264" s="8">
        <f t="shared" si="30"/>
        <v>40664.208333333336</v>
      </c>
      <c r="Q264" t="b">
        <v>0</v>
      </c>
      <c r="R264" t="b">
        <v>1</v>
      </c>
      <c r="S264" t="s">
        <v>60</v>
      </c>
      <c r="T264" t="str">
        <f t="shared" si="31"/>
        <v>music</v>
      </c>
      <c r="U264" t="str">
        <f t="shared" si="32"/>
        <v>indie rock</v>
      </c>
    </row>
    <row r="265" spans="1:21" ht="22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4">
        <f t="shared" si="33"/>
        <v>3.7089655172413791</v>
      </c>
      <c r="H265" s="4">
        <f t="shared" si="34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28"/>
        <v>40187.25</v>
      </c>
      <c r="O265" s="12">
        <f t="shared" si="29"/>
        <v>2010</v>
      </c>
      <c r="P265" s="8">
        <f t="shared" si="30"/>
        <v>40187.25</v>
      </c>
      <c r="Q265" t="b">
        <v>0</v>
      </c>
      <c r="R265" t="b">
        <v>0</v>
      </c>
      <c r="S265" t="s">
        <v>122</v>
      </c>
      <c r="T265" t="str">
        <f t="shared" si="31"/>
        <v>photography</v>
      </c>
      <c r="U265" t="str">
        <f t="shared" si="32"/>
        <v>photography books</v>
      </c>
    </row>
    <row r="266" spans="1:21" ht="22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4">
        <f t="shared" si="33"/>
        <v>3.6266447368421053</v>
      </c>
      <c r="H266" s="4">
        <f t="shared" si="34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28"/>
        <v>41333.25</v>
      </c>
      <c r="O266" s="12">
        <f t="shared" si="29"/>
        <v>2013</v>
      </c>
      <c r="P266" s="8">
        <f t="shared" si="30"/>
        <v>41333.25</v>
      </c>
      <c r="Q266" t="b">
        <v>0</v>
      </c>
      <c r="R266" t="b">
        <v>0</v>
      </c>
      <c r="S266" t="s">
        <v>33</v>
      </c>
      <c r="T266" t="str">
        <f t="shared" si="31"/>
        <v>theater</v>
      </c>
      <c r="U266" t="str">
        <f t="shared" si="32"/>
        <v>plays</v>
      </c>
    </row>
    <row r="267" spans="1:21" ht="22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4">
        <f t="shared" si="33"/>
        <v>1.2308163265306122</v>
      </c>
      <c r="H267" s="4">
        <f t="shared" si="34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28"/>
        <v>42416.25</v>
      </c>
      <c r="O267" s="12">
        <f t="shared" si="29"/>
        <v>2016</v>
      </c>
      <c r="P267" s="8">
        <f t="shared" si="30"/>
        <v>42416.25</v>
      </c>
      <c r="Q267" t="b">
        <v>0</v>
      </c>
      <c r="R267" t="b">
        <v>0</v>
      </c>
      <c r="S267" t="s">
        <v>33</v>
      </c>
      <c r="T267" t="str">
        <f t="shared" si="31"/>
        <v>theater</v>
      </c>
      <c r="U267" t="str">
        <f t="shared" si="32"/>
        <v>plays</v>
      </c>
    </row>
    <row r="268" spans="1:21" ht="22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4">
        <f t="shared" si="33"/>
        <v>0.76766756032171579</v>
      </c>
      <c r="H268" s="4">
        <f t="shared" si="34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28"/>
        <v>41983.25</v>
      </c>
      <c r="O268" s="12">
        <f t="shared" si="29"/>
        <v>2014</v>
      </c>
      <c r="P268" s="8">
        <f t="shared" si="30"/>
        <v>41983.25</v>
      </c>
      <c r="Q268" t="b">
        <v>0</v>
      </c>
      <c r="R268" t="b">
        <v>1</v>
      </c>
      <c r="S268" t="s">
        <v>159</v>
      </c>
      <c r="T268" t="str">
        <f t="shared" si="31"/>
        <v>music</v>
      </c>
      <c r="U268" t="str">
        <f t="shared" si="32"/>
        <v>jazz</v>
      </c>
    </row>
    <row r="269" spans="1:21" ht="22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4">
        <f t="shared" si="33"/>
        <v>2.3362012987012988</v>
      </c>
      <c r="H269" s="4">
        <f t="shared" si="34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28"/>
        <v>41222.25</v>
      </c>
      <c r="O269" s="12">
        <f t="shared" si="29"/>
        <v>2012</v>
      </c>
      <c r="P269" s="8">
        <f t="shared" si="30"/>
        <v>41222.25</v>
      </c>
      <c r="Q269" t="b">
        <v>0</v>
      </c>
      <c r="R269" t="b">
        <v>0</v>
      </c>
      <c r="S269" t="s">
        <v>33</v>
      </c>
      <c r="T269" t="str">
        <f t="shared" si="31"/>
        <v>theater</v>
      </c>
      <c r="U269" t="str">
        <f t="shared" si="32"/>
        <v>plays</v>
      </c>
    </row>
    <row r="270" spans="1:21" ht="22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4">
        <f t="shared" si="33"/>
        <v>1.8053333333333332</v>
      </c>
      <c r="H270" s="4">
        <f t="shared" si="34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28"/>
        <v>41232.25</v>
      </c>
      <c r="O270" s="12">
        <f t="shared" si="29"/>
        <v>2012</v>
      </c>
      <c r="P270" s="8">
        <f t="shared" si="30"/>
        <v>41232.25</v>
      </c>
      <c r="Q270" t="b">
        <v>0</v>
      </c>
      <c r="R270" t="b">
        <v>0</v>
      </c>
      <c r="S270" t="s">
        <v>42</v>
      </c>
      <c r="T270" t="str">
        <f t="shared" si="31"/>
        <v>film &amp; video</v>
      </c>
      <c r="U270" t="str">
        <f t="shared" si="32"/>
        <v>documentary</v>
      </c>
    </row>
    <row r="271" spans="1:21" ht="22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4">
        <f t="shared" si="33"/>
        <v>2.5262857142857142</v>
      </c>
      <c r="H271" s="4">
        <f t="shared" si="34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28"/>
        <v>43517.25</v>
      </c>
      <c r="O271" s="12">
        <f t="shared" si="29"/>
        <v>2019</v>
      </c>
      <c r="P271" s="8">
        <f t="shared" si="30"/>
        <v>43517.25</v>
      </c>
      <c r="Q271" t="b">
        <v>0</v>
      </c>
      <c r="R271" t="b">
        <v>0</v>
      </c>
      <c r="S271" t="s">
        <v>269</v>
      </c>
      <c r="T271" t="str">
        <f t="shared" si="31"/>
        <v>film &amp; video</v>
      </c>
      <c r="U271" t="str">
        <f t="shared" si="32"/>
        <v>television</v>
      </c>
    </row>
    <row r="272" spans="1:21" ht="22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4">
        <f t="shared" si="33"/>
        <v>0.27176538240368026</v>
      </c>
      <c r="H272" s="4">
        <f t="shared" si="34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28"/>
        <v>40516.25</v>
      </c>
      <c r="O272" s="12">
        <f t="shared" si="29"/>
        <v>2010</v>
      </c>
      <c r="P272" s="8">
        <f t="shared" si="30"/>
        <v>40516.25</v>
      </c>
      <c r="Q272" t="b">
        <v>0</v>
      </c>
      <c r="R272" t="b">
        <v>0</v>
      </c>
      <c r="S272" t="s">
        <v>89</v>
      </c>
      <c r="T272" t="str">
        <f t="shared" si="31"/>
        <v>games</v>
      </c>
      <c r="U272" t="str">
        <f t="shared" si="32"/>
        <v>video games</v>
      </c>
    </row>
    <row r="273" spans="1:21" ht="36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4">
        <f t="shared" si="33"/>
        <v>1.2706571242680547E-2</v>
      </c>
      <c r="H273" s="4">
        <f t="shared" si="34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28"/>
        <v>42376.25</v>
      </c>
      <c r="O273" s="12">
        <f t="shared" si="29"/>
        <v>2016</v>
      </c>
      <c r="P273" s="8">
        <f t="shared" si="30"/>
        <v>42376.25</v>
      </c>
      <c r="Q273" t="b">
        <v>0</v>
      </c>
      <c r="R273" t="b">
        <v>0</v>
      </c>
      <c r="S273" t="s">
        <v>122</v>
      </c>
      <c r="T273" t="str">
        <f t="shared" si="31"/>
        <v>photography</v>
      </c>
      <c r="U273" t="str">
        <f t="shared" si="32"/>
        <v>photography books</v>
      </c>
    </row>
    <row r="274" spans="1:21" ht="22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4">
        <f t="shared" si="33"/>
        <v>3.0400978473581213</v>
      </c>
      <c r="H274" s="4">
        <f t="shared" si="34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28"/>
        <v>43681.208333333328</v>
      </c>
      <c r="O274" s="12">
        <f t="shared" si="29"/>
        <v>2019</v>
      </c>
      <c r="P274" s="8">
        <f t="shared" si="30"/>
        <v>43681.208333333328</v>
      </c>
      <c r="Q274" t="b">
        <v>0</v>
      </c>
      <c r="R274" t="b">
        <v>1</v>
      </c>
      <c r="S274" t="s">
        <v>33</v>
      </c>
      <c r="T274" t="str">
        <f t="shared" si="31"/>
        <v>theater</v>
      </c>
      <c r="U274" t="str">
        <f t="shared" si="32"/>
        <v>plays</v>
      </c>
    </row>
    <row r="275" spans="1:21" ht="22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4">
        <f t="shared" si="33"/>
        <v>1.3723076923076922</v>
      </c>
      <c r="H275" s="4">
        <f t="shared" si="34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28"/>
        <v>42998.208333333328</v>
      </c>
      <c r="O275" s="12">
        <f t="shared" si="29"/>
        <v>2017</v>
      </c>
      <c r="P275" s="8">
        <f t="shared" si="30"/>
        <v>42998.208333333328</v>
      </c>
      <c r="Q275" t="b">
        <v>0</v>
      </c>
      <c r="R275" t="b">
        <v>0</v>
      </c>
      <c r="S275" t="s">
        <v>33</v>
      </c>
      <c r="T275" t="str">
        <f t="shared" si="31"/>
        <v>theater</v>
      </c>
      <c r="U275" t="str">
        <f t="shared" si="32"/>
        <v>plays</v>
      </c>
    </row>
    <row r="276" spans="1:21" ht="36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4">
        <f t="shared" si="33"/>
        <v>0.32208333333333333</v>
      </c>
      <c r="H276" s="4">
        <f t="shared" si="34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28"/>
        <v>43050.25</v>
      </c>
      <c r="O276" s="12">
        <f t="shared" si="29"/>
        <v>2017</v>
      </c>
      <c r="P276" s="8">
        <f t="shared" si="30"/>
        <v>43050.25</v>
      </c>
      <c r="Q276" t="b">
        <v>0</v>
      </c>
      <c r="R276" t="b">
        <v>0</v>
      </c>
      <c r="S276" t="s">
        <v>33</v>
      </c>
      <c r="T276" t="str">
        <f t="shared" si="31"/>
        <v>theater</v>
      </c>
      <c r="U276" t="str">
        <f t="shared" si="32"/>
        <v>plays</v>
      </c>
    </row>
    <row r="277" spans="1:21" ht="36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4">
        <f t="shared" si="33"/>
        <v>2.4151282051282053</v>
      </c>
      <c r="H277" s="4">
        <f t="shared" si="34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28"/>
        <v>43569.208333333328</v>
      </c>
      <c r="O277" s="12">
        <f t="shared" si="29"/>
        <v>2019</v>
      </c>
      <c r="P277" s="8">
        <f t="shared" si="30"/>
        <v>43569.208333333328</v>
      </c>
      <c r="Q277" t="b">
        <v>0</v>
      </c>
      <c r="R277" t="b">
        <v>0</v>
      </c>
      <c r="S277" t="s">
        <v>206</v>
      </c>
      <c r="T277" t="str">
        <f t="shared" si="31"/>
        <v>publishing</v>
      </c>
      <c r="U277" t="str">
        <f t="shared" si="32"/>
        <v>translations</v>
      </c>
    </row>
    <row r="278" spans="1:21" ht="22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4">
        <f t="shared" si="33"/>
        <v>0.96799999999999997</v>
      </c>
      <c r="H278" s="4">
        <f t="shared" si="34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28"/>
        <v>41023.208333333336</v>
      </c>
      <c r="O278" s="12">
        <f t="shared" si="29"/>
        <v>2012</v>
      </c>
      <c r="P278" s="8">
        <f t="shared" si="30"/>
        <v>41023.208333333336</v>
      </c>
      <c r="Q278" t="b">
        <v>0</v>
      </c>
      <c r="R278" t="b">
        <v>1</v>
      </c>
      <c r="S278" t="s">
        <v>89</v>
      </c>
      <c r="T278" t="str">
        <f t="shared" si="31"/>
        <v>games</v>
      </c>
      <c r="U278" t="str">
        <f t="shared" si="32"/>
        <v>video games</v>
      </c>
    </row>
    <row r="279" spans="1:21" ht="36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4">
        <f t="shared" si="33"/>
        <v>10.664285714285715</v>
      </c>
      <c r="H279" s="4">
        <f t="shared" si="34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28"/>
        <v>40380.208333333336</v>
      </c>
      <c r="O279" s="12">
        <f t="shared" si="29"/>
        <v>2010</v>
      </c>
      <c r="P279" s="8">
        <f t="shared" si="30"/>
        <v>40380.208333333336</v>
      </c>
      <c r="Q279" t="b">
        <v>0</v>
      </c>
      <c r="R279" t="b">
        <v>0</v>
      </c>
      <c r="S279" t="s">
        <v>33</v>
      </c>
      <c r="T279" t="str">
        <f t="shared" si="31"/>
        <v>theater</v>
      </c>
      <c r="U279" t="str">
        <f t="shared" si="32"/>
        <v>plays</v>
      </c>
    </row>
    <row r="280" spans="1:21" ht="22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4">
        <f t="shared" si="33"/>
        <v>3.2588888888888889</v>
      </c>
      <c r="H280" s="4">
        <f t="shared" si="34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28"/>
        <v>41264.25</v>
      </c>
      <c r="O280" s="12">
        <f t="shared" si="29"/>
        <v>2012</v>
      </c>
      <c r="P280" s="8">
        <f t="shared" si="30"/>
        <v>41264.25</v>
      </c>
      <c r="Q280" t="b">
        <v>0</v>
      </c>
      <c r="R280" t="b">
        <v>0</v>
      </c>
      <c r="S280" t="s">
        <v>28</v>
      </c>
      <c r="T280" t="str">
        <f t="shared" si="31"/>
        <v>technology</v>
      </c>
      <c r="U280" t="str">
        <f t="shared" si="32"/>
        <v>web</v>
      </c>
    </row>
    <row r="281" spans="1:21" ht="2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4">
        <f t="shared" si="33"/>
        <v>1.7070000000000001</v>
      </c>
      <c r="H281" s="4">
        <f t="shared" si="34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28"/>
        <v>43349.208333333328</v>
      </c>
      <c r="O281" s="12">
        <f t="shared" si="29"/>
        <v>2018</v>
      </c>
      <c r="P281" s="8">
        <f t="shared" si="30"/>
        <v>43349.208333333328</v>
      </c>
      <c r="Q281" t="b">
        <v>0</v>
      </c>
      <c r="R281" t="b">
        <v>0</v>
      </c>
      <c r="S281" t="s">
        <v>33</v>
      </c>
      <c r="T281" t="str">
        <f t="shared" si="31"/>
        <v>theater</v>
      </c>
      <c r="U281" t="str">
        <f t="shared" si="32"/>
        <v>plays</v>
      </c>
    </row>
    <row r="282" spans="1:21" ht="36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4">
        <f t="shared" si="33"/>
        <v>5.8144</v>
      </c>
      <c r="H282" s="4">
        <f t="shared" si="34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28"/>
        <v>43066.25</v>
      </c>
      <c r="O282" s="12">
        <f t="shared" si="29"/>
        <v>2017</v>
      </c>
      <c r="P282" s="8">
        <f t="shared" si="30"/>
        <v>43066.25</v>
      </c>
      <c r="Q282" t="b">
        <v>0</v>
      </c>
      <c r="R282" t="b">
        <v>0</v>
      </c>
      <c r="S282" t="s">
        <v>71</v>
      </c>
      <c r="T282" t="str">
        <f t="shared" si="31"/>
        <v>film &amp; video</v>
      </c>
      <c r="U282" t="str">
        <f t="shared" si="32"/>
        <v>animation</v>
      </c>
    </row>
    <row r="283" spans="1:21" ht="22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4">
        <f t="shared" si="33"/>
        <v>0.91520972644376897</v>
      </c>
      <c r="H283" s="4">
        <f t="shared" si="34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28"/>
        <v>41000.208333333336</v>
      </c>
      <c r="O283" s="12">
        <f t="shared" si="29"/>
        <v>2012</v>
      </c>
      <c r="P283" s="8">
        <f t="shared" si="30"/>
        <v>41000.208333333336</v>
      </c>
      <c r="Q283" t="b">
        <v>0</v>
      </c>
      <c r="R283" t="b">
        <v>1</v>
      </c>
      <c r="S283" t="s">
        <v>33</v>
      </c>
      <c r="T283" t="str">
        <f t="shared" si="31"/>
        <v>theater</v>
      </c>
      <c r="U283" t="str">
        <f t="shared" si="32"/>
        <v>plays</v>
      </c>
    </row>
    <row r="284" spans="1:21" ht="22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4">
        <f t="shared" si="33"/>
        <v>1.0804761904761904</v>
      </c>
      <c r="H284" s="4">
        <f t="shared" si="34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28"/>
        <v>42707.25</v>
      </c>
      <c r="O284" s="12">
        <f t="shared" si="29"/>
        <v>2016</v>
      </c>
      <c r="P284" s="8">
        <f t="shared" si="30"/>
        <v>42707.25</v>
      </c>
      <c r="Q284" t="b">
        <v>0</v>
      </c>
      <c r="R284" t="b">
        <v>1</v>
      </c>
      <c r="S284" t="s">
        <v>269</v>
      </c>
      <c r="T284" t="str">
        <f t="shared" si="31"/>
        <v>film &amp; video</v>
      </c>
      <c r="U284" t="str">
        <f t="shared" si="32"/>
        <v>television</v>
      </c>
    </row>
    <row r="285" spans="1:21" ht="36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4">
        <f t="shared" si="33"/>
        <v>0.18728395061728395</v>
      </c>
      <c r="H285" s="4">
        <f t="shared" si="34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28"/>
        <v>42525.208333333328</v>
      </c>
      <c r="O285" s="12">
        <f t="shared" si="29"/>
        <v>2016</v>
      </c>
      <c r="P285" s="8">
        <f t="shared" si="30"/>
        <v>42525.208333333328</v>
      </c>
      <c r="Q285" t="b">
        <v>0</v>
      </c>
      <c r="R285" t="b">
        <v>0</v>
      </c>
      <c r="S285" t="s">
        <v>23</v>
      </c>
      <c r="T285" t="str">
        <f t="shared" si="31"/>
        <v>music</v>
      </c>
      <c r="U285" t="str">
        <f t="shared" si="32"/>
        <v>rock</v>
      </c>
    </row>
    <row r="286" spans="1:21" ht="22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4">
        <f t="shared" si="33"/>
        <v>0.83193877551020412</v>
      </c>
      <c r="H286" s="4">
        <f t="shared" si="34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28"/>
        <v>41035.208333333336</v>
      </c>
      <c r="O286" s="12">
        <f t="shared" si="29"/>
        <v>2012</v>
      </c>
      <c r="P286" s="8">
        <f t="shared" si="30"/>
        <v>41035.208333333336</v>
      </c>
      <c r="Q286" t="b">
        <v>0</v>
      </c>
      <c r="R286" t="b">
        <v>0</v>
      </c>
      <c r="S286" t="s">
        <v>28</v>
      </c>
      <c r="T286" t="str">
        <f t="shared" si="31"/>
        <v>technology</v>
      </c>
      <c r="U286" t="str">
        <f t="shared" si="32"/>
        <v>web</v>
      </c>
    </row>
    <row r="287" spans="1:21" ht="22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4">
        <f t="shared" si="33"/>
        <v>7.0633333333333335</v>
      </c>
      <c r="H287" s="4">
        <f t="shared" si="34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28"/>
        <v>42661.208333333328</v>
      </c>
      <c r="O287" s="12">
        <f t="shared" si="29"/>
        <v>2016</v>
      </c>
      <c r="P287" s="8">
        <f t="shared" si="30"/>
        <v>42661.208333333328</v>
      </c>
      <c r="Q287" t="b">
        <v>0</v>
      </c>
      <c r="R287" t="b">
        <v>0</v>
      </c>
      <c r="S287" t="s">
        <v>33</v>
      </c>
      <c r="T287" t="str">
        <f t="shared" si="31"/>
        <v>theater</v>
      </c>
      <c r="U287" t="str">
        <f t="shared" si="32"/>
        <v>plays</v>
      </c>
    </row>
    <row r="288" spans="1:21" ht="22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4">
        <f t="shared" si="33"/>
        <v>0.17446030330062445</v>
      </c>
      <c r="H288" s="4">
        <f t="shared" si="34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28"/>
        <v>42704.25</v>
      </c>
      <c r="O288" s="12">
        <f t="shared" si="29"/>
        <v>2016</v>
      </c>
      <c r="P288" s="8">
        <f t="shared" si="30"/>
        <v>42704.25</v>
      </c>
      <c r="Q288" t="b">
        <v>0</v>
      </c>
      <c r="R288" t="b">
        <v>0</v>
      </c>
      <c r="S288" t="s">
        <v>33</v>
      </c>
      <c r="T288" t="str">
        <f t="shared" si="31"/>
        <v>theater</v>
      </c>
      <c r="U288" t="str">
        <f t="shared" si="32"/>
        <v>plays</v>
      </c>
    </row>
    <row r="289" spans="1:21" ht="22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4">
        <f t="shared" si="33"/>
        <v>2.0973015873015872</v>
      </c>
      <c r="H289" s="4">
        <f t="shared" si="34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28"/>
        <v>42122.208333333328</v>
      </c>
      <c r="O289" s="12">
        <f t="shared" si="29"/>
        <v>2015</v>
      </c>
      <c r="P289" s="8">
        <f t="shared" si="30"/>
        <v>42122.208333333328</v>
      </c>
      <c r="Q289" t="b">
        <v>0</v>
      </c>
      <c r="R289" t="b">
        <v>0</v>
      </c>
      <c r="S289" t="s">
        <v>50</v>
      </c>
      <c r="T289" t="str">
        <f t="shared" si="31"/>
        <v>music</v>
      </c>
      <c r="U289" t="str">
        <f t="shared" si="32"/>
        <v>electric music</v>
      </c>
    </row>
    <row r="290" spans="1:21" ht="22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4">
        <f t="shared" si="33"/>
        <v>0.97785714285714287</v>
      </c>
      <c r="H290" s="4">
        <f t="shared" si="34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28"/>
        <v>40983.208333333336</v>
      </c>
      <c r="O290" s="12">
        <f t="shared" si="29"/>
        <v>2012</v>
      </c>
      <c r="P290" s="8">
        <f t="shared" si="30"/>
        <v>40983.208333333336</v>
      </c>
      <c r="Q290" t="b">
        <v>0</v>
      </c>
      <c r="R290" t="b">
        <v>1</v>
      </c>
      <c r="S290" t="s">
        <v>148</v>
      </c>
      <c r="T290" t="str">
        <f t="shared" si="31"/>
        <v>music</v>
      </c>
      <c r="U290" t="str">
        <f t="shared" si="32"/>
        <v>metal</v>
      </c>
    </row>
    <row r="291" spans="1:21" ht="22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4">
        <f t="shared" si="33"/>
        <v>16.842500000000001</v>
      </c>
      <c r="H291" s="4">
        <f t="shared" si="34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28"/>
        <v>42222.208333333328</v>
      </c>
      <c r="O291" s="12">
        <f t="shared" si="29"/>
        <v>2015</v>
      </c>
      <c r="P291" s="8">
        <f t="shared" si="30"/>
        <v>42222.208333333328</v>
      </c>
      <c r="Q291" t="b">
        <v>0</v>
      </c>
      <c r="R291" t="b">
        <v>0</v>
      </c>
      <c r="S291" t="s">
        <v>33</v>
      </c>
      <c r="T291" t="str">
        <f t="shared" si="31"/>
        <v>theater</v>
      </c>
      <c r="U291" t="str">
        <f t="shared" si="32"/>
        <v>plays</v>
      </c>
    </row>
    <row r="292" spans="1:21" ht="22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4">
        <f t="shared" si="33"/>
        <v>0.54402135231316728</v>
      </c>
      <c r="H292" s="4">
        <f t="shared" si="34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28"/>
        <v>41436.208333333336</v>
      </c>
      <c r="O292" s="12">
        <f t="shared" si="29"/>
        <v>2013</v>
      </c>
      <c r="P292" s="8">
        <f t="shared" si="30"/>
        <v>41436.208333333336</v>
      </c>
      <c r="Q292" t="b">
        <v>0</v>
      </c>
      <c r="R292" t="b">
        <v>1</v>
      </c>
      <c r="S292" t="s">
        <v>42</v>
      </c>
      <c r="T292" t="str">
        <f t="shared" si="31"/>
        <v>film &amp; video</v>
      </c>
      <c r="U292" t="str">
        <f t="shared" si="32"/>
        <v>documentary</v>
      </c>
    </row>
    <row r="293" spans="1:21" ht="22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4">
        <f t="shared" si="33"/>
        <v>4.5661111111111108</v>
      </c>
      <c r="H293" s="4">
        <f t="shared" si="34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28"/>
        <v>40835.208333333336</v>
      </c>
      <c r="O293" s="12">
        <f t="shared" si="29"/>
        <v>2011</v>
      </c>
      <c r="P293" s="8">
        <f t="shared" si="30"/>
        <v>40835.208333333336</v>
      </c>
      <c r="Q293" t="b">
        <v>1</v>
      </c>
      <c r="R293" t="b">
        <v>0</v>
      </c>
      <c r="S293" t="s">
        <v>28</v>
      </c>
      <c r="T293" t="str">
        <f t="shared" si="31"/>
        <v>technology</v>
      </c>
      <c r="U293" t="str">
        <f t="shared" si="32"/>
        <v>web</v>
      </c>
    </row>
    <row r="294" spans="1:21" ht="22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4">
        <f t="shared" si="33"/>
        <v>9.8219178082191785E-2</v>
      </c>
      <c r="H294" s="4">
        <f t="shared" si="34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28"/>
        <v>41002.208333333336</v>
      </c>
      <c r="O294" s="12">
        <f t="shared" si="29"/>
        <v>2012</v>
      </c>
      <c r="P294" s="8">
        <f t="shared" si="30"/>
        <v>41002.208333333336</v>
      </c>
      <c r="Q294" t="b">
        <v>0</v>
      </c>
      <c r="R294" t="b">
        <v>0</v>
      </c>
      <c r="S294" t="s">
        <v>17</v>
      </c>
      <c r="T294" t="str">
        <f t="shared" si="31"/>
        <v>food</v>
      </c>
      <c r="U294" t="str">
        <f t="shared" si="32"/>
        <v>food trucks</v>
      </c>
    </row>
    <row r="295" spans="1:21" ht="22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4">
        <f t="shared" si="33"/>
        <v>0.16384615384615384</v>
      </c>
      <c r="H295" s="4">
        <f t="shared" si="34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28"/>
        <v>40465.208333333336</v>
      </c>
      <c r="O295" s="12">
        <f t="shared" si="29"/>
        <v>2010</v>
      </c>
      <c r="P295" s="8">
        <f t="shared" si="30"/>
        <v>40465.208333333336</v>
      </c>
      <c r="Q295" t="b">
        <v>0</v>
      </c>
      <c r="R295" t="b">
        <v>0</v>
      </c>
      <c r="S295" t="s">
        <v>33</v>
      </c>
      <c r="T295" t="str">
        <f t="shared" si="31"/>
        <v>theater</v>
      </c>
      <c r="U295" t="str">
        <f t="shared" si="32"/>
        <v>plays</v>
      </c>
    </row>
    <row r="296" spans="1:21" ht="22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4">
        <f t="shared" si="33"/>
        <v>13.396666666666667</v>
      </c>
      <c r="H296" s="4">
        <f t="shared" si="34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28"/>
        <v>43411.25</v>
      </c>
      <c r="O296" s="12">
        <f t="shared" si="29"/>
        <v>2018</v>
      </c>
      <c r="P296" s="8">
        <f t="shared" si="30"/>
        <v>43411.25</v>
      </c>
      <c r="Q296" t="b">
        <v>0</v>
      </c>
      <c r="R296" t="b">
        <v>0</v>
      </c>
      <c r="S296" t="s">
        <v>33</v>
      </c>
      <c r="T296" t="str">
        <f t="shared" si="31"/>
        <v>theater</v>
      </c>
      <c r="U296" t="str">
        <f t="shared" si="32"/>
        <v>plays</v>
      </c>
    </row>
    <row r="297" spans="1:21" ht="36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4">
        <f t="shared" si="33"/>
        <v>0.35650077760497667</v>
      </c>
      <c r="H297" s="4">
        <f t="shared" si="34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28"/>
        <v>41587.25</v>
      </c>
      <c r="O297" s="12">
        <f t="shared" si="29"/>
        <v>2013</v>
      </c>
      <c r="P297" s="8">
        <f t="shared" si="30"/>
        <v>41587.25</v>
      </c>
      <c r="Q297" t="b">
        <v>0</v>
      </c>
      <c r="R297" t="b">
        <v>0</v>
      </c>
      <c r="S297" t="s">
        <v>33</v>
      </c>
      <c r="T297" t="str">
        <f t="shared" si="31"/>
        <v>theater</v>
      </c>
      <c r="U297" t="str">
        <f t="shared" si="32"/>
        <v>plays</v>
      </c>
    </row>
    <row r="298" spans="1:21" ht="36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4">
        <f t="shared" si="33"/>
        <v>0.54950819672131146</v>
      </c>
      <c r="H298" s="4">
        <f t="shared" si="34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28"/>
        <v>43515.25</v>
      </c>
      <c r="O298" s="12">
        <f t="shared" si="29"/>
        <v>2019</v>
      </c>
      <c r="P298" s="8">
        <f t="shared" si="30"/>
        <v>43515.25</v>
      </c>
      <c r="Q298" t="b">
        <v>0</v>
      </c>
      <c r="R298" t="b">
        <v>0</v>
      </c>
      <c r="S298" t="s">
        <v>33</v>
      </c>
      <c r="T298" t="str">
        <f t="shared" si="31"/>
        <v>theater</v>
      </c>
      <c r="U298" t="str">
        <f t="shared" si="32"/>
        <v>plays</v>
      </c>
    </row>
    <row r="299" spans="1:21" ht="22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4">
        <f t="shared" si="33"/>
        <v>0.94236111111111109</v>
      </c>
      <c r="H299" s="4">
        <f t="shared" si="34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28"/>
        <v>41662.25</v>
      </c>
      <c r="O299" s="12">
        <f t="shared" si="29"/>
        <v>2014</v>
      </c>
      <c r="P299" s="8">
        <f t="shared" si="30"/>
        <v>41662.25</v>
      </c>
      <c r="Q299" t="b">
        <v>0</v>
      </c>
      <c r="R299" t="b">
        <v>1</v>
      </c>
      <c r="S299" t="s">
        <v>33</v>
      </c>
      <c r="T299" t="str">
        <f t="shared" si="31"/>
        <v>theater</v>
      </c>
      <c r="U299" t="str">
        <f t="shared" si="32"/>
        <v>plays</v>
      </c>
    </row>
    <row r="300" spans="1:21" ht="22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4">
        <f t="shared" si="33"/>
        <v>1.4391428571428571</v>
      </c>
      <c r="H300" s="4">
        <f t="shared" si="34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28"/>
        <v>42444.208333333328</v>
      </c>
      <c r="O300" s="12">
        <f t="shared" si="29"/>
        <v>2016</v>
      </c>
      <c r="P300" s="8">
        <f t="shared" si="30"/>
        <v>42444.208333333328</v>
      </c>
      <c r="Q300" t="b">
        <v>0</v>
      </c>
      <c r="R300" t="b">
        <v>1</v>
      </c>
      <c r="S300" t="s">
        <v>23</v>
      </c>
      <c r="T300" t="str">
        <f t="shared" si="31"/>
        <v>music</v>
      </c>
      <c r="U300" t="str">
        <f t="shared" si="32"/>
        <v>rock</v>
      </c>
    </row>
    <row r="301" spans="1:21" ht="36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4">
        <f t="shared" si="33"/>
        <v>0.51421052631578945</v>
      </c>
      <c r="H301" s="4">
        <f t="shared" si="34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28"/>
        <v>42488.208333333328</v>
      </c>
      <c r="O301" s="12">
        <f t="shared" si="29"/>
        <v>2016</v>
      </c>
      <c r="P301" s="8">
        <f t="shared" si="30"/>
        <v>42488.208333333328</v>
      </c>
      <c r="Q301" t="b">
        <v>0</v>
      </c>
      <c r="R301" t="b">
        <v>0</v>
      </c>
      <c r="S301" t="s">
        <v>17</v>
      </c>
      <c r="T301" t="str">
        <f t="shared" si="31"/>
        <v>food</v>
      </c>
      <c r="U301" t="str">
        <f t="shared" si="32"/>
        <v>food trucks</v>
      </c>
    </row>
    <row r="302" spans="1:21" ht="22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4">
        <f t="shared" si="33"/>
        <v>0.05</v>
      </c>
      <c r="H302" s="4">
        <f t="shared" si="34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28"/>
        <v>42978.208333333328</v>
      </c>
      <c r="O302" s="12">
        <f t="shared" si="29"/>
        <v>2017</v>
      </c>
      <c r="P302" s="8">
        <f t="shared" si="30"/>
        <v>42978.208333333328</v>
      </c>
      <c r="Q302" t="b">
        <v>0</v>
      </c>
      <c r="R302" t="b">
        <v>1</v>
      </c>
      <c r="S302" t="s">
        <v>68</v>
      </c>
      <c r="T302" t="str">
        <f t="shared" si="31"/>
        <v>publishing</v>
      </c>
      <c r="U302" t="str">
        <f t="shared" si="32"/>
        <v>nonfiction</v>
      </c>
    </row>
    <row r="303" spans="1:21" ht="36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4">
        <f t="shared" si="33"/>
        <v>13.446666666666667</v>
      </c>
      <c r="H303" s="4">
        <f t="shared" si="34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28"/>
        <v>42078.208333333328</v>
      </c>
      <c r="O303" s="12">
        <f t="shared" si="29"/>
        <v>2015</v>
      </c>
      <c r="P303" s="8">
        <f t="shared" si="30"/>
        <v>42078.208333333328</v>
      </c>
      <c r="Q303" t="b">
        <v>0</v>
      </c>
      <c r="R303" t="b">
        <v>0</v>
      </c>
      <c r="S303" t="s">
        <v>42</v>
      </c>
      <c r="T303" t="str">
        <f t="shared" si="31"/>
        <v>film &amp; video</v>
      </c>
      <c r="U303" t="str">
        <f t="shared" si="32"/>
        <v>documentary</v>
      </c>
    </row>
    <row r="304" spans="1:21" ht="22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4">
        <f t="shared" si="33"/>
        <v>0.31844940867279897</v>
      </c>
      <c r="H304" s="4">
        <f t="shared" si="34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28"/>
        <v>43359.208333333328</v>
      </c>
      <c r="O304" s="12">
        <f t="shared" si="29"/>
        <v>2018</v>
      </c>
      <c r="P304" s="8">
        <f t="shared" si="30"/>
        <v>43359.208333333328</v>
      </c>
      <c r="Q304" t="b">
        <v>0</v>
      </c>
      <c r="R304" t="b">
        <v>0</v>
      </c>
      <c r="S304" t="s">
        <v>33</v>
      </c>
      <c r="T304" t="str">
        <f t="shared" si="31"/>
        <v>theater</v>
      </c>
      <c r="U304" t="str">
        <f t="shared" si="32"/>
        <v>plays</v>
      </c>
    </row>
    <row r="305" spans="1:21" ht="22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4">
        <f t="shared" si="33"/>
        <v>0.82617647058823529</v>
      </c>
      <c r="H305" s="4">
        <f t="shared" si="34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28"/>
        <v>42381.25</v>
      </c>
      <c r="O305" s="12">
        <f t="shared" si="29"/>
        <v>2016</v>
      </c>
      <c r="P305" s="8">
        <f t="shared" si="30"/>
        <v>42381.25</v>
      </c>
      <c r="Q305" t="b">
        <v>0</v>
      </c>
      <c r="R305" t="b">
        <v>0</v>
      </c>
      <c r="S305" t="s">
        <v>60</v>
      </c>
      <c r="T305" t="str">
        <f t="shared" si="31"/>
        <v>music</v>
      </c>
      <c r="U305" t="str">
        <f t="shared" si="32"/>
        <v>indie rock</v>
      </c>
    </row>
    <row r="306" spans="1:21" ht="22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4">
        <f t="shared" si="33"/>
        <v>5.4614285714285717</v>
      </c>
      <c r="H306" s="4">
        <f t="shared" si="34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28"/>
        <v>42630.208333333328</v>
      </c>
      <c r="O306" s="12">
        <f t="shared" si="29"/>
        <v>2016</v>
      </c>
      <c r="P306" s="8">
        <f t="shared" si="30"/>
        <v>42630.208333333328</v>
      </c>
      <c r="Q306" t="b">
        <v>0</v>
      </c>
      <c r="R306" t="b">
        <v>0</v>
      </c>
      <c r="S306" t="s">
        <v>42</v>
      </c>
      <c r="T306" t="str">
        <f t="shared" si="31"/>
        <v>film &amp; video</v>
      </c>
      <c r="U306" t="str">
        <f t="shared" si="32"/>
        <v>documentary</v>
      </c>
    </row>
    <row r="307" spans="1:21" ht="22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4">
        <f t="shared" si="33"/>
        <v>2.8621428571428571</v>
      </c>
      <c r="H307" s="4">
        <f t="shared" si="34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28"/>
        <v>42489.208333333328</v>
      </c>
      <c r="O307" s="12">
        <f t="shared" si="29"/>
        <v>2016</v>
      </c>
      <c r="P307" s="8">
        <f t="shared" si="30"/>
        <v>42489.208333333328</v>
      </c>
      <c r="Q307" t="b">
        <v>0</v>
      </c>
      <c r="R307" t="b">
        <v>0</v>
      </c>
      <c r="S307" t="s">
        <v>33</v>
      </c>
      <c r="T307" t="str">
        <f t="shared" si="31"/>
        <v>theater</v>
      </c>
      <c r="U307" t="str">
        <f t="shared" si="32"/>
        <v>plays</v>
      </c>
    </row>
    <row r="308" spans="1:21" ht="36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4">
        <f t="shared" si="33"/>
        <v>7.9076923076923072E-2</v>
      </c>
      <c r="H308" s="4">
        <f t="shared" si="34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28"/>
        <v>42933.208333333328</v>
      </c>
      <c r="O308" s="12">
        <f t="shared" si="29"/>
        <v>2017</v>
      </c>
      <c r="P308" s="8">
        <f t="shared" si="30"/>
        <v>42933.208333333328</v>
      </c>
      <c r="Q308" t="b">
        <v>0</v>
      </c>
      <c r="R308" t="b">
        <v>1</v>
      </c>
      <c r="S308" t="s">
        <v>33</v>
      </c>
      <c r="T308" t="str">
        <f t="shared" si="31"/>
        <v>theater</v>
      </c>
      <c r="U308" t="str">
        <f t="shared" si="32"/>
        <v>plays</v>
      </c>
    </row>
    <row r="309" spans="1:21" ht="2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4">
        <f t="shared" si="33"/>
        <v>1.3213677811550153</v>
      </c>
      <c r="H309" s="4">
        <f t="shared" si="34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28"/>
        <v>41086.208333333336</v>
      </c>
      <c r="O309" s="12">
        <f t="shared" si="29"/>
        <v>2012</v>
      </c>
      <c r="P309" s="8">
        <f t="shared" si="30"/>
        <v>41086.208333333336</v>
      </c>
      <c r="Q309" t="b">
        <v>0</v>
      </c>
      <c r="R309" t="b">
        <v>1</v>
      </c>
      <c r="S309" t="s">
        <v>119</v>
      </c>
      <c r="T309" t="str">
        <f t="shared" si="31"/>
        <v>publishing</v>
      </c>
      <c r="U309" t="str">
        <f t="shared" si="32"/>
        <v>fiction</v>
      </c>
    </row>
    <row r="310" spans="1:21" ht="22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4">
        <f t="shared" si="33"/>
        <v>0.74077834179357027</v>
      </c>
      <c r="H310" s="4">
        <f t="shared" si="34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28"/>
        <v>40652.208333333336</v>
      </c>
      <c r="O310" s="12">
        <f t="shared" si="29"/>
        <v>2011</v>
      </c>
      <c r="P310" s="8">
        <f t="shared" si="30"/>
        <v>40652.208333333336</v>
      </c>
      <c r="Q310" t="b">
        <v>0</v>
      </c>
      <c r="R310" t="b">
        <v>0</v>
      </c>
      <c r="S310" t="s">
        <v>33</v>
      </c>
      <c r="T310" t="str">
        <f t="shared" si="31"/>
        <v>theater</v>
      </c>
      <c r="U310" t="str">
        <f t="shared" si="32"/>
        <v>plays</v>
      </c>
    </row>
    <row r="311" spans="1:21" ht="22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4">
        <f t="shared" si="33"/>
        <v>0.75292682926829269</v>
      </c>
      <c r="H311" s="4">
        <f t="shared" si="34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28"/>
        <v>40827.208333333336</v>
      </c>
      <c r="O311" s="12">
        <f t="shared" si="29"/>
        <v>2011</v>
      </c>
      <c r="P311" s="8">
        <f t="shared" si="30"/>
        <v>40827.208333333336</v>
      </c>
      <c r="Q311" t="b">
        <v>0</v>
      </c>
      <c r="R311" t="b">
        <v>1</v>
      </c>
      <c r="S311" t="s">
        <v>60</v>
      </c>
      <c r="T311" t="str">
        <f t="shared" si="31"/>
        <v>music</v>
      </c>
      <c r="U311" t="str">
        <f t="shared" si="32"/>
        <v>indie rock</v>
      </c>
    </row>
    <row r="312" spans="1:21" ht="22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4">
        <f t="shared" si="33"/>
        <v>0.20333333333333334</v>
      </c>
      <c r="H312" s="4">
        <f t="shared" si="34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28"/>
        <v>40293.208333333336</v>
      </c>
      <c r="O312" s="12">
        <f t="shared" si="29"/>
        <v>2010</v>
      </c>
      <c r="P312" s="8">
        <f t="shared" si="30"/>
        <v>40293.208333333336</v>
      </c>
      <c r="Q312" t="b">
        <v>0</v>
      </c>
      <c r="R312" t="b">
        <v>0</v>
      </c>
      <c r="S312" t="s">
        <v>89</v>
      </c>
      <c r="T312" t="str">
        <f t="shared" si="31"/>
        <v>games</v>
      </c>
      <c r="U312" t="str">
        <f t="shared" si="32"/>
        <v>video games</v>
      </c>
    </row>
    <row r="313" spans="1:21" ht="22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4">
        <f t="shared" si="33"/>
        <v>2.0336507936507937</v>
      </c>
      <c r="H313" s="4">
        <f t="shared" si="34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28"/>
        <v>40602.25</v>
      </c>
      <c r="O313" s="12">
        <f t="shared" si="29"/>
        <v>2011</v>
      </c>
      <c r="P313" s="8">
        <f t="shared" si="30"/>
        <v>40602.25</v>
      </c>
      <c r="Q313" t="b">
        <v>0</v>
      </c>
      <c r="R313" t="b">
        <v>0</v>
      </c>
      <c r="S313" t="s">
        <v>33</v>
      </c>
      <c r="T313" t="str">
        <f t="shared" si="31"/>
        <v>theater</v>
      </c>
      <c r="U313" t="str">
        <f t="shared" si="32"/>
        <v>plays</v>
      </c>
    </row>
    <row r="314" spans="1:21" ht="22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4">
        <f t="shared" si="33"/>
        <v>3.1022842639593908</v>
      </c>
      <c r="H314" s="4">
        <f t="shared" si="34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28"/>
        <v>41579.208333333336</v>
      </c>
      <c r="O314" s="12">
        <f t="shared" si="29"/>
        <v>2013</v>
      </c>
      <c r="P314" s="8">
        <f t="shared" si="30"/>
        <v>41579.208333333336</v>
      </c>
      <c r="Q314" t="b">
        <v>0</v>
      </c>
      <c r="R314" t="b">
        <v>0</v>
      </c>
      <c r="S314" t="s">
        <v>33</v>
      </c>
      <c r="T314" t="str">
        <f t="shared" si="31"/>
        <v>theater</v>
      </c>
      <c r="U314" t="str">
        <f t="shared" si="32"/>
        <v>plays</v>
      </c>
    </row>
    <row r="315" spans="1:21" ht="22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4">
        <f t="shared" si="33"/>
        <v>3.9531818181818181</v>
      </c>
      <c r="H315" s="4">
        <f t="shared" si="34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28"/>
        <v>40968.25</v>
      </c>
      <c r="O315" s="12">
        <f t="shared" si="29"/>
        <v>2012</v>
      </c>
      <c r="P315" s="8">
        <f t="shared" si="30"/>
        <v>40968.25</v>
      </c>
      <c r="Q315" t="b">
        <v>0</v>
      </c>
      <c r="R315" t="b">
        <v>0</v>
      </c>
      <c r="S315" t="s">
        <v>23</v>
      </c>
      <c r="T315" t="str">
        <f t="shared" si="31"/>
        <v>music</v>
      </c>
      <c r="U315" t="str">
        <f t="shared" si="32"/>
        <v>rock</v>
      </c>
    </row>
    <row r="316" spans="1:21" ht="22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4">
        <f t="shared" si="33"/>
        <v>2.9471428571428571</v>
      </c>
      <c r="H316" s="4">
        <f t="shared" si="34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28"/>
        <v>43541.208333333328</v>
      </c>
      <c r="O316" s="12">
        <f t="shared" si="29"/>
        <v>2019</v>
      </c>
      <c r="P316" s="8">
        <f t="shared" si="30"/>
        <v>43541.208333333328</v>
      </c>
      <c r="Q316" t="b">
        <v>0</v>
      </c>
      <c r="R316" t="b">
        <v>1</v>
      </c>
      <c r="S316" t="s">
        <v>42</v>
      </c>
      <c r="T316" t="str">
        <f t="shared" si="31"/>
        <v>film &amp; video</v>
      </c>
      <c r="U316" t="str">
        <f t="shared" si="32"/>
        <v>documentary</v>
      </c>
    </row>
    <row r="317" spans="1:21" ht="36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4">
        <f t="shared" si="33"/>
        <v>0.33894736842105261</v>
      </c>
      <c r="H317" s="4">
        <f t="shared" si="34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28"/>
        <v>41812.208333333336</v>
      </c>
      <c r="O317" s="12">
        <f t="shared" si="29"/>
        <v>2014</v>
      </c>
      <c r="P317" s="8">
        <f t="shared" si="30"/>
        <v>41812.208333333336</v>
      </c>
      <c r="Q317" t="b">
        <v>0</v>
      </c>
      <c r="R317" t="b">
        <v>0</v>
      </c>
      <c r="S317" t="s">
        <v>33</v>
      </c>
      <c r="T317" t="str">
        <f t="shared" si="31"/>
        <v>theater</v>
      </c>
      <c r="U317" t="str">
        <f t="shared" si="32"/>
        <v>plays</v>
      </c>
    </row>
    <row r="318" spans="1:21" ht="22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4">
        <f t="shared" si="33"/>
        <v>0.66677083333333331</v>
      </c>
      <c r="H318" s="4">
        <f t="shared" si="34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28"/>
        <v>43789.25</v>
      </c>
      <c r="O318" s="12">
        <f t="shared" si="29"/>
        <v>2019</v>
      </c>
      <c r="P318" s="8">
        <f t="shared" si="30"/>
        <v>43789.25</v>
      </c>
      <c r="Q318" t="b">
        <v>0</v>
      </c>
      <c r="R318" t="b">
        <v>1</v>
      </c>
      <c r="S318" t="s">
        <v>17</v>
      </c>
      <c r="T318" t="str">
        <f t="shared" si="31"/>
        <v>food</v>
      </c>
      <c r="U318" t="str">
        <f t="shared" si="32"/>
        <v>food trucks</v>
      </c>
    </row>
    <row r="319" spans="1:21" ht="22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4">
        <f t="shared" si="33"/>
        <v>0.19227272727272726</v>
      </c>
      <c r="H319" s="4">
        <f t="shared" si="34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28"/>
        <v>42882.208333333328</v>
      </c>
      <c r="O319" s="12">
        <f t="shared" si="29"/>
        <v>2017</v>
      </c>
      <c r="P319" s="8">
        <f t="shared" si="30"/>
        <v>42882.208333333328</v>
      </c>
      <c r="Q319" t="b">
        <v>0</v>
      </c>
      <c r="R319" t="b">
        <v>0</v>
      </c>
      <c r="S319" t="s">
        <v>33</v>
      </c>
      <c r="T319" t="str">
        <f t="shared" si="31"/>
        <v>theater</v>
      </c>
      <c r="U319" t="str">
        <f t="shared" si="32"/>
        <v>plays</v>
      </c>
    </row>
    <row r="320" spans="1:21" ht="36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4">
        <f t="shared" si="33"/>
        <v>0.15842105263157893</v>
      </c>
      <c r="H320" s="4">
        <f t="shared" si="34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28"/>
        <v>41686.25</v>
      </c>
      <c r="O320" s="12">
        <f t="shared" si="29"/>
        <v>2014</v>
      </c>
      <c r="P320" s="8">
        <f t="shared" si="30"/>
        <v>41686.25</v>
      </c>
      <c r="Q320" t="b">
        <v>0</v>
      </c>
      <c r="R320" t="b">
        <v>0</v>
      </c>
      <c r="S320" t="s">
        <v>23</v>
      </c>
      <c r="T320" t="str">
        <f t="shared" si="31"/>
        <v>music</v>
      </c>
      <c r="U320" t="str">
        <f t="shared" si="32"/>
        <v>rock</v>
      </c>
    </row>
    <row r="321" spans="1:21" ht="22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4">
        <f t="shared" si="33"/>
        <v>0.38702380952380955</v>
      </c>
      <c r="H321" s="4">
        <f t="shared" si="34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28"/>
        <v>40426.208333333336</v>
      </c>
      <c r="O321" s="12">
        <f t="shared" si="29"/>
        <v>2010</v>
      </c>
      <c r="P321" s="8">
        <f t="shared" si="30"/>
        <v>40426.208333333336</v>
      </c>
      <c r="Q321" t="b">
        <v>0</v>
      </c>
      <c r="R321" t="b">
        <v>0</v>
      </c>
      <c r="S321" t="s">
        <v>28</v>
      </c>
      <c r="T321" t="str">
        <f t="shared" si="31"/>
        <v>technology</v>
      </c>
      <c r="U321" t="str">
        <f t="shared" si="32"/>
        <v>web</v>
      </c>
    </row>
    <row r="322" spans="1:21" ht="22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4">
        <f t="shared" si="33"/>
        <v>9.5876777251184833E-2</v>
      </c>
      <c r="H322" s="4">
        <f t="shared" si="34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28"/>
        <v>40682.208333333336</v>
      </c>
      <c r="O322" s="12">
        <f t="shared" si="29"/>
        <v>2011</v>
      </c>
      <c r="P322" s="8">
        <f t="shared" si="30"/>
        <v>40682.208333333336</v>
      </c>
      <c r="Q322" t="b">
        <v>0</v>
      </c>
      <c r="R322" t="b">
        <v>0</v>
      </c>
      <c r="S322" t="s">
        <v>119</v>
      </c>
      <c r="T322" t="str">
        <f t="shared" si="31"/>
        <v>publishing</v>
      </c>
      <c r="U322" t="str">
        <f t="shared" si="32"/>
        <v>fiction</v>
      </c>
    </row>
    <row r="323" spans="1:21" ht="36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4">
        <f t="shared" si="33"/>
        <v>0.94144366197183094</v>
      </c>
      <c r="H323" s="4">
        <f t="shared" si="34"/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35">(((M323/60)/60)/24)+DATE(1970,1,1)</f>
        <v>40642.208333333336</v>
      </c>
      <c r="O323" s="12">
        <f t="shared" ref="O323:O386" si="36">YEAR(N323)</f>
        <v>2011</v>
      </c>
      <c r="P323" s="8">
        <f t="shared" ref="P323:P386" si="37">(((M323/60)/60)/24)+DATE(1970,1,1)</f>
        <v>40642.208333333336</v>
      </c>
      <c r="Q323" t="b">
        <v>0</v>
      </c>
      <c r="R323" t="b">
        <v>0</v>
      </c>
      <c r="S323" t="s">
        <v>100</v>
      </c>
      <c r="T323" t="str">
        <f t="shared" ref="T323:T386" si="38">MID(S323,1,SEARCH("/",S323)-1)</f>
        <v>film &amp; video</v>
      </c>
      <c r="U323" t="str">
        <f t="shared" ref="U323:U386" si="39">MID(S323,SEARCH("/",S323)+1,LEN(S323))</f>
        <v>shorts</v>
      </c>
    </row>
    <row r="324" spans="1:21" ht="36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4">
        <f t="shared" ref="G324:G387" si="40">E324/D324</f>
        <v>1.6656234096692113</v>
      </c>
      <c r="H324" s="4">
        <f t="shared" ref="H324:H387" si="41">E324/I324</f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35"/>
        <v>40520.25</v>
      </c>
      <c r="O324" s="12">
        <f t="shared" si="36"/>
        <v>2010</v>
      </c>
      <c r="P324" s="8">
        <f t="shared" si="37"/>
        <v>40520.25</v>
      </c>
      <c r="Q324" t="b">
        <v>0</v>
      </c>
      <c r="R324" t="b">
        <v>0</v>
      </c>
      <c r="S324" t="s">
        <v>33</v>
      </c>
      <c r="T324" t="str">
        <f t="shared" si="38"/>
        <v>theater</v>
      </c>
      <c r="U324" t="str">
        <f t="shared" si="39"/>
        <v>plays</v>
      </c>
    </row>
    <row r="325" spans="1:21" ht="22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4">
        <f t="shared" si="40"/>
        <v>0.24134831460674158</v>
      </c>
      <c r="H325" s="4">
        <f t="shared" si="41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35"/>
        <v>41727.208333333336</v>
      </c>
      <c r="O325" s="12">
        <f t="shared" si="36"/>
        <v>2014</v>
      </c>
      <c r="P325" s="8">
        <f t="shared" si="37"/>
        <v>41727.208333333336</v>
      </c>
      <c r="Q325" t="b">
        <v>0</v>
      </c>
      <c r="R325" t="b">
        <v>0</v>
      </c>
      <c r="S325" t="s">
        <v>42</v>
      </c>
      <c r="T325" t="str">
        <f t="shared" si="38"/>
        <v>film &amp; video</v>
      </c>
      <c r="U325" t="str">
        <f t="shared" si="39"/>
        <v>documentary</v>
      </c>
    </row>
    <row r="326" spans="1:21" ht="22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4">
        <f t="shared" si="40"/>
        <v>1.6405633802816901</v>
      </c>
      <c r="H326" s="4">
        <f t="shared" si="41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35"/>
        <v>42188.208333333328</v>
      </c>
      <c r="O326" s="12">
        <f t="shared" si="36"/>
        <v>2015</v>
      </c>
      <c r="P326" s="8">
        <f t="shared" si="37"/>
        <v>42188.208333333328</v>
      </c>
      <c r="Q326" t="b">
        <v>0</v>
      </c>
      <c r="R326" t="b">
        <v>1</v>
      </c>
      <c r="S326" t="s">
        <v>33</v>
      </c>
      <c r="T326" t="str">
        <f t="shared" si="38"/>
        <v>theater</v>
      </c>
      <c r="U326" t="str">
        <f t="shared" si="39"/>
        <v>plays</v>
      </c>
    </row>
    <row r="327" spans="1:21" ht="36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4">
        <f t="shared" si="40"/>
        <v>0.90723076923076929</v>
      </c>
      <c r="H327" s="4">
        <f t="shared" si="41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35"/>
        <v>43290.208333333328</v>
      </c>
      <c r="O327" s="12">
        <f t="shared" si="36"/>
        <v>2018</v>
      </c>
      <c r="P327" s="8">
        <f t="shared" si="37"/>
        <v>43290.208333333328</v>
      </c>
      <c r="Q327" t="b">
        <v>0</v>
      </c>
      <c r="R327" t="b">
        <v>1</v>
      </c>
      <c r="S327" t="s">
        <v>33</v>
      </c>
      <c r="T327" t="str">
        <f t="shared" si="38"/>
        <v>theater</v>
      </c>
      <c r="U327" t="str">
        <f t="shared" si="39"/>
        <v>plays</v>
      </c>
    </row>
    <row r="328" spans="1:21" ht="36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4">
        <f t="shared" si="40"/>
        <v>0.46194444444444444</v>
      </c>
      <c r="H328" s="4">
        <f t="shared" si="41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35"/>
        <v>42370.25</v>
      </c>
      <c r="O328" s="12">
        <f t="shared" si="36"/>
        <v>2016</v>
      </c>
      <c r="P328" s="8">
        <f t="shared" si="37"/>
        <v>42370.25</v>
      </c>
      <c r="Q328" t="b">
        <v>0</v>
      </c>
      <c r="R328" t="b">
        <v>0</v>
      </c>
      <c r="S328" t="s">
        <v>71</v>
      </c>
      <c r="T328" t="str">
        <f t="shared" si="38"/>
        <v>film &amp; video</v>
      </c>
      <c r="U328" t="str">
        <f t="shared" si="39"/>
        <v>animation</v>
      </c>
    </row>
    <row r="329" spans="1:21" ht="22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4">
        <f t="shared" si="40"/>
        <v>0.38538461538461538</v>
      </c>
      <c r="H329" s="4">
        <f t="shared" si="41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35"/>
        <v>43709.208333333328</v>
      </c>
      <c r="O329" s="12">
        <f t="shared" si="36"/>
        <v>2019</v>
      </c>
      <c r="P329" s="8">
        <f t="shared" si="37"/>
        <v>43709.208333333328</v>
      </c>
      <c r="Q329" t="b">
        <v>0</v>
      </c>
      <c r="R329" t="b">
        <v>1</v>
      </c>
      <c r="S329" t="s">
        <v>33</v>
      </c>
      <c r="T329" t="str">
        <f t="shared" si="38"/>
        <v>theater</v>
      </c>
      <c r="U329" t="str">
        <f t="shared" si="39"/>
        <v>plays</v>
      </c>
    </row>
    <row r="330" spans="1:21" ht="36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4">
        <f t="shared" si="40"/>
        <v>1.3356231003039514</v>
      </c>
      <c r="H330" s="4">
        <f t="shared" si="41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35"/>
        <v>43445.25</v>
      </c>
      <c r="O330" s="12">
        <f t="shared" si="36"/>
        <v>2018</v>
      </c>
      <c r="P330" s="8">
        <f t="shared" si="37"/>
        <v>43445.25</v>
      </c>
      <c r="Q330" t="b">
        <v>0</v>
      </c>
      <c r="R330" t="b">
        <v>0</v>
      </c>
      <c r="S330" t="s">
        <v>23</v>
      </c>
      <c r="T330" t="str">
        <f t="shared" si="38"/>
        <v>music</v>
      </c>
      <c r="U330" t="str">
        <f t="shared" si="39"/>
        <v>rock</v>
      </c>
    </row>
    <row r="331" spans="1:21" ht="22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4">
        <f t="shared" si="40"/>
        <v>0.22896588486140726</v>
      </c>
      <c r="H331" s="4">
        <f t="shared" si="41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35"/>
        <v>42727.25</v>
      </c>
      <c r="O331" s="12">
        <f t="shared" si="36"/>
        <v>2016</v>
      </c>
      <c r="P331" s="8">
        <f t="shared" si="37"/>
        <v>42727.25</v>
      </c>
      <c r="Q331" t="b">
        <v>0</v>
      </c>
      <c r="R331" t="b">
        <v>0</v>
      </c>
      <c r="S331" t="s">
        <v>89</v>
      </c>
      <c r="T331" t="str">
        <f t="shared" si="38"/>
        <v>games</v>
      </c>
      <c r="U331" t="str">
        <f t="shared" si="39"/>
        <v>video games</v>
      </c>
    </row>
    <row r="332" spans="1:21" ht="36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4">
        <f t="shared" si="40"/>
        <v>1.8495548961424333</v>
      </c>
      <c r="H332" s="4">
        <f t="shared" si="41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35"/>
        <v>43078.25</v>
      </c>
      <c r="O332" s="12">
        <f t="shared" si="36"/>
        <v>2017</v>
      </c>
      <c r="P332" s="8">
        <f t="shared" si="37"/>
        <v>43078.25</v>
      </c>
      <c r="Q332" t="b">
        <v>0</v>
      </c>
      <c r="R332" t="b">
        <v>0</v>
      </c>
      <c r="S332" t="s">
        <v>42</v>
      </c>
      <c r="T332" t="str">
        <f t="shared" si="38"/>
        <v>film &amp; video</v>
      </c>
      <c r="U332" t="str">
        <f t="shared" si="39"/>
        <v>documentary</v>
      </c>
    </row>
    <row r="333" spans="1:21" ht="22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4">
        <f t="shared" si="40"/>
        <v>4.4372727272727275</v>
      </c>
      <c r="H333" s="4">
        <f t="shared" si="41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35"/>
        <v>40897.25</v>
      </c>
      <c r="O333" s="12">
        <f t="shared" si="36"/>
        <v>2011</v>
      </c>
      <c r="P333" s="8">
        <f t="shared" si="37"/>
        <v>40897.25</v>
      </c>
      <c r="Q333" t="b">
        <v>0</v>
      </c>
      <c r="R333" t="b">
        <v>0</v>
      </c>
      <c r="S333" t="s">
        <v>17</v>
      </c>
      <c r="T333" t="str">
        <f t="shared" si="38"/>
        <v>food</v>
      </c>
      <c r="U333" t="str">
        <f t="shared" si="39"/>
        <v>food trucks</v>
      </c>
    </row>
    <row r="334" spans="1:21" ht="36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4">
        <f t="shared" si="40"/>
        <v>1.999806763285024</v>
      </c>
      <c r="H334" s="4">
        <f t="shared" si="41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35"/>
        <v>41362.208333333336</v>
      </c>
      <c r="O334" s="12">
        <f t="shared" si="36"/>
        <v>2013</v>
      </c>
      <c r="P334" s="8">
        <f t="shared" si="37"/>
        <v>41362.208333333336</v>
      </c>
      <c r="Q334" t="b">
        <v>0</v>
      </c>
      <c r="R334" t="b">
        <v>0</v>
      </c>
      <c r="S334" t="s">
        <v>65</v>
      </c>
      <c r="T334" t="str">
        <f t="shared" si="38"/>
        <v>technology</v>
      </c>
      <c r="U334" t="str">
        <f t="shared" si="39"/>
        <v>wearables</v>
      </c>
    </row>
    <row r="335" spans="1:21" ht="22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4">
        <f t="shared" si="40"/>
        <v>1.2395833333333333</v>
      </c>
      <c r="H335" s="4">
        <f t="shared" si="41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35"/>
        <v>43452.25</v>
      </c>
      <c r="O335" s="12">
        <f t="shared" si="36"/>
        <v>2018</v>
      </c>
      <c r="P335" s="8">
        <f t="shared" si="37"/>
        <v>43452.25</v>
      </c>
      <c r="Q335" t="b">
        <v>0</v>
      </c>
      <c r="R335" t="b">
        <v>0</v>
      </c>
      <c r="S335" t="s">
        <v>33</v>
      </c>
      <c r="T335" t="str">
        <f t="shared" si="38"/>
        <v>theater</v>
      </c>
      <c r="U335" t="str">
        <f t="shared" si="39"/>
        <v>plays</v>
      </c>
    </row>
    <row r="336" spans="1:21" ht="22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4">
        <f t="shared" si="40"/>
        <v>1.8661329305135952</v>
      </c>
      <c r="H336" s="4">
        <f t="shared" si="41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35"/>
        <v>43117.25</v>
      </c>
      <c r="O336" s="12">
        <f t="shared" si="36"/>
        <v>2018</v>
      </c>
      <c r="P336" s="8">
        <f t="shared" si="37"/>
        <v>43117.25</v>
      </c>
      <c r="Q336" t="b">
        <v>0</v>
      </c>
      <c r="R336" t="b">
        <v>0</v>
      </c>
      <c r="S336" t="s">
        <v>23</v>
      </c>
      <c r="T336" t="str">
        <f t="shared" si="38"/>
        <v>music</v>
      </c>
      <c r="U336" t="str">
        <f t="shared" si="39"/>
        <v>rock</v>
      </c>
    </row>
    <row r="337" spans="1:21" ht="22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4">
        <f t="shared" si="40"/>
        <v>1.1428538550057536</v>
      </c>
      <c r="H337" s="4">
        <f t="shared" si="41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35"/>
        <v>43797.25</v>
      </c>
      <c r="O337" s="12">
        <f t="shared" si="36"/>
        <v>2019</v>
      </c>
      <c r="P337" s="8">
        <f t="shared" si="37"/>
        <v>43797.25</v>
      </c>
      <c r="Q337" t="b">
        <v>0</v>
      </c>
      <c r="R337" t="b">
        <v>0</v>
      </c>
      <c r="S337" t="s">
        <v>23</v>
      </c>
      <c r="T337" t="str">
        <f t="shared" si="38"/>
        <v>music</v>
      </c>
      <c r="U337" t="str">
        <f t="shared" si="39"/>
        <v>rock</v>
      </c>
    </row>
    <row r="338" spans="1:21" ht="22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4">
        <f t="shared" si="40"/>
        <v>0.97032531824611035</v>
      </c>
      <c r="H338" s="4">
        <f t="shared" si="41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35"/>
        <v>40528.25</v>
      </c>
      <c r="O338" s="12">
        <f t="shared" si="36"/>
        <v>2010</v>
      </c>
      <c r="P338" s="8">
        <f t="shared" si="37"/>
        <v>40528.25</v>
      </c>
      <c r="Q338" t="b">
        <v>0</v>
      </c>
      <c r="R338" t="b">
        <v>1</v>
      </c>
      <c r="S338" t="s">
        <v>23</v>
      </c>
      <c r="T338" t="str">
        <f t="shared" si="38"/>
        <v>music</v>
      </c>
      <c r="U338" t="str">
        <f t="shared" si="39"/>
        <v>rock</v>
      </c>
    </row>
    <row r="339" spans="1:21" ht="22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4">
        <f t="shared" si="40"/>
        <v>1.2281904761904763</v>
      </c>
      <c r="H339" s="4">
        <f t="shared" si="41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35"/>
        <v>43781.25</v>
      </c>
      <c r="O339" s="12">
        <f t="shared" si="36"/>
        <v>2019</v>
      </c>
      <c r="P339" s="8">
        <f t="shared" si="37"/>
        <v>43781.25</v>
      </c>
      <c r="Q339" t="b">
        <v>0</v>
      </c>
      <c r="R339" t="b">
        <v>0</v>
      </c>
      <c r="S339" t="s">
        <v>33</v>
      </c>
      <c r="T339" t="str">
        <f t="shared" si="38"/>
        <v>theater</v>
      </c>
      <c r="U339" t="str">
        <f t="shared" si="39"/>
        <v>plays</v>
      </c>
    </row>
    <row r="340" spans="1:21" ht="22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4">
        <f t="shared" si="40"/>
        <v>1.7914326647564469</v>
      </c>
      <c r="H340" s="4">
        <f t="shared" si="41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35"/>
        <v>40851.208333333336</v>
      </c>
      <c r="O340" s="12">
        <f t="shared" si="36"/>
        <v>2011</v>
      </c>
      <c r="P340" s="8">
        <f t="shared" si="37"/>
        <v>40851.208333333336</v>
      </c>
      <c r="Q340" t="b">
        <v>0</v>
      </c>
      <c r="R340" t="b">
        <v>0</v>
      </c>
      <c r="S340" t="s">
        <v>33</v>
      </c>
      <c r="T340" t="str">
        <f t="shared" si="38"/>
        <v>theater</v>
      </c>
      <c r="U340" t="str">
        <f t="shared" si="39"/>
        <v>plays</v>
      </c>
    </row>
    <row r="341" spans="1:21" ht="22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4">
        <f t="shared" si="40"/>
        <v>0.79951577402787966</v>
      </c>
      <c r="H341" s="4">
        <f t="shared" si="41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35"/>
        <v>42963.208333333328</v>
      </c>
      <c r="O341" s="12">
        <f t="shared" si="36"/>
        <v>2017</v>
      </c>
      <c r="P341" s="8">
        <f t="shared" si="37"/>
        <v>42963.208333333328</v>
      </c>
      <c r="Q341" t="b">
        <v>0</v>
      </c>
      <c r="R341" t="b">
        <v>0</v>
      </c>
      <c r="S341" t="s">
        <v>33</v>
      </c>
      <c r="T341" t="str">
        <f t="shared" si="38"/>
        <v>theater</v>
      </c>
      <c r="U341" t="str">
        <f t="shared" si="39"/>
        <v>plays</v>
      </c>
    </row>
    <row r="342" spans="1:21" ht="22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4">
        <f t="shared" si="40"/>
        <v>0.94242587601078165</v>
      </c>
      <c r="H342" s="4">
        <f t="shared" si="41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35"/>
        <v>40890.25</v>
      </c>
      <c r="O342" s="12">
        <f t="shared" si="36"/>
        <v>2011</v>
      </c>
      <c r="P342" s="8">
        <f t="shared" si="37"/>
        <v>40890.25</v>
      </c>
      <c r="Q342" t="b">
        <v>0</v>
      </c>
      <c r="R342" t="b">
        <v>0</v>
      </c>
      <c r="S342" t="s">
        <v>122</v>
      </c>
      <c r="T342" t="str">
        <f t="shared" si="38"/>
        <v>photography</v>
      </c>
      <c r="U342" t="str">
        <f t="shared" si="39"/>
        <v>photography books</v>
      </c>
    </row>
    <row r="343" spans="1:21" ht="36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4">
        <f t="shared" si="40"/>
        <v>0.84669291338582675</v>
      </c>
      <c r="H343" s="4">
        <f t="shared" si="41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35"/>
        <v>42251.208333333328</v>
      </c>
      <c r="O343" s="12">
        <f t="shared" si="36"/>
        <v>2015</v>
      </c>
      <c r="P343" s="8">
        <f t="shared" si="37"/>
        <v>42251.208333333328</v>
      </c>
      <c r="Q343" t="b">
        <v>0</v>
      </c>
      <c r="R343" t="b">
        <v>0</v>
      </c>
      <c r="S343" t="s">
        <v>60</v>
      </c>
      <c r="T343" t="str">
        <f t="shared" si="38"/>
        <v>music</v>
      </c>
      <c r="U343" t="str">
        <f t="shared" si="39"/>
        <v>indie rock</v>
      </c>
    </row>
    <row r="344" spans="1:21" ht="22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4">
        <f t="shared" si="40"/>
        <v>0.66521920668058454</v>
      </c>
      <c r="H344" s="4">
        <f t="shared" si="41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35"/>
        <v>41487.208333333336</v>
      </c>
      <c r="O344" s="12">
        <f t="shared" si="36"/>
        <v>2013</v>
      </c>
      <c r="P344" s="8">
        <f t="shared" si="37"/>
        <v>41487.208333333336</v>
      </c>
      <c r="Q344" t="b">
        <v>0</v>
      </c>
      <c r="R344" t="b">
        <v>0</v>
      </c>
      <c r="S344" t="s">
        <v>33</v>
      </c>
      <c r="T344" t="str">
        <f t="shared" si="38"/>
        <v>theater</v>
      </c>
      <c r="U344" t="str">
        <f t="shared" si="39"/>
        <v>plays</v>
      </c>
    </row>
    <row r="345" spans="1:21" ht="22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4">
        <f t="shared" si="40"/>
        <v>0.53922222222222227</v>
      </c>
      <c r="H345" s="4">
        <f t="shared" si="41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35"/>
        <v>41650.25</v>
      </c>
      <c r="O345" s="12">
        <f t="shared" si="36"/>
        <v>2014</v>
      </c>
      <c r="P345" s="8">
        <f t="shared" si="37"/>
        <v>41650.25</v>
      </c>
      <c r="Q345" t="b">
        <v>0</v>
      </c>
      <c r="R345" t="b">
        <v>0</v>
      </c>
      <c r="S345" t="s">
        <v>33</v>
      </c>
      <c r="T345" t="str">
        <f t="shared" si="38"/>
        <v>theater</v>
      </c>
      <c r="U345" t="str">
        <f t="shared" si="39"/>
        <v>plays</v>
      </c>
    </row>
    <row r="346" spans="1:21" ht="22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4">
        <f t="shared" si="40"/>
        <v>0.41983299595141699</v>
      </c>
      <c r="H346" s="4">
        <f t="shared" si="41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35"/>
        <v>43162.25</v>
      </c>
      <c r="O346" s="12">
        <f t="shared" si="36"/>
        <v>2018</v>
      </c>
      <c r="P346" s="8">
        <f t="shared" si="37"/>
        <v>43162.25</v>
      </c>
      <c r="Q346" t="b">
        <v>0</v>
      </c>
      <c r="R346" t="b">
        <v>0</v>
      </c>
      <c r="S346" t="s">
        <v>89</v>
      </c>
      <c r="T346" t="str">
        <f t="shared" si="38"/>
        <v>games</v>
      </c>
      <c r="U346" t="str">
        <f t="shared" si="39"/>
        <v>video games</v>
      </c>
    </row>
    <row r="347" spans="1:21" ht="22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4">
        <f t="shared" si="40"/>
        <v>0.14694796954314721</v>
      </c>
      <c r="H347" s="4">
        <f t="shared" si="41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35"/>
        <v>42195.208333333328</v>
      </c>
      <c r="O347" s="12">
        <f t="shared" si="36"/>
        <v>2015</v>
      </c>
      <c r="P347" s="8">
        <f t="shared" si="37"/>
        <v>42195.208333333328</v>
      </c>
      <c r="Q347" t="b">
        <v>0</v>
      </c>
      <c r="R347" t="b">
        <v>0</v>
      </c>
      <c r="S347" t="s">
        <v>53</v>
      </c>
      <c r="T347" t="str">
        <f t="shared" si="38"/>
        <v>film &amp; video</v>
      </c>
      <c r="U347" t="str">
        <f t="shared" si="39"/>
        <v>drama</v>
      </c>
    </row>
    <row r="348" spans="1:21" ht="22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4">
        <f t="shared" si="40"/>
        <v>0.34475</v>
      </c>
      <c r="H348" s="4">
        <f t="shared" si="41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35"/>
        <v>43026.208333333328</v>
      </c>
      <c r="O348" s="12">
        <f t="shared" si="36"/>
        <v>2017</v>
      </c>
      <c r="P348" s="8">
        <f t="shared" si="37"/>
        <v>43026.208333333328</v>
      </c>
      <c r="Q348" t="b">
        <v>0</v>
      </c>
      <c r="R348" t="b">
        <v>1</v>
      </c>
      <c r="S348" t="s">
        <v>60</v>
      </c>
      <c r="T348" t="str">
        <f t="shared" si="38"/>
        <v>music</v>
      </c>
      <c r="U348" t="str">
        <f t="shared" si="39"/>
        <v>indie rock</v>
      </c>
    </row>
    <row r="349" spans="1:21" ht="22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4">
        <f t="shared" si="40"/>
        <v>14.007777777777777</v>
      </c>
      <c r="H349" s="4">
        <f t="shared" si="41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35"/>
        <v>42070.25</v>
      </c>
      <c r="O349" s="12">
        <f t="shared" si="36"/>
        <v>2015</v>
      </c>
      <c r="P349" s="8">
        <f t="shared" si="37"/>
        <v>42070.25</v>
      </c>
      <c r="Q349" t="b">
        <v>0</v>
      </c>
      <c r="R349" t="b">
        <v>0</v>
      </c>
      <c r="S349" t="s">
        <v>28</v>
      </c>
      <c r="T349" t="str">
        <f t="shared" si="38"/>
        <v>technology</v>
      </c>
      <c r="U349" t="str">
        <f t="shared" si="39"/>
        <v>web</v>
      </c>
    </row>
    <row r="350" spans="1:21" ht="22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4">
        <f t="shared" si="40"/>
        <v>0.71770351758793971</v>
      </c>
      <c r="H350" s="4">
        <f t="shared" si="41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35"/>
        <v>42795.25</v>
      </c>
      <c r="O350" s="12">
        <f t="shared" si="36"/>
        <v>2017</v>
      </c>
      <c r="P350" s="8">
        <f t="shared" si="37"/>
        <v>42795.25</v>
      </c>
      <c r="Q350" t="b">
        <v>0</v>
      </c>
      <c r="R350" t="b">
        <v>0</v>
      </c>
      <c r="S350" t="s">
        <v>17</v>
      </c>
      <c r="T350" t="str">
        <f t="shared" si="38"/>
        <v>food</v>
      </c>
      <c r="U350" t="str">
        <f t="shared" si="39"/>
        <v>food trucks</v>
      </c>
    </row>
    <row r="351" spans="1:21" ht="22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4">
        <f t="shared" si="40"/>
        <v>0.53074115044247783</v>
      </c>
      <c r="H351" s="4">
        <f t="shared" si="41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35"/>
        <v>42960.208333333328</v>
      </c>
      <c r="O351" s="12">
        <f t="shared" si="36"/>
        <v>2017</v>
      </c>
      <c r="P351" s="8">
        <f t="shared" si="37"/>
        <v>42960.208333333328</v>
      </c>
      <c r="Q351" t="b">
        <v>0</v>
      </c>
      <c r="R351" t="b">
        <v>0</v>
      </c>
      <c r="S351" t="s">
        <v>33</v>
      </c>
      <c r="T351" t="str">
        <f t="shared" si="38"/>
        <v>theater</v>
      </c>
      <c r="U351" t="str">
        <f t="shared" si="39"/>
        <v>plays</v>
      </c>
    </row>
    <row r="352" spans="1:21" ht="22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4">
        <f t="shared" si="40"/>
        <v>0.05</v>
      </c>
      <c r="H352" s="4">
        <f t="shared" si="41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35"/>
        <v>42162.208333333328</v>
      </c>
      <c r="O352" s="12">
        <f t="shared" si="36"/>
        <v>2015</v>
      </c>
      <c r="P352" s="8">
        <f t="shared" si="37"/>
        <v>42162.208333333328</v>
      </c>
      <c r="Q352" t="b">
        <v>0</v>
      </c>
      <c r="R352" t="b">
        <v>1</v>
      </c>
      <c r="S352" t="s">
        <v>159</v>
      </c>
      <c r="T352" t="str">
        <f t="shared" si="38"/>
        <v>music</v>
      </c>
      <c r="U352" t="str">
        <f t="shared" si="39"/>
        <v>jazz</v>
      </c>
    </row>
    <row r="353" spans="1:21" ht="22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4">
        <f t="shared" si="40"/>
        <v>1.2770715249662619</v>
      </c>
      <c r="H353" s="4">
        <f t="shared" si="41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35"/>
        <v>42254.208333333328</v>
      </c>
      <c r="O353" s="12">
        <f t="shared" si="36"/>
        <v>2015</v>
      </c>
      <c r="P353" s="8">
        <f t="shared" si="37"/>
        <v>42254.208333333328</v>
      </c>
      <c r="Q353" t="b">
        <v>0</v>
      </c>
      <c r="R353" t="b">
        <v>0</v>
      </c>
      <c r="S353" t="s">
        <v>23</v>
      </c>
      <c r="T353" t="str">
        <f t="shared" si="38"/>
        <v>music</v>
      </c>
      <c r="U353" t="str">
        <f t="shared" si="39"/>
        <v>rock</v>
      </c>
    </row>
    <row r="354" spans="1:21" ht="22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4">
        <f t="shared" si="40"/>
        <v>0.34892857142857142</v>
      </c>
      <c r="H354" s="4">
        <f t="shared" si="41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35"/>
        <v>42323.25</v>
      </c>
      <c r="O354" s="12">
        <f t="shared" si="36"/>
        <v>2015</v>
      </c>
      <c r="P354" s="8">
        <f t="shared" si="37"/>
        <v>42323.25</v>
      </c>
      <c r="Q354" t="b">
        <v>0</v>
      </c>
      <c r="R354" t="b">
        <v>0</v>
      </c>
      <c r="S354" t="s">
        <v>33</v>
      </c>
      <c r="T354" t="str">
        <f t="shared" si="38"/>
        <v>theater</v>
      </c>
      <c r="U354" t="str">
        <f t="shared" si="39"/>
        <v>plays</v>
      </c>
    </row>
    <row r="355" spans="1:21" ht="22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4">
        <f t="shared" si="40"/>
        <v>4.105982142857143</v>
      </c>
      <c r="H355" s="4">
        <f t="shared" si="41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35"/>
        <v>43652.208333333328</v>
      </c>
      <c r="O355" s="12">
        <f t="shared" si="36"/>
        <v>2019</v>
      </c>
      <c r="P355" s="8">
        <f t="shared" si="37"/>
        <v>43652.208333333328</v>
      </c>
      <c r="Q355" t="b">
        <v>0</v>
      </c>
      <c r="R355" t="b">
        <v>0</v>
      </c>
      <c r="S355" t="s">
        <v>33</v>
      </c>
      <c r="T355" t="str">
        <f t="shared" si="38"/>
        <v>theater</v>
      </c>
      <c r="U355" t="str">
        <f t="shared" si="39"/>
        <v>plays</v>
      </c>
    </row>
    <row r="356" spans="1:21" ht="22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4">
        <f t="shared" si="40"/>
        <v>1.2373770491803278</v>
      </c>
      <c r="H356" s="4">
        <f t="shared" si="41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35"/>
        <v>41527.208333333336</v>
      </c>
      <c r="O356" s="12">
        <f t="shared" si="36"/>
        <v>2013</v>
      </c>
      <c r="P356" s="8">
        <f t="shared" si="37"/>
        <v>41527.208333333336</v>
      </c>
      <c r="Q356" t="b">
        <v>0</v>
      </c>
      <c r="R356" t="b">
        <v>0</v>
      </c>
      <c r="S356" t="s">
        <v>42</v>
      </c>
      <c r="T356" t="str">
        <f t="shared" si="38"/>
        <v>film &amp; video</v>
      </c>
      <c r="U356" t="str">
        <f t="shared" si="39"/>
        <v>documentary</v>
      </c>
    </row>
    <row r="357" spans="1:21" ht="22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4">
        <f t="shared" si="40"/>
        <v>0.58973684210526311</v>
      </c>
      <c r="H357" s="4">
        <f t="shared" si="41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35"/>
        <v>42797.25</v>
      </c>
      <c r="O357" s="12">
        <f t="shared" si="36"/>
        <v>2017</v>
      </c>
      <c r="P357" s="8">
        <f t="shared" si="37"/>
        <v>42797.25</v>
      </c>
      <c r="Q357" t="b">
        <v>0</v>
      </c>
      <c r="R357" t="b">
        <v>0</v>
      </c>
      <c r="S357" t="s">
        <v>65</v>
      </c>
      <c r="T357" t="str">
        <f t="shared" si="38"/>
        <v>technology</v>
      </c>
      <c r="U357" t="str">
        <f t="shared" si="39"/>
        <v>wearables</v>
      </c>
    </row>
    <row r="358" spans="1:21" ht="22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4">
        <f t="shared" si="40"/>
        <v>0.36892473118279567</v>
      </c>
      <c r="H358" s="4">
        <f t="shared" si="41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35"/>
        <v>40931.25</v>
      </c>
      <c r="O358" s="12">
        <f t="shared" si="36"/>
        <v>2012</v>
      </c>
      <c r="P358" s="8">
        <f t="shared" si="37"/>
        <v>40931.25</v>
      </c>
      <c r="Q358" t="b">
        <v>0</v>
      </c>
      <c r="R358" t="b">
        <v>0</v>
      </c>
      <c r="S358" t="s">
        <v>33</v>
      </c>
      <c r="T358" t="str">
        <f t="shared" si="38"/>
        <v>theater</v>
      </c>
      <c r="U358" t="str">
        <f t="shared" si="39"/>
        <v>plays</v>
      </c>
    </row>
    <row r="359" spans="1:21" ht="22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4">
        <f t="shared" si="40"/>
        <v>1.8491304347826087</v>
      </c>
      <c r="H359" s="4">
        <f t="shared" si="41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35"/>
        <v>42275.208333333328</v>
      </c>
      <c r="O359" s="12">
        <f t="shared" si="36"/>
        <v>2015</v>
      </c>
      <c r="P359" s="8">
        <f t="shared" si="37"/>
        <v>42275.208333333328</v>
      </c>
      <c r="Q359" t="b">
        <v>0</v>
      </c>
      <c r="R359" t="b">
        <v>0</v>
      </c>
      <c r="S359" t="s">
        <v>89</v>
      </c>
      <c r="T359" t="str">
        <f t="shared" si="38"/>
        <v>games</v>
      </c>
      <c r="U359" t="str">
        <f t="shared" si="39"/>
        <v>video games</v>
      </c>
    </row>
    <row r="360" spans="1:21" ht="22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4">
        <f t="shared" si="40"/>
        <v>0.11814432989690722</v>
      </c>
      <c r="H360" s="4">
        <f t="shared" si="41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35"/>
        <v>43325.208333333328</v>
      </c>
      <c r="O360" s="12">
        <f t="shared" si="36"/>
        <v>2018</v>
      </c>
      <c r="P360" s="8">
        <f t="shared" si="37"/>
        <v>43325.208333333328</v>
      </c>
      <c r="Q360" t="b">
        <v>1</v>
      </c>
      <c r="R360" t="b">
        <v>0</v>
      </c>
      <c r="S360" t="s">
        <v>122</v>
      </c>
      <c r="T360" t="str">
        <f t="shared" si="38"/>
        <v>photography</v>
      </c>
      <c r="U360" t="str">
        <f t="shared" si="39"/>
        <v>photography books</v>
      </c>
    </row>
    <row r="361" spans="1:21" ht="22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4">
        <f t="shared" si="40"/>
        <v>2.9870000000000001</v>
      </c>
      <c r="H361" s="4">
        <f t="shared" si="41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35"/>
        <v>40789.208333333336</v>
      </c>
      <c r="O361" s="12">
        <f t="shared" si="36"/>
        <v>2011</v>
      </c>
      <c r="P361" s="8">
        <f t="shared" si="37"/>
        <v>40789.208333333336</v>
      </c>
      <c r="Q361" t="b">
        <v>0</v>
      </c>
      <c r="R361" t="b">
        <v>0</v>
      </c>
      <c r="S361" t="s">
        <v>71</v>
      </c>
      <c r="T361" t="str">
        <f t="shared" si="38"/>
        <v>film &amp; video</v>
      </c>
      <c r="U361" t="str">
        <f t="shared" si="39"/>
        <v>animation</v>
      </c>
    </row>
    <row r="362" spans="1:21" ht="22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4">
        <f t="shared" si="40"/>
        <v>2.2635175879396985</v>
      </c>
      <c r="H362" s="4">
        <f t="shared" si="41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35"/>
        <v>40558.25</v>
      </c>
      <c r="O362" s="12">
        <f t="shared" si="36"/>
        <v>2011</v>
      </c>
      <c r="P362" s="8">
        <f t="shared" si="37"/>
        <v>40558.25</v>
      </c>
      <c r="Q362" t="b">
        <v>0</v>
      </c>
      <c r="R362" t="b">
        <v>1</v>
      </c>
      <c r="S362" t="s">
        <v>33</v>
      </c>
      <c r="T362" t="str">
        <f t="shared" si="38"/>
        <v>theater</v>
      </c>
      <c r="U362" t="str">
        <f t="shared" si="39"/>
        <v>plays</v>
      </c>
    </row>
    <row r="363" spans="1:21" ht="22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4">
        <f t="shared" si="40"/>
        <v>1.7356363636363636</v>
      </c>
      <c r="H363" s="4">
        <f t="shared" si="41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35"/>
        <v>43039.208333333328</v>
      </c>
      <c r="O363" s="12">
        <f t="shared" si="36"/>
        <v>2017</v>
      </c>
      <c r="P363" s="8">
        <f t="shared" si="37"/>
        <v>43039.208333333328</v>
      </c>
      <c r="Q363" t="b">
        <v>0</v>
      </c>
      <c r="R363" t="b">
        <v>0</v>
      </c>
      <c r="S363" t="s">
        <v>33</v>
      </c>
      <c r="T363" t="str">
        <f t="shared" si="38"/>
        <v>theater</v>
      </c>
      <c r="U363" t="str">
        <f t="shared" si="39"/>
        <v>plays</v>
      </c>
    </row>
    <row r="364" spans="1:21" ht="22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4">
        <f t="shared" si="40"/>
        <v>3.7175675675675675</v>
      </c>
      <c r="H364" s="4">
        <f t="shared" si="41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35"/>
        <v>40608.25</v>
      </c>
      <c r="O364" s="12">
        <f t="shared" si="36"/>
        <v>2011</v>
      </c>
      <c r="P364" s="8">
        <f t="shared" si="37"/>
        <v>40608.25</v>
      </c>
      <c r="Q364" t="b">
        <v>0</v>
      </c>
      <c r="R364" t="b">
        <v>0</v>
      </c>
      <c r="S364" t="s">
        <v>23</v>
      </c>
      <c r="T364" t="str">
        <f t="shared" si="38"/>
        <v>music</v>
      </c>
      <c r="U364" t="str">
        <f t="shared" si="39"/>
        <v>rock</v>
      </c>
    </row>
    <row r="365" spans="1:21" ht="22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4">
        <f t="shared" si="40"/>
        <v>1.601923076923077</v>
      </c>
      <c r="H365" s="4">
        <f t="shared" si="41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35"/>
        <v>40905.25</v>
      </c>
      <c r="O365" s="12">
        <f t="shared" si="36"/>
        <v>2011</v>
      </c>
      <c r="P365" s="8">
        <f t="shared" si="37"/>
        <v>40905.25</v>
      </c>
      <c r="Q365" t="b">
        <v>0</v>
      </c>
      <c r="R365" t="b">
        <v>0</v>
      </c>
      <c r="S365" t="s">
        <v>23</v>
      </c>
      <c r="T365" t="str">
        <f t="shared" si="38"/>
        <v>music</v>
      </c>
      <c r="U365" t="str">
        <f t="shared" si="39"/>
        <v>rock</v>
      </c>
    </row>
    <row r="366" spans="1:21" ht="22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4">
        <f t="shared" si="40"/>
        <v>16.163333333333334</v>
      </c>
      <c r="H366" s="4">
        <f t="shared" si="41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35"/>
        <v>43194.208333333328</v>
      </c>
      <c r="O366" s="12">
        <f t="shared" si="36"/>
        <v>2018</v>
      </c>
      <c r="P366" s="8">
        <f t="shared" si="37"/>
        <v>43194.208333333328</v>
      </c>
      <c r="Q366" t="b">
        <v>0</v>
      </c>
      <c r="R366" t="b">
        <v>0</v>
      </c>
      <c r="S366" t="s">
        <v>60</v>
      </c>
      <c r="T366" t="str">
        <f t="shared" si="38"/>
        <v>music</v>
      </c>
      <c r="U366" t="str">
        <f t="shared" si="39"/>
        <v>indie rock</v>
      </c>
    </row>
    <row r="367" spans="1:21" ht="22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4">
        <f t="shared" si="40"/>
        <v>7.3343749999999996</v>
      </c>
      <c r="H367" s="4">
        <f t="shared" si="41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35"/>
        <v>42760.25</v>
      </c>
      <c r="O367" s="12">
        <f t="shared" si="36"/>
        <v>2017</v>
      </c>
      <c r="P367" s="8">
        <f t="shared" si="37"/>
        <v>42760.25</v>
      </c>
      <c r="Q367" t="b">
        <v>0</v>
      </c>
      <c r="R367" t="b">
        <v>0</v>
      </c>
      <c r="S367" t="s">
        <v>33</v>
      </c>
      <c r="T367" t="str">
        <f t="shared" si="38"/>
        <v>theater</v>
      </c>
      <c r="U367" t="str">
        <f t="shared" si="39"/>
        <v>plays</v>
      </c>
    </row>
    <row r="368" spans="1:21" ht="22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4">
        <f t="shared" si="40"/>
        <v>5.9211111111111112</v>
      </c>
      <c r="H368" s="4">
        <f t="shared" si="41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35"/>
        <v>40547.25</v>
      </c>
      <c r="O368" s="12">
        <f t="shared" si="36"/>
        <v>2011</v>
      </c>
      <c r="P368" s="8">
        <f t="shared" si="37"/>
        <v>40547.25</v>
      </c>
      <c r="Q368" t="b">
        <v>0</v>
      </c>
      <c r="R368" t="b">
        <v>1</v>
      </c>
      <c r="S368" t="s">
        <v>33</v>
      </c>
      <c r="T368" t="str">
        <f t="shared" si="38"/>
        <v>theater</v>
      </c>
      <c r="U368" t="str">
        <f t="shared" si="39"/>
        <v>plays</v>
      </c>
    </row>
    <row r="369" spans="1:21" ht="22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4">
        <f t="shared" si="40"/>
        <v>0.18888888888888888</v>
      </c>
      <c r="H369" s="4">
        <f t="shared" si="41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35"/>
        <v>41954.25</v>
      </c>
      <c r="O369" s="12">
        <f t="shared" si="36"/>
        <v>2014</v>
      </c>
      <c r="P369" s="8">
        <f t="shared" si="37"/>
        <v>41954.25</v>
      </c>
      <c r="Q369" t="b">
        <v>0</v>
      </c>
      <c r="R369" t="b">
        <v>1</v>
      </c>
      <c r="S369" t="s">
        <v>33</v>
      </c>
      <c r="T369" t="str">
        <f t="shared" si="38"/>
        <v>theater</v>
      </c>
      <c r="U369" t="str">
        <f t="shared" si="39"/>
        <v>plays</v>
      </c>
    </row>
    <row r="370" spans="1:21" ht="22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4">
        <f t="shared" si="40"/>
        <v>2.7680769230769231</v>
      </c>
      <c r="H370" s="4">
        <f t="shared" si="41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35"/>
        <v>40487.208333333336</v>
      </c>
      <c r="O370" s="12">
        <f t="shared" si="36"/>
        <v>2010</v>
      </c>
      <c r="P370" s="8">
        <f t="shared" si="37"/>
        <v>40487.208333333336</v>
      </c>
      <c r="Q370" t="b">
        <v>0</v>
      </c>
      <c r="R370" t="b">
        <v>1</v>
      </c>
      <c r="S370" t="s">
        <v>42</v>
      </c>
      <c r="T370" t="str">
        <f t="shared" si="38"/>
        <v>film &amp; video</v>
      </c>
      <c r="U370" t="str">
        <f t="shared" si="39"/>
        <v>documentary</v>
      </c>
    </row>
    <row r="371" spans="1:21" ht="22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4">
        <f t="shared" si="40"/>
        <v>2.730185185185185</v>
      </c>
      <c r="H371" s="4">
        <f t="shared" si="41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35"/>
        <v>41347.208333333336</v>
      </c>
      <c r="O371" s="12">
        <f t="shared" si="36"/>
        <v>2013</v>
      </c>
      <c r="P371" s="8">
        <f t="shared" si="37"/>
        <v>41347.208333333336</v>
      </c>
      <c r="Q371" t="b">
        <v>0</v>
      </c>
      <c r="R371" t="b">
        <v>1</v>
      </c>
      <c r="S371" t="s">
        <v>269</v>
      </c>
      <c r="T371" t="str">
        <f t="shared" si="38"/>
        <v>film &amp; video</v>
      </c>
      <c r="U371" t="str">
        <f t="shared" si="39"/>
        <v>television</v>
      </c>
    </row>
    <row r="372" spans="1:21" ht="22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4">
        <f t="shared" si="40"/>
        <v>1.593633125556545</v>
      </c>
      <c r="H372" s="4">
        <f t="shared" si="41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35"/>
        <v>43576.208333333328</v>
      </c>
      <c r="O372" s="12">
        <f t="shared" si="36"/>
        <v>2019</v>
      </c>
      <c r="P372" s="8">
        <f t="shared" si="37"/>
        <v>43576.208333333328</v>
      </c>
      <c r="Q372" t="b">
        <v>0</v>
      </c>
      <c r="R372" t="b">
        <v>0</v>
      </c>
      <c r="S372" t="s">
        <v>33</v>
      </c>
      <c r="T372" t="str">
        <f t="shared" si="38"/>
        <v>theater</v>
      </c>
      <c r="U372" t="str">
        <f t="shared" si="39"/>
        <v>plays</v>
      </c>
    </row>
    <row r="373" spans="1:21" ht="22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4">
        <f t="shared" si="40"/>
        <v>0.67869978858350954</v>
      </c>
      <c r="H373" s="4">
        <f t="shared" si="41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35"/>
        <v>42094.208333333328</v>
      </c>
      <c r="O373" s="12">
        <f t="shared" si="36"/>
        <v>2015</v>
      </c>
      <c r="P373" s="8">
        <f t="shared" si="37"/>
        <v>42094.208333333328</v>
      </c>
      <c r="Q373" t="b">
        <v>0</v>
      </c>
      <c r="R373" t="b">
        <v>0</v>
      </c>
      <c r="S373" t="s">
        <v>33</v>
      </c>
      <c r="T373" t="str">
        <f t="shared" si="38"/>
        <v>theater</v>
      </c>
      <c r="U373" t="str">
        <f t="shared" si="39"/>
        <v>plays</v>
      </c>
    </row>
    <row r="374" spans="1:21" ht="36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4">
        <f t="shared" si="40"/>
        <v>15.915555555555555</v>
      </c>
      <c r="H374" s="4">
        <f t="shared" si="41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35"/>
        <v>42032.25</v>
      </c>
      <c r="O374" s="12">
        <f t="shared" si="36"/>
        <v>2015</v>
      </c>
      <c r="P374" s="8">
        <f t="shared" si="37"/>
        <v>42032.25</v>
      </c>
      <c r="Q374" t="b">
        <v>0</v>
      </c>
      <c r="R374" t="b">
        <v>1</v>
      </c>
      <c r="S374" t="s">
        <v>42</v>
      </c>
      <c r="T374" t="str">
        <f t="shared" si="38"/>
        <v>film &amp; video</v>
      </c>
      <c r="U374" t="str">
        <f t="shared" si="39"/>
        <v>documentary</v>
      </c>
    </row>
    <row r="375" spans="1:21" ht="22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4">
        <f t="shared" si="40"/>
        <v>7.3018222222222224</v>
      </c>
      <c r="H375" s="4">
        <f t="shared" si="41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35"/>
        <v>42972.208333333328</v>
      </c>
      <c r="O375" s="12">
        <f t="shared" si="36"/>
        <v>2017</v>
      </c>
      <c r="P375" s="8">
        <f t="shared" si="37"/>
        <v>42972.208333333328</v>
      </c>
      <c r="Q375" t="b">
        <v>0</v>
      </c>
      <c r="R375" t="b">
        <v>0</v>
      </c>
      <c r="S375" t="s">
        <v>33</v>
      </c>
      <c r="T375" t="str">
        <f t="shared" si="38"/>
        <v>theater</v>
      </c>
      <c r="U375" t="str">
        <f t="shared" si="39"/>
        <v>plays</v>
      </c>
    </row>
    <row r="376" spans="1:21" ht="36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4">
        <f t="shared" si="40"/>
        <v>0.13185782556750297</v>
      </c>
      <c r="H376" s="4">
        <f t="shared" si="41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35"/>
        <v>43481.25</v>
      </c>
      <c r="O376" s="12">
        <f t="shared" si="36"/>
        <v>2019</v>
      </c>
      <c r="P376" s="8">
        <f t="shared" si="37"/>
        <v>43481.25</v>
      </c>
      <c r="Q376" t="b">
        <v>0</v>
      </c>
      <c r="R376" t="b">
        <v>1</v>
      </c>
      <c r="S376" t="s">
        <v>42</v>
      </c>
      <c r="T376" t="str">
        <f t="shared" si="38"/>
        <v>film &amp; video</v>
      </c>
      <c r="U376" t="str">
        <f t="shared" si="39"/>
        <v>documentary</v>
      </c>
    </row>
    <row r="377" spans="1:21" ht="36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4">
        <f t="shared" si="40"/>
        <v>0.54777777777777781</v>
      </c>
      <c r="H377" s="4">
        <f t="shared" si="41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35"/>
        <v>42350.25</v>
      </c>
      <c r="O377" s="12">
        <f t="shared" si="36"/>
        <v>2015</v>
      </c>
      <c r="P377" s="8">
        <f t="shared" si="37"/>
        <v>42350.25</v>
      </c>
      <c r="Q377" t="b">
        <v>0</v>
      </c>
      <c r="R377" t="b">
        <v>0</v>
      </c>
      <c r="S377" t="s">
        <v>60</v>
      </c>
      <c r="T377" t="str">
        <f t="shared" si="38"/>
        <v>music</v>
      </c>
      <c r="U377" t="str">
        <f t="shared" si="39"/>
        <v>indie rock</v>
      </c>
    </row>
    <row r="378" spans="1:21" ht="22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4">
        <f t="shared" si="40"/>
        <v>3.6102941176470589</v>
      </c>
      <c r="H378" s="4">
        <f t="shared" si="41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35"/>
        <v>41832.208333333336</v>
      </c>
      <c r="O378" s="12">
        <f t="shared" si="36"/>
        <v>2014</v>
      </c>
      <c r="P378" s="8">
        <f t="shared" si="37"/>
        <v>41832.208333333336</v>
      </c>
      <c r="Q378" t="b">
        <v>0</v>
      </c>
      <c r="R378" t="b">
        <v>0</v>
      </c>
      <c r="S378" t="s">
        <v>23</v>
      </c>
      <c r="T378" t="str">
        <f t="shared" si="38"/>
        <v>music</v>
      </c>
      <c r="U378" t="str">
        <f t="shared" si="39"/>
        <v>rock</v>
      </c>
    </row>
    <row r="379" spans="1:21" ht="22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4">
        <f t="shared" si="40"/>
        <v>0.10257545271629778</v>
      </c>
      <c r="H379" s="4">
        <f t="shared" si="41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35"/>
        <v>43774.25</v>
      </c>
      <c r="O379" s="12">
        <f t="shared" si="36"/>
        <v>2019</v>
      </c>
      <c r="P379" s="8">
        <f t="shared" si="37"/>
        <v>43774.25</v>
      </c>
      <c r="Q379" t="b">
        <v>0</v>
      </c>
      <c r="R379" t="b">
        <v>0</v>
      </c>
      <c r="S379" t="s">
        <v>33</v>
      </c>
      <c r="T379" t="str">
        <f t="shared" si="38"/>
        <v>theater</v>
      </c>
      <c r="U379" t="str">
        <f t="shared" si="39"/>
        <v>plays</v>
      </c>
    </row>
    <row r="380" spans="1:21" ht="22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4">
        <f t="shared" si="40"/>
        <v>0.13962962962962963</v>
      </c>
      <c r="H380" s="4">
        <f t="shared" si="41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35"/>
        <v>43279.208333333328</v>
      </c>
      <c r="O380" s="12">
        <f t="shared" si="36"/>
        <v>2018</v>
      </c>
      <c r="P380" s="8">
        <f t="shared" si="37"/>
        <v>43279.208333333328</v>
      </c>
      <c r="Q380" t="b">
        <v>0</v>
      </c>
      <c r="R380" t="b">
        <v>0</v>
      </c>
      <c r="S380" t="s">
        <v>42</v>
      </c>
      <c r="T380" t="str">
        <f t="shared" si="38"/>
        <v>film &amp; video</v>
      </c>
      <c r="U380" t="str">
        <f t="shared" si="39"/>
        <v>documentary</v>
      </c>
    </row>
    <row r="381" spans="1:21" ht="22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4">
        <f t="shared" si="40"/>
        <v>0.40444444444444444</v>
      </c>
      <c r="H381" s="4">
        <f t="shared" si="41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35"/>
        <v>40857.25</v>
      </c>
      <c r="O381" s="12">
        <f t="shared" si="36"/>
        <v>2011</v>
      </c>
      <c r="P381" s="8">
        <f t="shared" si="37"/>
        <v>40857.25</v>
      </c>
      <c r="Q381" t="b">
        <v>0</v>
      </c>
      <c r="R381" t="b">
        <v>0</v>
      </c>
      <c r="S381" t="s">
        <v>33</v>
      </c>
      <c r="T381" t="str">
        <f t="shared" si="38"/>
        <v>theater</v>
      </c>
      <c r="U381" t="str">
        <f t="shared" si="39"/>
        <v>plays</v>
      </c>
    </row>
    <row r="382" spans="1:21" ht="36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4">
        <f t="shared" si="40"/>
        <v>1.6032</v>
      </c>
      <c r="H382" s="4">
        <f t="shared" si="41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35"/>
        <v>41453.208333333336</v>
      </c>
      <c r="O382" s="12">
        <f t="shared" si="36"/>
        <v>2013</v>
      </c>
      <c r="P382" s="8">
        <f t="shared" si="37"/>
        <v>41453.208333333336</v>
      </c>
      <c r="Q382" t="b">
        <v>0</v>
      </c>
      <c r="R382" t="b">
        <v>0</v>
      </c>
      <c r="S382" t="s">
        <v>33</v>
      </c>
      <c r="T382" t="str">
        <f t="shared" si="38"/>
        <v>theater</v>
      </c>
      <c r="U382" t="str">
        <f t="shared" si="39"/>
        <v>plays</v>
      </c>
    </row>
    <row r="383" spans="1:21" ht="22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4">
        <f t="shared" si="40"/>
        <v>1.8394339622641509</v>
      </c>
      <c r="H383" s="4">
        <f t="shared" si="41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35"/>
        <v>42209.208333333328</v>
      </c>
      <c r="O383" s="12">
        <f t="shared" si="36"/>
        <v>2015</v>
      </c>
      <c r="P383" s="8">
        <f t="shared" si="37"/>
        <v>42209.208333333328</v>
      </c>
      <c r="Q383" t="b">
        <v>0</v>
      </c>
      <c r="R383" t="b">
        <v>0</v>
      </c>
      <c r="S383" t="s">
        <v>33</v>
      </c>
      <c r="T383" t="str">
        <f t="shared" si="38"/>
        <v>theater</v>
      </c>
      <c r="U383" t="str">
        <f t="shared" si="39"/>
        <v>plays</v>
      </c>
    </row>
    <row r="384" spans="1:21" ht="36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4">
        <f t="shared" si="40"/>
        <v>0.63769230769230767</v>
      </c>
      <c r="H384" s="4">
        <f t="shared" si="41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35"/>
        <v>43043.208333333328</v>
      </c>
      <c r="O384" s="12">
        <f t="shared" si="36"/>
        <v>2017</v>
      </c>
      <c r="P384" s="8">
        <f t="shared" si="37"/>
        <v>43043.208333333328</v>
      </c>
      <c r="Q384" t="b">
        <v>0</v>
      </c>
      <c r="R384" t="b">
        <v>0</v>
      </c>
      <c r="S384" t="s">
        <v>122</v>
      </c>
      <c r="T384" t="str">
        <f t="shared" si="38"/>
        <v>photography</v>
      </c>
      <c r="U384" t="str">
        <f t="shared" si="39"/>
        <v>photography books</v>
      </c>
    </row>
    <row r="385" spans="1:21" ht="22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4">
        <f t="shared" si="40"/>
        <v>2.2538095238095237</v>
      </c>
      <c r="H385" s="4">
        <f t="shared" si="41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35"/>
        <v>43515.25</v>
      </c>
      <c r="O385" s="12">
        <f t="shared" si="36"/>
        <v>2019</v>
      </c>
      <c r="P385" s="8">
        <f t="shared" si="37"/>
        <v>43515.25</v>
      </c>
      <c r="Q385" t="b">
        <v>0</v>
      </c>
      <c r="R385" t="b">
        <v>1</v>
      </c>
      <c r="S385" t="s">
        <v>17</v>
      </c>
      <c r="T385" t="str">
        <f t="shared" si="38"/>
        <v>food</v>
      </c>
      <c r="U385" t="str">
        <f t="shared" si="39"/>
        <v>food trucks</v>
      </c>
    </row>
    <row r="386" spans="1:21" ht="22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4">
        <f t="shared" si="40"/>
        <v>1.7200961538461539</v>
      </c>
      <c r="H386" s="4">
        <f t="shared" si="41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35"/>
        <v>42803.25</v>
      </c>
      <c r="O386" s="12">
        <f t="shared" si="36"/>
        <v>2017</v>
      </c>
      <c r="P386" s="8">
        <f t="shared" si="37"/>
        <v>42803.25</v>
      </c>
      <c r="Q386" t="b">
        <v>1</v>
      </c>
      <c r="R386" t="b">
        <v>1</v>
      </c>
      <c r="S386" t="s">
        <v>42</v>
      </c>
      <c r="T386" t="str">
        <f t="shared" si="38"/>
        <v>film &amp; video</v>
      </c>
      <c r="U386" t="str">
        <f t="shared" si="39"/>
        <v>documentary</v>
      </c>
    </row>
    <row r="387" spans="1:21" ht="36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4">
        <f t="shared" si="40"/>
        <v>1.4616709511568124</v>
      </c>
      <c r="H387" s="4">
        <f t="shared" si="41"/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42">(((M387/60)/60)/24)+DATE(1970,1,1)</f>
        <v>43585.208333333328</v>
      </c>
      <c r="O387" s="12">
        <f t="shared" ref="O387:O450" si="43">YEAR(N387)</f>
        <v>2019</v>
      </c>
      <c r="P387" s="8">
        <f t="shared" ref="P387:P450" si="44">(((M387/60)/60)/24)+DATE(1970,1,1)</f>
        <v>43585.208333333328</v>
      </c>
      <c r="Q387" t="b">
        <v>0</v>
      </c>
      <c r="R387" t="b">
        <v>0</v>
      </c>
      <c r="S387" t="s">
        <v>68</v>
      </c>
      <c r="T387" t="str">
        <f t="shared" ref="T387:T450" si="45">MID(S387,1,SEARCH("/",S387)-1)</f>
        <v>publishing</v>
      </c>
      <c r="U387" t="str">
        <f t="shared" ref="U387:U450" si="46">MID(S387,SEARCH("/",S387)+1,LEN(S387))</f>
        <v>nonfiction</v>
      </c>
    </row>
    <row r="388" spans="1:21" ht="36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4">
        <f t="shared" ref="G388:G451" si="47">E388/D388</f>
        <v>0.76423616236162362</v>
      </c>
      <c r="H388" s="4">
        <f t="shared" ref="H388:H451" si="48">E388/I388</f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42"/>
        <v>40367.208333333336</v>
      </c>
      <c r="O388" s="12">
        <f t="shared" si="43"/>
        <v>2010</v>
      </c>
      <c r="P388" s="8">
        <f t="shared" si="44"/>
        <v>40367.208333333336</v>
      </c>
      <c r="Q388" t="b">
        <v>0</v>
      </c>
      <c r="R388" t="b">
        <v>0</v>
      </c>
      <c r="S388" t="s">
        <v>33</v>
      </c>
      <c r="T388" t="str">
        <f t="shared" si="45"/>
        <v>theater</v>
      </c>
      <c r="U388" t="str">
        <f t="shared" si="46"/>
        <v>plays</v>
      </c>
    </row>
    <row r="389" spans="1:21" ht="22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4">
        <f t="shared" si="47"/>
        <v>0.39261467889908258</v>
      </c>
      <c r="H389" s="4">
        <f t="shared" si="48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42"/>
        <v>41077.208333333336</v>
      </c>
      <c r="O389" s="12">
        <f t="shared" si="43"/>
        <v>2012</v>
      </c>
      <c r="P389" s="8">
        <f t="shared" si="44"/>
        <v>41077.208333333336</v>
      </c>
      <c r="Q389" t="b">
        <v>0</v>
      </c>
      <c r="R389" t="b">
        <v>0</v>
      </c>
      <c r="S389" t="s">
        <v>65</v>
      </c>
      <c r="T389" t="str">
        <f t="shared" si="45"/>
        <v>technology</v>
      </c>
      <c r="U389" t="str">
        <f t="shared" si="46"/>
        <v>wearables</v>
      </c>
    </row>
    <row r="390" spans="1:21" ht="22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4">
        <f t="shared" si="47"/>
        <v>0.11270034843205574</v>
      </c>
      <c r="H390" s="4">
        <f t="shared" si="48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42"/>
        <v>40914.25</v>
      </c>
      <c r="O390" s="12">
        <f t="shared" si="43"/>
        <v>2012</v>
      </c>
      <c r="P390" s="8">
        <f t="shared" si="44"/>
        <v>40914.25</v>
      </c>
      <c r="Q390" t="b">
        <v>0</v>
      </c>
      <c r="R390" t="b">
        <v>0</v>
      </c>
      <c r="S390" t="s">
        <v>60</v>
      </c>
      <c r="T390" t="str">
        <f t="shared" si="45"/>
        <v>music</v>
      </c>
      <c r="U390" t="str">
        <f t="shared" si="46"/>
        <v>indie rock</v>
      </c>
    </row>
    <row r="391" spans="1:21" ht="22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4">
        <f t="shared" si="47"/>
        <v>1.2211084337349398</v>
      </c>
      <c r="H391" s="4">
        <f t="shared" si="48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42"/>
        <v>40506.25</v>
      </c>
      <c r="O391" s="12">
        <f t="shared" si="43"/>
        <v>2010</v>
      </c>
      <c r="P391" s="8">
        <f t="shared" si="44"/>
        <v>40506.25</v>
      </c>
      <c r="Q391" t="b">
        <v>0</v>
      </c>
      <c r="R391" t="b">
        <v>0</v>
      </c>
      <c r="S391" t="s">
        <v>33</v>
      </c>
      <c r="T391" t="str">
        <f t="shared" si="45"/>
        <v>theater</v>
      </c>
      <c r="U391" t="str">
        <f t="shared" si="46"/>
        <v>plays</v>
      </c>
    </row>
    <row r="392" spans="1:21" ht="22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4">
        <f t="shared" si="47"/>
        <v>1.8654166666666667</v>
      </c>
      <c r="H392" s="4">
        <f t="shared" si="48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42"/>
        <v>41545.208333333336</v>
      </c>
      <c r="O392" s="12">
        <f t="shared" si="43"/>
        <v>2013</v>
      </c>
      <c r="P392" s="8">
        <f t="shared" si="44"/>
        <v>41545.208333333336</v>
      </c>
      <c r="Q392" t="b">
        <v>0</v>
      </c>
      <c r="R392" t="b">
        <v>0</v>
      </c>
      <c r="S392" t="s">
        <v>122</v>
      </c>
      <c r="T392" t="str">
        <f t="shared" si="45"/>
        <v>photography</v>
      </c>
      <c r="U392" t="str">
        <f t="shared" si="46"/>
        <v>photography books</v>
      </c>
    </row>
    <row r="393" spans="1:21" ht="22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4">
        <f t="shared" si="47"/>
        <v>7.27317880794702E-2</v>
      </c>
      <c r="H393" s="4">
        <f t="shared" si="48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42"/>
        <v>41655.25</v>
      </c>
      <c r="O393" s="12">
        <f t="shared" si="43"/>
        <v>2014</v>
      </c>
      <c r="P393" s="8">
        <f t="shared" si="44"/>
        <v>41655.25</v>
      </c>
      <c r="Q393" t="b">
        <v>0</v>
      </c>
      <c r="R393" t="b">
        <v>0</v>
      </c>
      <c r="S393" t="s">
        <v>68</v>
      </c>
      <c r="T393" t="str">
        <f t="shared" si="45"/>
        <v>publishing</v>
      </c>
      <c r="U393" t="str">
        <f t="shared" si="46"/>
        <v>nonfiction</v>
      </c>
    </row>
    <row r="394" spans="1:21" ht="36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4">
        <f t="shared" si="47"/>
        <v>0.65642371234207963</v>
      </c>
      <c r="H394" s="4">
        <f t="shared" si="48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42"/>
        <v>40551.25</v>
      </c>
      <c r="O394" s="12">
        <f t="shared" si="43"/>
        <v>2011</v>
      </c>
      <c r="P394" s="8">
        <f t="shared" si="44"/>
        <v>40551.25</v>
      </c>
      <c r="Q394" t="b">
        <v>0</v>
      </c>
      <c r="R394" t="b">
        <v>0</v>
      </c>
      <c r="S394" t="s">
        <v>65</v>
      </c>
      <c r="T394" t="str">
        <f t="shared" si="45"/>
        <v>technology</v>
      </c>
      <c r="U394" t="str">
        <f t="shared" si="46"/>
        <v>wearables</v>
      </c>
    </row>
    <row r="395" spans="1:21" ht="22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4">
        <f t="shared" si="47"/>
        <v>2.2896178343949045</v>
      </c>
      <c r="H395" s="4">
        <f t="shared" si="48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42"/>
        <v>42934.208333333328</v>
      </c>
      <c r="O395" s="12">
        <f t="shared" si="43"/>
        <v>2017</v>
      </c>
      <c r="P395" s="8">
        <f t="shared" si="44"/>
        <v>42934.208333333328</v>
      </c>
      <c r="Q395" t="b">
        <v>0</v>
      </c>
      <c r="R395" t="b">
        <v>0</v>
      </c>
      <c r="S395" t="s">
        <v>159</v>
      </c>
      <c r="T395" t="str">
        <f t="shared" si="45"/>
        <v>music</v>
      </c>
      <c r="U395" t="str">
        <f t="shared" si="46"/>
        <v>jazz</v>
      </c>
    </row>
    <row r="396" spans="1:21" ht="22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4">
        <f t="shared" si="47"/>
        <v>4.6937499999999996</v>
      </c>
      <c r="H396" s="4">
        <f t="shared" si="48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42"/>
        <v>41494.208333333336</v>
      </c>
      <c r="O396" s="12">
        <f t="shared" si="43"/>
        <v>2013</v>
      </c>
      <c r="P396" s="8">
        <f t="shared" si="44"/>
        <v>41494.208333333336</v>
      </c>
      <c r="Q396" t="b">
        <v>0</v>
      </c>
      <c r="R396" t="b">
        <v>1</v>
      </c>
      <c r="S396" t="s">
        <v>42</v>
      </c>
      <c r="T396" t="str">
        <f t="shared" si="45"/>
        <v>film &amp; video</v>
      </c>
      <c r="U396" t="str">
        <f t="shared" si="46"/>
        <v>documentary</v>
      </c>
    </row>
    <row r="397" spans="1:21" ht="36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4">
        <f t="shared" si="47"/>
        <v>1.3011267605633803</v>
      </c>
      <c r="H397" s="4">
        <f t="shared" si="48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42"/>
        <v>40886.25</v>
      </c>
      <c r="O397" s="12">
        <f t="shared" si="43"/>
        <v>2011</v>
      </c>
      <c r="P397" s="8">
        <f t="shared" si="44"/>
        <v>40886.25</v>
      </c>
      <c r="Q397" t="b">
        <v>1</v>
      </c>
      <c r="R397" t="b">
        <v>0</v>
      </c>
      <c r="S397" t="s">
        <v>33</v>
      </c>
      <c r="T397" t="str">
        <f t="shared" si="45"/>
        <v>theater</v>
      </c>
      <c r="U397" t="str">
        <f t="shared" si="46"/>
        <v>plays</v>
      </c>
    </row>
    <row r="398" spans="1:21" ht="22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4">
        <f t="shared" si="47"/>
        <v>1.6705422993492407</v>
      </c>
      <c r="H398" s="4">
        <f t="shared" si="48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42"/>
        <v>43386.208333333328</v>
      </c>
      <c r="O398" s="12">
        <f t="shared" si="43"/>
        <v>2018</v>
      </c>
      <c r="P398" s="8">
        <f t="shared" si="44"/>
        <v>43386.208333333328</v>
      </c>
      <c r="Q398" t="b">
        <v>0</v>
      </c>
      <c r="R398" t="b">
        <v>0</v>
      </c>
      <c r="S398" t="s">
        <v>53</v>
      </c>
      <c r="T398" t="str">
        <f t="shared" si="45"/>
        <v>film &amp; video</v>
      </c>
      <c r="U398" t="str">
        <f t="shared" si="46"/>
        <v>drama</v>
      </c>
    </row>
    <row r="399" spans="1:21" ht="22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4">
        <f t="shared" si="47"/>
        <v>1.738641975308642</v>
      </c>
      <c r="H399" s="4">
        <f t="shared" si="48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42"/>
        <v>41423.208333333336</v>
      </c>
      <c r="O399" s="12">
        <f t="shared" si="43"/>
        <v>2013</v>
      </c>
      <c r="P399" s="8">
        <f t="shared" si="44"/>
        <v>41423.208333333336</v>
      </c>
      <c r="Q399" t="b">
        <v>0</v>
      </c>
      <c r="R399" t="b">
        <v>0</v>
      </c>
      <c r="S399" t="s">
        <v>23</v>
      </c>
      <c r="T399" t="str">
        <f t="shared" si="45"/>
        <v>music</v>
      </c>
      <c r="U399" t="str">
        <f t="shared" si="46"/>
        <v>rock</v>
      </c>
    </row>
    <row r="400" spans="1:21" ht="36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4">
        <f t="shared" si="47"/>
        <v>7.1776470588235295</v>
      </c>
      <c r="H400" s="4">
        <f t="shared" si="48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42"/>
        <v>43230.208333333328</v>
      </c>
      <c r="O400" s="12">
        <f t="shared" si="43"/>
        <v>2018</v>
      </c>
      <c r="P400" s="8">
        <f t="shared" si="44"/>
        <v>43230.208333333328</v>
      </c>
      <c r="Q400" t="b">
        <v>0</v>
      </c>
      <c r="R400" t="b">
        <v>1</v>
      </c>
      <c r="S400" t="s">
        <v>71</v>
      </c>
      <c r="T400" t="str">
        <f t="shared" si="45"/>
        <v>film &amp; video</v>
      </c>
      <c r="U400" t="str">
        <f t="shared" si="46"/>
        <v>animation</v>
      </c>
    </row>
    <row r="401" spans="1:21" ht="22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4">
        <f t="shared" si="47"/>
        <v>0.63850976361767731</v>
      </c>
      <c r="H401" s="4">
        <f t="shared" si="48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42"/>
        <v>40583.25</v>
      </c>
      <c r="O401" s="12">
        <f t="shared" si="43"/>
        <v>2011</v>
      </c>
      <c r="P401" s="8">
        <f t="shared" si="44"/>
        <v>40583.25</v>
      </c>
      <c r="Q401" t="b">
        <v>0</v>
      </c>
      <c r="R401" t="b">
        <v>0</v>
      </c>
      <c r="S401" t="s">
        <v>60</v>
      </c>
      <c r="T401" t="str">
        <f t="shared" si="45"/>
        <v>music</v>
      </c>
      <c r="U401" t="str">
        <f t="shared" si="46"/>
        <v>indie rock</v>
      </c>
    </row>
    <row r="402" spans="1:21" ht="36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4">
        <f t="shared" si="47"/>
        <v>0.02</v>
      </c>
      <c r="H402" s="4">
        <f t="shared" si="48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42"/>
        <v>41524.208333333336</v>
      </c>
      <c r="O402" s="12">
        <f t="shared" si="43"/>
        <v>2013</v>
      </c>
      <c r="P402" s="8">
        <f t="shared" si="44"/>
        <v>41524.208333333336</v>
      </c>
      <c r="Q402" t="b">
        <v>0</v>
      </c>
      <c r="R402" t="b">
        <v>1</v>
      </c>
      <c r="S402" t="s">
        <v>122</v>
      </c>
      <c r="T402" t="str">
        <f t="shared" si="45"/>
        <v>photography</v>
      </c>
      <c r="U402" t="str">
        <f t="shared" si="46"/>
        <v>photography books</v>
      </c>
    </row>
    <row r="403" spans="1:21" ht="22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4">
        <f t="shared" si="47"/>
        <v>15.302222222222222</v>
      </c>
      <c r="H403" s="4">
        <f t="shared" si="48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42"/>
        <v>43765.208333333328</v>
      </c>
      <c r="O403" s="12">
        <f t="shared" si="43"/>
        <v>2019</v>
      </c>
      <c r="P403" s="8">
        <f t="shared" si="44"/>
        <v>43765.208333333328</v>
      </c>
      <c r="Q403" t="b">
        <v>0</v>
      </c>
      <c r="R403" t="b">
        <v>0</v>
      </c>
      <c r="S403" t="s">
        <v>33</v>
      </c>
      <c r="T403" t="str">
        <f t="shared" si="45"/>
        <v>theater</v>
      </c>
      <c r="U403" t="str">
        <f t="shared" si="46"/>
        <v>plays</v>
      </c>
    </row>
    <row r="404" spans="1:21" ht="22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4">
        <f t="shared" si="47"/>
        <v>0.40356164383561643</v>
      </c>
      <c r="H404" s="4">
        <f t="shared" si="48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42"/>
        <v>40961.25</v>
      </c>
      <c r="O404" s="12">
        <f t="shared" si="43"/>
        <v>2012</v>
      </c>
      <c r="P404" s="8">
        <f t="shared" si="44"/>
        <v>40961.25</v>
      </c>
      <c r="Q404" t="b">
        <v>0</v>
      </c>
      <c r="R404" t="b">
        <v>1</v>
      </c>
      <c r="S404" t="s">
        <v>100</v>
      </c>
      <c r="T404" t="str">
        <f t="shared" si="45"/>
        <v>film &amp; video</v>
      </c>
      <c r="U404" t="str">
        <f t="shared" si="46"/>
        <v>shorts</v>
      </c>
    </row>
    <row r="405" spans="1:21" ht="22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4">
        <f t="shared" si="47"/>
        <v>0.86220633299284988</v>
      </c>
      <c r="H405" s="4">
        <f t="shared" si="48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42"/>
        <v>40346.208333333336</v>
      </c>
      <c r="O405" s="12">
        <f t="shared" si="43"/>
        <v>2010</v>
      </c>
      <c r="P405" s="8">
        <f t="shared" si="44"/>
        <v>40346.208333333336</v>
      </c>
      <c r="Q405" t="b">
        <v>0</v>
      </c>
      <c r="R405" t="b">
        <v>1</v>
      </c>
      <c r="S405" t="s">
        <v>33</v>
      </c>
      <c r="T405" t="str">
        <f t="shared" si="45"/>
        <v>theater</v>
      </c>
      <c r="U405" t="str">
        <f t="shared" si="46"/>
        <v>plays</v>
      </c>
    </row>
    <row r="406" spans="1:21" ht="22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4">
        <f t="shared" si="47"/>
        <v>3.1558486707566464</v>
      </c>
      <c r="H406" s="4">
        <f t="shared" si="48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42"/>
        <v>43056.25</v>
      </c>
      <c r="O406" s="12">
        <f t="shared" si="43"/>
        <v>2017</v>
      </c>
      <c r="P406" s="8">
        <f t="shared" si="44"/>
        <v>43056.25</v>
      </c>
      <c r="Q406" t="b">
        <v>0</v>
      </c>
      <c r="R406" t="b">
        <v>0</v>
      </c>
      <c r="S406" t="s">
        <v>33</v>
      </c>
      <c r="T406" t="str">
        <f t="shared" si="45"/>
        <v>theater</v>
      </c>
      <c r="U406" t="str">
        <f t="shared" si="46"/>
        <v>plays</v>
      </c>
    </row>
    <row r="407" spans="1:21" ht="22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4">
        <f t="shared" si="47"/>
        <v>0.89618243243243245</v>
      </c>
      <c r="H407" s="4">
        <f t="shared" si="48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42"/>
        <v>43305.208333333328</v>
      </c>
      <c r="O407" s="12">
        <f t="shared" si="43"/>
        <v>2018</v>
      </c>
      <c r="P407" s="8">
        <f t="shared" si="44"/>
        <v>43305.208333333328</v>
      </c>
      <c r="Q407" t="b">
        <v>0</v>
      </c>
      <c r="R407" t="b">
        <v>0</v>
      </c>
      <c r="S407" t="s">
        <v>33</v>
      </c>
      <c r="T407" t="str">
        <f t="shared" si="45"/>
        <v>theater</v>
      </c>
      <c r="U407" t="str">
        <f t="shared" si="46"/>
        <v>plays</v>
      </c>
    </row>
    <row r="408" spans="1:21" ht="2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4">
        <f t="shared" si="47"/>
        <v>1.8214503816793892</v>
      </c>
      <c r="H408" s="4">
        <f t="shared" si="48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42"/>
        <v>41316.25</v>
      </c>
      <c r="O408" s="12">
        <f t="shared" si="43"/>
        <v>2013</v>
      </c>
      <c r="P408" s="8">
        <f t="shared" si="44"/>
        <v>41316.25</v>
      </c>
      <c r="Q408" t="b">
        <v>1</v>
      </c>
      <c r="R408" t="b">
        <v>0</v>
      </c>
      <c r="S408" t="s">
        <v>42</v>
      </c>
      <c r="T408" t="str">
        <f t="shared" si="45"/>
        <v>film &amp; video</v>
      </c>
      <c r="U408" t="str">
        <f t="shared" si="46"/>
        <v>documentary</v>
      </c>
    </row>
    <row r="409" spans="1:21" ht="22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4">
        <f t="shared" si="47"/>
        <v>3.5588235294117645</v>
      </c>
      <c r="H409" s="4">
        <f t="shared" si="48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42"/>
        <v>43758.208333333328</v>
      </c>
      <c r="O409" s="12">
        <f t="shared" si="43"/>
        <v>2019</v>
      </c>
      <c r="P409" s="8">
        <f t="shared" si="44"/>
        <v>43758.208333333328</v>
      </c>
      <c r="Q409" t="b">
        <v>0</v>
      </c>
      <c r="R409" t="b">
        <v>0</v>
      </c>
      <c r="S409" t="s">
        <v>33</v>
      </c>
      <c r="T409" t="str">
        <f t="shared" si="45"/>
        <v>theater</v>
      </c>
      <c r="U409" t="str">
        <f t="shared" si="46"/>
        <v>plays</v>
      </c>
    </row>
    <row r="410" spans="1:21" ht="22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4">
        <f t="shared" si="47"/>
        <v>1.3183695652173912</v>
      </c>
      <c r="H410" s="4">
        <f t="shared" si="48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42"/>
        <v>42561.208333333328</v>
      </c>
      <c r="O410" s="12">
        <f t="shared" si="43"/>
        <v>2016</v>
      </c>
      <c r="P410" s="8">
        <f t="shared" si="44"/>
        <v>42561.208333333328</v>
      </c>
      <c r="Q410" t="b">
        <v>0</v>
      </c>
      <c r="R410" t="b">
        <v>0</v>
      </c>
      <c r="S410" t="s">
        <v>42</v>
      </c>
      <c r="T410" t="str">
        <f t="shared" si="45"/>
        <v>film &amp; video</v>
      </c>
      <c r="U410" t="str">
        <f t="shared" si="46"/>
        <v>documentary</v>
      </c>
    </row>
    <row r="411" spans="1:21" ht="22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4">
        <f t="shared" si="47"/>
        <v>0.46315634218289087</v>
      </c>
      <c r="H411" s="4">
        <f t="shared" si="48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42"/>
        <v>42847.208333333328</v>
      </c>
      <c r="O411" s="12">
        <f t="shared" si="43"/>
        <v>2017</v>
      </c>
      <c r="P411" s="8">
        <f t="shared" si="44"/>
        <v>42847.208333333328</v>
      </c>
      <c r="Q411" t="b">
        <v>0</v>
      </c>
      <c r="R411" t="b">
        <v>0</v>
      </c>
      <c r="S411" t="s">
        <v>23</v>
      </c>
      <c r="T411" t="str">
        <f t="shared" si="45"/>
        <v>music</v>
      </c>
      <c r="U411" t="str">
        <f t="shared" si="46"/>
        <v>rock</v>
      </c>
    </row>
    <row r="412" spans="1:21" ht="22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4">
        <f t="shared" si="47"/>
        <v>0.36132726089785294</v>
      </c>
      <c r="H412" s="4">
        <f t="shared" si="48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42"/>
        <v>42122.208333333328</v>
      </c>
      <c r="O412" s="12">
        <f t="shared" si="43"/>
        <v>2015</v>
      </c>
      <c r="P412" s="8">
        <f t="shared" si="44"/>
        <v>42122.208333333328</v>
      </c>
      <c r="Q412" t="b">
        <v>0</v>
      </c>
      <c r="R412" t="b">
        <v>0</v>
      </c>
      <c r="S412" t="s">
        <v>292</v>
      </c>
      <c r="T412" t="str">
        <f t="shared" si="45"/>
        <v>games</v>
      </c>
      <c r="U412" t="str">
        <f t="shared" si="46"/>
        <v>mobile games</v>
      </c>
    </row>
    <row r="413" spans="1:21" ht="22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4">
        <f t="shared" si="47"/>
        <v>1.0462820512820512</v>
      </c>
      <c r="H413" s="4">
        <f t="shared" si="48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42"/>
        <v>42886.208333333328</v>
      </c>
      <c r="O413" s="12">
        <f t="shared" si="43"/>
        <v>2017</v>
      </c>
      <c r="P413" s="8">
        <f t="shared" si="44"/>
        <v>42886.208333333328</v>
      </c>
      <c r="Q413" t="b">
        <v>0</v>
      </c>
      <c r="R413" t="b">
        <v>0</v>
      </c>
      <c r="S413" t="s">
        <v>33</v>
      </c>
      <c r="T413" t="str">
        <f t="shared" si="45"/>
        <v>theater</v>
      </c>
      <c r="U413" t="str">
        <f t="shared" si="46"/>
        <v>plays</v>
      </c>
    </row>
    <row r="414" spans="1:21" ht="22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4">
        <f t="shared" si="47"/>
        <v>6.6885714285714286</v>
      </c>
      <c r="H414" s="4">
        <f t="shared" si="48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42"/>
        <v>41652.25</v>
      </c>
      <c r="O414" s="12">
        <f t="shared" si="43"/>
        <v>2014</v>
      </c>
      <c r="P414" s="8">
        <f t="shared" si="44"/>
        <v>41652.25</v>
      </c>
      <c r="Q414" t="b">
        <v>0</v>
      </c>
      <c r="R414" t="b">
        <v>0</v>
      </c>
      <c r="S414" t="s">
        <v>119</v>
      </c>
      <c r="T414" t="str">
        <f t="shared" si="45"/>
        <v>publishing</v>
      </c>
      <c r="U414" t="str">
        <f t="shared" si="46"/>
        <v>fiction</v>
      </c>
    </row>
    <row r="415" spans="1:21" ht="22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4">
        <f t="shared" si="47"/>
        <v>0.62072823218997364</v>
      </c>
      <c r="H415" s="4">
        <f t="shared" si="48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42"/>
        <v>43458.25</v>
      </c>
      <c r="O415" s="12">
        <f t="shared" si="43"/>
        <v>2018</v>
      </c>
      <c r="P415" s="8">
        <f t="shared" si="44"/>
        <v>43458.25</v>
      </c>
      <c r="Q415" t="b">
        <v>0</v>
      </c>
      <c r="R415" t="b">
        <v>0</v>
      </c>
      <c r="S415" t="s">
        <v>71</v>
      </c>
      <c r="T415" t="str">
        <f t="shared" si="45"/>
        <v>film &amp; video</v>
      </c>
      <c r="U415" t="str">
        <f t="shared" si="46"/>
        <v>animation</v>
      </c>
    </row>
    <row r="416" spans="1:21" ht="22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4">
        <f t="shared" si="47"/>
        <v>0.84699787460148779</v>
      </c>
      <c r="H416" s="4">
        <f t="shared" si="48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42"/>
        <v>40296.208333333336</v>
      </c>
      <c r="O416" s="12">
        <f t="shared" si="43"/>
        <v>2010</v>
      </c>
      <c r="P416" s="8">
        <f t="shared" si="44"/>
        <v>40296.208333333336</v>
      </c>
      <c r="Q416" t="b">
        <v>0</v>
      </c>
      <c r="R416" t="b">
        <v>1</v>
      </c>
      <c r="S416" t="s">
        <v>17</v>
      </c>
      <c r="T416" t="str">
        <f t="shared" si="45"/>
        <v>food</v>
      </c>
      <c r="U416" t="str">
        <f t="shared" si="46"/>
        <v>food trucks</v>
      </c>
    </row>
    <row r="417" spans="1:21" ht="22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4">
        <f t="shared" si="47"/>
        <v>0.11059030837004405</v>
      </c>
      <c r="H417" s="4">
        <f t="shared" si="48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42"/>
        <v>40938.25</v>
      </c>
      <c r="O417" s="12">
        <f t="shared" si="43"/>
        <v>2012</v>
      </c>
      <c r="P417" s="8">
        <f t="shared" si="44"/>
        <v>40938.25</v>
      </c>
      <c r="Q417" t="b">
        <v>0</v>
      </c>
      <c r="R417" t="b">
        <v>0</v>
      </c>
      <c r="S417" t="s">
        <v>33</v>
      </c>
      <c r="T417" t="str">
        <f t="shared" si="45"/>
        <v>theater</v>
      </c>
      <c r="U417" t="str">
        <f t="shared" si="46"/>
        <v>plays</v>
      </c>
    </row>
    <row r="418" spans="1:21" ht="36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4">
        <f t="shared" si="47"/>
        <v>0.43838781575037145</v>
      </c>
      <c r="H418" s="4">
        <f t="shared" si="48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42"/>
        <v>40569.25</v>
      </c>
      <c r="O418" s="12">
        <f t="shared" si="43"/>
        <v>2011</v>
      </c>
      <c r="P418" s="8">
        <f t="shared" si="44"/>
        <v>40569.25</v>
      </c>
      <c r="Q418" t="b">
        <v>0</v>
      </c>
      <c r="R418" t="b">
        <v>1</v>
      </c>
      <c r="S418" t="s">
        <v>42</v>
      </c>
      <c r="T418" t="str">
        <f t="shared" si="45"/>
        <v>film &amp; video</v>
      </c>
      <c r="U418" t="str">
        <f t="shared" si="46"/>
        <v>documentary</v>
      </c>
    </row>
    <row r="419" spans="1:21" ht="22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4">
        <f t="shared" si="47"/>
        <v>0.55470588235294116</v>
      </c>
      <c r="H419" s="4">
        <f t="shared" si="48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42"/>
        <v>43431.25</v>
      </c>
      <c r="O419" s="12">
        <f t="shared" si="43"/>
        <v>2018</v>
      </c>
      <c r="P419" s="8">
        <f t="shared" si="44"/>
        <v>43431.25</v>
      </c>
      <c r="Q419" t="b">
        <v>0</v>
      </c>
      <c r="R419" t="b">
        <v>0</v>
      </c>
      <c r="S419" t="s">
        <v>33</v>
      </c>
      <c r="T419" t="str">
        <f t="shared" si="45"/>
        <v>theater</v>
      </c>
      <c r="U419" t="str">
        <f t="shared" si="46"/>
        <v>plays</v>
      </c>
    </row>
    <row r="420" spans="1:21" ht="22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4">
        <f t="shared" si="47"/>
        <v>0.57399511301160655</v>
      </c>
      <c r="H420" s="4">
        <f t="shared" si="48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42"/>
        <v>41036.208333333336</v>
      </c>
      <c r="O420" s="12">
        <f t="shared" si="43"/>
        <v>2012</v>
      </c>
      <c r="P420" s="8">
        <f t="shared" si="44"/>
        <v>41036.208333333336</v>
      </c>
      <c r="Q420" t="b">
        <v>0</v>
      </c>
      <c r="R420" t="b">
        <v>0</v>
      </c>
      <c r="S420" t="s">
        <v>42</v>
      </c>
      <c r="T420" t="str">
        <f t="shared" si="45"/>
        <v>film &amp; video</v>
      </c>
      <c r="U420" t="str">
        <f t="shared" si="46"/>
        <v>documentary</v>
      </c>
    </row>
    <row r="421" spans="1:21" ht="22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4">
        <f t="shared" si="47"/>
        <v>1.2343497363796134</v>
      </c>
      <c r="H421" s="4">
        <f t="shared" si="48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42"/>
        <v>40905.25</v>
      </c>
      <c r="O421" s="12">
        <f t="shared" si="43"/>
        <v>2011</v>
      </c>
      <c r="P421" s="8">
        <f t="shared" si="44"/>
        <v>40905.25</v>
      </c>
      <c r="Q421" t="b">
        <v>0</v>
      </c>
      <c r="R421" t="b">
        <v>0</v>
      </c>
      <c r="S421" t="s">
        <v>28</v>
      </c>
      <c r="T421" t="str">
        <f t="shared" si="45"/>
        <v>technology</v>
      </c>
      <c r="U421" t="str">
        <f t="shared" si="46"/>
        <v>web</v>
      </c>
    </row>
    <row r="422" spans="1:21" ht="22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4">
        <f t="shared" si="47"/>
        <v>1.2846</v>
      </c>
      <c r="H422" s="4">
        <f t="shared" si="48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42"/>
        <v>42925.208333333328</v>
      </c>
      <c r="O422" s="12">
        <f t="shared" si="43"/>
        <v>2017</v>
      </c>
      <c r="P422" s="8">
        <f t="shared" si="44"/>
        <v>42925.208333333328</v>
      </c>
      <c r="Q422" t="b">
        <v>0</v>
      </c>
      <c r="R422" t="b">
        <v>0</v>
      </c>
      <c r="S422" t="s">
        <v>33</v>
      </c>
      <c r="T422" t="str">
        <f t="shared" si="45"/>
        <v>theater</v>
      </c>
      <c r="U422" t="str">
        <f t="shared" si="46"/>
        <v>plays</v>
      </c>
    </row>
    <row r="423" spans="1:21" ht="22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4">
        <f t="shared" si="47"/>
        <v>0.63989361702127656</v>
      </c>
      <c r="H423" s="4">
        <f t="shared" si="48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42"/>
        <v>42945.208333333328</v>
      </c>
      <c r="O423" s="12">
        <f t="shared" si="43"/>
        <v>2017</v>
      </c>
      <c r="P423" s="8">
        <f t="shared" si="44"/>
        <v>42945.208333333328</v>
      </c>
      <c r="Q423" t="b">
        <v>0</v>
      </c>
      <c r="R423" t="b">
        <v>1</v>
      </c>
      <c r="S423" t="s">
        <v>65</v>
      </c>
      <c r="T423" t="str">
        <f t="shared" si="45"/>
        <v>technology</v>
      </c>
      <c r="U423" t="str">
        <f t="shared" si="46"/>
        <v>wearables</v>
      </c>
    </row>
    <row r="424" spans="1:21" ht="36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4">
        <f t="shared" si="47"/>
        <v>1.2729885057471264</v>
      </c>
      <c r="H424" s="4">
        <f t="shared" si="48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42"/>
        <v>40305.208333333336</v>
      </c>
      <c r="O424" s="12">
        <f t="shared" si="43"/>
        <v>2010</v>
      </c>
      <c r="P424" s="8">
        <f t="shared" si="44"/>
        <v>40305.208333333336</v>
      </c>
      <c r="Q424" t="b">
        <v>0</v>
      </c>
      <c r="R424" t="b">
        <v>1</v>
      </c>
      <c r="S424" t="s">
        <v>33</v>
      </c>
      <c r="T424" t="str">
        <f t="shared" si="45"/>
        <v>theater</v>
      </c>
      <c r="U424" t="str">
        <f t="shared" si="46"/>
        <v>plays</v>
      </c>
    </row>
    <row r="425" spans="1:21" ht="22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4">
        <f t="shared" si="47"/>
        <v>0.10638024357239513</v>
      </c>
      <c r="H425" s="4">
        <f t="shared" si="48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42"/>
        <v>40810.208333333336</v>
      </c>
      <c r="O425" s="12">
        <f t="shared" si="43"/>
        <v>2011</v>
      </c>
      <c r="P425" s="8">
        <f t="shared" si="44"/>
        <v>40810.208333333336</v>
      </c>
      <c r="Q425" t="b">
        <v>0</v>
      </c>
      <c r="R425" t="b">
        <v>1</v>
      </c>
      <c r="S425" t="s">
        <v>17</v>
      </c>
      <c r="T425" t="str">
        <f t="shared" si="45"/>
        <v>food</v>
      </c>
      <c r="U425" t="str">
        <f t="shared" si="46"/>
        <v>food trucks</v>
      </c>
    </row>
    <row r="426" spans="1:21" ht="22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4">
        <f t="shared" si="47"/>
        <v>0.40470588235294119</v>
      </c>
      <c r="H426" s="4">
        <f t="shared" si="48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42"/>
        <v>43214.208333333328</v>
      </c>
      <c r="O426" s="12">
        <f t="shared" si="43"/>
        <v>2018</v>
      </c>
      <c r="P426" s="8">
        <f t="shared" si="44"/>
        <v>43214.208333333328</v>
      </c>
      <c r="Q426" t="b">
        <v>0</v>
      </c>
      <c r="R426" t="b">
        <v>0</v>
      </c>
      <c r="S426" t="s">
        <v>60</v>
      </c>
      <c r="T426" t="str">
        <f t="shared" si="45"/>
        <v>music</v>
      </c>
      <c r="U426" t="str">
        <f t="shared" si="46"/>
        <v>indie rock</v>
      </c>
    </row>
    <row r="427" spans="1:21" ht="22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4">
        <f t="shared" si="47"/>
        <v>2.8766666666666665</v>
      </c>
      <c r="H427" s="4">
        <f t="shared" si="48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42"/>
        <v>42219.208333333328</v>
      </c>
      <c r="O427" s="12">
        <f t="shared" si="43"/>
        <v>2015</v>
      </c>
      <c r="P427" s="8">
        <f t="shared" si="44"/>
        <v>42219.208333333328</v>
      </c>
      <c r="Q427" t="b">
        <v>0</v>
      </c>
      <c r="R427" t="b">
        <v>0</v>
      </c>
      <c r="S427" t="s">
        <v>122</v>
      </c>
      <c r="T427" t="str">
        <f t="shared" si="45"/>
        <v>photography</v>
      </c>
      <c r="U427" t="str">
        <f t="shared" si="46"/>
        <v>photography books</v>
      </c>
    </row>
    <row r="428" spans="1:21" ht="22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4">
        <f t="shared" si="47"/>
        <v>5.7294444444444448</v>
      </c>
      <c r="H428" s="4">
        <f t="shared" si="48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42"/>
        <v>41339.25</v>
      </c>
      <c r="O428" s="12">
        <f t="shared" si="43"/>
        <v>2013</v>
      </c>
      <c r="P428" s="8">
        <f t="shared" si="44"/>
        <v>41339.25</v>
      </c>
      <c r="Q428" t="b">
        <v>0</v>
      </c>
      <c r="R428" t="b">
        <v>0</v>
      </c>
      <c r="S428" t="s">
        <v>33</v>
      </c>
      <c r="T428" t="str">
        <f t="shared" si="45"/>
        <v>theater</v>
      </c>
      <c r="U428" t="str">
        <f t="shared" si="46"/>
        <v>plays</v>
      </c>
    </row>
    <row r="429" spans="1:21" ht="22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4">
        <f t="shared" si="47"/>
        <v>1.1290429799426933</v>
      </c>
      <c r="H429" s="4">
        <f t="shared" si="48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42"/>
        <v>41927.208333333336</v>
      </c>
      <c r="O429" s="12">
        <f t="shared" si="43"/>
        <v>2014</v>
      </c>
      <c r="P429" s="8">
        <f t="shared" si="44"/>
        <v>41927.208333333336</v>
      </c>
      <c r="Q429" t="b">
        <v>0</v>
      </c>
      <c r="R429" t="b">
        <v>1</v>
      </c>
      <c r="S429" t="s">
        <v>33</v>
      </c>
      <c r="T429" t="str">
        <f t="shared" si="45"/>
        <v>theater</v>
      </c>
      <c r="U429" t="str">
        <f t="shared" si="46"/>
        <v>plays</v>
      </c>
    </row>
    <row r="430" spans="1:21" ht="22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4">
        <f t="shared" si="47"/>
        <v>0.46387573964497042</v>
      </c>
      <c r="H430" s="4">
        <f t="shared" si="48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42"/>
        <v>40592.25</v>
      </c>
      <c r="O430" s="12">
        <f t="shared" si="43"/>
        <v>2011</v>
      </c>
      <c r="P430" s="8">
        <f t="shared" si="44"/>
        <v>40592.25</v>
      </c>
      <c r="Q430" t="b">
        <v>0</v>
      </c>
      <c r="R430" t="b">
        <v>0</v>
      </c>
      <c r="S430" t="s">
        <v>71</v>
      </c>
      <c r="T430" t="str">
        <f t="shared" si="45"/>
        <v>film &amp; video</v>
      </c>
      <c r="U430" t="str">
        <f t="shared" si="46"/>
        <v>animation</v>
      </c>
    </row>
    <row r="431" spans="1:21" ht="22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4">
        <f t="shared" si="47"/>
        <v>0.90675916230366493</v>
      </c>
      <c r="H431" s="4">
        <f t="shared" si="48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42"/>
        <v>41708.208333333336</v>
      </c>
      <c r="O431" s="12">
        <f t="shared" si="43"/>
        <v>2014</v>
      </c>
      <c r="P431" s="8">
        <f t="shared" si="44"/>
        <v>41708.208333333336</v>
      </c>
      <c r="Q431" t="b">
        <v>0</v>
      </c>
      <c r="R431" t="b">
        <v>1</v>
      </c>
      <c r="S431" t="s">
        <v>122</v>
      </c>
      <c r="T431" t="str">
        <f t="shared" si="45"/>
        <v>photography</v>
      </c>
      <c r="U431" t="str">
        <f t="shared" si="46"/>
        <v>photography books</v>
      </c>
    </row>
    <row r="432" spans="1:21" ht="36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4">
        <f t="shared" si="47"/>
        <v>0.67740740740740746</v>
      </c>
      <c r="H432" s="4">
        <f t="shared" si="48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42"/>
        <v>43771.208333333328</v>
      </c>
      <c r="O432" s="12">
        <f t="shared" si="43"/>
        <v>2019</v>
      </c>
      <c r="P432" s="8">
        <f t="shared" si="44"/>
        <v>43771.208333333328</v>
      </c>
      <c r="Q432" t="b">
        <v>0</v>
      </c>
      <c r="R432" t="b">
        <v>0</v>
      </c>
      <c r="S432" t="s">
        <v>33</v>
      </c>
      <c r="T432" t="str">
        <f t="shared" si="45"/>
        <v>theater</v>
      </c>
      <c r="U432" t="str">
        <f t="shared" si="46"/>
        <v>plays</v>
      </c>
    </row>
    <row r="433" spans="1:21" ht="22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4">
        <f t="shared" si="47"/>
        <v>1.9249019607843136</v>
      </c>
      <c r="H433" s="4">
        <f t="shared" si="48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42"/>
        <v>43290.208333333328</v>
      </c>
      <c r="O433" s="12">
        <f t="shared" si="43"/>
        <v>2018</v>
      </c>
      <c r="P433" s="8">
        <f t="shared" si="44"/>
        <v>43290.208333333328</v>
      </c>
      <c r="Q433" t="b">
        <v>1</v>
      </c>
      <c r="R433" t="b">
        <v>0</v>
      </c>
      <c r="S433" t="s">
        <v>33</v>
      </c>
      <c r="T433" t="str">
        <f t="shared" si="45"/>
        <v>theater</v>
      </c>
      <c r="U433" t="str">
        <f t="shared" si="46"/>
        <v>plays</v>
      </c>
    </row>
    <row r="434" spans="1:21" ht="2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4">
        <f t="shared" si="47"/>
        <v>0.82714285714285718</v>
      </c>
      <c r="H434" s="4">
        <f t="shared" si="48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42"/>
        <v>41781.208333333336</v>
      </c>
      <c r="O434" s="12">
        <f t="shared" si="43"/>
        <v>2014</v>
      </c>
      <c r="P434" s="8">
        <f t="shared" si="44"/>
        <v>41781.208333333336</v>
      </c>
      <c r="Q434" t="b">
        <v>0</v>
      </c>
      <c r="R434" t="b">
        <v>0</v>
      </c>
      <c r="S434" t="s">
        <v>33</v>
      </c>
      <c r="T434" t="str">
        <f t="shared" si="45"/>
        <v>theater</v>
      </c>
      <c r="U434" t="str">
        <f t="shared" si="46"/>
        <v>plays</v>
      </c>
    </row>
    <row r="435" spans="1:21" ht="22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4">
        <f t="shared" si="47"/>
        <v>0.54163920922570019</v>
      </c>
      <c r="H435" s="4">
        <f t="shared" si="48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42"/>
        <v>41619.25</v>
      </c>
      <c r="O435" s="12">
        <f t="shared" si="43"/>
        <v>2013</v>
      </c>
      <c r="P435" s="8">
        <f t="shared" si="44"/>
        <v>41619.25</v>
      </c>
      <c r="Q435" t="b">
        <v>0</v>
      </c>
      <c r="R435" t="b">
        <v>1</v>
      </c>
      <c r="S435" t="s">
        <v>42</v>
      </c>
      <c r="T435" t="str">
        <f t="shared" si="45"/>
        <v>film &amp; video</v>
      </c>
      <c r="U435" t="str">
        <f t="shared" si="46"/>
        <v>documentary</v>
      </c>
    </row>
    <row r="436" spans="1:21" ht="22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4">
        <f t="shared" si="47"/>
        <v>0.16722222222222222</v>
      </c>
      <c r="H436" s="4">
        <f t="shared" si="48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42"/>
        <v>42719.25</v>
      </c>
      <c r="O436" s="12">
        <f t="shared" si="43"/>
        <v>2016</v>
      </c>
      <c r="P436" s="8">
        <f t="shared" si="44"/>
        <v>42719.25</v>
      </c>
      <c r="Q436" t="b">
        <v>1</v>
      </c>
      <c r="R436" t="b">
        <v>0</v>
      </c>
      <c r="S436" t="s">
        <v>33</v>
      </c>
      <c r="T436" t="str">
        <f t="shared" si="45"/>
        <v>theater</v>
      </c>
      <c r="U436" t="str">
        <f t="shared" si="46"/>
        <v>plays</v>
      </c>
    </row>
    <row r="437" spans="1:21" ht="22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4">
        <f t="shared" si="47"/>
        <v>1.168766404199475</v>
      </c>
      <c r="H437" s="4">
        <f t="shared" si="48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42"/>
        <v>42000.25</v>
      </c>
      <c r="O437" s="12">
        <f t="shared" si="43"/>
        <v>2014</v>
      </c>
      <c r="P437" s="8">
        <f t="shared" si="44"/>
        <v>42000.25</v>
      </c>
      <c r="Q437" t="b">
        <v>0</v>
      </c>
      <c r="R437" t="b">
        <v>1</v>
      </c>
      <c r="S437" t="s">
        <v>33</v>
      </c>
      <c r="T437" t="str">
        <f t="shared" si="45"/>
        <v>theater</v>
      </c>
      <c r="U437" t="str">
        <f t="shared" si="46"/>
        <v>plays</v>
      </c>
    </row>
    <row r="438" spans="1:21" ht="22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4">
        <f t="shared" si="47"/>
        <v>10.521538461538462</v>
      </c>
      <c r="H438" s="4">
        <f t="shared" si="48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42"/>
        <v>43576.208333333328</v>
      </c>
      <c r="O438" s="12">
        <f t="shared" si="43"/>
        <v>2019</v>
      </c>
      <c r="P438" s="8">
        <f t="shared" si="44"/>
        <v>43576.208333333328</v>
      </c>
      <c r="Q438" t="b">
        <v>0</v>
      </c>
      <c r="R438" t="b">
        <v>0</v>
      </c>
      <c r="S438" t="s">
        <v>159</v>
      </c>
      <c r="T438" t="str">
        <f t="shared" si="45"/>
        <v>music</v>
      </c>
      <c r="U438" t="str">
        <f t="shared" si="46"/>
        <v>jazz</v>
      </c>
    </row>
    <row r="439" spans="1:21" ht="22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4">
        <f t="shared" si="47"/>
        <v>1.2307407407407407</v>
      </c>
      <c r="H439" s="4">
        <f t="shared" si="48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42"/>
        <v>42263.208333333328</v>
      </c>
      <c r="O439" s="12">
        <f t="shared" si="43"/>
        <v>2015</v>
      </c>
      <c r="P439" s="8">
        <f t="shared" si="44"/>
        <v>42263.208333333328</v>
      </c>
      <c r="Q439" t="b">
        <v>0</v>
      </c>
      <c r="R439" t="b">
        <v>1</v>
      </c>
      <c r="S439" t="s">
        <v>71</v>
      </c>
      <c r="T439" t="str">
        <f t="shared" si="45"/>
        <v>film &amp; video</v>
      </c>
      <c r="U439" t="str">
        <f t="shared" si="46"/>
        <v>animation</v>
      </c>
    </row>
    <row r="440" spans="1:21" ht="36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4">
        <f t="shared" si="47"/>
        <v>1.7863855421686747</v>
      </c>
      <c r="H440" s="4">
        <f t="shared" si="48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42"/>
        <v>41367.208333333336</v>
      </c>
      <c r="O440" s="12">
        <f t="shared" si="43"/>
        <v>2013</v>
      </c>
      <c r="P440" s="8">
        <f t="shared" si="44"/>
        <v>41367.208333333336</v>
      </c>
      <c r="Q440" t="b">
        <v>0</v>
      </c>
      <c r="R440" t="b">
        <v>0</v>
      </c>
      <c r="S440" t="s">
        <v>33</v>
      </c>
      <c r="T440" t="str">
        <f t="shared" si="45"/>
        <v>theater</v>
      </c>
      <c r="U440" t="str">
        <f t="shared" si="46"/>
        <v>plays</v>
      </c>
    </row>
    <row r="441" spans="1:21" ht="22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4">
        <f t="shared" si="47"/>
        <v>3.5528169014084505</v>
      </c>
      <c r="H441" s="4">
        <f t="shared" si="48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42"/>
        <v>42687.25</v>
      </c>
      <c r="O441" s="12">
        <f t="shared" si="43"/>
        <v>2016</v>
      </c>
      <c r="P441" s="8">
        <f t="shared" si="44"/>
        <v>42687.25</v>
      </c>
      <c r="Q441" t="b">
        <v>0</v>
      </c>
      <c r="R441" t="b">
        <v>0</v>
      </c>
      <c r="S441" t="s">
        <v>474</v>
      </c>
      <c r="T441" t="str">
        <f t="shared" si="45"/>
        <v>film &amp; video</v>
      </c>
      <c r="U441" t="str">
        <f t="shared" si="46"/>
        <v>science fiction</v>
      </c>
    </row>
    <row r="442" spans="1:21" ht="22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4">
        <f t="shared" si="47"/>
        <v>1.6190634146341463</v>
      </c>
      <c r="H442" s="4">
        <f t="shared" si="48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42"/>
        <v>42926.208333333328</v>
      </c>
      <c r="O442" s="12">
        <f t="shared" si="43"/>
        <v>2017</v>
      </c>
      <c r="P442" s="8">
        <f t="shared" si="44"/>
        <v>42926.208333333328</v>
      </c>
      <c r="Q442" t="b">
        <v>0</v>
      </c>
      <c r="R442" t="b">
        <v>0</v>
      </c>
      <c r="S442" t="s">
        <v>269</v>
      </c>
      <c r="T442" t="str">
        <f t="shared" si="45"/>
        <v>film &amp; video</v>
      </c>
      <c r="U442" t="str">
        <f t="shared" si="46"/>
        <v>television</v>
      </c>
    </row>
    <row r="443" spans="1:21" ht="22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4">
        <f t="shared" si="47"/>
        <v>0.24914285714285714</v>
      </c>
      <c r="H443" s="4">
        <f t="shared" si="48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42"/>
        <v>41053.208333333336</v>
      </c>
      <c r="O443" s="12">
        <f t="shared" si="43"/>
        <v>2012</v>
      </c>
      <c r="P443" s="8">
        <f t="shared" si="44"/>
        <v>41053.208333333336</v>
      </c>
      <c r="Q443" t="b">
        <v>0</v>
      </c>
      <c r="R443" t="b">
        <v>0</v>
      </c>
      <c r="S443" t="s">
        <v>65</v>
      </c>
      <c r="T443" t="str">
        <f t="shared" si="45"/>
        <v>technology</v>
      </c>
      <c r="U443" t="str">
        <f t="shared" si="46"/>
        <v>wearables</v>
      </c>
    </row>
    <row r="444" spans="1:21" ht="22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4">
        <f t="shared" si="47"/>
        <v>1.9872222222222222</v>
      </c>
      <c r="H444" s="4">
        <f t="shared" si="48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42"/>
        <v>42996.208333333328</v>
      </c>
      <c r="O444" s="12">
        <f t="shared" si="43"/>
        <v>2017</v>
      </c>
      <c r="P444" s="8">
        <f t="shared" si="44"/>
        <v>42996.208333333328</v>
      </c>
      <c r="Q444" t="b">
        <v>0</v>
      </c>
      <c r="R444" t="b">
        <v>0</v>
      </c>
      <c r="S444" t="s">
        <v>33</v>
      </c>
      <c r="T444" t="str">
        <f t="shared" si="45"/>
        <v>theater</v>
      </c>
      <c r="U444" t="str">
        <f t="shared" si="46"/>
        <v>plays</v>
      </c>
    </row>
    <row r="445" spans="1:21" ht="22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4">
        <f t="shared" si="47"/>
        <v>0.34752688172043011</v>
      </c>
      <c r="H445" s="4">
        <f t="shared" si="48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42"/>
        <v>40470.208333333336</v>
      </c>
      <c r="O445" s="12">
        <f t="shared" si="43"/>
        <v>2010</v>
      </c>
      <c r="P445" s="8">
        <f t="shared" si="44"/>
        <v>40470.208333333336</v>
      </c>
      <c r="Q445" t="b">
        <v>0</v>
      </c>
      <c r="R445" t="b">
        <v>0</v>
      </c>
      <c r="S445" t="s">
        <v>33</v>
      </c>
      <c r="T445" t="str">
        <f t="shared" si="45"/>
        <v>theater</v>
      </c>
      <c r="U445" t="str">
        <f t="shared" si="46"/>
        <v>plays</v>
      </c>
    </row>
    <row r="446" spans="1:21" ht="22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4">
        <f t="shared" si="47"/>
        <v>1.7641935483870967</v>
      </c>
      <c r="H446" s="4">
        <f t="shared" si="48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42"/>
        <v>40750.208333333336</v>
      </c>
      <c r="O446" s="12">
        <f t="shared" si="43"/>
        <v>2011</v>
      </c>
      <c r="P446" s="8">
        <f t="shared" si="44"/>
        <v>40750.208333333336</v>
      </c>
      <c r="Q446" t="b">
        <v>0</v>
      </c>
      <c r="R446" t="b">
        <v>1</v>
      </c>
      <c r="S446" t="s">
        <v>60</v>
      </c>
      <c r="T446" t="str">
        <f t="shared" si="45"/>
        <v>music</v>
      </c>
      <c r="U446" t="str">
        <f t="shared" si="46"/>
        <v>indie rock</v>
      </c>
    </row>
    <row r="447" spans="1:21" ht="36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4">
        <f t="shared" si="47"/>
        <v>5.1138095238095236</v>
      </c>
      <c r="H447" s="4">
        <f t="shared" si="48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42"/>
        <v>40536.25</v>
      </c>
      <c r="O447" s="12">
        <f t="shared" si="43"/>
        <v>2010</v>
      </c>
      <c r="P447" s="8">
        <f t="shared" si="44"/>
        <v>40536.25</v>
      </c>
      <c r="Q447" t="b">
        <v>0</v>
      </c>
      <c r="R447" t="b">
        <v>1</v>
      </c>
      <c r="S447" t="s">
        <v>33</v>
      </c>
      <c r="T447" t="str">
        <f t="shared" si="45"/>
        <v>theater</v>
      </c>
      <c r="U447" t="str">
        <f t="shared" si="46"/>
        <v>plays</v>
      </c>
    </row>
    <row r="448" spans="1:21" ht="22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4">
        <f t="shared" si="47"/>
        <v>0.82044117647058823</v>
      </c>
      <c r="H448" s="4">
        <f t="shared" si="48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42"/>
        <v>41263.25</v>
      </c>
      <c r="O448" s="12">
        <f t="shared" si="43"/>
        <v>2012</v>
      </c>
      <c r="P448" s="8">
        <f t="shared" si="44"/>
        <v>41263.25</v>
      </c>
      <c r="Q448" t="b">
        <v>0</v>
      </c>
      <c r="R448" t="b">
        <v>0</v>
      </c>
      <c r="S448" t="s">
        <v>65</v>
      </c>
      <c r="T448" t="str">
        <f t="shared" si="45"/>
        <v>technology</v>
      </c>
      <c r="U448" t="str">
        <f t="shared" si="46"/>
        <v>wearables</v>
      </c>
    </row>
    <row r="449" spans="1:21" ht="36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4">
        <f t="shared" si="47"/>
        <v>0.24326030927835052</v>
      </c>
      <c r="H449" s="4">
        <f t="shared" si="48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42"/>
        <v>43104.25</v>
      </c>
      <c r="O449" s="12">
        <f t="shared" si="43"/>
        <v>2018</v>
      </c>
      <c r="P449" s="8">
        <f t="shared" si="44"/>
        <v>43104.25</v>
      </c>
      <c r="Q449" t="b">
        <v>0</v>
      </c>
      <c r="R449" t="b">
        <v>0</v>
      </c>
      <c r="S449" t="s">
        <v>269</v>
      </c>
      <c r="T449" t="str">
        <f t="shared" si="45"/>
        <v>film &amp; video</v>
      </c>
      <c r="U449" t="str">
        <f t="shared" si="46"/>
        <v>television</v>
      </c>
    </row>
    <row r="450" spans="1:21" ht="22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4">
        <f t="shared" si="47"/>
        <v>0.50482758620689661</v>
      </c>
      <c r="H450" s="4">
        <f t="shared" si="48"/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42"/>
        <v>41380.208333333336</v>
      </c>
      <c r="O450" s="12">
        <f t="shared" si="43"/>
        <v>2013</v>
      </c>
      <c r="P450" s="8">
        <f t="shared" si="44"/>
        <v>41380.208333333336</v>
      </c>
      <c r="Q450" t="b">
        <v>0</v>
      </c>
      <c r="R450" t="b">
        <v>1</v>
      </c>
      <c r="S450" t="s">
        <v>89</v>
      </c>
      <c r="T450" t="str">
        <f t="shared" si="45"/>
        <v>games</v>
      </c>
      <c r="U450" t="str">
        <f t="shared" si="46"/>
        <v>video games</v>
      </c>
    </row>
    <row r="451" spans="1:21" ht="22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4">
        <f t="shared" si="47"/>
        <v>9.67</v>
      </c>
      <c r="H451" s="4">
        <f t="shared" si="48"/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49">(((M451/60)/60)/24)+DATE(1970,1,1)</f>
        <v>43547.208333333328</v>
      </c>
      <c r="O451" s="12">
        <f t="shared" ref="O451:O514" si="50">YEAR(N451)</f>
        <v>2019</v>
      </c>
      <c r="P451" s="8">
        <f t="shared" ref="P451:P514" si="51">(((M451/60)/60)/24)+DATE(1970,1,1)</f>
        <v>43547.208333333328</v>
      </c>
      <c r="Q451" t="b">
        <v>0</v>
      </c>
      <c r="R451" t="b">
        <v>0</v>
      </c>
      <c r="S451" t="s">
        <v>89</v>
      </c>
      <c r="T451" t="str">
        <f t="shared" ref="T451:T514" si="52">MID(S451,1,SEARCH("/",S451)-1)</f>
        <v>games</v>
      </c>
      <c r="U451" t="str">
        <f t="shared" ref="U451:U514" si="53">MID(S451,SEARCH("/",S451)+1,LEN(S451))</f>
        <v>video games</v>
      </c>
    </row>
    <row r="452" spans="1:21" ht="22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4">
        <f t="shared" ref="G452:G515" si="54">E452/D452</f>
        <v>0.04</v>
      </c>
      <c r="H452" s="4">
        <f t="shared" ref="H452:H515" si="55">E452/I452</f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49"/>
        <v>43417.25</v>
      </c>
      <c r="O452" s="12">
        <f t="shared" si="50"/>
        <v>2018</v>
      </c>
      <c r="P452" s="8">
        <f t="shared" si="51"/>
        <v>43417.25</v>
      </c>
      <c r="Q452" t="b">
        <v>0</v>
      </c>
      <c r="R452" t="b">
        <v>0</v>
      </c>
      <c r="S452" t="s">
        <v>71</v>
      </c>
      <c r="T452" t="str">
        <f t="shared" si="52"/>
        <v>film &amp; video</v>
      </c>
      <c r="U452" t="str">
        <f t="shared" si="53"/>
        <v>animation</v>
      </c>
    </row>
    <row r="453" spans="1:21" ht="22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4">
        <f t="shared" si="54"/>
        <v>1.2284501347708894</v>
      </c>
      <c r="H453" s="4">
        <f t="shared" si="55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49"/>
        <v>42966.208333333328</v>
      </c>
      <c r="O453" s="12">
        <f t="shared" si="50"/>
        <v>2017</v>
      </c>
      <c r="P453" s="8">
        <f t="shared" si="51"/>
        <v>42966.208333333328</v>
      </c>
      <c r="Q453" t="b">
        <v>0</v>
      </c>
      <c r="R453" t="b">
        <v>0</v>
      </c>
      <c r="S453" t="s">
        <v>23</v>
      </c>
      <c r="T453" t="str">
        <f t="shared" si="52"/>
        <v>music</v>
      </c>
      <c r="U453" t="str">
        <f t="shared" si="53"/>
        <v>rock</v>
      </c>
    </row>
    <row r="454" spans="1:21" ht="36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4">
        <f t="shared" si="54"/>
        <v>0.63437500000000002</v>
      </c>
      <c r="H454" s="4">
        <f t="shared" si="55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49"/>
        <v>40366.208333333336</v>
      </c>
      <c r="O454" s="12">
        <f t="shared" si="50"/>
        <v>2010</v>
      </c>
      <c r="P454" s="8">
        <f t="shared" si="51"/>
        <v>40366.208333333336</v>
      </c>
      <c r="Q454" t="b">
        <v>0</v>
      </c>
      <c r="R454" t="b">
        <v>0</v>
      </c>
      <c r="S454" t="s">
        <v>53</v>
      </c>
      <c r="T454" t="str">
        <f t="shared" si="52"/>
        <v>film &amp; video</v>
      </c>
      <c r="U454" t="str">
        <f t="shared" si="53"/>
        <v>drama</v>
      </c>
    </row>
    <row r="455" spans="1:21" ht="36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4">
        <f t="shared" si="54"/>
        <v>0.56331688596491225</v>
      </c>
      <c r="H455" s="4">
        <f t="shared" si="55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49"/>
        <v>42746.25</v>
      </c>
      <c r="O455" s="12">
        <f t="shared" si="50"/>
        <v>2017</v>
      </c>
      <c r="P455" s="8">
        <f t="shared" si="51"/>
        <v>42746.25</v>
      </c>
      <c r="Q455" t="b">
        <v>0</v>
      </c>
      <c r="R455" t="b">
        <v>0</v>
      </c>
      <c r="S455" t="s">
        <v>474</v>
      </c>
      <c r="T455" t="str">
        <f t="shared" si="52"/>
        <v>film &amp; video</v>
      </c>
      <c r="U455" t="str">
        <f t="shared" si="53"/>
        <v>science fiction</v>
      </c>
    </row>
    <row r="456" spans="1:21" ht="22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4">
        <f t="shared" si="54"/>
        <v>0.44074999999999998</v>
      </c>
      <c r="H456" s="4">
        <f t="shared" si="55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49"/>
        <v>41604.25</v>
      </c>
      <c r="O456" s="12">
        <f t="shared" si="50"/>
        <v>2013</v>
      </c>
      <c r="P456" s="8">
        <f t="shared" si="51"/>
        <v>41604.25</v>
      </c>
      <c r="Q456" t="b">
        <v>0</v>
      </c>
      <c r="R456" t="b">
        <v>1</v>
      </c>
      <c r="S456" t="s">
        <v>53</v>
      </c>
      <c r="T456" t="str">
        <f t="shared" si="52"/>
        <v>film &amp; video</v>
      </c>
      <c r="U456" t="str">
        <f t="shared" si="53"/>
        <v>drama</v>
      </c>
    </row>
    <row r="457" spans="1:21" ht="22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4">
        <f t="shared" si="54"/>
        <v>1.1837253218884121</v>
      </c>
      <c r="H457" s="4">
        <f t="shared" si="55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49"/>
        <v>40832.208333333336</v>
      </c>
      <c r="O457" s="12">
        <f t="shared" si="50"/>
        <v>2011</v>
      </c>
      <c r="P457" s="8">
        <f t="shared" si="51"/>
        <v>40832.208333333336</v>
      </c>
      <c r="Q457" t="b">
        <v>0</v>
      </c>
      <c r="R457" t="b">
        <v>0</v>
      </c>
      <c r="S457" t="s">
        <v>33</v>
      </c>
      <c r="T457" t="str">
        <f t="shared" si="52"/>
        <v>theater</v>
      </c>
      <c r="U457" t="str">
        <f t="shared" si="53"/>
        <v>plays</v>
      </c>
    </row>
    <row r="458" spans="1:21" ht="36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4">
        <f t="shared" si="54"/>
        <v>1.041243169398907</v>
      </c>
      <c r="H458" s="4">
        <f t="shared" si="55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49"/>
        <v>43141.25</v>
      </c>
      <c r="O458" s="12">
        <f t="shared" si="50"/>
        <v>2018</v>
      </c>
      <c r="P458" s="8">
        <f t="shared" si="51"/>
        <v>43141.25</v>
      </c>
      <c r="Q458" t="b">
        <v>0</v>
      </c>
      <c r="R458" t="b">
        <v>1</v>
      </c>
      <c r="S458" t="s">
        <v>60</v>
      </c>
      <c r="T458" t="str">
        <f t="shared" si="52"/>
        <v>music</v>
      </c>
      <c r="U458" t="str">
        <f t="shared" si="53"/>
        <v>indie rock</v>
      </c>
    </row>
    <row r="459" spans="1:21" ht="22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4">
        <f t="shared" si="54"/>
        <v>0.26640000000000003</v>
      </c>
      <c r="H459" s="4">
        <f t="shared" si="55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49"/>
        <v>42659.208333333328</v>
      </c>
      <c r="O459" s="12">
        <f t="shared" si="50"/>
        <v>2016</v>
      </c>
      <c r="P459" s="8">
        <f t="shared" si="51"/>
        <v>42659.208333333328</v>
      </c>
      <c r="Q459" t="b">
        <v>0</v>
      </c>
      <c r="R459" t="b">
        <v>0</v>
      </c>
      <c r="S459" t="s">
        <v>33</v>
      </c>
      <c r="T459" t="str">
        <f t="shared" si="52"/>
        <v>theater</v>
      </c>
      <c r="U459" t="str">
        <f t="shared" si="53"/>
        <v>plays</v>
      </c>
    </row>
    <row r="460" spans="1:21" ht="22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4">
        <f t="shared" si="54"/>
        <v>3.5120118343195266</v>
      </c>
      <c r="H460" s="4">
        <f t="shared" si="55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49"/>
        <v>40309.208333333336</v>
      </c>
      <c r="O460" s="12">
        <f t="shared" si="50"/>
        <v>2010</v>
      </c>
      <c r="P460" s="8">
        <f t="shared" si="51"/>
        <v>40309.208333333336</v>
      </c>
      <c r="Q460" t="b">
        <v>0</v>
      </c>
      <c r="R460" t="b">
        <v>0</v>
      </c>
      <c r="S460" t="s">
        <v>33</v>
      </c>
      <c r="T460" t="str">
        <f t="shared" si="52"/>
        <v>theater</v>
      </c>
      <c r="U460" t="str">
        <f t="shared" si="53"/>
        <v>plays</v>
      </c>
    </row>
    <row r="461" spans="1:21" ht="22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4">
        <f t="shared" si="54"/>
        <v>0.90063492063492068</v>
      </c>
      <c r="H461" s="4">
        <f t="shared" si="55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49"/>
        <v>42026.25</v>
      </c>
      <c r="O461" s="12">
        <f t="shared" si="50"/>
        <v>2015</v>
      </c>
      <c r="P461" s="8">
        <f t="shared" si="51"/>
        <v>42026.25</v>
      </c>
      <c r="Q461" t="b">
        <v>0</v>
      </c>
      <c r="R461" t="b">
        <v>0</v>
      </c>
      <c r="S461" t="s">
        <v>42</v>
      </c>
      <c r="T461" t="str">
        <f t="shared" si="52"/>
        <v>film &amp; video</v>
      </c>
      <c r="U461" t="str">
        <f t="shared" si="53"/>
        <v>documentary</v>
      </c>
    </row>
    <row r="462" spans="1:21" ht="22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4">
        <f t="shared" si="54"/>
        <v>1.7162500000000001</v>
      </c>
      <c r="H462" s="4">
        <f t="shared" si="55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49"/>
        <v>40402.208333333336</v>
      </c>
      <c r="O462" s="12">
        <f t="shared" si="50"/>
        <v>2010</v>
      </c>
      <c r="P462" s="8">
        <f t="shared" si="51"/>
        <v>40402.208333333336</v>
      </c>
      <c r="Q462" t="b">
        <v>0</v>
      </c>
      <c r="R462" t="b">
        <v>0</v>
      </c>
      <c r="S462" t="s">
        <v>33</v>
      </c>
      <c r="T462" t="str">
        <f t="shared" si="52"/>
        <v>theater</v>
      </c>
      <c r="U462" t="str">
        <f t="shared" si="53"/>
        <v>plays</v>
      </c>
    </row>
    <row r="463" spans="1:21" ht="22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4">
        <f t="shared" si="54"/>
        <v>1.4104655870445344</v>
      </c>
      <c r="H463" s="4">
        <f t="shared" si="55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49"/>
        <v>41777.208333333336</v>
      </c>
      <c r="O463" s="12">
        <f t="shared" si="50"/>
        <v>2014</v>
      </c>
      <c r="P463" s="8">
        <f t="shared" si="51"/>
        <v>41777.208333333336</v>
      </c>
      <c r="Q463" t="b">
        <v>0</v>
      </c>
      <c r="R463" t="b">
        <v>0</v>
      </c>
      <c r="S463" t="s">
        <v>53</v>
      </c>
      <c r="T463" t="str">
        <f t="shared" si="52"/>
        <v>film &amp; video</v>
      </c>
      <c r="U463" t="str">
        <f t="shared" si="53"/>
        <v>drama</v>
      </c>
    </row>
    <row r="464" spans="1:21" ht="22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4">
        <f t="shared" si="54"/>
        <v>0.30579449152542371</v>
      </c>
      <c r="H464" s="4">
        <f t="shared" si="55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49"/>
        <v>41342.25</v>
      </c>
      <c r="O464" s="12">
        <f t="shared" si="50"/>
        <v>2013</v>
      </c>
      <c r="P464" s="8">
        <f t="shared" si="51"/>
        <v>41342.25</v>
      </c>
      <c r="Q464" t="b">
        <v>0</v>
      </c>
      <c r="R464" t="b">
        <v>0</v>
      </c>
      <c r="S464" t="s">
        <v>292</v>
      </c>
      <c r="T464" t="str">
        <f t="shared" si="52"/>
        <v>games</v>
      </c>
      <c r="U464" t="str">
        <f t="shared" si="53"/>
        <v>mobile games</v>
      </c>
    </row>
    <row r="465" spans="1:21" ht="36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4">
        <f t="shared" si="54"/>
        <v>1.0816455696202532</v>
      </c>
      <c r="H465" s="4">
        <f t="shared" si="55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49"/>
        <v>41643.25</v>
      </c>
      <c r="O465" s="12">
        <f t="shared" si="50"/>
        <v>2014</v>
      </c>
      <c r="P465" s="8">
        <f t="shared" si="51"/>
        <v>41643.25</v>
      </c>
      <c r="Q465" t="b">
        <v>0</v>
      </c>
      <c r="R465" t="b">
        <v>0</v>
      </c>
      <c r="S465" t="s">
        <v>71</v>
      </c>
      <c r="T465" t="str">
        <f t="shared" si="52"/>
        <v>film &amp; video</v>
      </c>
      <c r="U465" t="str">
        <f t="shared" si="53"/>
        <v>animation</v>
      </c>
    </row>
    <row r="466" spans="1:21" ht="22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4">
        <f t="shared" si="54"/>
        <v>1.3345505617977529</v>
      </c>
      <c r="H466" s="4">
        <f t="shared" si="55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49"/>
        <v>43156.25</v>
      </c>
      <c r="O466" s="12">
        <f t="shared" si="50"/>
        <v>2018</v>
      </c>
      <c r="P466" s="8">
        <f t="shared" si="51"/>
        <v>43156.25</v>
      </c>
      <c r="Q466" t="b">
        <v>0</v>
      </c>
      <c r="R466" t="b">
        <v>0</v>
      </c>
      <c r="S466" t="s">
        <v>33</v>
      </c>
      <c r="T466" t="str">
        <f t="shared" si="52"/>
        <v>theater</v>
      </c>
      <c r="U466" t="str">
        <f t="shared" si="53"/>
        <v>plays</v>
      </c>
    </row>
    <row r="467" spans="1:21" ht="22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4">
        <f t="shared" si="54"/>
        <v>1.8785106382978722</v>
      </c>
      <c r="H467" s="4">
        <f t="shared" si="55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49"/>
        <v>43136.25</v>
      </c>
      <c r="O467" s="12">
        <f t="shared" si="50"/>
        <v>2018</v>
      </c>
      <c r="P467" s="8">
        <f t="shared" si="51"/>
        <v>43136.25</v>
      </c>
      <c r="Q467" t="b">
        <v>0</v>
      </c>
      <c r="R467" t="b">
        <v>0</v>
      </c>
      <c r="S467" t="s">
        <v>206</v>
      </c>
      <c r="T467" t="str">
        <f t="shared" si="52"/>
        <v>publishing</v>
      </c>
      <c r="U467" t="str">
        <f t="shared" si="53"/>
        <v>translations</v>
      </c>
    </row>
    <row r="468" spans="1:21" ht="22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4">
        <f t="shared" si="54"/>
        <v>3.32</v>
      </c>
      <c r="H468" s="4">
        <f t="shared" si="55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49"/>
        <v>41432.208333333336</v>
      </c>
      <c r="O468" s="12">
        <f t="shared" si="50"/>
        <v>2013</v>
      </c>
      <c r="P468" s="8">
        <f t="shared" si="51"/>
        <v>41432.208333333336</v>
      </c>
      <c r="Q468" t="b">
        <v>0</v>
      </c>
      <c r="R468" t="b">
        <v>1</v>
      </c>
      <c r="S468" t="s">
        <v>65</v>
      </c>
      <c r="T468" t="str">
        <f t="shared" si="52"/>
        <v>technology</v>
      </c>
      <c r="U468" t="str">
        <f t="shared" si="53"/>
        <v>wearables</v>
      </c>
    </row>
    <row r="469" spans="1:21" ht="36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4">
        <f t="shared" si="54"/>
        <v>5.7521428571428572</v>
      </c>
      <c r="H469" s="4">
        <f t="shared" si="55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49"/>
        <v>42338.25</v>
      </c>
      <c r="O469" s="12">
        <f t="shared" si="50"/>
        <v>2015</v>
      </c>
      <c r="P469" s="8">
        <f t="shared" si="51"/>
        <v>42338.25</v>
      </c>
      <c r="Q469" t="b">
        <v>0</v>
      </c>
      <c r="R469" t="b">
        <v>1</v>
      </c>
      <c r="S469" t="s">
        <v>28</v>
      </c>
      <c r="T469" t="str">
        <f t="shared" si="52"/>
        <v>technology</v>
      </c>
      <c r="U469" t="str">
        <f t="shared" si="53"/>
        <v>web</v>
      </c>
    </row>
    <row r="470" spans="1:21" ht="22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4">
        <f t="shared" si="54"/>
        <v>0.40500000000000003</v>
      </c>
      <c r="H470" s="4">
        <f t="shared" si="55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49"/>
        <v>43585.208333333328</v>
      </c>
      <c r="O470" s="12">
        <f t="shared" si="50"/>
        <v>2019</v>
      </c>
      <c r="P470" s="8">
        <f t="shared" si="51"/>
        <v>43585.208333333328</v>
      </c>
      <c r="Q470" t="b">
        <v>0</v>
      </c>
      <c r="R470" t="b">
        <v>0</v>
      </c>
      <c r="S470" t="s">
        <v>33</v>
      </c>
      <c r="T470" t="str">
        <f t="shared" si="52"/>
        <v>theater</v>
      </c>
      <c r="U470" t="str">
        <f t="shared" si="53"/>
        <v>plays</v>
      </c>
    </row>
    <row r="471" spans="1:21" ht="22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4">
        <f t="shared" si="54"/>
        <v>1.8442857142857143</v>
      </c>
      <c r="H471" s="4">
        <f t="shared" si="55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49"/>
        <v>42144.208333333328</v>
      </c>
      <c r="O471" s="12">
        <f t="shared" si="50"/>
        <v>2015</v>
      </c>
      <c r="P471" s="8">
        <f t="shared" si="51"/>
        <v>42144.208333333328</v>
      </c>
      <c r="Q471" t="b">
        <v>0</v>
      </c>
      <c r="R471" t="b">
        <v>0</v>
      </c>
      <c r="S471" t="s">
        <v>53</v>
      </c>
      <c r="T471" t="str">
        <f t="shared" si="52"/>
        <v>film &amp; video</v>
      </c>
      <c r="U471" t="str">
        <f t="shared" si="53"/>
        <v>drama</v>
      </c>
    </row>
    <row r="472" spans="1:21" ht="22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4">
        <f t="shared" si="54"/>
        <v>2.8580555555555556</v>
      </c>
      <c r="H472" s="4">
        <f t="shared" si="55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49"/>
        <v>42723.25</v>
      </c>
      <c r="O472" s="12">
        <f t="shared" si="50"/>
        <v>2016</v>
      </c>
      <c r="P472" s="8">
        <f t="shared" si="51"/>
        <v>42723.25</v>
      </c>
      <c r="Q472" t="b">
        <v>0</v>
      </c>
      <c r="R472" t="b">
        <v>0</v>
      </c>
      <c r="S472" t="s">
        <v>65</v>
      </c>
      <c r="T472" t="str">
        <f t="shared" si="52"/>
        <v>technology</v>
      </c>
      <c r="U472" t="str">
        <f t="shared" si="53"/>
        <v>wearables</v>
      </c>
    </row>
    <row r="473" spans="1:21" ht="22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4">
        <f t="shared" si="54"/>
        <v>3.19</v>
      </c>
      <c r="H473" s="4">
        <f t="shared" si="55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49"/>
        <v>41031.208333333336</v>
      </c>
      <c r="O473" s="12">
        <f t="shared" si="50"/>
        <v>2012</v>
      </c>
      <c r="P473" s="8">
        <f t="shared" si="51"/>
        <v>41031.208333333336</v>
      </c>
      <c r="Q473" t="b">
        <v>0</v>
      </c>
      <c r="R473" t="b">
        <v>1</v>
      </c>
      <c r="S473" t="s">
        <v>17</v>
      </c>
      <c r="T473" t="str">
        <f t="shared" si="52"/>
        <v>food</v>
      </c>
      <c r="U473" t="str">
        <f t="shared" si="53"/>
        <v>food trucks</v>
      </c>
    </row>
    <row r="474" spans="1:21" ht="36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4">
        <f t="shared" si="54"/>
        <v>0.39234070221066319</v>
      </c>
      <c r="H474" s="4">
        <f t="shared" si="55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49"/>
        <v>43589.208333333328</v>
      </c>
      <c r="O474" s="12">
        <f t="shared" si="50"/>
        <v>2019</v>
      </c>
      <c r="P474" s="8">
        <f t="shared" si="51"/>
        <v>43589.208333333328</v>
      </c>
      <c r="Q474" t="b">
        <v>0</v>
      </c>
      <c r="R474" t="b">
        <v>0</v>
      </c>
      <c r="S474" t="s">
        <v>23</v>
      </c>
      <c r="T474" t="str">
        <f t="shared" si="52"/>
        <v>music</v>
      </c>
      <c r="U474" t="str">
        <f t="shared" si="53"/>
        <v>rock</v>
      </c>
    </row>
    <row r="475" spans="1:21" ht="22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4">
        <f t="shared" si="54"/>
        <v>1.7814000000000001</v>
      </c>
      <c r="H475" s="4">
        <f t="shared" si="55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49"/>
        <v>43278.208333333328</v>
      </c>
      <c r="O475" s="12">
        <f t="shared" si="50"/>
        <v>2018</v>
      </c>
      <c r="P475" s="8">
        <f t="shared" si="51"/>
        <v>43278.208333333328</v>
      </c>
      <c r="Q475" t="b">
        <v>0</v>
      </c>
      <c r="R475" t="b">
        <v>0</v>
      </c>
      <c r="S475" t="s">
        <v>50</v>
      </c>
      <c r="T475" t="str">
        <f t="shared" si="52"/>
        <v>music</v>
      </c>
      <c r="U475" t="str">
        <f t="shared" si="53"/>
        <v>electric music</v>
      </c>
    </row>
    <row r="476" spans="1:21" ht="22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4">
        <f t="shared" si="54"/>
        <v>3.6515</v>
      </c>
      <c r="H476" s="4">
        <f t="shared" si="55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49"/>
        <v>41990.25</v>
      </c>
      <c r="O476" s="12">
        <f t="shared" si="50"/>
        <v>2014</v>
      </c>
      <c r="P476" s="8">
        <f t="shared" si="51"/>
        <v>41990.25</v>
      </c>
      <c r="Q476" t="b">
        <v>0</v>
      </c>
      <c r="R476" t="b">
        <v>0</v>
      </c>
      <c r="S476" t="s">
        <v>269</v>
      </c>
      <c r="T476" t="str">
        <f t="shared" si="52"/>
        <v>film &amp; video</v>
      </c>
      <c r="U476" t="str">
        <f t="shared" si="53"/>
        <v>television</v>
      </c>
    </row>
    <row r="477" spans="1:21" ht="36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4">
        <f t="shared" si="54"/>
        <v>1.1394594594594594</v>
      </c>
      <c r="H477" s="4">
        <f t="shared" si="55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49"/>
        <v>41454.208333333336</v>
      </c>
      <c r="O477" s="12">
        <f t="shared" si="50"/>
        <v>2013</v>
      </c>
      <c r="P477" s="8">
        <f t="shared" si="51"/>
        <v>41454.208333333336</v>
      </c>
      <c r="Q477" t="b">
        <v>0</v>
      </c>
      <c r="R477" t="b">
        <v>1</v>
      </c>
      <c r="S477" t="s">
        <v>206</v>
      </c>
      <c r="T477" t="str">
        <f t="shared" si="52"/>
        <v>publishing</v>
      </c>
      <c r="U477" t="str">
        <f t="shared" si="53"/>
        <v>translations</v>
      </c>
    </row>
    <row r="478" spans="1:21" ht="36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4">
        <f t="shared" si="54"/>
        <v>0.29828720626631855</v>
      </c>
      <c r="H478" s="4">
        <f t="shared" si="55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49"/>
        <v>43328.208333333328</v>
      </c>
      <c r="O478" s="12">
        <f t="shared" si="50"/>
        <v>2018</v>
      </c>
      <c r="P478" s="8">
        <f t="shared" si="51"/>
        <v>43328.208333333328</v>
      </c>
      <c r="Q478" t="b">
        <v>0</v>
      </c>
      <c r="R478" t="b">
        <v>0</v>
      </c>
      <c r="S478" t="s">
        <v>119</v>
      </c>
      <c r="T478" t="str">
        <f t="shared" si="52"/>
        <v>publishing</v>
      </c>
      <c r="U478" t="str">
        <f t="shared" si="53"/>
        <v>fiction</v>
      </c>
    </row>
    <row r="479" spans="1:21" ht="22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4">
        <f t="shared" si="54"/>
        <v>0.54270588235294115</v>
      </c>
      <c r="H479" s="4">
        <f t="shared" si="55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49"/>
        <v>40747.208333333336</v>
      </c>
      <c r="O479" s="12">
        <f t="shared" si="50"/>
        <v>2011</v>
      </c>
      <c r="P479" s="8">
        <f t="shared" si="51"/>
        <v>40747.208333333336</v>
      </c>
      <c r="Q479" t="b">
        <v>0</v>
      </c>
      <c r="R479" t="b">
        <v>0</v>
      </c>
      <c r="S479" t="s">
        <v>474</v>
      </c>
      <c r="T479" t="str">
        <f t="shared" si="52"/>
        <v>film &amp; video</v>
      </c>
      <c r="U479" t="str">
        <f t="shared" si="53"/>
        <v>science fiction</v>
      </c>
    </row>
    <row r="480" spans="1:21" ht="22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4">
        <f t="shared" si="54"/>
        <v>2.3634156976744185</v>
      </c>
      <c r="H480" s="4">
        <f t="shared" si="55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49"/>
        <v>42084.208333333328</v>
      </c>
      <c r="O480" s="12">
        <f t="shared" si="50"/>
        <v>2015</v>
      </c>
      <c r="P480" s="8">
        <f t="shared" si="51"/>
        <v>42084.208333333328</v>
      </c>
      <c r="Q480" t="b">
        <v>0</v>
      </c>
      <c r="R480" t="b">
        <v>0</v>
      </c>
      <c r="S480" t="s">
        <v>65</v>
      </c>
      <c r="T480" t="str">
        <f t="shared" si="52"/>
        <v>technology</v>
      </c>
      <c r="U480" t="str">
        <f t="shared" si="53"/>
        <v>wearables</v>
      </c>
    </row>
    <row r="481" spans="1:21" ht="22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4">
        <f t="shared" si="54"/>
        <v>5.1291666666666664</v>
      </c>
      <c r="H481" s="4">
        <f t="shared" si="55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49"/>
        <v>42947.208333333328</v>
      </c>
      <c r="O481" s="12">
        <f t="shared" si="50"/>
        <v>2017</v>
      </c>
      <c r="P481" s="8">
        <f t="shared" si="51"/>
        <v>42947.208333333328</v>
      </c>
      <c r="Q481" t="b">
        <v>0</v>
      </c>
      <c r="R481" t="b">
        <v>0</v>
      </c>
      <c r="S481" t="s">
        <v>17</v>
      </c>
      <c r="T481" t="str">
        <f t="shared" si="52"/>
        <v>food</v>
      </c>
      <c r="U481" t="str">
        <f t="shared" si="53"/>
        <v>food trucks</v>
      </c>
    </row>
    <row r="482" spans="1:21" ht="22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4">
        <f t="shared" si="54"/>
        <v>1.0065116279069768</v>
      </c>
      <c r="H482" s="4">
        <f t="shared" si="55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49"/>
        <v>40257.208333333336</v>
      </c>
      <c r="O482" s="12">
        <f t="shared" si="50"/>
        <v>2010</v>
      </c>
      <c r="P482" s="8">
        <f t="shared" si="51"/>
        <v>40257.208333333336</v>
      </c>
      <c r="Q482" t="b">
        <v>0</v>
      </c>
      <c r="R482" t="b">
        <v>1</v>
      </c>
      <c r="S482" t="s">
        <v>122</v>
      </c>
      <c r="T482" t="str">
        <f t="shared" si="52"/>
        <v>photography</v>
      </c>
      <c r="U482" t="str">
        <f t="shared" si="53"/>
        <v>photography books</v>
      </c>
    </row>
    <row r="483" spans="1:21" ht="36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4">
        <f t="shared" si="54"/>
        <v>0.81348423194303154</v>
      </c>
      <c r="H483" s="4">
        <f t="shared" si="55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49"/>
        <v>41955.25</v>
      </c>
      <c r="O483" s="12">
        <f t="shared" si="50"/>
        <v>2014</v>
      </c>
      <c r="P483" s="8">
        <f t="shared" si="51"/>
        <v>41955.25</v>
      </c>
      <c r="Q483" t="b">
        <v>0</v>
      </c>
      <c r="R483" t="b">
        <v>1</v>
      </c>
      <c r="S483" t="s">
        <v>33</v>
      </c>
      <c r="T483" t="str">
        <f t="shared" si="52"/>
        <v>theater</v>
      </c>
      <c r="U483" t="str">
        <f t="shared" si="53"/>
        <v>plays</v>
      </c>
    </row>
    <row r="484" spans="1:21" ht="36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4">
        <f t="shared" si="54"/>
        <v>0.16404761904761905</v>
      </c>
      <c r="H484" s="4">
        <f t="shared" si="55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49"/>
        <v>40974.25</v>
      </c>
      <c r="O484" s="12">
        <f t="shared" si="50"/>
        <v>2012</v>
      </c>
      <c r="P484" s="8">
        <f t="shared" si="51"/>
        <v>40974.25</v>
      </c>
      <c r="Q484" t="b">
        <v>0</v>
      </c>
      <c r="R484" t="b">
        <v>1</v>
      </c>
      <c r="S484" t="s">
        <v>119</v>
      </c>
      <c r="T484" t="str">
        <f t="shared" si="52"/>
        <v>publishing</v>
      </c>
      <c r="U484" t="str">
        <f t="shared" si="53"/>
        <v>fiction</v>
      </c>
    </row>
    <row r="485" spans="1:21" ht="22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4">
        <f t="shared" si="54"/>
        <v>0.52774617067833696</v>
      </c>
      <c r="H485" s="4">
        <f t="shared" si="55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49"/>
        <v>43818.25</v>
      </c>
      <c r="O485" s="12">
        <f t="shared" si="50"/>
        <v>2019</v>
      </c>
      <c r="P485" s="8">
        <f t="shared" si="51"/>
        <v>43818.25</v>
      </c>
      <c r="Q485" t="b">
        <v>0</v>
      </c>
      <c r="R485" t="b">
        <v>0</v>
      </c>
      <c r="S485" t="s">
        <v>33</v>
      </c>
      <c r="T485" t="str">
        <f t="shared" si="52"/>
        <v>theater</v>
      </c>
      <c r="U485" t="str">
        <f t="shared" si="53"/>
        <v>plays</v>
      </c>
    </row>
    <row r="486" spans="1:21" ht="22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4">
        <f t="shared" si="54"/>
        <v>2.6020608108108108</v>
      </c>
      <c r="H486" s="4">
        <f t="shared" si="55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49"/>
        <v>41904.208333333336</v>
      </c>
      <c r="O486" s="12">
        <f t="shared" si="50"/>
        <v>2014</v>
      </c>
      <c r="P486" s="8">
        <f t="shared" si="51"/>
        <v>41904.208333333336</v>
      </c>
      <c r="Q486" t="b">
        <v>0</v>
      </c>
      <c r="R486" t="b">
        <v>1</v>
      </c>
      <c r="S486" t="s">
        <v>17</v>
      </c>
      <c r="T486" t="str">
        <f t="shared" si="52"/>
        <v>food</v>
      </c>
      <c r="U486" t="str">
        <f t="shared" si="53"/>
        <v>food trucks</v>
      </c>
    </row>
    <row r="487" spans="1:21" ht="36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4">
        <f t="shared" si="54"/>
        <v>0.30732891832229581</v>
      </c>
      <c r="H487" s="4">
        <f t="shared" si="55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49"/>
        <v>43667.208333333328</v>
      </c>
      <c r="O487" s="12">
        <f t="shared" si="50"/>
        <v>2019</v>
      </c>
      <c r="P487" s="8">
        <f t="shared" si="51"/>
        <v>43667.208333333328</v>
      </c>
      <c r="Q487" t="b">
        <v>0</v>
      </c>
      <c r="R487" t="b">
        <v>0</v>
      </c>
      <c r="S487" t="s">
        <v>33</v>
      </c>
      <c r="T487" t="str">
        <f t="shared" si="52"/>
        <v>theater</v>
      </c>
      <c r="U487" t="str">
        <f t="shared" si="53"/>
        <v>plays</v>
      </c>
    </row>
    <row r="488" spans="1:21" ht="36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4">
        <f t="shared" si="54"/>
        <v>0.13500000000000001</v>
      </c>
      <c r="H488" s="4">
        <f t="shared" si="55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49"/>
        <v>43183.208333333328</v>
      </c>
      <c r="O488" s="12">
        <f t="shared" si="50"/>
        <v>2018</v>
      </c>
      <c r="P488" s="8">
        <f t="shared" si="51"/>
        <v>43183.208333333328</v>
      </c>
      <c r="Q488" t="b">
        <v>0</v>
      </c>
      <c r="R488" t="b">
        <v>1</v>
      </c>
      <c r="S488" t="s">
        <v>206</v>
      </c>
      <c r="T488" t="str">
        <f t="shared" si="52"/>
        <v>publishing</v>
      </c>
      <c r="U488" t="str">
        <f t="shared" si="53"/>
        <v>translations</v>
      </c>
    </row>
    <row r="489" spans="1:21" ht="22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4">
        <f t="shared" si="54"/>
        <v>1.7862556663644606</v>
      </c>
      <c r="H489" s="4">
        <f t="shared" si="55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49"/>
        <v>42878.208333333328</v>
      </c>
      <c r="O489" s="12">
        <f t="shared" si="50"/>
        <v>2017</v>
      </c>
      <c r="P489" s="8">
        <f t="shared" si="51"/>
        <v>42878.208333333328</v>
      </c>
      <c r="Q489" t="b">
        <v>0</v>
      </c>
      <c r="R489" t="b">
        <v>0</v>
      </c>
      <c r="S489" t="s">
        <v>33</v>
      </c>
      <c r="T489" t="str">
        <f t="shared" si="52"/>
        <v>theater</v>
      </c>
      <c r="U489" t="str">
        <f t="shared" si="53"/>
        <v>plays</v>
      </c>
    </row>
    <row r="490" spans="1:21" ht="22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4">
        <f t="shared" si="54"/>
        <v>2.2005660377358489</v>
      </c>
      <c r="H490" s="4">
        <f t="shared" si="55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49"/>
        <v>42420.25</v>
      </c>
      <c r="O490" s="12">
        <f t="shared" si="50"/>
        <v>2016</v>
      </c>
      <c r="P490" s="8">
        <f t="shared" si="51"/>
        <v>42420.25</v>
      </c>
      <c r="Q490" t="b">
        <v>0</v>
      </c>
      <c r="R490" t="b">
        <v>0</v>
      </c>
      <c r="S490" t="s">
        <v>33</v>
      </c>
      <c r="T490" t="str">
        <f t="shared" si="52"/>
        <v>theater</v>
      </c>
      <c r="U490" t="str">
        <f t="shared" si="53"/>
        <v>plays</v>
      </c>
    </row>
    <row r="491" spans="1:21" ht="22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4">
        <f t="shared" si="54"/>
        <v>1.015108695652174</v>
      </c>
      <c r="H491" s="4">
        <f t="shared" si="55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49"/>
        <v>40411.208333333336</v>
      </c>
      <c r="O491" s="12">
        <f t="shared" si="50"/>
        <v>2010</v>
      </c>
      <c r="P491" s="8">
        <f t="shared" si="51"/>
        <v>40411.208333333336</v>
      </c>
      <c r="Q491" t="b">
        <v>0</v>
      </c>
      <c r="R491" t="b">
        <v>0</v>
      </c>
      <c r="S491" t="s">
        <v>65</v>
      </c>
      <c r="T491" t="str">
        <f t="shared" si="52"/>
        <v>technology</v>
      </c>
      <c r="U491" t="str">
        <f t="shared" si="53"/>
        <v>wearables</v>
      </c>
    </row>
    <row r="492" spans="1:21" ht="2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4">
        <f t="shared" si="54"/>
        <v>1.915</v>
      </c>
      <c r="H492" s="4">
        <f t="shared" si="55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49"/>
        <v>43793.25</v>
      </c>
      <c r="O492" s="12">
        <f t="shared" si="50"/>
        <v>2019</v>
      </c>
      <c r="P492" s="8">
        <f t="shared" si="51"/>
        <v>43793.25</v>
      </c>
      <c r="Q492" t="b">
        <v>0</v>
      </c>
      <c r="R492" t="b">
        <v>0</v>
      </c>
      <c r="S492" t="s">
        <v>1029</v>
      </c>
      <c r="T492" t="str">
        <f t="shared" si="52"/>
        <v>journalism</v>
      </c>
      <c r="U492" t="str">
        <f t="shared" si="53"/>
        <v>audio</v>
      </c>
    </row>
    <row r="493" spans="1:21" ht="36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4">
        <f t="shared" si="54"/>
        <v>3.0534683098591549</v>
      </c>
      <c r="H493" s="4">
        <f t="shared" si="55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49"/>
        <v>41482.208333333336</v>
      </c>
      <c r="O493" s="12">
        <f t="shared" si="50"/>
        <v>2013</v>
      </c>
      <c r="P493" s="8">
        <f t="shared" si="51"/>
        <v>41482.208333333336</v>
      </c>
      <c r="Q493" t="b">
        <v>0</v>
      </c>
      <c r="R493" t="b">
        <v>1</v>
      </c>
      <c r="S493" t="s">
        <v>17</v>
      </c>
      <c r="T493" t="str">
        <f t="shared" si="52"/>
        <v>food</v>
      </c>
      <c r="U493" t="str">
        <f t="shared" si="53"/>
        <v>food trucks</v>
      </c>
    </row>
    <row r="494" spans="1:21" ht="22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4">
        <f t="shared" si="54"/>
        <v>0.23995287958115183</v>
      </c>
      <c r="H494" s="4">
        <f t="shared" si="55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49"/>
        <v>40371.208333333336</v>
      </c>
      <c r="O494" s="12">
        <f t="shared" si="50"/>
        <v>2010</v>
      </c>
      <c r="P494" s="8">
        <f t="shared" si="51"/>
        <v>40371.208333333336</v>
      </c>
      <c r="Q494" t="b">
        <v>1</v>
      </c>
      <c r="R494" t="b">
        <v>1</v>
      </c>
      <c r="S494" t="s">
        <v>100</v>
      </c>
      <c r="T494" t="str">
        <f t="shared" si="52"/>
        <v>film &amp; video</v>
      </c>
      <c r="U494" t="str">
        <f t="shared" si="53"/>
        <v>shorts</v>
      </c>
    </row>
    <row r="495" spans="1:21" ht="22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4">
        <f t="shared" si="54"/>
        <v>7.2377777777777776</v>
      </c>
      <c r="H495" s="4">
        <f t="shared" si="55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49"/>
        <v>43658.208333333328</v>
      </c>
      <c r="O495" s="12">
        <f t="shared" si="50"/>
        <v>2019</v>
      </c>
      <c r="P495" s="8">
        <f t="shared" si="51"/>
        <v>43658.208333333328</v>
      </c>
      <c r="Q495" t="b">
        <v>0</v>
      </c>
      <c r="R495" t="b">
        <v>0</v>
      </c>
      <c r="S495" t="s">
        <v>122</v>
      </c>
      <c r="T495" t="str">
        <f t="shared" si="52"/>
        <v>photography</v>
      </c>
      <c r="U495" t="str">
        <f t="shared" si="53"/>
        <v>photography books</v>
      </c>
    </row>
    <row r="496" spans="1:21" ht="2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4">
        <f t="shared" si="54"/>
        <v>5.4736000000000002</v>
      </c>
      <c r="H496" s="4">
        <f t="shared" si="55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49"/>
        <v>40991.208333333336</v>
      </c>
      <c r="O496" s="12">
        <f t="shared" si="50"/>
        <v>2012</v>
      </c>
      <c r="P496" s="8">
        <f t="shared" si="51"/>
        <v>40991.208333333336</v>
      </c>
      <c r="Q496" t="b">
        <v>0</v>
      </c>
      <c r="R496" t="b">
        <v>0</v>
      </c>
      <c r="S496" t="s">
        <v>65</v>
      </c>
      <c r="T496" t="str">
        <f t="shared" si="52"/>
        <v>technology</v>
      </c>
      <c r="U496" t="str">
        <f t="shared" si="53"/>
        <v>wearables</v>
      </c>
    </row>
    <row r="497" spans="1:21" ht="22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4">
        <f t="shared" si="54"/>
        <v>4.1449999999999996</v>
      </c>
      <c r="H497" s="4">
        <f t="shared" si="55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49"/>
        <v>41804.208333333336</v>
      </c>
      <c r="O497" s="12">
        <f t="shared" si="50"/>
        <v>2014</v>
      </c>
      <c r="P497" s="8">
        <f t="shared" si="51"/>
        <v>41804.208333333336</v>
      </c>
      <c r="Q497" t="b">
        <v>0</v>
      </c>
      <c r="R497" t="b">
        <v>0</v>
      </c>
      <c r="S497" t="s">
        <v>33</v>
      </c>
      <c r="T497" t="str">
        <f t="shared" si="52"/>
        <v>theater</v>
      </c>
      <c r="U497" t="str">
        <f t="shared" si="53"/>
        <v>plays</v>
      </c>
    </row>
    <row r="498" spans="1:21" ht="22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4">
        <f t="shared" si="54"/>
        <v>9.0696409140369975E-3</v>
      </c>
      <c r="H498" s="4">
        <f t="shared" si="55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49"/>
        <v>42893.208333333328</v>
      </c>
      <c r="O498" s="12">
        <f t="shared" si="50"/>
        <v>2017</v>
      </c>
      <c r="P498" s="8">
        <f t="shared" si="51"/>
        <v>42893.208333333328</v>
      </c>
      <c r="Q498" t="b">
        <v>0</v>
      </c>
      <c r="R498" t="b">
        <v>0</v>
      </c>
      <c r="S498" t="s">
        <v>71</v>
      </c>
      <c r="T498" t="str">
        <f t="shared" si="52"/>
        <v>film &amp; video</v>
      </c>
      <c r="U498" t="str">
        <f t="shared" si="53"/>
        <v>animation</v>
      </c>
    </row>
    <row r="499" spans="1:21" ht="22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4">
        <f t="shared" si="54"/>
        <v>0.34173469387755101</v>
      </c>
      <c r="H499" s="4">
        <f t="shared" si="55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49"/>
        <v>42724.25</v>
      </c>
      <c r="O499" s="12">
        <f t="shared" si="50"/>
        <v>2016</v>
      </c>
      <c r="P499" s="8">
        <f t="shared" si="51"/>
        <v>42724.25</v>
      </c>
      <c r="Q499" t="b">
        <v>0</v>
      </c>
      <c r="R499" t="b">
        <v>1</v>
      </c>
      <c r="S499" t="s">
        <v>65</v>
      </c>
      <c r="T499" t="str">
        <f t="shared" si="52"/>
        <v>technology</v>
      </c>
      <c r="U499" t="str">
        <f t="shared" si="53"/>
        <v>wearables</v>
      </c>
    </row>
    <row r="500" spans="1:21" ht="22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4">
        <f t="shared" si="54"/>
        <v>0.239488107549121</v>
      </c>
      <c r="H500" s="4">
        <f t="shared" si="55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49"/>
        <v>42007.25</v>
      </c>
      <c r="O500" s="12">
        <f t="shared" si="50"/>
        <v>2015</v>
      </c>
      <c r="P500" s="8">
        <f t="shared" si="51"/>
        <v>42007.25</v>
      </c>
      <c r="Q500" t="b">
        <v>0</v>
      </c>
      <c r="R500" t="b">
        <v>0</v>
      </c>
      <c r="S500" t="s">
        <v>28</v>
      </c>
      <c r="T500" t="str">
        <f t="shared" si="52"/>
        <v>technology</v>
      </c>
      <c r="U500" t="str">
        <f t="shared" si="53"/>
        <v>web</v>
      </c>
    </row>
    <row r="501" spans="1:21" ht="36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4">
        <f t="shared" si="54"/>
        <v>0.48072649572649573</v>
      </c>
      <c r="H501" s="4">
        <f t="shared" si="55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49"/>
        <v>42449.208333333328</v>
      </c>
      <c r="O501" s="12">
        <f t="shared" si="50"/>
        <v>2016</v>
      </c>
      <c r="P501" s="8">
        <f t="shared" si="51"/>
        <v>42449.208333333328</v>
      </c>
      <c r="Q501" t="b">
        <v>0</v>
      </c>
      <c r="R501" t="b">
        <v>1</v>
      </c>
      <c r="S501" t="s">
        <v>42</v>
      </c>
      <c r="T501" t="str">
        <f t="shared" si="52"/>
        <v>film &amp; video</v>
      </c>
      <c r="U501" t="str">
        <f t="shared" si="53"/>
        <v>documentary</v>
      </c>
    </row>
    <row r="502" spans="1:21" ht="22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4">
        <f t="shared" si="54"/>
        <v>0</v>
      </c>
      <c r="H502" s="4" t="e">
        <f t="shared" si="55"/>
        <v>#DIV/0!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49"/>
        <v>41423.208333333336</v>
      </c>
      <c r="O502" s="12">
        <f t="shared" si="50"/>
        <v>2013</v>
      </c>
      <c r="P502" s="8">
        <f t="shared" si="51"/>
        <v>41423.208333333336</v>
      </c>
      <c r="Q502" t="b">
        <v>0</v>
      </c>
      <c r="R502" t="b">
        <v>1</v>
      </c>
      <c r="S502" t="s">
        <v>33</v>
      </c>
      <c r="T502" t="str">
        <f t="shared" si="52"/>
        <v>theater</v>
      </c>
      <c r="U502" t="str">
        <f t="shared" si="53"/>
        <v>plays</v>
      </c>
    </row>
    <row r="503" spans="1:21" ht="22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4">
        <f t="shared" si="54"/>
        <v>0.70145182291666663</v>
      </c>
      <c r="H503" s="4">
        <f t="shared" si="55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49"/>
        <v>41347.208333333336</v>
      </c>
      <c r="O503" s="12">
        <f t="shared" si="50"/>
        <v>2013</v>
      </c>
      <c r="P503" s="8">
        <f t="shared" si="51"/>
        <v>41347.208333333336</v>
      </c>
      <c r="Q503" t="b">
        <v>0</v>
      </c>
      <c r="R503" t="b">
        <v>0</v>
      </c>
      <c r="S503" t="s">
        <v>42</v>
      </c>
      <c r="T503" t="str">
        <f t="shared" si="52"/>
        <v>film &amp; video</v>
      </c>
      <c r="U503" t="str">
        <f t="shared" si="53"/>
        <v>documentary</v>
      </c>
    </row>
    <row r="504" spans="1:21" ht="22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4">
        <f t="shared" si="54"/>
        <v>5.2992307692307694</v>
      </c>
      <c r="H504" s="4">
        <f t="shared" si="55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49"/>
        <v>41146.208333333336</v>
      </c>
      <c r="O504" s="12">
        <f t="shared" si="50"/>
        <v>2012</v>
      </c>
      <c r="P504" s="8">
        <f t="shared" si="51"/>
        <v>41146.208333333336</v>
      </c>
      <c r="Q504" t="b">
        <v>0</v>
      </c>
      <c r="R504" t="b">
        <v>1</v>
      </c>
      <c r="S504" t="s">
        <v>89</v>
      </c>
      <c r="T504" t="str">
        <f t="shared" si="52"/>
        <v>games</v>
      </c>
      <c r="U504" t="str">
        <f t="shared" si="53"/>
        <v>video games</v>
      </c>
    </row>
    <row r="505" spans="1:21" ht="36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4">
        <f t="shared" si="54"/>
        <v>1.8032549019607844</v>
      </c>
      <c r="H505" s="4">
        <f t="shared" si="55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49"/>
        <v>42206.208333333328</v>
      </c>
      <c r="O505" s="12">
        <f t="shared" si="50"/>
        <v>2015</v>
      </c>
      <c r="P505" s="8">
        <f t="shared" si="51"/>
        <v>42206.208333333328</v>
      </c>
      <c r="Q505" t="b">
        <v>0</v>
      </c>
      <c r="R505" t="b">
        <v>0</v>
      </c>
      <c r="S505" t="s">
        <v>53</v>
      </c>
      <c r="T505" t="str">
        <f t="shared" si="52"/>
        <v>film &amp; video</v>
      </c>
      <c r="U505" t="str">
        <f t="shared" si="53"/>
        <v>drama</v>
      </c>
    </row>
    <row r="506" spans="1:21" ht="22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4">
        <f t="shared" si="54"/>
        <v>0.92320000000000002</v>
      </c>
      <c r="H506" s="4">
        <f t="shared" si="55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49"/>
        <v>42143.208333333328</v>
      </c>
      <c r="O506" s="12">
        <f t="shared" si="50"/>
        <v>2015</v>
      </c>
      <c r="P506" s="8">
        <f t="shared" si="51"/>
        <v>42143.208333333328</v>
      </c>
      <c r="Q506" t="b">
        <v>0</v>
      </c>
      <c r="R506" t="b">
        <v>0</v>
      </c>
      <c r="S506" t="s">
        <v>23</v>
      </c>
      <c r="T506" t="str">
        <f t="shared" si="52"/>
        <v>music</v>
      </c>
      <c r="U506" t="str">
        <f t="shared" si="53"/>
        <v>rock</v>
      </c>
    </row>
    <row r="507" spans="1:21" ht="22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4">
        <f t="shared" si="54"/>
        <v>0.13901001112347053</v>
      </c>
      <c r="H507" s="4">
        <f t="shared" si="55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49"/>
        <v>41383.208333333336</v>
      </c>
      <c r="O507" s="12">
        <f t="shared" si="50"/>
        <v>2013</v>
      </c>
      <c r="P507" s="8">
        <f t="shared" si="51"/>
        <v>41383.208333333336</v>
      </c>
      <c r="Q507" t="b">
        <v>0</v>
      </c>
      <c r="R507" t="b">
        <v>1</v>
      </c>
      <c r="S507" t="s">
        <v>133</v>
      </c>
      <c r="T507" t="str">
        <f t="shared" si="52"/>
        <v>publishing</v>
      </c>
      <c r="U507" t="str">
        <f t="shared" si="53"/>
        <v>radio &amp; podcasts</v>
      </c>
    </row>
    <row r="508" spans="1:21" ht="22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4">
        <f t="shared" si="54"/>
        <v>9.2707777777777771</v>
      </c>
      <c r="H508" s="4">
        <f t="shared" si="55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49"/>
        <v>43079.25</v>
      </c>
      <c r="O508" s="12">
        <f t="shared" si="50"/>
        <v>2017</v>
      </c>
      <c r="P508" s="8">
        <f t="shared" si="51"/>
        <v>43079.25</v>
      </c>
      <c r="Q508" t="b">
        <v>0</v>
      </c>
      <c r="R508" t="b">
        <v>1</v>
      </c>
      <c r="S508" t="s">
        <v>33</v>
      </c>
      <c r="T508" t="str">
        <f t="shared" si="52"/>
        <v>theater</v>
      </c>
      <c r="U508" t="str">
        <f t="shared" si="53"/>
        <v>plays</v>
      </c>
    </row>
    <row r="509" spans="1:21" ht="36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4">
        <f t="shared" si="54"/>
        <v>0.39857142857142858</v>
      </c>
      <c r="H509" s="4">
        <f t="shared" si="55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49"/>
        <v>41422.208333333336</v>
      </c>
      <c r="O509" s="12">
        <f t="shared" si="50"/>
        <v>2013</v>
      </c>
      <c r="P509" s="8">
        <f t="shared" si="51"/>
        <v>41422.208333333336</v>
      </c>
      <c r="Q509" t="b">
        <v>0</v>
      </c>
      <c r="R509" t="b">
        <v>1</v>
      </c>
      <c r="S509" t="s">
        <v>28</v>
      </c>
      <c r="T509" t="str">
        <f t="shared" si="52"/>
        <v>technology</v>
      </c>
      <c r="U509" t="str">
        <f t="shared" si="53"/>
        <v>web</v>
      </c>
    </row>
    <row r="510" spans="1:21" ht="22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4">
        <f t="shared" si="54"/>
        <v>1.1222929936305732</v>
      </c>
      <c r="H510" s="4">
        <f t="shared" si="55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49"/>
        <v>43331.208333333328</v>
      </c>
      <c r="O510" s="12">
        <f t="shared" si="50"/>
        <v>2018</v>
      </c>
      <c r="P510" s="8">
        <f t="shared" si="51"/>
        <v>43331.208333333328</v>
      </c>
      <c r="Q510" t="b">
        <v>0</v>
      </c>
      <c r="R510" t="b">
        <v>0</v>
      </c>
      <c r="S510" t="s">
        <v>33</v>
      </c>
      <c r="T510" t="str">
        <f t="shared" si="52"/>
        <v>theater</v>
      </c>
      <c r="U510" t="str">
        <f t="shared" si="53"/>
        <v>plays</v>
      </c>
    </row>
    <row r="511" spans="1:21" ht="22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4">
        <f t="shared" si="54"/>
        <v>0.70925816023738875</v>
      </c>
      <c r="H511" s="4">
        <f t="shared" si="55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49"/>
        <v>41044.208333333336</v>
      </c>
      <c r="O511" s="12">
        <f t="shared" si="50"/>
        <v>2012</v>
      </c>
      <c r="P511" s="8">
        <f t="shared" si="51"/>
        <v>41044.208333333336</v>
      </c>
      <c r="Q511" t="b">
        <v>0</v>
      </c>
      <c r="R511" t="b">
        <v>0</v>
      </c>
      <c r="S511" t="s">
        <v>33</v>
      </c>
      <c r="T511" t="str">
        <f t="shared" si="52"/>
        <v>theater</v>
      </c>
      <c r="U511" t="str">
        <f t="shared" si="53"/>
        <v>plays</v>
      </c>
    </row>
    <row r="512" spans="1:21" ht="22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4">
        <f t="shared" si="54"/>
        <v>1.1908974358974358</v>
      </c>
      <c r="H512" s="4">
        <f t="shared" si="55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49"/>
        <v>43275.208333333328</v>
      </c>
      <c r="O512" s="12">
        <f t="shared" si="50"/>
        <v>2018</v>
      </c>
      <c r="P512" s="8">
        <f t="shared" si="51"/>
        <v>43275.208333333328</v>
      </c>
      <c r="Q512" t="b">
        <v>0</v>
      </c>
      <c r="R512" t="b">
        <v>0</v>
      </c>
      <c r="S512" t="s">
        <v>53</v>
      </c>
      <c r="T512" t="str">
        <f t="shared" si="52"/>
        <v>film &amp; video</v>
      </c>
      <c r="U512" t="str">
        <f t="shared" si="53"/>
        <v>drama</v>
      </c>
    </row>
    <row r="513" spans="1:21" ht="22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4">
        <f t="shared" si="54"/>
        <v>0.24017591339648173</v>
      </c>
      <c r="H513" s="4">
        <f t="shared" si="55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49"/>
        <v>43681.208333333328</v>
      </c>
      <c r="O513" s="12">
        <f t="shared" si="50"/>
        <v>2019</v>
      </c>
      <c r="P513" s="8">
        <f t="shared" si="51"/>
        <v>43681.208333333328</v>
      </c>
      <c r="Q513" t="b">
        <v>0</v>
      </c>
      <c r="R513" t="b">
        <v>0</v>
      </c>
      <c r="S513" t="s">
        <v>33</v>
      </c>
      <c r="T513" t="str">
        <f t="shared" si="52"/>
        <v>theater</v>
      </c>
      <c r="U513" t="str">
        <f t="shared" si="53"/>
        <v>plays</v>
      </c>
    </row>
    <row r="514" spans="1:21" ht="22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4">
        <f t="shared" si="54"/>
        <v>1.3931868131868133</v>
      </c>
      <c r="H514" s="4">
        <f t="shared" si="55"/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49"/>
        <v>41826.208333333336</v>
      </c>
      <c r="O514" s="12">
        <f t="shared" si="50"/>
        <v>2014</v>
      </c>
      <c r="P514" s="8">
        <f t="shared" si="51"/>
        <v>41826.208333333336</v>
      </c>
      <c r="Q514" t="b">
        <v>0</v>
      </c>
      <c r="R514" t="b">
        <v>1</v>
      </c>
      <c r="S514" t="s">
        <v>89</v>
      </c>
      <c r="T514" t="str">
        <f t="shared" si="52"/>
        <v>games</v>
      </c>
      <c r="U514" t="str">
        <f t="shared" si="53"/>
        <v>video games</v>
      </c>
    </row>
    <row r="515" spans="1:21" ht="22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4">
        <f t="shared" si="54"/>
        <v>0.39277108433734942</v>
      </c>
      <c r="H515" s="4">
        <f t="shared" si="55"/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56">(((M515/60)/60)/24)+DATE(1970,1,1)</f>
        <v>40432.208333333336</v>
      </c>
      <c r="O515" s="12">
        <f t="shared" ref="O515:O578" si="57">YEAR(N515)</f>
        <v>2010</v>
      </c>
      <c r="P515" s="8">
        <f t="shared" ref="P515:P578" si="58">(((M515/60)/60)/24)+DATE(1970,1,1)</f>
        <v>40432.208333333336</v>
      </c>
      <c r="Q515" t="b">
        <v>0</v>
      </c>
      <c r="R515" t="b">
        <v>0</v>
      </c>
      <c r="S515" t="s">
        <v>269</v>
      </c>
      <c r="T515" t="str">
        <f t="shared" ref="T515:T578" si="59">MID(S515,1,SEARCH("/",S515)-1)</f>
        <v>film &amp; video</v>
      </c>
      <c r="U515" t="str">
        <f t="shared" ref="U515:U578" si="60">MID(S515,SEARCH("/",S515)+1,LEN(S515))</f>
        <v>television</v>
      </c>
    </row>
    <row r="516" spans="1:21" ht="22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4">
        <f t="shared" ref="G516:G579" si="61">E516/D516</f>
        <v>0.22439077144917088</v>
      </c>
      <c r="H516" s="4">
        <f t="shared" ref="H516:H579" si="62">E516/I516</f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56"/>
        <v>41619.25</v>
      </c>
      <c r="O516" s="12">
        <f t="shared" si="57"/>
        <v>2013</v>
      </c>
      <c r="P516" s="8">
        <f t="shared" si="58"/>
        <v>41619.25</v>
      </c>
      <c r="Q516" t="b">
        <v>0</v>
      </c>
      <c r="R516" t="b">
        <v>1</v>
      </c>
      <c r="S516" t="s">
        <v>23</v>
      </c>
      <c r="T516" t="str">
        <f t="shared" si="59"/>
        <v>music</v>
      </c>
      <c r="U516" t="str">
        <f t="shared" si="60"/>
        <v>rock</v>
      </c>
    </row>
    <row r="517" spans="1:21" ht="22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4">
        <f t="shared" si="61"/>
        <v>0.55779069767441858</v>
      </c>
      <c r="H517" s="4">
        <f t="shared" si="62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56"/>
        <v>40902.25</v>
      </c>
      <c r="O517" s="12">
        <f t="shared" si="57"/>
        <v>2011</v>
      </c>
      <c r="P517" s="8">
        <f t="shared" si="58"/>
        <v>40902.25</v>
      </c>
      <c r="Q517" t="b">
        <v>0</v>
      </c>
      <c r="R517" t="b">
        <v>1</v>
      </c>
      <c r="S517" t="s">
        <v>33</v>
      </c>
      <c r="T517" t="str">
        <f t="shared" si="59"/>
        <v>theater</v>
      </c>
      <c r="U517" t="str">
        <f t="shared" si="60"/>
        <v>plays</v>
      </c>
    </row>
    <row r="518" spans="1:21" ht="22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4">
        <f t="shared" si="61"/>
        <v>0.42523125996810207</v>
      </c>
      <c r="H518" s="4">
        <f t="shared" si="62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56"/>
        <v>40434.208333333336</v>
      </c>
      <c r="O518" s="12">
        <f t="shared" si="57"/>
        <v>2010</v>
      </c>
      <c r="P518" s="8">
        <f t="shared" si="58"/>
        <v>40434.208333333336</v>
      </c>
      <c r="Q518" t="b">
        <v>0</v>
      </c>
      <c r="R518" t="b">
        <v>0</v>
      </c>
      <c r="S518" t="s">
        <v>68</v>
      </c>
      <c r="T518" t="str">
        <f t="shared" si="59"/>
        <v>publishing</v>
      </c>
      <c r="U518" t="str">
        <f t="shared" si="60"/>
        <v>nonfiction</v>
      </c>
    </row>
    <row r="519" spans="1:21" ht="22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4">
        <f t="shared" si="61"/>
        <v>1.1200000000000001</v>
      </c>
      <c r="H519" s="4">
        <f t="shared" si="62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56"/>
        <v>42865.208333333328</v>
      </c>
      <c r="O519" s="12">
        <f t="shared" si="57"/>
        <v>2017</v>
      </c>
      <c r="P519" s="8">
        <f t="shared" si="58"/>
        <v>42865.208333333328</v>
      </c>
      <c r="Q519" t="b">
        <v>0</v>
      </c>
      <c r="R519" t="b">
        <v>0</v>
      </c>
      <c r="S519" t="s">
        <v>17</v>
      </c>
      <c r="T519" t="str">
        <f t="shared" si="59"/>
        <v>food</v>
      </c>
      <c r="U519" t="str">
        <f t="shared" si="60"/>
        <v>food trucks</v>
      </c>
    </row>
    <row r="520" spans="1:21" ht="36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4">
        <f t="shared" si="61"/>
        <v>7.0681818181818179E-2</v>
      </c>
      <c r="H520" s="4">
        <f t="shared" si="62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56"/>
        <v>43156.25</v>
      </c>
      <c r="O520" s="12">
        <f t="shared" si="57"/>
        <v>2018</v>
      </c>
      <c r="P520" s="8">
        <f t="shared" si="58"/>
        <v>43156.25</v>
      </c>
      <c r="Q520" t="b">
        <v>0</v>
      </c>
      <c r="R520" t="b">
        <v>1</v>
      </c>
      <c r="S520" t="s">
        <v>71</v>
      </c>
      <c r="T520" t="str">
        <f t="shared" si="59"/>
        <v>film &amp; video</v>
      </c>
      <c r="U520" t="str">
        <f t="shared" si="60"/>
        <v>animation</v>
      </c>
    </row>
    <row r="521" spans="1:21" ht="22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4">
        <f t="shared" si="61"/>
        <v>1.0174563871693867</v>
      </c>
      <c r="H521" s="4">
        <f t="shared" si="62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56"/>
        <v>42026.25</v>
      </c>
      <c r="O521" s="12">
        <f t="shared" si="57"/>
        <v>2015</v>
      </c>
      <c r="P521" s="8">
        <f t="shared" si="58"/>
        <v>42026.25</v>
      </c>
      <c r="Q521" t="b">
        <v>0</v>
      </c>
      <c r="R521" t="b">
        <v>1</v>
      </c>
      <c r="S521" t="s">
        <v>23</v>
      </c>
      <c r="T521" t="str">
        <f t="shared" si="59"/>
        <v>music</v>
      </c>
      <c r="U521" t="str">
        <f t="shared" si="60"/>
        <v>rock</v>
      </c>
    </row>
    <row r="522" spans="1:21" ht="22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4">
        <f t="shared" si="61"/>
        <v>4.2575000000000003</v>
      </c>
      <c r="H522" s="4">
        <f t="shared" si="62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56"/>
        <v>43577.208333333328</v>
      </c>
      <c r="O522" s="12">
        <f t="shared" si="57"/>
        <v>2019</v>
      </c>
      <c r="P522" s="8">
        <f t="shared" si="58"/>
        <v>43577.208333333328</v>
      </c>
      <c r="Q522" t="b">
        <v>0</v>
      </c>
      <c r="R522" t="b">
        <v>0</v>
      </c>
      <c r="S522" t="s">
        <v>33</v>
      </c>
      <c r="T522" t="str">
        <f t="shared" si="59"/>
        <v>theater</v>
      </c>
      <c r="U522" t="str">
        <f t="shared" si="60"/>
        <v>plays</v>
      </c>
    </row>
    <row r="523" spans="1:21" ht="22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4">
        <f t="shared" si="61"/>
        <v>1.4553947368421052</v>
      </c>
      <c r="H523" s="4">
        <f t="shared" si="62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56"/>
        <v>42611.208333333328</v>
      </c>
      <c r="O523" s="12">
        <f t="shared" si="57"/>
        <v>2016</v>
      </c>
      <c r="P523" s="8">
        <f t="shared" si="58"/>
        <v>42611.208333333328</v>
      </c>
      <c r="Q523" t="b">
        <v>0</v>
      </c>
      <c r="R523" t="b">
        <v>1</v>
      </c>
      <c r="S523" t="s">
        <v>53</v>
      </c>
      <c r="T523" t="str">
        <f t="shared" si="59"/>
        <v>film &amp; video</v>
      </c>
      <c r="U523" t="str">
        <f t="shared" si="60"/>
        <v>drama</v>
      </c>
    </row>
    <row r="524" spans="1:21" ht="36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4">
        <f t="shared" si="61"/>
        <v>0.32453465346534655</v>
      </c>
      <c r="H524" s="4">
        <f t="shared" si="62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56"/>
        <v>41105.208333333336</v>
      </c>
      <c r="O524" s="12">
        <f t="shared" si="57"/>
        <v>2012</v>
      </c>
      <c r="P524" s="8">
        <f t="shared" si="58"/>
        <v>41105.208333333336</v>
      </c>
      <c r="Q524" t="b">
        <v>0</v>
      </c>
      <c r="R524" t="b">
        <v>0</v>
      </c>
      <c r="S524" t="s">
        <v>100</v>
      </c>
      <c r="T524" t="str">
        <f t="shared" si="59"/>
        <v>film &amp; video</v>
      </c>
      <c r="U524" t="str">
        <f t="shared" si="60"/>
        <v>shorts</v>
      </c>
    </row>
    <row r="525" spans="1:21" ht="22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4">
        <f t="shared" si="61"/>
        <v>7.003333333333333</v>
      </c>
      <c r="H525" s="4">
        <f t="shared" si="62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56"/>
        <v>40246.25</v>
      </c>
      <c r="O525" s="12">
        <f t="shared" si="57"/>
        <v>2010</v>
      </c>
      <c r="P525" s="8">
        <f t="shared" si="58"/>
        <v>40246.25</v>
      </c>
      <c r="Q525" t="b">
        <v>0</v>
      </c>
      <c r="R525" t="b">
        <v>0</v>
      </c>
      <c r="S525" t="s">
        <v>100</v>
      </c>
      <c r="T525" t="str">
        <f t="shared" si="59"/>
        <v>film &amp; video</v>
      </c>
      <c r="U525" t="str">
        <f t="shared" si="60"/>
        <v>shorts</v>
      </c>
    </row>
    <row r="526" spans="1:21" ht="22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4">
        <f t="shared" si="61"/>
        <v>0.83904860392967939</v>
      </c>
      <c r="H526" s="4">
        <f t="shared" si="62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56"/>
        <v>40307.208333333336</v>
      </c>
      <c r="O526" s="12">
        <f t="shared" si="57"/>
        <v>2010</v>
      </c>
      <c r="P526" s="8">
        <f t="shared" si="58"/>
        <v>40307.208333333336</v>
      </c>
      <c r="Q526" t="b">
        <v>0</v>
      </c>
      <c r="R526" t="b">
        <v>0</v>
      </c>
      <c r="S526" t="s">
        <v>33</v>
      </c>
      <c r="T526" t="str">
        <f t="shared" si="59"/>
        <v>theater</v>
      </c>
      <c r="U526" t="str">
        <f t="shared" si="60"/>
        <v>plays</v>
      </c>
    </row>
    <row r="527" spans="1:21" ht="36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4">
        <f t="shared" si="61"/>
        <v>0.84190476190476193</v>
      </c>
      <c r="H527" s="4">
        <f t="shared" si="62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56"/>
        <v>40509.25</v>
      </c>
      <c r="O527" s="12">
        <f t="shared" si="57"/>
        <v>2010</v>
      </c>
      <c r="P527" s="8">
        <f t="shared" si="58"/>
        <v>40509.25</v>
      </c>
      <c r="Q527" t="b">
        <v>0</v>
      </c>
      <c r="R527" t="b">
        <v>0</v>
      </c>
      <c r="S527" t="s">
        <v>65</v>
      </c>
      <c r="T527" t="str">
        <f t="shared" si="59"/>
        <v>technology</v>
      </c>
      <c r="U527" t="str">
        <f t="shared" si="60"/>
        <v>wearables</v>
      </c>
    </row>
    <row r="528" spans="1:21" ht="36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4">
        <f t="shared" si="61"/>
        <v>1.5595180722891566</v>
      </c>
      <c r="H528" s="4">
        <f t="shared" si="62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56"/>
        <v>42401.25</v>
      </c>
      <c r="O528" s="12">
        <f t="shared" si="57"/>
        <v>2016</v>
      </c>
      <c r="P528" s="8">
        <f t="shared" si="58"/>
        <v>42401.25</v>
      </c>
      <c r="Q528" t="b">
        <v>0</v>
      </c>
      <c r="R528" t="b">
        <v>1</v>
      </c>
      <c r="S528" t="s">
        <v>33</v>
      </c>
      <c r="T528" t="str">
        <f t="shared" si="59"/>
        <v>theater</v>
      </c>
      <c r="U528" t="str">
        <f t="shared" si="60"/>
        <v>plays</v>
      </c>
    </row>
    <row r="529" spans="1:21" ht="22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4">
        <f t="shared" si="61"/>
        <v>0.99619450317124736</v>
      </c>
      <c r="H529" s="4">
        <f t="shared" si="62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56"/>
        <v>42441.25</v>
      </c>
      <c r="O529" s="12">
        <f t="shared" si="57"/>
        <v>2016</v>
      </c>
      <c r="P529" s="8">
        <f t="shared" si="58"/>
        <v>42441.25</v>
      </c>
      <c r="Q529" t="b">
        <v>0</v>
      </c>
      <c r="R529" t="b">
        <v>0</v>
      </c>
      <c r="S529" t="s">
        <v>71</v>
      </c>
      <c r="T529" t="str">
        <f t="shared" si="59"/>
        <v>film &amp; video</v>
      </c>
      <c r="U529" t="str">
        <f t="shared" si="60"/>
        <v>animation</v>
      </c>
    </row>
    <row r="530" spans="1:21" ht="22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4">
        <f t="shared" si="61"/>
        <v>0.80300000000000005</v>
      </c>
      <c r="H530" s="4">
        <f t="shared" si="62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56"/>
        <v>41646.25</v>
      </c>
      <c r="O530" s="12">
        <f t="shared" si="57"/>
        <v>2014</v>
      </c>
      <c r="P530" s="8">
        <f t="shared" si="58"/>
        <v>41646.25</v>
      </c>
      <c r="Q530" t="b">
        <v>0</v>
      </c>
      <c r="R530" t="b">
        <v>0</v>
      </c>
      <c r="S530" t="s">
        <v>60</v>
      </c>
      <c r="T530" t="str">
        <f t="shared" si="59"/>
        <v>music</v>
      </c>
      <c r="U530" t="str">
        <f t="shared" si="60"/>
        <v>indie rock</v>
      </c>
    </row>
    <row r="531" spans="1:21" ht="22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4">
        <f t="shared" si="61"/>
        <v>0.11254901960784314</v>
      </c>
      <c r="H531" s="4">
        <f t="shared" si="62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56"/>
        <v>41797.208333333336</v>
      </c>
      <c r="O531" s="12">
        <f t="shared" si="57"/>
        <v>2014</v>
      </c>
      <c r="P531" s="8">
        <f t="shared" si="58"/>
        <v>41797.208333333336</v>
      </c>
      <c r="Q531" t="b">
        <v>0</v>
      </c>
      <c r="R531" t="b">
        <v>0</v>
      </c>
      <c r="S531" t="s">
        <v>89</v>
      </c>
      <c r="T531" t="str">
        <f t="shared" si="59"/>
        <v>games</v>
      </c>
      <c r="U531" t="str">
        <f t="shared" si="60"/>
        <v>video games</v>
      </c>
    </row>
    <row r="532" spans="1:21" ht="36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4">
        <f t="shared" si="61"/>
        <v>0.91740952380952379</v>
      </c>
      <c r="H532" s="4">
        <f t="shared" si="62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56"/>
        <v>40435.208333333336</v>
      </c>
      <c r="O532" s="12">
        <f t="shared" si="57"/>
        <v>2010</v>
      </c>
      <c r="P532" s="8">
        <f t="shared" si="58"/>
        <v>40435.208333333336</v>
      </c>
      <c r="Q532" t="b">
        <v>0</v>
      </c>
      <c r="R532" t="b">
        <v>1</v>
      </c>
      <c r="S532" t="s">
        <v>119</v>
      </c>
      <c r="T532" t="str">
        <f t="shared" si="59"/>
        <v>publishing</v>
      </c>
      <c r="U532" t="str">
        <f t="shared" si="60"/>
        <v>fiction</v>
      </c>
    </row>
    <row r="533" spans="1:21" ht="36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4">
        <f t="shared" si="61"/>
        <v>0.95521156936261387</v>
      </c>
      <c r="H533" s="4">
        <f t="shared" si="62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56"/>
        <v>41645.25</v>
      </c>
      <c r="O533" s="12">
        <f t="shared" si="57"/>
        <v>2014</v>
      </c>
      <c r="P533" s="8">
        <f t="shared" si="58"/>
        <v>41645.25</v>
      </c>
      <c r="Q533" t="b">
        <v>0</v>
      </c>
      <c r="R533" t="b">
        <v>0</v>
      </c>
      <c r="S533" t="s">
        <v>89</v>
      </c>
      <c r="T533" t="str">
        <f t="shared" si="59"/>
        <v>games</v>
      </c>
      <c r="U533" t="str">
        <f t="shared" si="60"/>
        <v>video games</v>
      </c>
    </row>
    <row r="534" spans="1:21" ht="22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4">
        <f t="shared" si="61"/>
        <v>5.0287499999999996</v>
      </c>
      <c r="H534" s="4">
        <f t="shared" si="62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56"/>
        <v>43126.25</v>
      </c>
      <c r="O534" s="12">
        <f t="shared" si="57"/>
        <v>2018</v>
      </c>
      <c r="P534" s="8">
        <f t="shared" si="58"/>
        <v>43126.25</v>
      </c>
      <c r="Q534" t="b">
        <v>0</v>
      </c>
      <c r="R534" t="b">
        <v>0</v>
      </c>
      <c r="S534" t="s">
        <v>33</v>
      </c>
      <c r="T534" t="str">
        <f t="shared" si="59"/>
        <v>theater</v>
      </c>
      <c r="U534" t="str">
        <f t="shared" si="60"/>
        <v>plays</v>
      </c>
    </row>
    <row r="535" spans="1:21" ht="22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4">
        <f t="shared" si="61"/>
        <v>1.5924394463667819</v>
      </c>
      <c r="H535" s="4">
        <f t="shared" si="62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56"/>
        <v>41515.208333333336</v>
      </c>
      <c r="O535" s="12">
        <f t="shared" si="57"/>
        <v>2013</v>
      </c>
      <c r="P535" s="8">
        <f t="shared" si="58"/>
        <v>41515.208333333336</v>
      </c>
      <c r="Q535" t="b">
        <v>0</v>
      </c>
      <c r="R535" t="b">
        <v>0</v>
      </c>
      <c r="S535" t="s">
        <v>60</v>
      </c>
      <c r="T535" t="str">
        <f t="shared" si="59"/>
        <v>music</v>
      </c>
      <c r="U535" t="str">
        <f t="shared" si="60"/>
        <v>indie rock</v>
      </c>
    </row>
    <row r="536" spans="1:21" ht="22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4">
        <f t="shared" si="61"/>
        <v>0.15022446689113356</v>
      </c>
      <c r="H536" s="4">
        <f t="shared" si="62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56"/>
        <v>43330.208333333328</v>
      </c>
      <c r="O536" s="12">
        <f t="shared" si="57"/>
        <v>2018</v>
      </c>
      <c r="P536" s="8">
        <f t="shared" si="58"/>
        <v>43330.208333333328</v>
      </c>
      <c r="Q536" t="b">
        <v>0</v>
      </c>
      <c r="R536" t="b">
        <v>1</v>
      </c>
      <c r="S536" t="s">
        <v>53</v>
      </c>
      <c r="T536" t="str">
        <f t="shared" si="59"/>
        <v>film &amp; video</v>
      </c>
      <c r="U536" t="str">
        <f t="shared" si="60"/>
        <v>drama</v>
      </c>
    </row>
    <row r="537" spans="1:21" ht="22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4">
        <f t="shared" si="61"/>
        <v>4.820384615384615</v>
      </c>
      <c r="H537" s="4">
        <f t="shared" si="62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56"/>
        <v>43261.208333333328</v>
      </c>
      <c r="O537" s="12">
        <f t="shared" si="57"/>
        <v>2018</v>
      </c>
      <c r="P537" s="8">
        <f t="shared" si="58"/>
        <v>43261.208333333328</v>
      </c>
      <c r="Q537" t="b">
        <v>0</v>
      </c>
      <c r="R537" t="b">
        <v>1</v>
      </c>
      <c r="S537" t="s">
        <v>33</v>
      </c>
      <c r="T537" t="str">
        <f t="shared" si="59"/>
        <v>theater</v>
      </c>
      <c r="U537" t="str">
        <f t="shared" si="60"/>
        <v>plays</v>
      </c>
    </row>
    <row r="538" spans="1:21" ht="22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4">
        <f t="shared" si="61"/>
        <v>1.4996938775510205</v>
      </c>
      <c r="H538" s="4">
        <f t="shared" si="62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56"/>
        <v>40440.208333333336</v>
      </c>
      <c r="O538" s="12">
        <f t="shared" si="57"/>
        <v>2010</v>
      </c>
      <c r="P538" s="8">
        <f t="shared" si="58"/>
        <v>40440.208333333336</v>
      </c>
      <c r="Q538" t="b">
        <v>0</v>
      </c>
      <c r="R538" t="b">
        <v>0</v>
      </c>
      <c r="S538" t="s">
        <v>119</v>
      </c>
      <c r="T538" t="str">
        <f t="shared" si="59"/>
        <v>publishing</v>
      </c>
      <c r="U538" t="str">
        <f t="shared" si="60"/>
        <v>fiction</v>
      </c>
    </row>
    <row r="539" spans="1:21" ht="22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4">
        <f t="shared" si="61"/>
        <v>1.1722156398104266</v>
      </c>
      <c r="H539" s="4">
        <f t="shared" si="62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56"/>
        <v>43365.208333333328</v>
      </c>
      <c r="O539" s="12">
        <f t="shared" si="57"/>
        <v>2018</v>
      </c>
      <c r="P539" s="8">
        <f t="shared" si="58"/>
        <v>43365.208333333328</v>
      </c>
      <c r="Q539" t="b">
        <v>1</v>
      </c>
      <c r="R539" t="b">
        <v>1</v>
      </c>
      <c r="S539" t="s">
        <v>42</v>
      </c>
      <c r="T539" t="str">
        <f t="shared" si="59"/>
        <v>film &amp; video</v>
      </c>
      <c r="U539" t="str">
        <f t="shared" si="60"/>
        <v>documentary</v>
      </c>
    </row>
    <row r="540" spans="1:21" ht="22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4">
        <f t="shared" si="61"/>
        <v>0.37695968274950431</v>
      </c>
      <c r="H540" s="4">
        <f t="shared" si="62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56"/>
        <v>41555.208333333336</v>
      </c>
      <c r="O540" s="12">
        <f t="shared" si="57"/>
        <v>2013</v>
      </c>
      <c r="P540" s="8">
        <f t="shared" si="58"/>
        <v>41555.208333333336</v>
      </c>
      <c r="Q540" t="b">
        <v>0</v>
      </c>
      <c r="R540" t="b">
        <v>0</v>
      </c>
      <c r="S540" t="s">
        <v>292</v>
      </c>
      <c r="T540" t="str">
        <f t="shared" si="59"/>
        <v>games</v>
      </c>
      <c r="U540" t="str">
        <f t="shared" si="60"/>
        <v>mobile games</v>
      </c>
    </row>
    <row r="541" spans="1:21" ht="22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4">
        <f t="shared" si="61"/>
        <v>0.72653061224489801</v>
      </c>
      <c r="H541" s="4">
        <f t="shared" si="62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56"/>
        <v>43653.208333333328</v>
      </c>
      <c r="O541" s="12">
        <f t="shared" si="57"/>
        <v>2019</v>
      </c>
      <c r="P541" s="8">
        <f t="shared" si="58"/>
        <v>43653.208333333328</v>
      </c>
      <c r="Q541" t="b">
        <v>0</v>
      </c>
      <c r="R541" t="b">
        <v>1</v>
      </c>
      <c r="S541" t="s">
        <v>17</v>
      </c>
      <c r="T541" t="str">
        <f t="shared" si="59"/>
        <v>food</v>
      </c>
      <c r="U541" t="str">
        <f t="shared" si="60"/>
        <v>food trucks</v>
      </c>
    </row>
    <row r="542" spans="1:21" ht="22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4">
        <f t="shared" si="61"/>
        <v>2.6598113207547169</v>
      </c>
      <c r="H542" s="4">
        <f t="shared" si="62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56"/>
        <v>43247.208333333328</v>
      </c>
      <c r="O542" s="12">
        <f t="shared" si="57"/>
        <v>2018</v>
      </c>
      <c r="P542" s="8">
        <f t="shared" si="58"/>
        <v>43247.208333333328</v>
      </c>
      <c r="Q542" t="b">
        <v>0</v>
      </c>
      <c r="R542" t="b">
        <v>0</v>
      </c>
      <c r="S542" t="s">
        <v>122</v>
      </c>
      <c r="T542" t="str">
        <f t="shared" si="59"/>
        <v>photography</v>
      </c>
      <c r="U542" t="str">
        <f t="shared" si="60"/>
        <v>photography books</v>
      </c>
    </row>
    <row r="543" spans="1:21" ht="22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4">
        <f t="shared" si="61"/>
        <v>0.24205617977528091</v>
      </c>
      <c r="H543" s="4">
        <f t="shared" si="62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56"/>
        <v>42191.208333333328</v>
      </c>
      <c r="O543" s="12">
        <f t="shared" si="57"/>
        <v>2015</v>
      </c>
      <c r="P543" s="8">
        <f t="shared" si="58"/>
        <v>42191.208333333328</v>
      </c>
      <c r="Q543" t="b">
        <v>0</v>
      </c>
      <c r="R543" t="b">
        <v>0</v>
      </c>
      <c r="S543" t="s">
        <v>292</v>
      </c>
      <c r="T543" t="str">
        <f t="shared" si="59"/>
        <v>games</v>
      </c>
      <c r="U543" t="str">
        <f t="shared" si="60"/>
        <v>mobile games</v>
      </c>
    </row>
    <row r="544" spans="1:21" ht="22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4">
        <f t="shared" si="61"/>
        <v>2.5064935064935064E-2</v>
      </c>
      <c r="H544" s="4">
        <f t="shared" si="62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56"/>
        <v>42421.25</v>
      </c>
      <c r="O544" s="12">
        <f t="shared" si="57"/>
        <v>2016</v>
      </c>
      <c r="P544" s="8">
        <f t="shared" si="58"/>
        <v>42421.25</v>
      </c>
      <c r="Q544" t="b">
        <v>0</v>
      </c>
      <c r="R544" t="b">
        <v>0</v>
      </c>
      <c r="S544" t="s">
        <v>60</v>
      </c>
      <c r="T544" t="str">
        <f t="shared" si="59"/>
        <v>music</v>
      </c>
      <c r="U544" t="str">
        <f t="shared" si="60"/>
        <v>indie rock</v>
      </c>
    </row>
    <row r="545" spans="1:21" ht="22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4">
        <f t="shared" si="61"/>
        <v>0.1632979976442874</v>
      </c>
      <c r="H545" s="4">
        <f t="shared" si="62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56"/>
        <v>41543.208333333336</v>
      </c>
      <c r="O545" s="12">
        <f t="shared" si="57"/>
        <v>2013</v>
      </c>
      <c r="P545" s="8">
        <f t="shared" si="58"/>
        <v>41543.208333333336</v>
      </c>
      <c r="Q545" t="b">
        <v>0</v>
      </c>
      <c r="R545" t="b">
        <v>0</v>
      </c>
      <c r="S545" t="s">
        <v>89</v>
      </c>
      <c r="T545" t="str">
        <f t="shared" si="59"/>
        <v>games</v>
      </c>
      <c r="U545" t="str">
        <f t="shared" si="60"/>
        <v>video games</v>
      </c>
    </row>
    <row r="546" spans="1:21" ht="36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4">
        <f t="shared" si="61"/>
        <v>2.7650000000000001</v>
      </c>
      <c r="H546" s="4">
        <f t="shared" si="62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56"/>
        <v>42390.25</v>
      </c>
      <c r="O546" s="12">
        <f t="shared" si="57"/>
        <v>2016</v>
      </c>
      <c r="P546" s="8">
        <f t="shared" si="58"/>
        <v>42390.25</v>
      </c>
      <c r="Q546" t="b">
        <v>0</v>
      </c>
      <c r="R546" t="b">
        <v>0</v>
      </c>
      <c r="S546" t="s">
        <v>23</v>
      </c>
      <c r="T546" t="str">
        <f t="shared" si="59"/>
        <v>music</v>
      </c>
      <c r="U546" t="str">
        <f t="shared" si="60"/>
        <v>rock</v>
      </c>
    </row>
    <row r="547" spans="1:21" ht="22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4">
        <f t="shared" si="61"/>
        <v>0.88803571428571426</v>
      </c>
      <c r="H547" s="4">
        <f t="shared" si="62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56"/>
        <v>43844.25</v>
      </c>
      <c r="O547" s="12">
        <f t="shared" si="57"/>
        <v>2020</v>
      </c>
      <c r="P547" s="8">
        <f t="shared" si="58"/>
        <v>43844.25</v>
      </c>
      <c r="Q547" t="b">
        <v>0</v>
      </c>
      <c r="R547" t="b">
        <v>0</v>
      </c>
      <c r="S547" t="s">
        <v>33</v>
      </c>
      <c r="T547" t="str">
        <f t="shared" si="59"/>
        <v>theater</v>
      </c>
      <c r="U547" t="str">
        <f t="shared" si="60"/>
        <v>plays</v>
      </c>
    </row>
    <row r="548" spans="1:21" ht="2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4">
        <f t="shared" si="61"/>
        <v>1.6357142857142857</v>
      </c>
      <c r="H548" s="4">
        <f t="shared" si="62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56"/>
        <v>43363.208333333328</v>
      </c>
      <c r="O548" s="12">
        <f t="shared" si="57"/>
        <v>2018</v>
      </c>
      <c r="P548" s="8">
        <f t="shared" si="58"/>
        <v>43363.208333333328</v>
      </c>
      <c r="Q548" t="b">
        <v>0</v>
      </c>
      <c r="R548" t="b">
        <v>1</v>
      </c>
      <c r="S548" t="s">
        <v>33</v>
      </c>
      <c r="T548" t="str">
        <f t="shared" si="59"/>
        <v>theater</v>
      </c>
      <c r="U548" t="str">
        <f t="shared" si="60"/>
        <v>plays</v>
      </c>
    </row>
    <row r="549" spans="1:21" ht="22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4">
        <f t="shared" si="61"/>
        <v>9.69</v>
      </c>
      <c r="H549" s="4">
        <f t="shared" si="62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56"/>
        <v>42041.25</v>
      </c>
      <c r="O549" s="12">
        <f t="shared" si="57"/>
        <v>2015</v>
      </c>
      <c r="P549" s="8">
        <f t="shared" si="58"/>
        <v>42041.25</v>
      </c>
      <c r="Q549" t="b">
        <v>0</v>
      </c>
      <c r="R549" t="b">
        <v>0</v>
      </c>
      <c r="S549" t="s">
        <v>53</v>
      </c>
      <c r="T549" t="str">
        <f t="shared" si="59"/>
        <v>film &amp; video</v>
      </c>
      <c r="U549" t="str">
        <f t="shared" si="60"/>
        <v>drama</v>
      </c>
    </row>
    <row r="550" spans="1:21" ht="22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4">
        <f t="shared" si="61"/>
        <v>2.7091376701966716</v>
      </c>
      <c r="H550" s="4">
        <f t="shared" si="62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56"/>
        <v>42474.208333333328</v>
      </c>
      <c r="O550" s="12">
        <f t="shared" si="57"/>
        <v>2016</v>
      </c>
      <c r="P550" s="8">
        <f t="shared" si="58"/>
        <v>42474.208333333328</v>
      </c>
      <c r="Q550" t="b">
        <v>0</v>
      </c>
      <c r="R550" t="b">
        <v>0</v>
      </c>
      <c r="S550" t="s">
        <v>33</v>
      </c>
      <c r="T550" t="str">
        <f t="shared" si="59"/>
        <v>theater</v>
      </c>
      <c r="U550" t="str">
        <f t="shared" si="60"/>
        <v>plays</v>
      </c>
    </row>
    <row r="551" spans="1:21" ht="36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4">
        <f t="shared" si="61"/>
        <v>2.8421355932203389</v>
      </c>
      <c r="H551" s="4">
        <f t="shared" si="62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56"/>
        <v>41431.208333333336</v>
      </c>
      <c r="O551" s="12">
        <f t="shared" si="57"/>
        <v>2013</v>
      </c>
      <c r="P551" s="8">
        <f t="shared" si="58"/>
        <v>41431.208333333336</v>
      </c>
      <c r="Q551" t="b">
        <v>0</v>
      </c>
      <c r="R551" t="b">
        <v>0</v>
      </c>
      <c r="S551" t="s">
        <v>65</v>
      </c>
      <c r="T551" t="str">
        <f t="shared" si="59"/>
        <v>technology</v>
      </c>
      <c r="U551" t="str">
        <f t="shared" si="60"/>
        <v>wearables</v>
      </c>
    </row>
    <row r="552" spans="1:21" ht="36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4">
        <f t="shared" si="61"/>
        <v>0.04</v>
      </c>
      <c r="H552" s="4">
        <f t="shared" si="62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56"/>
        <v>40989.208333333336</v>
      </c>
      <c r="O552" s="12">
        <f t="shared" si="57"/>
        <v>2012</v>
      </c>
      <c r="P552" s="8">
        <f t="shared" si="58"/>
        <v>40989.208333333336</v>
      </c>
      <c r="Q552" t="b">
        <v>0</v>
      </c>
      <c r="R552" t="b">
        <v>0</v>
      </c>
      <c r="S552" t="s">
        <v>60</v>
      </c>
      <c r="T552" t="str">
        <f t="shared" si="59"/>
        <v>music</v>
      </c>
      <c r="U552" t="str">
        <f t="shared" si="60"/>
        <v>indie rock</v>
      </c>
    </row>
    <row r="553" spans="1:21" ht="2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4">
        <f t="shared" si="61"/>
        <v>0.58632981676846196</v>
      </c>
      <c r="H553" s="4">
        <f t="shared" si="62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56"/>
        <v>42033.25</v>
      </c>
      <c r="O553" s="12">
        <f t="shared" si="57"/>
        <v>2015</v>
      </c>
      <c r="P553" s="8">
        <f t="shared" si="58"/>
        <v>42033.25</v>
      </c>
      <c r="Q553" t="b">
        <v>0</v>
      </c>
      <c r="R553" t="b">
        <v>1</v>
      </c>
      <c r="S553" t="s">
        <v>28</v>
      </c>
      <c r="T553" t="str">
        <f t="shared" si="59"/>
        <v>technology</v>
      </c>
      <c r="U553" t="str">
        <f t="shared" si="60"/>
        <v>web</v>
      </c>
    </row>
    <row r="554" spans="1:21" ht="22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4">
        <f t="shared" si="61"/>
        <v>0.98511111111111116</v>
      </c>
      <c r="H554" s="4">
        <f t="shared" si="62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56"/>
        <v>42702.25</v>
      </c>
      <c r="O554" s="12">
        <f t="shared" si="57"/>
        <v>2016</v>
      </c>
      <c r="P554" s="8">
        <f t="shared" si="58"/>
        <v>42702.25</v>
      </c>
      <c r="Q554" t="b">
        <v>0</v>
      </c>
      <c r="R554" t="b">
        <v>0</v>
      </c>
      <c r="S554" t="s">
        <v>33</v>
      </c>
      <c r="T554" t="str">
        <f t="shared" si="59"/>
        <v>theater</v>
      </c>
      <c r="U554" t="str">
        <f t="shared" si="60"/>
        <v>plays</v>
      </c>
    </row>
    <row r="555" spans="1:21" ht="36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4">
        <f t="shared" si="61"/>
        <v>0.43975381008206332</v>
      </c>
      <c r="H555" s="4">
        <f t="shared" si="62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56"/>
        <v>40546.25</v>
      </c>
      <c r="O555" s="12">
        <f t="shared" si="57"/>
        <v>2011</v>
      </c>
      <c r="P555" s="8">
        <f t="shared" si="58"/>
        <v>40546.25</v>
      </c>
      <c r="Q555" t="b">
        <v>0</v>
      </c>
      <c r="R555" t="b">
        <v>0</v>
      </c>
      <c r="S555" t="s">
        <v>23</v>
      </c>
      <c r="T555" t="str">
        <f t="shared" si="59"/>
        <v>music</v>
      </c>
      <c r="U555" t="str">
        <f t="shared" si="60"/>
        <v>rock</v>
      </c>
    </row>
    <row r="556" spans="1:21" ht="36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4">
        <f t="shared" si="61"/>
        <v>1.5166315789473683</v>
      </c>
      <c r="H556" s="4">
        <f t="shared" si="62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56"/>
        <v>42729.25</v>
      </c>
      <c r="O556" s="12">
        <f t="shared" si="57"/>
        <v>2016</v>
      </c>
      <c r="P556" s="8">
        <f t="shared" si="58"/>
        <v>42729.25</v>
      </c>
      <c r="Q556" t="b">
        <v>0</v>
      </c>
      <c r="R556" t="b">
        <v>0</v>
      </c>
      <c r="S556" t="s">
        <v>60</v>
      </c>
      <c r="T556" t="str">
        <f t="shared" si="59"/>
        <v>music</v>
      </c>
      <c r="U556" t="str">
        <f t="shared" si="60"/>
        <v>indie rock</v>
      </c>
    </row>
    <row r="557" spans="1:21" ht="22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4">
        <f t="shared" si="61"/>
        <v>2.2363492063492063</v>
      </c>
      <c r="H557" s="4">
        <f t="shared" si="62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56"/>
        <v>41762.208333333336</v>
      </c>
      <c r="O557" s="12">
        <f t="shared" si="57"/>
        <v>2014</v>
      </c>
      <c r="P557" s="8">
        <f t="shared" si="58"/>
        <v>41762.208333333336</v>
      </c>
      <c r="Q557" t="b">
        <v>0</v>
      </c>
      <c r="R557" t="b">
        <v>0</v>
      </c>
      <c r="S557" t="s">
        <v>23</v>
      </c>
      <c r="T557" t="str">
        <f t="shared" si="59"/>
        <v>music</v>
      </c>
      <c r="U557" t="str">
        <f t="shared" si="60"/>
        <v>rock</v>
      </c>
    </row>
    <row r="558" spans="1:21" ht="22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4">
        <f t="shared" si="61"/>
        <v>2.3975</v>
      </c>
      <c r="H558" s="4">
        <f t="shared" si="62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56"/>
        <v>40799.208333333336</v>
      </c>
      <c r="O558" s="12">
        <f t="shared" si="57"/>
        <v>2011</v>
      </c>
      <c r="P558" s="8">
        <f t="shared" si="58"/>
        <v>40799.208333333336</v>
      </c>
      <c r="Q558" t="b">
        <v>0</v>
      </c>
      <c r="R558" t="b">
        <v>1</v>
      </c>
      <c r="S558" t="s">
        <v>206</v>
      </c>
      <c r="T558" t="str">
        <f t="shared" si="59"/>
        <v>publishing</v>
      </c>
      <c r="U558" t="str">
        <f t="shared" si="60"/>
        <v>translations</v>
      </c>
    </row>
    <row r="559" spans="1:21" ht="22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4">
        <f t="shared" si="61"/>
        <v>1.9933333333333334</v>
      </c>
      <c r="H559" s="4">
        <f t="shared" si="62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56"/>
        <v>42282.208333333328</v>
      </c>
      <c r="O559" s="12">
        <f t="shared" si="57"/>
        <v>2015</v>
      </c>
      <c r="P559" s="8">
        <f t="shared" si="58"/>
        <v>42282.208333333328</v>
      </c>
      <c r="Q559" t="b">
        <v>0</v>
      </c>
      <c r="R559" t="b">
        <v>1</v>
      </c>
      <c r="S559" t="s">
        <v>474</v>
      </c>
      <c r="T559" t="str">
        <f t="shared" si="59"/>
        <v>film &amp; video</v>
      </c>
      <c r="U559" t="str">
        <f t="shared" si="60"/>
        <v>science fiction</v>
      </c>
    </row>
    <row r="560" spans="1:21" ht="22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4">
        <f t="shared" si="61"/>
        <v>1.373448275862069</v>
      </c>
      <c r="H560" s="4">
        <f t="shared" si="62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56"/>
        <v>42467.208333333328</v>
      </c>
      <c r="O560" s="12">
        <f t="shared" si="57"/>
        <v>2016</v>
      </c>
      <c r="P560" s="8">
        <f t="shared" si="58"/>
        <v>42467.208333333328</v>
      </c>
      <c r="Q560" t="b">
        <v>0</v>
      </c>
      <c r="R560" t="b">
        <v>0</v>
      </c>
      <c r="S560" t="s">
        <v>33</v>
      </c>
      <c r="T560" t="str">
        <f t="shared" si="59"/>
        <v>theater</v>
      </c>
      <c r="U560" t="str">
        <f t="shared" si="60"/>
        <v>plays</v>
      </c>
    </row>
    <row r="561" spans="1:21" ht="22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4">
        <f t="shared" si="61"/>
        <v>1.009696106362773</v>
      </c>
      <c r="H561" s="4">
        <f t="shared" si="62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56"/>
        <v>42591.208333333328</v>
      </c>
      <c r="O561" s="12">
        <f t="shared" si="57"/>
        <v>2016</v>
      </c>
      <c r="P561" s="8">
        <f t="shared" si="58"/>
        <v>42591.208333333328</v>
      </c>
      <c r="Q561" t="b">
        <v>0</v>
      </c>
      <c r="R561" t="b">
        <v>0</v>
      </c>
      <c r="S561" t="s">
        <v>33</v>
      </c>
      <c r="T561" t="str">
        <f t="shared" si="59"/>
        <v>theater</v>
      </c>
      <c r="U561" t="str">
        <f t="shared" si="60"/>
        <v>plays</v>
      </c>
    </row>
    <row r="562" spans="1:21" ht="22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4">
        <f t="shared" si="61"/>
        <v>7.9416000000000002</v>
      </c>
      <c r="H562" s="4">
        <f t="shared" si="62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56"/>
        <v>40905.25</v>
      </c>
      <c r="O562" s="12">
        <f t="shared" si="57"/>
        <v>2011</v>
      </c>
      <c r="P562" s="8">
        <f t="shared" si="58"/>
        <v>40905.25</v>
      </c>
      <c r="Q562" t="b">
        <v>0</v>
      </c>
      <c r="R562" t="b">
        <v>0</v>
      </c>
      <c r="S562" t="s">
        <v>71</v>
      </c>
      <c r="T562" t="str">
        <f t="shared" si="59"/>
        <v>film &amp; video</v>
      </c>
      <c r="U562" t="str">
        <f t="shared" si="60"/>
        <v>animation</v>
      </c>
    </row>
    <row r="563" spans="1:21" ht="22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4">
        <f t="shared" si="61"/>
        <v>3.6970000000000001</v>
      </c>
      <c r="H563" s="4">
        <f t="shared" si="62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56"/>
        <v>40835.208333333336</v>
      </c>
      <c r="O563" s="12">
        <f t="shared" si="57"/>
        <v>2011</v>
      </c>
      <c r="P563" s="8">
        <f t="shared" si="58"/>
        <v>40835.208333333336</v>
      </c>
      <c r="Q563" t="b">
        <v>0</v>
      </c>
      <c r="R563" t="b">
        <v>0</v>
      </c>
      <c r="S563" t="s">
        <v>33</v>
      </c>
      <c r="T563" t="str">
        <f t="shared" si="59"/>
        <v>theater</v>
      </c>
      <c r="U563" t="str">
        <f t="shared" si="60"/>
        <v>plays</v>
      </c>
    </row>
    <row r="564" spans="1:21" ht="36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4">
        <f t="shared" si="61"/>
        <v>0.12818181818181817</v>
      </c>
      <c r="H564" s="4">
        <f t="shared" si="62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56"/>
        <v>43538.208333333328</v>
      </c>
      <c r="O564" s="12">
        <f t="shared" si="57"/>
        <v>2019</v>
      </c>
      <c r="P564" s="8">
        <f t="shared" si="58"/>
        <v>43538.208333333328</v>
      </c>
      <c r="Q564" t="b">
        <v>0</v>
      </c>
      <c r="R564" t="b">
        <v>0</v>
      </c>
      <c r="S564" t="s">
        <v>23</v>
      </c>
      <c r="T564" t="str">
        <f t="shared" si="59"/>
        <v>music</v>
      </c>
      <c r="U564" t="str">
        <f t="shared" si="60"/>
        <v>rock</v>
      </c>
    </row>
    <row r="565" spans="1:21" ht="22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4">
        <f t="shared" si="61"/>
        <v>1.3802702702702703</v>
      </c>
      <c r="H565" s="4">
        <f t="shared" si="62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56"/>
        <v>43437.25</v>
      </c>
      <c r="O565" s="12">
        <f t="shared" si="57"/>
        <v>2018</v>
      </c>
      <c r="P565" s="8">
        <f t="shared" si="58"/>
        <v>43437.25</v>
      </c>
      <c r="Q565" t="b">
        <v>0</v>
      </c>
      <c r="R565" t="b">
        <v>0</v>
      </c>
      <c r="S565" t="s">
        <v>42</v>
      </c>
      <c r="T565" t="str">
        <f t="shared" si="59"/>
        <v>film &amp; video</v>
      </c>
      <c r="U565" t="str">
        <f t="shared" si="60"/>
        <v>documentary</v>
      </c>
    </row>
    <row r="566" spans="1:21" ht="22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4">
        <f t="shared" si="61"/>
        <v>0.83813278008298753</v>
      </c>
      <c r="H566" s="4">
        <f t="shared" si="62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56"/>
        <v>42086.208333333328</v>
      </c>
      <c r="O566" s="12">
        <f t="shared" si="57"/>
        <v>2015</v>
      </c>
      <c r="P566" s="8">
        <f t="shared" si="58"/>
        <v>42086.208333333328</v>
      </c>
      <c r="Q566" t="b">
        <v>0</v>
      </c>
      <c r="R566" t="b">
        <v>0</v>
      </c>
      <c r="S566" t="s">
        <v>33</v>
      </c>
      <c r="T566" t="str">
        <f t="shared" si="59"/>
        <v>theater</v>
      </c>
      <c r="U566" t="str">
        <f t="shared" si="60"/>
        <v>plays</v>
      </c>
    </row>
    <row r="567" spans="1:21" ht="22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4">
        <f t="shared" si="61"/>
        <v>2.0460063224446787</v>
      </c>
      <c r="H567" s="4">
        <f t="shared" si="62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56"/>
        <v>40882.25</v>
      </c>
      <c r="O567" s="12">
        <f t="shared" si="57"/>
        <v>2011</v>
      </c>
      <c r="P567" s="8">
        <f t="shared" si="58"/>
        <v>40882.25</v>
      </c>
      <c r="Q567" t="b">
        <v>0</v>
      </c>
      <c r="R567" t="b">
        <v>0</v>
      </c>
      <c r="S567" t="s">
        <v>33</v>
      </c>
      <c r="T567" t="str">
        <f t="shared" si="59"/>
        <v>theater</v>
      </c>
      <c r="U567" t="str">
        <f t="shared" si="60"/>
        <v>plays</v>
      </c>
    </row>
    <row r="568" spans="1:21" ht="22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4">
        <f t="shared" si="61"/>
        <v>0.44344086021505374</v>
      </c>
      <c r="H568" s="4">
        <f t="shared" si="62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56"/>
        <v>42447.208333333328</v>
      </c>
      <c r="O568" s="12">
        <f t="shared" si="57"/>
        <v>2016</v>
      </c>
      <c r="P568" s="8">
        <f t="shared" si="58"/>
        <v>42447.208333333328</v>
      </c>
      <c r="Q568" t="b">
        <v>0</v>
      </c>
      <c r="R568" t="b">
        <v>1</v>
      </c>
      <c r="S568" t="s">
        <v>50</v>
      </c>
      <c r="T568" t="str">
        <f t="shared" si="59"/>
        <v>music</v>
      </c>
      <c r="U568" t="str">
        <f t="shared" si="60"/>
        <v>electric music</v>
      </c>
    </row>
    <row r="569" spans="1:21" ht="36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4">
        <f t="shared" si="61"/>
        <v>2.1860294117647059</v>
      </c>
      <c r="H569" s="4">
        <f t="shared" si="62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56"/>
        <v>41832.208333333336</v>
      </c>
      <c r="O569" s="12">
        <f t="shared" si="57"/>
        <v>2014</v>
      </c>
      <c r="P569" s="8">
        <f t="shared" si="58"/>
        <v>41832.208333333336</v>
      </c>
      <c r="Q569" t="b">
        <v>0</v>
      </c>
      <c r="R569" t="b">
        <v>0</v>
      </c>
      <c r="S569" t="s">
        <v>23</v>
      </c>
      <c r="T569" t="str">
        <f t="shared" si="59"/>
        <v>music</v>
      </c>
      <c r="U569" t="str">
        <f t="shared" si="60"/>
        <v>rock</v>
      </c>
    </row>
    <row r="570" spans="1:21" ht="22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4">
        <f t="shared" si="61"/>
        <v>1.8603314917127072</v>
      </c>
      <c r="H570" s="4">
        <f t="shared" si="62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56"/>
        <v>40419.208333333336</v>
      </c>
      <c r="O570" s="12">
        <f t="shared" si="57"/>
        <v>2010</v>
      </c>
      <c r="P570" s="8">
        <f t="shared" si="58"/>
        <v>40419.208333333336</v>
      </c>
      <c r="Q570" t="b">
        <v>0</v>
      </c>
      <c r="R570" t="b">
        <v>0</v>
      </c>
      <c r="S570" t="s">
        <v>33</v>
      </c>
      <c r="T570" t="str">
        <f t="shared" si="59"/>
        <v>theater</v>
      </c>
      <c r="U570" t="str">
        <f t="shared" si="60"/>
        <v>plays</v>
      </c>
    </row>
    <row r="571" spans="1:21" ht="22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4">
        <f t="shared" si="61"/>
        <v>2.3733830845771142</v>
      </c>
      <c r="H571" s="4">
        <f t="shared" si="62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56"/>
        <v>40566.25</v>
      </c>
      <c r="O571" s="12">
        <f t="shared" si="57"/>
        <v>2011</v>
      </c>
      <c r="P571" s="8">
        <f t="shared" si="58"/>
        <v>40566.25</v>
      </c>
      <c r="Q571" t="b">
        <v>0</v>
      </c>
      <c r="R571" t="b">
        <v>0</v>
      </c>
      <c r="S571" t="s">
        <v>71</v>
      </c>
      <c r="T571" t="str">
        <f t="shared" si="59"/>
        <v>film &amp; video</v>
      </c>
      <c r="U571" t="str">
        <f t="shared" si="60"/>
        <v>animation</v>
      </c>
    </row>
    <row r="572" spans="1:21" ht="22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4">
        <f t="shared" si="61"/>
        <v>3.0565384615384614</v>
      </c>
      <c r="H572" s="4">
        <f t="shared" si="62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56"/>
        <v>41999.25</v>
      </c>
      <c r="O572" s="12">
        <f t="shared" si="57"/>
        <v>2014</v>
      </c>
      <c r="P572" s="8">
        <f t="shared" si="58"/>
        <v>41999.25</v>
      </c>
      <c r="Q572" t="b">
        <v>0</v>
      </c>
      <c r="R572" t="b">
        <v>1</v>
      </c>
      <c r="S572" t="s">
        <v>23</v>
      </c>
      <c r="T572" t="str">
        <f t="shared" si="59"/>
        <v>music</v>
      </c>
      <c r="U572" t="str">
        <f t="shared" si="60"/>
        <v>rock</v>
      </c>
    </row>
    <row r="573" spans="1:21" ht="22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4">
        <f t="shared" si="61"/>
        <v>0.94142857142857139</v>
      </c>
      <c r="H573" s="4">
        <f t="shared" si="62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56"/>
        <v>42221.208333333328</v>
      </c>
      <c r="O573" s="12">
        <f t="shared" si="57"/>
        <v>2015</v>
      </c>
      <c r="P573" s="8">
        <f t="shared" si="58"/>
        <v>42221.208333333328</v>
      </c>
      <c r="Q573" t="b">
        <v>0</v>
      </c>
      <c r="R573" t="b">
        <v>0</v>
      </c>
      <c r="S573" t="s">
        <v>100</v>
      </c>
      <c r="T573" t="str">
        <f t="shared" si="59"/>
        <v>film &amp; video</v>
      </c>
      <c r="U573" t="str">
        <f t="shared" si="60"/>
        <v>shorts</v>
      </c>
    </row>
    <row r="574" spans="1:21" ht="22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4">
        <f t="shared" si="61"/>
        <v>0.54400000000000004</v>
      </c>
      <c r="H574" s="4">
        <f t="shared" si="62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56"/>
        <v>42291.208333333328</v>
      </c>
      <c r="O574" s="12">
        <f t="shared" si="57"/>
        <v>2015</v>
      </c>
      <c r="P574" s="8">
        <f t="shared" si="58"/>
        <v>42291.208333333328</v>
      </c>
      <c r="Q574" t="b">
        <v>0</v>
      </c>
      <c r="R574" t="b">
        <v>1</v>
      </c>
      <c r="S574" t="s">
        <v>23</v>
      </c>
      <c r="T574" t="str">
        <f t="shared" si="59"/>
        <v>music</v>
      </c>
      <c r="U574" t="str">
        <f t="shared" si="60"/>
        <v>rock</v>
      </c>
    </row>
    <row r="575" spans="1:21" ht="22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4">
        <f t="shared" si="61"/>
        <v>1.1188059701492536</v>
      </c>
      <c r="H575" s="4">
        <f t="shared" si="62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56"/>
        <v>41763.208333333336</v>
      </c>
      <c r="O575" s="12">
        <f t="shared" si="57"/>
        <v>2014</v>
      </c>
      <c r="P575" s="8">
        <f t="shared" si="58"/>
        <v>41763.208333333336</v>
      </c>
      <c r="Q575" t="b">
        <v>0</v>
      </c>
      <c r="R575" t="b">
        <v>0</v>
      </c>
      <c r="S575" t="s">
        <v>1029</v>
      </c>
      <c r="T575" t="str">
        <f t="shared" si="59"/>
        <v>journalism</v>
      </c>
      <c r="U575" t="str">
        <f t="shared" si="60"/>
        <v>audio</v>
      </c>
    </row>
    <row r="576" spans="1:21" ht="22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4">
        <f t="shared" si="61"/>
        <v>3.6914814814814814</v>
      </c>
      <c r="H576" s="4">
        <f t="shared" si="62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56"/>
        <v>43816.25</v>
      </c>
      <c r="O576" s="12">
        <f t="shared" si="57"/>
        <v>2019</v>
      </c>
      <c r="P576" s="8">
        <f t="shared" si="58"/>
        <v>43816.25</v>
      </c>
      <c r="Q576" t="b">
        <v>0</v>
      </c>
      <c r="R576" t="b">
        <v>1</v>
      </c>
      <c r="S576" t="s">
        <v>17</v>
      </c>
      <c r="T576" t="str">
        <f t="shared" si="59"/>
        <v>food</v>
      </c>
      <c r="U576" t="str">
        <f t="shared" si="60"/>
        <v>food trucks</v>
      </c>
    </row>
    <row r="577" spans="1:21" ht="22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4">
        <f t="shared" si="61"/>
        <v>0.62930372148859548</v>
      </c>
      <c r="H577" s="4">
        <f t="shared" si="62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56"/>
        <v>41782.208333333336</v>
      </c>
      <c r="O577" s="12">
        <f t="shared" si="57"/>
        <v>2014</v>
      </c>
      <c r="P577" s="8">
        <f t="shared" si="58"/>
        <v>41782.208333333336</v>
      </c>
      <c r="Q577" t="b">
        <v>0</v>
      </c>
      <c r="R577" t="b">
        <v>1</v>
      </c>
      <c r="S577" t="s">
        <v>33</v>
      </c>
      <c r="T577" t="str">
        <f t="shared" si="59"/>
        <v>theater</v>
      </c>
      <c r="U577" t="str">
        <f t="shared" si="60"/>
        <v>plays</v>
      </c>
    </row>
    <row r="578" spans="1:21" ht="36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4">
        <f t="shared" si="61"/>
        <v>0.6492783505154639</v>
      </c>
      <c r="H578" s="4">
        <f t="shared" si="62"/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56"/>
        <v>43057.25</v>
      </c>
      <c r="O578" s="12">
        <f t="shared" si="57"/>
        <v>2017</v>
      </c>
      <c r="P578" s="8">
        <f t="shared" si="58"/>
        <v>43057.25</v>
      </c>
      <c r="Q578" t="b">
        <v>0</v>
      </c>
      <c r="R578" t="b">
        <v>0</v>
      </c>
      <c r="S578" t="s">
        <v>33</v>
      </c>
      <c r="T578" t="str">
        <f t="shared" si="59"/>
        <v>theater</v>
      </c>
      <c r="U578" t="str">
        <f t="shared" si="60"/>
        <v>plays</v>
      </c>
    </row>
    <row r="579" spans="1:21" ht="22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4">
        <f t="shared" si="61"/>
        <v>0.18853658536585366</v>
      </c>
      <c r="H579" s="4">
        <f t="shared" si="62"/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63">(((M579/60)/60)/24)+DATE(1970,1,1)</f>
        <v>40639.208333333336</v>
      </c>
      <c r="O579" s="12">
        <f t="shared" ref="O579:O642" si="64">YEAR(N579)</f>
        <v>2011</v>
      </c>
      <c r="P579" s="8">
        <f t="shared" ref="P579:P642" si="65">(((M579/60)/60)/24)+DATE(1970,1,1)</f>
        <v>40639.208333333336</v>
      </c>
      <c r="Q579" t="b">
        <v>0</v>
      </c>
      <c r="R579" t="b">
        <v>0</v>
      </c>
      <c r="S579" t="s">
        <v>159</v>
      </c>
      <c r="T579" t="str">
        <f t="shared" ref="T579:T642" si="66">MID(S579,1,SEARCH("/",S579)-1)</f>
        <v>music</v>
      </c>
      <c r="U579" t="str">
        <f t="shared" ref="U579:U642" si="67">MID(S579,SEARCH("/",S579)+1,LEN(S579))</f>
        <v>jazz</v>
      </c>
    </row>
    <row r="580" spans="1:21" ht="22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4">
        <f t="shared" ref="G580:G643" si="68">E580/D580</f>
        <v>0.1675440414507772</v>
      </c>
      <c r="H580" s="4">
        <f t="shared" ref="H580:H643" si="69">E580/I580</f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63"/>
        <v>40881.25</v>
      </c>
      <c r="O580" s="12">
        <f t="shared" si="64"/>
        <v>2011</v>
      </c>
      <c r="P580" s="8">
        <f t="shared" si="65"/>
        <v>40881.25</v>
      </c>
      <c r="Q580" t="b">
        <v>0</v>
      </c>
      <c r="R580" t="b">
        <v>0</v>
      </c>
      <c r="S580" t="s">
        <v>474</v>
      </c>
      <c r="T580" t="str">
        <f t="shared" si="66"/>
        <v>film &amp; video</v>
      </c>
      <c r="U580" t="str">
        <f t="shared" si="67"/>
        <v>science fiction</v>
      </c>
    </row>
    <row r="581" spans="1:21" ht="22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4">
        <f t="shared" si="68"/>
        <v>1.0111290322580646</v>
      </c>
      <c r="H581" s="4">
        <f t="shared" si="69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63"/>
        <v>40774.208333333336</v>
      </c>
      <c r="O581" s="12">
        <f t="shared" si="64"/>
        <v>2011</v>
      </c>
      <c r="P581" s="8">
        <f t="shared" si="65"/>
        <v>40774.208333333336</v>
      </c>
      <c r="Q581" t="b">
        <v>0</v>
      </c>
      <c r="R581" t="b">
        <v>0</v>
      </c>
      <c r="S581" t="s">
        <v>159</v>
      </c>
      <c r="T581" t="str">
        <f t="shared" si="66"/>
        <v>music</v>
      </c>
      <c r="U581" t="str">
        <f t="shared" si="67"/>
        <v>jazz</v>
      </c>
    </row>
    <row r="582" spans="1:21" ht="22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4">
        <f t="shared" si="68"/>
        <v>3.4150228310502282</v>
      </c>
      <c r="H582" s="4">
        <f t="shared" si="69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63"/>
        <v>41704.25</v>
      </c>
      <c r="O582" s="12">
        <f t="shared" si="64"/>
        <v>2014</v>
      </c>
      <c r="P582" s="8">
        <f t="shared" si="65"/>
        <v>41704.25</v>
      </c>
      <c r="Q582" t="b">
        <v>0</v>
      </c>
      <c r="R582" t="b">
        <v>0</v>
      </c>
      <c r="S582" t="s">
        <v>33</v>
      </c>
      <c r="T582" t="str">
        <f t="shared" si="66"/>
        <v>theater</v>
      </c>
      <c r="U582" t="str">
        <f t="shared" si="67"/>
        <v>plays</v>
      </c>
    </row>
    <row r="583" spans="1:21" ht="22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4">
        <f t="shared" si="68"/>
        <v>0.64016666666666666</v>
      </c>
      <c r="H583" s="4">
        <f t="shared" si="69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63"/>
        <v>40677.208333333336</v>
      </c>
      <c r="O583" s="12">
        <f t="shared" si="64"/>
        <v>2011</v>
      </c>
      <c r="P583" s="8">
        <f t="shared" si="65"/>
        <v>40677.208333333336</v>
      </c>
      <c r="Q583" t="b">
        <v>0</v>
      </c>
      <c r="R583" t="b">
        <v>0</v>
      </c>
      <c r="S583" t="s">
        <v>28</v>
      </c>
      <c r="T583" t="str">
        <f t="shared" si="66"/>
        <v>technology</v>
      </c>
      <c r="U583" t="str">
        <f t="shared" si="67"/>
        <v>web</v>
      </c>
    </row>
    <row r="584" spans="1:21" ht="22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4">
        <f t="shared" si="68"/>
        <v>0.5208045977011494</v>
      </c>
      <c r="H584" s="4">
        <f t="shared" si="69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63"/>
        <v>42170.208333333328</v>
      </c>
      <c r="O584" s="12">
        <f t="shared" si="64"/>
        <v>2015</v>
      </c>
      <c r="P584" s="8">
        <f t="shared" si="65"/>
        <v>42170.208333333328</v>
      </c>
      <c r="Q584" t="b">
        <v>0</v>
      </c>
      <c r="R584" t="b">
        <v>1</v>
      </c>
      <c r="S584" t="s">
        <v>89</v>
      </c>
      <c r="T584" t="str">
        <f t="shared" si="66"/>
        <v>games</v>
      </c>
      <c r="U584" t="str">
        <f t="shared" si="67"/>
        <v>video games</v>
      </c>
    </row>
    <row r="585" spans="1:21" ht="36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4">
        <f t="shared" si="68"/>
        <v>3.2240211640211642</v>
      </c>
      <c r="H585" s="4">
        <f t="shared" si="69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63"/>
        <v>40976.25</v>
      </c>
      <c r="O585" s="12">
        <f t="shared" si="64"/>
        <v>2012</v>
      </c>
      <c r="P585" s="8">
        <f t="shared" si="65"/>
        <v>40976.25</v>
      </c>
      <c r="Q585" t="b">
        <v>0</v>
      </c>
      <c r="R585" t="b">
        <v>0</v>
      </c>
      <c r="S585" t="s">
        <v>42</v>
      </c>
      <c r="T585" t="str">
        <f t="shared" si="66"/>
        <v>film &amp; video</v>
      </c>
      <c r="U585" t="str">
        <f t="shared" si="67"/>
        <v>documentary</v>
      </c>
    </row>
    <row r="586" spans="1:21" ht="36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4">
        <f t="shared" si="68"/>
        <v>1.1950810185185186</v>
      </c>
      <c r="H586" s="4">
        <f t="shared" si="69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63"/>
        <v>41038.208333333336</v>
      </c>
      <c r="O586" s="12">
        <f t="shared" si="64"/>
        <v>2012</v>
      </c>
      <c r="P586" s="8">
        <f t="shared" si="65"/>
        <v>41038.208333333336</v>
      </c>
      <c r="Q586" t="b">
        <v>0</v>
      </c>
      <c r="R586" t="b">
        <v>0</v>
      </c>
      <c r="S586" t="s">
        <v>28</v>
      </c>
      <c r="T586" t="str">
        <f t="shared" si="66"/>
        <v>technology</v>
      </c>
      <c r="U586" t="str">
        <f t="shared" si="67"/>
        <v>web</v>
      </c>
    </row>
    <row r="587" spans="1:21" ht="22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4">
        <f t="shared" si="68"/>
        <v>1.4679775280898877</v>
      </c>
      <c r="H587" s="4">
        <f t="shared" si="69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63"/>
        <v>40265.208333333336</v>
      </c>
      <c r="O587" s="12">
        <f t="shared" si="64"/>
        <v>2010</v>
      </c>
      <c r="P587" s="8">
        <f t="shared" si="65"/>
        <v>40265.208333333336</v>
      </c>
      <c r="Q587" t="b">
        <v>0</v>
      </c>
      <c r="R587" t="b">
        <v>0</v>
      </c>
      <c r="S587" t="s">
        <v>206</v>
      </c>
      <c r="T587" t="str">
        <f t="shared" si="66"/>
        <v>publishing</v>
      </c>
      <c r="U587" t="str">
        <f t="shared" si="67"/>
        <v>translations</v>
      </c>
    </row>
    <row r="588" spans="1:21" ht="2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4">
        <f t="shared" si="68"/>
        <v>9.5057142857142853</v>
      </c>
      <c r="H588" s="4">
        <f t="shared" si="69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63"/>
        <v>40518.25</v>
      </c>
      <c r="O588" s="12">
        <f t="shared" si="64"/>
        <v>2010</v>
      </c>
      <c r="P588" s="8">
        <f t="shared" si="65"/>
        <v>40518.25</v>
      </c>
      <c r="Q588" t="b">
        <v>0</v>
      </c>
      <c r="R588" t="b">
        <v>0</v>
      </c>
      <c r="S588" t="s">
        <v>23</v>
      </c>
      <c r="T588" t="str">
        <f t="shared" si="66"/>
        <v>music</v>
      </c>
      <c r="U588" t="str">
        <f t="shared" si="67"/>
        <v>rock</v>
      </c>
    </row>
    <row r="589" spans="1:21" ht="22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4">
        <f t="shared" si="68"/>
        <v>0.72893617021276591</v>
      </c>
      <c r="H589" s="4">
        <f t="shared" si="69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63"/>
        <v>43536.208333333328</v>
      </c>
      <c r="O589" s="12">
        <f t="shared" si="64"/>
        <v>2019</v>
      </c>
      <c r="P589" s="8">
        <f t="shared" si="65"/>
        <v>43536.208333333328</v>
      </c>
      <c r="Q589" t="b">
        <v>0</v>
      </c>
      <c r="R589" t="b">
        <v>1</v>
      </c>
      <c r="S589" t="s">
        <v>17</v>
      </c>
      <c r="T589" t="str">
        <f t="shared" si="66"/>
        <v>food</v>
      </c>
      <c r="U589" t="str">
        <f t="shared" si="67"/>
        <v>food trucks</v>
      </c>
    </row>
    <row r="590" spans="1:21" ht="22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4">
        <f t="shared" si="68"/>
        <v>0.7900824873096447</v>
      </c>
      <c r="H590" s="4">
        <f t="shared" si="69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63"/>
        <v>40293.208333333336</v>
      </c>
      <c r="O590" s="12">
        <f t="shared" si="64"/>
        <v>2010</v>
      </c>
      <c r="P590" s="8">
        <f t="shared" si="65"/>
        <v>40293.208333333336</v>
      </c>
      <c r="Q590" t="b">
        <v>0</v>
      </c>
      <c r="R590" t="b">
        <v>0</v>
      </c>
      <c r="S590" t="s">
        <v>33</v>
      </c>
      <c r="T590" t="str">
        <f t="shared" si="66"/>
        <v>theater</v>
      </c>
      <c r="U590" t="str">
        <f t="shared" si="67"/>
        <v>plays</v>
      </c>
    </row>
    <row r="591" spans="1:21" ht="22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4">
        <f t="shared" si="68"/>
        <v>0.64721518987341775</v>
      </c>
      <c r="H591" s="4">
        <f t="shared" si="69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63"/>
        <v>42197.208333333328</v>
      </c>
      <c r="O591" s="12">
        <f t="shared" si="64"/>
        <v>2015</v>
      </c>
      <c r="P591" s="8">
        <f t="shared" si="65"/>
        <v>42197.208333333328</v>
      </c>
      <c r="Q591" t="b">
        <v>0</v>
      </c>
      <c r="R591" t="b">
        <v>0</v>
      </c>
      <c r="S591" t="s">
        <v>42</v>
      </c>
      <c r="T591" t="str">
        <f t="shared" si="66"/>
        <v>film &amp; video</v>
      </c>
      <c r="U591" t="str">
        <f t="shared" si="67"/>
        <v>documentary</v>
      </c>
    </row>
    <row r="592" spans="1:21" ht="36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4">
        <f t="shared" si="68"/>
        <v>0.82028169014084507</v>
      </c>
      <c r="H592" s="4">
        <f t="shared" si="69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63"/>
        <v>42005.25</v>
      </c>
      <c r="O592" s="12">
        <f t="shared" si="64"/>
        <v>2015</v>
      </c>
      <c r="P592" s="8">
        <f t="shared" si="65"/>
        <v>42005.25</v>
      </c>
      <c r="Q592" t="b">
        <v>0</v>
      </c>
      <c r="R592" t="b">
        <v>0</v>
      </c>
      <c r="S592" t="s">
        <v>133</v>
      </c>
      <c r="T592" t="str">
        <f t="shared" si="66"/>
        <v>publishing</v>
      </c>
      <c r="U592" t="str">
        <f t="shared" si="67"/>
        <v>radio &amp; podcasts</v>
      </c>
    </row>
    <row r="593" spans="1:21" ht="22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4">
        <f t="shared" si="68"/>
        <v>10.376666666666667</v>
      </c>
      <c r="H593" s="4">
        <f t="shared" si="69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63"/>
        <v>40383.208333333336</v>
      </c>
      <c r="O593" s="12">
        <f t="shared" si="64"/>
        <v>2010</v>
      </c>
      <c r="P593" s="8">
        <f t="shared" si="65"/>
        <v>40383.208333333336</v>
      </c>
      <c r="Q593" t="b">
        <v>0</v>
      </c>
      <c r="R593" t="b">
        <v>0</v>
      </c>
      <c r="S593" t="s">
        <v>89</v>
      </c>
      <c r="T593" t="str">
        <f t="shared" si="66"/>
        <v>games</v>
      </c>
      <c r="U593" t="str">
        <f t="shared" si="67"/>
        <v>video games</v>
      </c>
    </row>
    <row r="594" spans="1:21" ht="36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4">
        <f t="shared" si="68"/>
        <v>0.12910076530612244</v>
      </c>
      <c r="H594" s="4">
        <f t="shared" si="69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63"/>
        <v>41798.208333333336</v>
      </c>
      <c r="O594" s="12">
        <f t="shared" si="64"/>
        <v>2014</v>
      </c>
      <c r="P594" s="8">
        <f t="shared" si="65"/>
        <v>41798.208333333336</v>
      </c>
      <c r="Q594" t="b">
        <v>0</v>
      </c>
      <c r="R594" t="b">
        <v>0</v>
      </c>
      <c r="S594" t="s">
        <v>33</v>
      </c>
      <c r="T594" t="str">
        <f t="shared" si="66"/>
        <v>theater</v>
      </c>
      <c r="U594" t="str">
        <f t="shared" si="67"/>
        <v>plays</v>
      </c>
    </row>
    <row r="595" spans="1:21" ht="2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4">
        <f t="shared" si="68"/>
        <v>1.5484210526315789</v>
      </c>
      <c r="H595" s="4">
        <f t="shared" si="69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63"/>
        <v>41737.208333333336</v>
      </c>
      <c r="O595" s="12">
        <f t="shared" si="64"/>
        <v>2014</v>
      </c>
      <c r="P595" s="8">
        <f t="shared" si="65"/>
        <v>41737.208333333336</v>
      </c>
      <c r="Q595" t="b">
        <v>0</v>
      </c>
      <c r="R595" t="b">
        <v>0</v>
      </c>
      <c r="S595" t="s">
        <v>71</v>
      </c>
      <c r="T595" t="str">
        <f t="shared" si="66"/>
        <v>film &amp; video</v>
      </c>
      <c r="U595" t="str">
        <f t="shared" si="67"/>
        <v>animation</v>
      </c>
    </row>
    <row r="596" spans="1:21" ht="36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4">
        <f t="shared" si="68"/>
        <v>7.0991735537190084E-2</v>
      </c>
      <c r="H596" s="4">
        <f t="shared" si="69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63"/>
        <v>42551.208333333328</v>
      </c>
      <c r="O596" s="12">
        <f t="shared" si="64"/>
        <v>2016</v>
      </c>
      <c r="P596" s="8">
        <f t="shared" si="65"/>
        <v>42551.208333333328</v>
      </c>
      <c r="Q596" t="b">
        <v>0</v>
      </c>
      <c r="R596" t="b">
        <v>1</v>
      </c>
      <c r="S596" t="s">
        <v>33</v>
      </c>
      <c r="T596" t="str">
        <f t="shared" si="66"/>
        <v>theater</v>
      </c>
      <c r="U596" t="str">
        <f t="shared" si="67"/>
        <v>plays</v>
      </c>
    </row>
    <row r="597" spans="1:21" ht="36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4">
        <f t="shared" si="68"/>
        <v>2.0852773826458035</v>
      </c>
      <c r="H597" s="4">
        <f t="shared" si="69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63"/>
        <v>40274.208333333336</v>
      </c>
      <c r="O597" s="12">
        <f t="shared" si="64"/>
        <v>2010</v>
      </c>
      <c r="P597" s="8">
        <f t="shared" si="65"/>
        <v>40274.208333333336</v>
      </c>
      <c r="Q597" t="b">
        <v>0</v>
      </c>
      <c r="R597" t="b">
        <v>1</v>
      </c>
      <c r="S597" t="s">
        <v>33</v>
      </c>
      <c r="T597" t="str">
        <f t="shared" si="66"/>
        <v>theater</v>
      </c>
      <c r="U597" t="str">
        <f t="shared" si="67"/>
        <v>plays</v>
      </c>
    </row>
    <row r="598" spans="1:21" ht="22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4">
        <f t="shared" si="68"/>
        <v>0.99683544303797467</v>
      </c>
      <c r="H598" s="4">
        <f t="shared" si="69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63"/>
        <v>42441.25</v>
      </c>
      <c r="O598" s="12">
        <f t="shared" si="64"/>
        <v>2016</v>
      </c>
      <c r="P598" s="8">
        <f t="shared" si="65"/>
        <v>42441.25</v>
      </c>
      <c r="Q598" t="b">
        <v>0</v>
      </c>
      <c r="R598" t="b">
        <v>1</v>
      </c>
      <c r="S598" t="s">
        <v>53</v>
      </c>
      <c r="T598" t="str">
        <f t="shared" si="66"/>
        <v>film &amp; video</v>
      </c>
      <c r="U598" t="str">
        <f t="shared" si="67"/>
        <v>drama</v>
      </c>
    </row>
    <row r="599" spans="1:21" ht="22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4">
        <f t="shared" si="68"/>
        <v>2.0159756097560977</v>
      </c>
      <c r="H599" s="4">
        <f t="shared" si="69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63"/>
        <v>43804.25</v>
      </c>
      <c r="O599" s="12">
        <f t="shared" si="64"/>
        <v>2019</v>
      </c>
      <c r="P599" s="8">
        <f t="shared" si="65"/>
        <v>43804.25</v>
      </c>
      <c r="Q599" t="b">
        <v>0</v>
      </c>
      <c r="R599" t="b">
        <v>0</v>
      </c>
      <c r="S599" t="s">
        <v>33</v>
      </c>
      <c r="T599" t="str">
        <f t="shared" si="66"/>
        <v>theater</v>
      </c>
      <c r="U599" t="str">
        <f t="shared" si="67"/>
        <v>plays</v>
      </c>
    </row>
    <row r="600" spans="1:21" ht="22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4">
        <f t="shared" si="68"/>
        <v>1.6209032258064515</v>
      </c>
      <c r="H600" s="4">
        <f t="shared" si="69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63"/>
        <v>40373.208333333336</v>
      </c>
      <c r="O600" s="12">
        <f t="shared" si="64"/>
        <v>2010</v>
      </c>
      <c r="P600" s="8">
        <f t="shared" si="65"/>
        <v>40373.208333333336</v>
      </c>
      <c r="Q600" t="b">
        <v>0</v>
      </c>
      <c r="R600" t="b">
        <v>0</v>
      </c>
      <c r="S600" t="s">
        <v>23</v>
      </c>
      <c r="T600" t="str">
        <f t="shared" si="66"/>
        <v>music</v>
      </c>
      <c r="U600" t="str">
        <f t="shared" si="67"/>
        <v>rock</v>
      </c>
    </row>
    <row r="601" spans="1:21" ht="36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4">
        <f t="shared" si="68"/>
        <v>3.6436208125445471E-2</v>
      </c>
      <c r="H601" s="4">
        <f t="shared" si="69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63"/>
        <v>42055.25</v>
      </c>
      <c r="O601" s="12">
        <f t="shared" si="64"/>
        <v>2015</v>
      </c>
      <c r="P601" s="8">
        <f t="shared" si="65"/>
        <v>42055.25</v>
      </c>
      <c r="Q601" t="b">
        <v>0</v>
      </c>
      <c r="R601" t="b">
        <v>0</v>
      </c>
      <c r="S601" t="s">
        <v>42</v>
      </c>
      <c r="T601" t="str">
        <f t="shared" si="66"/>
        <v>film &amp; video</v>
      </c>
      <c r="U601" t="str">
        <f t="shared" si="67"/>
        <v>documentary</v>
      </c>
    </row>
    <row r="602" spans="1:21" ht="22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4">
        <f t="shared" si="68"/>
        <v>0.05</v>
      </c>
      <c r="H602" s="4">
        <f t="shared" si="69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63"/>
        <v>41497.208333333336</v>
      </c>
      <c r="O602" s="12">
        <f t="shared" si="64"/>
        <v>2013</v>
      </c>
      <c r="P602" s="8">
        <f t="shared" si="65"/>
        <v>41497.208333333336</v>
      </c>
      <c r="Q602" t="b">
        <v>0</v>
      </c>
      <c r="R602" t="b">
        <v>0</v>
      </c>
      <c r="S602" t="s">
        <v>17</v>
      </c>
      <c r="T602" t="str">
        <f t="shared" si="66"/>
        <v>food</v>
      </c>
      <c r="U602" t="str">
        <f t="shared" si="67"/>
        <v>food trucks</v>
      </c>
    </row>
    <row r="603" spans="1:21" ht="22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4">
        <f t="shared" si="68"/>
        <v>2.0663492063492064</v>
      </c>
      <c r="H603" s="4">
        <f t="shared" si="69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63"/>
        <v>41806.208333333336</v>
      </c>
      <c r="O603" s="12">
        <f t="shared" si="64"/>
        <v>2014</v>
      </c>
      <c r="P603" s="8">
        <f t="shared" si="65"/>
        <v>41806.208333333336</v>
      </c>
      <c r="Q603" t="b">
        <v>1</v>
      </c>
      <c r="R603" t="b">
        <v>0</v>
      </c>
      <c r="S603" t="s">
        <v>65</v>
      </c>
      <c r="T603" t="str">
        <f t="shared" si="66"/>
        <v>technology</v>
      </c>
      <c r="U603" t="str">
        <f t="shared" si="67"/>
        <v>wearables</v>
      </c>
    </row>
    <row r="604" spans="1:21" ht="36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4">
        <f t="shared" si="68"/>
        <v>1.2823628691983122</v>
      </c>
      <c r="H604" s="4">
        <f t="shared" si="69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63"/>
        <v>42171.208333333328</v>
      </c>
      <c r="O604" s="12">
        <f t="shared" si="64"/>
        <v>2015</v>
      </c>
      <c r="P604" s="8">
        <f t="shared" si="65"/>
        <v>42171.208333333328</v>
      </c>
      <c r="Q604" t="b">
        <v>0</v>
      </c>
      <c r="R604" t="b">
        <v>0</v>
      </c>
      <c r="S604" t="s">
        <v>33</v>
      </c>
      <c r="T604" t="str">
        <f t="shared" si="66"/>
        <v>theater</v>
      </c>
      <c r="U604" t="str">
        <f t="shared" si="67"/>
        <v>plays</v>
      </c>
    </row>
    <row r="605" spans="1:21" ht="22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4">
        <f t="shared" si="68"/>
        <v>1.1966037735849056</v>
      </c>
      <c r="H605" s="4">
        <f t="shared" si="69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63"/>
        <v>43600.208333333328</v>
      </c>
      <c r="O605" s="12">
        <f t="shared" si="64"/>
        <v>2019</v>
      </c>
      <c r="P605" s="8">
        <f t="shared" si="65"/>
        <v>43600.208333333328</v>
      </c>
      <c r="Q605" t="b">
        <v>0</v>
      </c>
      <c r="R605" t="b">
        <v>0</v>
      </c>
      <c r="S605" t="s">
        <v>33</v>
      </c>
      <c r="T605" t="str">
        <f t="shared" si="66"/>
        <v>theater</v>
      </c>
      <c r="U605" t="str">
        <f t="shared" si="67"/>
        <v>plays</v>
      </c>
    </row>
    <row r="606" spans="1:21" ht="22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4">
        <f t="shared" si="68"/>
        <v>1.7073055242390078</v>
      </c>
      <c r="H606" s="4">
        <f t="shared" si="69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63"/>
        <v>40586.25</v>
      </c>
      <c r="O606" s="12">
        <f t="shared" si="64"/>
        <v>2011</v>
      </c>
      <c r="P606" s="8">
        <f t="shared" si="65"/>
        <v>40586.25</v>
      </c>
      <c r="Q606" t="b">
        <v>0</v>
      </c>
      <c r="R606" t="b">
        <v>0</v>
      </c>
      <c r="S606" t="s">
        <v>33</v>
      </c>
      <c r="T606" t="str">
        <f t="shared" si="66"/>
        <v>theater</v>
      </c>
      <c r="U606" t="str">
        <f t="shared" si="67"/>
        <v>plays</v>
      </c>
    </row>
    <row r="607" spans="1:21" ht="22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4">
        <f t="shared" si="68"/>
        <v>1.8721212121212121</v>
      </c>
      <c r="H607" s="4">
        <f t="shared" si="69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63"/>
        <v>42321.25</v>
      </c>
      <c r="O607" s="12">
        <f t="shared" si="64"/>
        <v>2015</v>
      </c>
      <c r="P607" s="8">
        <f t="shared" si="65"/>
        <v>42321.25</v>
      </c>
      <c r="Q607" t="b">
        <v>0</v>
      </c>
      <c r="R607" t="b">
        <v>0</v>
      </c>
      <c r="S607" t="s">
        <v>68</v>
      </c>
      <c r="T607" t="str">
        <f t="shared" si="66"/>
        <v>publishing</v>
      </c>
      <c r="U607" t="str">
        <f t="shared" si="67"/>
        <v>nonfiction</v>
      </c>
    </row>
    <row r="608" spans="1:21" ht="22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4">
        <f t="shared" si="68"/>
        <v>1.8838235294117647</v>
      </c>
      <c r="H608" s="4">
        <f t="shared" si="69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63"/>
        <v>42447.208333333328</v>
      </c>
      <c r="O608" s="12">
        <f t="shared" si="64"/>
        <v>2016</v>
      </c>
      <c r="P608" s="8">
        <f t="shared" si="65"/>
        <v>42447.208333333328</v>
      </c>
      <c r="Q608" t="b">
        <v>0</v>
      </c>
      <c r="R608" t="b">
        <v>0</v>
      </c>
      <c r="S608" t="s">
        <v>23</v>
      </c>
      <c r="T608" t="str">
        <f t="shared" si="66"/>
        <v>music</v>
      </c>
      <c r="U608" t="str">
        <f t="shared" si="67"/>
        <v>rock</v>
      </c>
    </row>
    <row r="609" spans="1:21" ht="22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4">
        <f t="shared" si="68"/>
        <v>1.3129869186046512</v>
      </c>
      <c r="H609" s="4">
        <f t="shared" si="69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63"/>
        <v>41723.208333333336</v>
      </c>
      <c r="O609" s="12">
        <f t="shared" si="64"/>
        <v>2014</v>
      </c>
      <c r="P609" s="8">
        <f t="shared" si="65"/>
        <v>41723.208333333336</v>
      </c>
      <c r="Q609" t="b">
        <v>0</v>
      </c>
      <c r="R609" t="b">
        <v>0</v>
      </c>
      <c r="S609" t="s">
        <v>17</v>
      </c>
      <c r="T609" t="str">
        <f t="shared" si="66"/>
        <v>food</v>
      </c>
      <c r="U609" t="str">
        <f t="shared" si="67"/>
        <v>food trucks</v>
      </c>
    </row>
    <row r="610" spans="1:21" ht="22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4">
        <f t="shared" si="68"/>
        <v>2.8397435897435899</v>
      </c>
      <c r="H610" s="4">
        <f t="shared" si="69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63"/>
        <v>43534.25</v>
      </c>
      <c r="O610" s="12">
        <f t="shared" si="64"/>
        <v>2019</v>
      </c>
      <c r="P610" s="8">
        <f t="shared" si="65"/>
        <v>43534.25</v>
      </c>
      <c r="Q610" t="b">
        <v>0</v>
      </c>
      <c r="R610" t="b">
        <v>1</v>
      </c>
      <c r="S610" t="s">
        <v>159</v>
      </c>
      <c r="T610" t="str">
        <f t="shared" si="66"/>
        <v>music</v>
      </c>
      <c r="U610" t="str">
        <f t="shared" si="67"/>
        <v>jazz</v>
      </c>
    </row>
    <row r="611" spans="1:21" ht="22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4">
        <f t="shared" si="68"/>
        <v>1.2041999999999999</v>
      </c>
      <c r="H611" s="4">
        <f t="shared" si="69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63"/>
        <v>43498.25</v>
      </c>
      <c r="O611" s="12">
        <f t="shared" si="64"/>
        <v>2019</v>
      </c>
      <c r="P611" s="8">
        <f t="shared" si="65"/>
        <v>43498.25</v>
      </c>
      <c r="Q611" t="b">
        <v>0</v>
      </c>
      <c r="R611" t="b">
        <v>0</v>
      </c>
      <c r="S611" t="s">
        <v>474</v>
      </c>
      <c r="T611" t="str">
        <f t="shared" si="66"/>
        <v>film &amp; video</v>
      </c>
      <c r="U611" t="str">
        <f t="shared" si="67"/>
        <v>science fiction</v>
      </c>
    </row>
    <row r="612" spans="1:21" ht="36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4">
        <f t="shared" si="68"/>
        <v>4.1905607476635511</v>
      </c>
      <c r="H612" s="4">
        <f t="shared" si="69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63"/>
        <v>41273.25</v>
      </c>
      <c r="O612" s="12">
        <f t="shared" si="64"/>
        <v>2012</v>
      </c>
      <c r="P612" s="8">
        <f t="shared" si="65"/>
        <v>41273.25</v>
      </c>
      <c r="Q612" t="b">
        <v>0</v>
      </c>
      <c r="R612" t="b">
        <v>0</v>
      </c>
      <c r="S612" t="s">
        <v>33</v>
      </c>
      <c r="T612" t="str">
        <f t="shared" si="66"/>
        <v>theater</v>
      </c>
      <c r="U612" t="str">
        <f t="shared" si="67"/>
        <v>plays</v>
      </c>
    </row>
    <row r="613" spans="1:21" ht="22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4">
        <f t="shared" si="68"/>
        <v>0.13853658536585367</v>
      </c>
      <c r="H613" s="4">
        <f t="shared" si="69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63"/>
        <v>41492.208333333336</v>
      </c>
      <c r="O613" s="12">
        <f t="shared" si="64"/>
        <v>2013</v>
      </c>
      <c r="P613" s="8">
        <f t="shared" si="65"/>
        <v>41492.208333333336</v>
      </c>
      <c r="Q613" t="b">
        <v>0</v>
      </c>
      <c r="R613" t="b">
        <v>0</v>
      </c>
      <c r="S613" t="s">
        <v>33</v>
      </c>
      <c r="T613" t="str">
        <f t="shared" si="66"/>
        <v>theater</v>
      </c>
      <c r="U613" t="str">
        <f t="shared" si="67"/>
        <v>plays</v>
      </c>
    </row>
    <row r="614" spans="1:21" ht="22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4">
        <f t="shared" si="68"/>
        <v>1.3943548387096774</v>
      </c>
      <c r="H614" s="4">
        <f t="shared" si="69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63"/>
        <v>40497.25</v>
      </c>
      <c r="O614" s="12">
        <f t="shared" si="64"/>
        <v>2010</v>
      </c>
      <c r="P614" s="8">
        <f t="shared" si="65"/>
        <v>40497.25</v>
      </c>
      <c r="Q614" t="b">
        <v>0</v>
      </c>
      <c r="R614" t="b">
        <v>0</v>
      </c>
      <c r="S614" t="s">
        <v>50</v>
      </c>
      <c r="T614" t="str">
        <f t="shared" si="66"/>
        <v>music</v>
      </c>
      <c r="U614" t="str">
        <f t="shared" si="67"/>
        <v>electric music</v>
      </c>
    </row>
    <row r="615" spans="1:21" ht="36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4">
        <f t="shared" si="68"/>
        <v>1.74</v>
      </c>
      <c r="H615" s="4">
        <f t="shared" si="69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63"/>
        <v>42982.208333333328</v>
      </c>
      <c r="O615" s="12">
        <f t="shared" si="64"/>
        <v>2017</v>
      </c>
      <c r="P615" s="8">
        <f t="shared" si="65"/>
        <v>42982.208333333328</v>
      </c>
      <c r="Q615" t="b">
        <v>0</v>
      </c>
      <c r="R615" t="b">
        <v>0</v>
      </c>
      <c r="S615" t="s">
        <v>33</v>
      </c>
      <c r="T615" t="str">
        <f t="shared" si="66"/>
        <v>theater</v>
      </c>
      <c r="U615" t="str">
        <f t="shared" si="67"/>
        <v>plays</v>
      </c>
    </row>
    <row r="616" spans="1:21" ht="36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4">
        <f t="shared" si="68"/>
        <v>1.5549056603773586</v>
      </c>
      <c r="H616" s="4">
        <f t="shared" si="69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63"/>
        <v>42764.25</v>
      </c>
      <c r="O616" s="12">
        <f t="shared" si="64"/>
        <v>2017</v>
      </c>
      <c r="P616" s="8">
        <f t="shared" si="65"/>
        <v>42764.25</v>
      </c>
      <c r="Q616" t="b">
        <v>0</v>
      </c>
      <c r="R616" t="b">
        <v>0</v>
      </c>
      <c r="S616" t="s">
        <v>33</v>
      </c>
      <c r="T616" t="str">
        <f t="shared" si="66"/>
        <v>theater</v>
      </c>
      <c r="U616" t="str">
        <f t="shared" si="67"/>
        <v>plays</v>
      </c>
    </row>
    <row r="617" spans="1:21" ht="22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4">
        <f t="shared" si="68"/>
        <v>1.7044705882352942</v>
      </c>
      <c r="H617" s="4">
        <f t="shared" si="69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63"/>
        <v>42499.208333333328</v>
      </c>
      <c r="O617" s="12">
        <f t="shared" si="64"/>
        <v>2016</v>
      </c>
      <c r="P617" s="8">
        <f t="shared" si="65"/>
        <v>42499.208333333328</v>
      </c>
      <c r="Q617" t="b">
        <v>0</v>
      </c>
      <c r="R617" t="b">
        <v>0</v>
      </c>
      <c r="S617" t="s">
        <v>33</v>
      </c>
      <c r="T617" t="str">
        <f t="shared" si="66"/>
        <v>theater</v>
      </c>
      <c r="U617" t="str">
        <f t="shared" si="67"/>
        <v>plays</v>
      </c>
    </row>
    <row r="618" spans="1:21" ht="22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4">
        <f t="shared" si="68"/>
        <v>1.8951562500000001</v>
      </c>
      <c r="H618" s="4">
        <f t="shared" si="69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63"/>
        <v>41538.208333333336</v>
      </c>
      <c r="O618" s="12">
        <f t="shared" si="64"/>
        <v>2013</v>
      </c>
      <c r="P618" s="8">
        <f t="shared" si="65"/>
        <v>41538.208333333336</v>
      </c>
      <c r="Q618" t="b">
        <v>0</v>
      </c>
      <c r="R618" t="b">
        <v>1</v>
      </c>
      <c r="S618" t="s">
        <v>60</v>
      </c>
      <c r="T618" t="str">
        <f t="shared" si="66"/>
        <v>music</v>
      </c>
      <c r="U618" t="str">
        <f t="shared" si="67"/>
        <v>indie rock</v>
      </c>
    </row>
    <row r="619" spans="1:21" ht="22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4">
        <f t="shared" si="68"/>
        <v>2.4971428571428573</v>
      </c>
      <c r="H619" s="4">
        <f t="shared" si="69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63"/>
        <v>41804.208333333336</v>
      </c>
      <c r="O619" s="12">
        <f t="shared" si="64"/>
        <v>2014</v>
      </c>
      <c r="P619" s="8">
        <f t="shared" si="65"/>
        <v>41804.208333333336</v>
      </c>
      <c r="Q619" t="b">
        <v>0</v>
      </c>
      <c r="R619" t="b">
        <v>0</v>
      </c>
      <c r="S619" t="s">
        <v>33</v>
      </c>
      <c r="T619" t="str">
        <f t="shared" si="66"/>
        <v>theater</v>
      </c>
      <c r="U619" t="str">
        <f t="shared" si="67"/>
        <v>plays</v>
      </c>
    </row>
    <row r="620" spans="1:21" ht="22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4">
        <f t="shared" si="68"/>
        <v>0.48860523665659616</v>
      </c>
      <c r="H620" s="4">
        <f t="shared" si="69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63"/>
        <v>41417.208333333336</v>
      </c>
      <c r="O620" s="12">
        <f t="shared" si="64"/>
        <v>2013</v>
      </c>
      <c r="P620" s="8">
        <f t="shared" si="65"/>
        <v>41417.208333333336</v>
      </c>
      <c r="Q620" t="b">
        <v>0</v>
      </c>
      <c r="R620" t="b">
        <v>0</v>
      </c>
      <c r="S620" t="s">
        <v>68</v>
      </c>
      <c r="T620" t="str">
        <f t="shared" si="66"/>
        <v>publishing</v>
      </c>
      <c r="U620" t="str">
        <f t="shared" si="67"/>
        <v>nonfiction</v>
      </c>
    </row>
    <row r="621" spans="1:21" ht="22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4">
        <f t="shared" si="68"/>
        <v>0.28461970393057684</v>
      </c>
      <c r="H621" s="4">
        <f t="shared" si="69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63"/>
        <v>40670.208333333336</v>
      </c>
      <c r="O621" s="12">
        <f t="shared" si="64"/>
        <v>2011</v>
      </c>
      <c r="P621" s="8">
        <f t="shared" si="65"/>
        <v>40670.208333333336</v>
      </c>
      <c r="Q621" t="b">
        <v>1</v>
      </c>
      <c r="R621" t="b">
        <v>1</v>
      </c>
      <c r="S621" t="s">
        <v>33</v>
      </c>
      <c r="T621" t="str">
        <f t="shared" si="66"/>
        <v>theater</v>
      </c>
      <c r="U621" t="str">
        <f t="shared" si="67"/>
        <v>plays</v>
      </c>
    </row>
    <row r="622" spans="1:21" ht="22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4">
        <f t="shared" si="68"/>
        <v>2.6802325581395348</v>
      </c>
      <c r="H622" s="4">
        <f t="shared" si="69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63"/>
        <v>42563.208333333328</v>
      </c>
      <c r="O622" s="12">
        <f t="shared" si="64"/>
        <v>2016</v>
      </c>
      <c r="P622" s="8">
        <f t="shared" si="65"/>
        <v>42563.208333333328</v>
      </c>
      <c r="Q622" t="b">
        <v>0</v>
      </c>
      <c r="R622" t="b">
        <v>0</v>
      </c>
      <c r="S622" t="s">
        <v>122</v>
      </c>
      <c r="T622" t="str">
        <f t="shared" si="66"/>
        <v>photography</v>
      </c>
      <c r="U622" t="str">
        <f t="shared" si="67"/>
        <v>photography books</v>
      </c>
    </row>
    <row r="623" spans="1:21" ht="22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4">
        <f t="shared" si="68"/>
        <v>6.1980078125000002</v>
      </c>
      <c r="H623" s="4">
        <f t="shared" si="69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63"/>
        <v>42631.208333333328</v>
      </c>
      <c r="O623" s="12">
        <f t="shared" si="64"/>
        <v>2016</v>
      </c>
      <c r="P623" s="8">
        <f t="shared" si="65"/>
        <v>42631.208333333328</v>
      </c>
      <c r="Q623" t="b">
        <v>0</v>
      </c>
      <c r="R623" t="b">
        <v>0</v>
      </c>
      <c r="S623" t="s">
        <v>33</v>
      </c>
      <c r="T623" t="str">
        <f t="shared" si="66"/>
        <v>theater</v>
      </c>
      <c r="U623" t="str">
        <f t="shared" si="67"/>
        <v>plays</v>
      </c>
    </row>
    <row r="624" spans="1:21" ht="22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4">
        <f t="shared" si="68"/>
        <v>3.1301587301587303E-2</v>
      </c>
      <c r="H624" s="4">
        <f t="shared" si="69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63"/>
        <v>43231.208333333328</v>
      </c>
      <c r="O624" s="12">
        <f t="shared" si="64"/>
        <v>2018</v>
      </c>
      <c r="P624" s="8">
        <f t="shared" si="65"/>
        <v>43231.208333333328</v>
      </c>
      <c r="Q624" t="b">
        <v>0</v>
      </c>
      <c r="R624" t="b">
        <v>0</v>
      </c>
      <c r="S624" t="s">
        <v>60</v>
      </c>
      <c r="T624" t="str">
        <f t="shared" si="66"/>
        <v>music</v>
      </c>
      <c r="U624" t="str">
        <f t="shared" si="67"/>
        <v>indie rock</v>
      </c>
    </row>
    <row r="625" spans="1:21" ht="22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4">
        <f t="shared" si="68"/>
        <v>1.5992152704135738</v>
      </c>
      <c r="H625" s="4">
        <f t="shared" si="69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63"/>
        <v>42206.208333333328</v>
      </c>
      <c r="O625" s="12">
        <f t="shared" si="64"/>
        <v>2015</v>
      </c>
      <c r="P625" s="8">
        <f t="shared" si="65"/>
        <v>42206.208333333328</v>
      </c>
      <c r="Q625" t="b">
        <v>0</v>
      </c>
      <c r="R625" t="b">
        <v>0</v>
      </c>
      <c r="S625" t="s">
        <v>33</v>
      </c>
      <c r="T625" t="str">
        <f t="shared" si="66"/>
        <v>theater</v>
      </c>
      <c r="U625" t="str">
        <f t="shared" si="67"/>
        <v>plays</v>
      </c>
    </row>
    <row r="626" spans="1:21" ht="22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4">
        <f t="shared" si="68"/>
        <v>2.793921568627451</v>
      </c>
      <c r="H626" s="4">
        <f t="shared" si="69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63"/>
        <v>42035.25</v>
      </c>
      <c r="O626" s="12">
        <f t="shared" si="64"/>
        <v>2015</v>
      </c>
      <c r="P626" s="8">
        <f t="shared" si="65"/>
        <v>42035.25</v>
      </c>
      <c r="Q626" t="b">
        <v>0</v>
      </c>
      <c r="R626" t="b">
        <v>0</v>
      </c>
      <c r="S626" t="s">
        <v>122</v>
      </c>
      <c r="T626" t="str">
        <f t="shared" si="66"/>
        <v>photography</v>
      </c>
      <c r="U626" t="str">
        <f t="shared" si="67"/>
        <v>photography books</v>
      </c>
    </row>
    <row r="627" spans="1:21" ht="36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4">
        <f t="shared" si="68"/>
        <v>0.77373333333333338</v>
      </c>
      <c r="H627" s="4">
        <f t="shared" si="69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63"/>
        <v>43871.25</v>
      </c>
      <c r="O627" s="12">
        <f t="shared" si="64"/>
        <v>2020</v>
      </c>
      <c r="P627" s="8">
        <f t="shared" si="65"/>
        <v>43871.25</v>
      </c>
      <c r="Q627" t="b">
        <v>0</v>
      </c>
      <c r="R627" t="b">
        <v>0</v>
      </c>
      <c r="S627" t="s">
        <v>33</v>
      </c>
      <c r="T627" t="str">
        <f t="shared" si="66"/>
        <v>theater</v>
      </c>
      <c r="U627" t="str">
        <f t="shared" si="67"/>
        <v>plays</v>
      </c>
    </row>
    <row r="628" spans="1:21" ht="36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4">
        <f t="shared" si="68"/>
        <v>2.0632812500000002</v>
      </c>
      <c r="H628" s="4">
        <f t="shared" si="69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63"/>
        <v>40458.208333333336</v>
      </c>
      <c r="O628" s="12">
        <f t="shared" si="64"/>
        <v>2010</v>
      </c>
      <c r="P628" s="8">
        <f t="shared" si="65"/>
        <v>40458.208333333336</v>
      </c>
      <c r="Q628" t="b">
        <v>0</v>
      </c>
      <c r="R628" t="b">
        <v>1</v>
      </c>
      <c r="S628" t="s">
        <v>33</v>
      </c>
      <c r="T628" t="str">
        <f t="shared" si="66"/>
        <v>theater</v>
      </c>
      <c r="U628" t="str">
        <f t="shared" si="67"/>
        <v>plays</v>
      </c>
    </row>
    <row r="629" spans="1:21" ht="22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4">
        <f t="shared" si="68"/>
        <v>6.9424999999999999</v>
      </c>
      <c r="H629" s="4">
        <f t="shared" si="69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63"/>
        <v>40369.208333333336</v>
      </c>
      <c r="O629" s="12">
        <f t="shared" si="64"/>
        <v>2010</v>
      </c>
      <c r="P629" s="8">
        <f t="shared" si="65"/>
        <v>40369.208333333336</v>
      </c>
      <c r="Q629" t="b">
        <v>1</v>
      </c>
      <c r="R629" t="b">
        <v>0</v>
      </c>
      <c r="S629" t="s">
        <v>17</v>
      </c>
      <c r="T629" t="str">
        <f t="shared" si="66"/>
        <v>food</v>
      </c>
      <c r="U629" t="str">
        <f t="shared" si="67"/>
        <v>food trucks</v>
      </c>
    </row>
    <row r="630" spans="1:21" ht="22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4">
        <f t="shared" si="68"/>
        <v>1.5178947368421052</v>
      </c>
      <c r="H630" s="4">
        <f t="shared" si="69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63"/>
        <v>40458.208333333336</v>
      </c>
      <c r="O630" s="12">
        <f t="shared" si="64"/>
        <v>2010</v>
      </c>
      <c r="P630" s="8">
        <f t="shared" si="65"/>
        <v>40458.208333333336</v>
      </c>
      <c r="Q630" t="b">
        <v>0</v>
      </c>
      <c r="R630" t="b">
        <v>0</v>
      </c>
      <c r="S630" t="s">
        <v>60</v>
      </c>
      <c r="T630" t="str">
        <f t="shared" si="66"/>
        <v>music</v>
      </c>
      <c r="U630" t="str">
        <f t="shared" si="67"/>
        <v>indie rock</v>
      </c>
    </row>
    <row r="631" spans="1:21" ht="22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4">
        <f t="shared" si="68"/>
        <v>0.64582072176949945</v>
      </c>
      <c r="H631" s="4">
        <f t="shared" si="69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63"/>
        <v>42559.208333333328</v>
      </c>
      <c r="O631" s="12">
        <f t="shared" si="64"/>
        <v>2016</v>
      </c>
      <c r="P631" s="8">
        <f t="shared" si="65"/>
        <v>42559.208333333328</v>
      </c>
      <c r="Q631" t="b">
        <v>0</v>
      </c>
      <c r="R631" t="b">
        <v>1</v>
      </c>
      <c r="S631" t="s">
        <v>33</v>
      </c>
      <c r="T631" t="str">
        <f t="shared" si="66"/>
        <v>theater</v>
      </c>
      <c r="U631" t="str">
        <f t="shared" si="67"/>
        <v>plays</v>
      </c>
    </row>
    <row r="632" spans="1:21" ht="22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4">
        <f t="shared" si="68"/>
        <v>0.62873684210526315</v>
      </c>
      <c r="H632" s="4">
        <f t="shared" si="69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63"/>
        <v>43597.208333333328</v>
      </c>
      <c r="O632" s="12">
        <f t="shared" si="64"/>
        <v>2019</v>
      </c>
      <c r="P632" s="8">
        <f t="shared" si="65"/>
        <v>43597.208333333328</v>
      </c>
      <c r="Q632" t="b">
        <v>0</v>
      </c>
      <c r="R632" t="b">
        <v>1</v>
      </c>
      <c r="S632" t="s">
        <v>33</v>
      </c>
      <c r="T632" t="str">
        <f t="shared" si="66"/>
        <v>theater</v>
      </c>
      <c r="U632" t="str">
        <f t="shared" si="67"/>
        <v>plays</v>
      </c>
    </row>
    <row r="633" spans="1:21" ht="22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4">
        <f t="shared" si="68"/>
        <v>3.1039864864864866</v>
      </c>
      <c r="H633" s="4">
        <f t="shared" si="69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63"/>
        <v>43554.208333333328</v>
      </c>
      <c r="O633" s="12">
        <f t="shared" si="64"/>
        <v>2019</v>
      </c>
      <c r="P633" s="8">
        <f t="shared" si="65"/>
        <v>43554.208333333328</v>
      </c>
      <c r="Q633" t="b">
        <v>0</v>
      </c>
      <c r="R633" t="b">
        <v>0</v>
      </c>
      <c r="S633" t="s">
        <v>33</v>
      </c>
      <c r="T633" t="str">
        <f t="shared" si="66"/>
        <v>theater</v>
      </c>
      <c r="U633" t="str">
        <f t="shared" si="67"/>
        <v>plays</v>
      </c>
    </row>
    <row r="634" spans="1:21" ht="22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4">
        <f t="shared" si="68"/>
        <v>0.42859916782246882</v>
      </c>
      <c r="H634" s="4">
        <f t="shared" si="69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63"/>
        <v>41963.25</v>
      </c>
      <c r="O634" s="12">
        <f t="shared" si="64"/>
        <v>2014</v>
      </c>
      <c r="P634" s="8">
        <f t="shared" si="65"/>
        <v>41963.25</v>
      </c>
      <c r="Q634" t="b">
        <v>0</v>
      </c>
      <c r="R634" t="b">
        <v>0</v>
      </c>
      <c r="S634" t="s">
        <v>33</v>
      </c>
      <c r="T634" t="str">
        <f t="shared" si="66"/>
        <v>theater</v>
      </c>
      <c r="U634" t="str">
        <f t="shared" si="67"/>
        <v>plays</v>
      </c>
    </row>
    <row r="635" spans="1:21" ht="36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4">
        <f t="shared" si="68"/>
        <v>0.83119402985074631</v>
      </c>
      <c r="H635" s="4">
        <f t="shared" si="69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63"/>
        <v>42319.25</v>
      </c>
      <c r="O635" s="12">
        <f t="shared" si="64"/>
        <v>2015</v>
      </c>
      <c r="P635" s="8">
        <f t="shared" si="65"/>
        <v>42319.25</v>
      </c>
      <c r="Q635" t="b">
        <v>0</v>
      </c>
      <c r="R635" t="b">
        <v>0</v>
      </c>
      <c r="S635" t="s">
        <v>71</v>
      </c>
      <c r="T635" t="str">
        <f t="shared" si="66"/>
        <v>film &amp; video</v>
      </c>
      <c r="U635" t="str">
        <f t="shared" si="67"/>
        <v>animation</v>
      </c>
    </row>
    <row r="636" spans="1:21" ht="22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4">
        <f t="shared" si="68"/>
        <v>0.78531302876480547</v>
      </c>
      <c r="H636" s="4">
        <f t="shared" si="69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63"/>
        <v>42833.208333333328</v>
      </c>
      <c r="O636" s="12">
        <f t="shared" si="64"/>
        <v>2017</v>
      </c>
      <c r="P636" s="8">
        <f t="shared" si="65"/>
        <v>42833.208333333328</v>
      </c>
      <c r="Q636" t="b">
        <v>0</v>
      </c>
      <c r="R636" t="b">
        <v>0</v>
      </c>
      <c r="S636" t="s">
        <v>269</v>
      </c>
      <c r="T636" t="str">
        <f t="shared" si="66"/>
        <v>film &amp; video</v>
      </c>
      <c r="U636" t="str">
        <f t="shared" si="67"/>
        <v>television</v>
      </c>
    </row>
    <row r="637" spans="1:21" ht="22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4">
        <f t="shared" si="68"/>
        <v>1.1409352517985611</v>
      </c>
      <c r="H637" s="4">
        <f t="shared" si="69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63"/>
        <v>41346.208333333336</v>
      </c>
      <c r="O637" s="12">
        <f t="shared" si="64"/>
        <v>2013</v>
      </c>
      <c r="P637" s="8">
        <f t="shared" si="65"/>
        <v>41346.208333333336</v>
      </c>
      <c r="Q637" t="b">
        <v>0</v>
      </c>
      <c r="R637" t="b">
        <v>0</v>
      </c>
      <c r="S637" t="s">
        <v>269</v>
      </c>
      <c r="T637" t="str">
        <f t="shared" si="66"/>
        <v>film &amp; video</v>
      </c>
      <c r="U637" t="str">
        <f t="shared" si="67"/>
        <v>television</v>
      </c>
    </row>
    <row r="638" spans="1:21" ht="22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4">
        <f t="shared" si="68"/>
        <v>0.64537683358624176</v>
      </c>
      <c r="H638" s="4">
        <f t="shared" si="69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63"/>
        <v>40971.25</v>
      </c>
      <c r="O638" s="12">
        <f t="shared" si="64"/>
        <v>2012</v>
      </c>
      <c r="P638" s="8">
        <f t="shared" si="65"/>
        <v>40971.25</v>
      </c>
      <c r="Q638" t="b">
        <v>0</v>
      </c>
      <c r="R638" t="b">
        <v>1</v>
      </c>
      <c r="S638" t="s">
        <v>71</v>
      </c>
      <c r="T638" t="str">
        <f t="shared" si="66"/>
        <v>film &amp; video</v>
      </c>
      <c r="U638" t="str">
        <f t="shared" si="67"/>
        <v>animation</v>
      </c>
    </row>
    <row r="639" spans="1:21" ht="22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4">
        <f t="shared" si="68"/>
        <v>0.79411764705882348</v>
      </c>
      <c r="H639" s="4">
        <f t="shared" si="69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63"/>
        <v>42696.25</v>
      </c>
      <c r="O639" s="12">
        <f t="shared" si="64"/>
        <v>2016</v>
      </c>
      <c r="P639" s="8">
        <f t="shared" si="65"/>
        <v>42696.25</v>
      </c>
      <c r="Q639" t="b">
        <v>0</v>
      </c>
      <c r="R639" t="b">
        <v>0</v>
      </c>
      <c r="S639" t="s">
        <v>33</v>
      </c>
      <c r="T639" t="str">
        <f t="shared" si="66"/>
        <v>theater</v>
      </c>
      <c r="U639" t="str">
        <f t="shared" si="67"/>
        <v>plays</v>
      </c>
    </row>
    <row r="640" spans="1:21" ht="22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4">
        <f t="shared" si="68"/>
        <v>0.11419117647058824</v>
      </c>
      <c r="H640" s="4">
        <f t="shared" si="69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63"/>
        <v>40398.208333333336</v>
      </c>
      <c r="O640" s="12">
        <f t="shared" si="64"/>
        <v>2010</v>
      </c>
      <c r="P640" s="8">
        <f t="shared" si="65"/>
        <v>40398.208333333336</v>
      </c>
      <c r="Q640" t="b">
        <v>0</v>
      </c>
      <c r="R640" t="b">
        <v>1</v>
      </c>
      <c r="S640" t="s">
        <v>33</v>
      </c>
      <c r="T640" t="str">
        <f t="shared" si="66"/>
        <v>theater</v>
      </c>
      <c r="U640" t="str">
        <f t="shared" si="67"/>
        <v>plays</v>
      </c>
    </row>
    <row r="641" spans="1:21" ht="22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4">
        <f t="shared" si="68"/>
        <v>0.56186046511627907</v>
      </c>
      <c r="H641" s="4">
        <f t="shared" si="69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63"/>
        <v>43309.208333333328</v>
      </c>
      <c r="O641" s="12">
        <f t="shared" si="64"/>
        <v>2018</v>
      </c>
      <c r="P641" s="8">
        <f t="shared" si="65"/>
        <v>43309.208333333328</v>
      </c>
      <c r="Q641" t="b">
        <v>0</v>
      </c>
      <c r="R641" t="b">
        <v>1</v>
      </c>
      <c r="S641" t="s">
        <v>53</v>
      </c>
      <c r="T641" t="str">
        <f t="shared" si="66"/>
        <v>film &amp; video</v>
      </c>
      <c r="U641" t="str">
        <f t="shared" si="67"/>
        <v>drama</v>
      </c>
    </row>
    <row r="642" spans="1:21" ht="22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4">
        <f t="shared" si="68"/>
        <v>0.16501669449081802</v>
      </c>
      <c r="H642" s="4">
        <f t="shared" si="69"/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63"/>
        <v>42390.25</v>
      </c>
      <c r="O642" s="12">
        <f t="shared" si="64"/>
        <v>2016</v>
      </c>
      <c r="P642" s="8">
        <f t="shared" si="65"/>
        <v>42390.25</v>
      </c>
      <c r="Q642" t="b">
        <v>0</v>
      </c>
      <c r="R642" t="b">
        <v>0</v>
      </c>
      <c r="S642" t="s">
        <v>33</v>
      </c>
      <c r="T642" t="str">
        <f t="shared" si="66"/>
        <v>theater</v>
      </c>
      <c r="U642" t="str">
        <f t="shared" si="67"/>
        <v>plays</v>
      </c>
    </row>
    <row r="643" spans="1:21" ht="36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4">
        <f t="shared" si="68"/>
        <v>1.1996808510638297</v>
      </c>
      <c r="H643" s="4">
        <f t="shared" si="69"/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70">(((M643/60)/60)/24)+DATE(1970,1,1)</f>
        <v>42814.208333333328</v>
      </c>
      <c r="O643" s="12">
        <f t="shared" ref="O643:O706" si="71">YEAR(N643)</f>
        <v>2017</v>
      </c>
      <c r="P643" s="8">
        <f t="shared" ref="P643:P706" si="72">(((M643/60)/60)/24)+DATE(1970,1,1)</f>
        <v>42814.208333333328</v>
      </c>
      <c r="Q643" t="b">
        <v>0</v>
      </c>
      <c r="R643" t="b">
        <v>0</v>
      </c>
      <c r="S643" t="s">
        <v>33</v>
      </c>
      <c r="T643" t="str">
        <f t="shared" ref="T643:T706" si="73">MID(S643,1,SEARCH("/",S643)-1)</f>
        <v>theater</v>
      </c>
      <c r="U643" t="str">
        <f t="shared" ref="U643:U706" si="74">MID(S643,SEARCH("/",S643)+1,LEN(S643))</f>
        <v>plays</v>
      </c>
    </row>
    <row r="644" spans="1:21" ht="22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4">
        <f t="shared" ref="G644:G707" si="75">E644/D644</f>
        <v>1.4545652173913044</v>
      </c>
      <c r="H644" s="4">
        <f t="shared" ref="H644:H707" si="76">E644/I644</f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70"/>
        <v>43460.25</v>
      </c>
      <c r="O644" s="12">
        <f t="shared" si="71"/>
        <v>2018</v>
      </c>
      <c r="P644" s="8">
        <f t="shared" si="72"/>
        <v>43460.25</v>
      </c>
      <c r="Q644" t="b">
        <v>0</v>
      </c>
      <c r="R644" t="b">
        <v>0</v>
      </c>
      <c r="S644" t="s">
        <v>65</v>
      </c>
      <c r="T644" t="str">
        <f t="shared" si="73"/>
        <v>technology</v>
      </c>
      <c r="U644" t="str">
        <f t="shared" si="74"/>
        <v>wearables</v>
      </c>
    </row>
    <row r="645" spans="1:21" ht="22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4">
        <f t="shared" si="75"/>
        <v>2.2138255033557046</v>
      </c>
      <c r="H645" s="4">
        <f t="shared" si="76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70"/>
        <v>42813.208333333328</v>
      </c>
      <c r="O645" s="12">
        <f t="shared" si="71"/>
        <v>2017</v>
      </c>
      <c r="P645" s="8">
        <f t="shared" si="72"/>
        <v>42813.208333333328</v>
      </c>
      <c r="Q645" t="b">
        <v>0</v>
      </c>
      <c r="R645" t="b">
        <v>0</v>
      </c>
      <c r="S645" t="s">
        <v>33</v>
      </c>
      <c r="T645" t="str">
        <f t="shared" si="73"/>
        <v>theater</v>
      </c>
      <c r="U645" t="str">
        <f t="shared" si="74"/>
        <v>plays</v>
      </c>
    </row>
    <row r="646" spans="1:21" ht="22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4">
        <f t="shared" si="75"/>
        <v>0.48396694214876035</v>
      </c>
      <c r="H646" s="4">
        <f t="shared" si="76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70"/>
        <v>43468.25</v>
      </c>
      <c r="O646" s="12">
        <f t="shared" si="71"/>
        <v>2019</v>
      </c>
      <c r="P646" s="8">
        <f t="shared" si="72"/>
        <v>43468.25</v>
      </c>
      <c r="Q646" t="b">
        <v>0</v>
      </c>
      <c r="R646" t="b">
        <v>0</v>
      </c>
      <c r="S646" t="s">
        <v>33</v>
      </c>
      <c r="T646" t="str">
        <f t="shared" si="73"/>
        <v>theater</v>
      </c>
      <c r="U646" t="str">
        <f t="shared" si="74"/>
        <v>plays</v>
      </c>
    </row>
    <row r="647" spans="1:21" ht="22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4">
        <f t="shared" si="75"/>
        <v>0.92911504424778757</v>
      </c>
      <c r="H647" s="4">
        <f t="shared" si="76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70"/>
        <v>43390.208333333328</v>
      </c>
      <c r="O647" s="12">
        <f t="shared" si="71"/>
        <v>2018</v>
      </c>
      <c r="P647" s="8">
        <f t="shared" si="72"/>
        <v>43390.208333333328</v>
      </c>
      <c r="Q647" t="b">
        <v>0</v>
      </c>
      <c r="R647" t="b">
        <v>1</v>
      </c>
      <c r="S647" t="s">
        <v>23</v>
      </c>
      <c r="T647" t="str">
        <f t="shared" si="73"/>
        <v>music</v>
      </c>
      <c r="U647" t="str">
        <f t="shared" si="74"/>
        <v>rock</v>
      </c>
    </row>
    <row r="648" spans="1:21" ht="22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4">
        <f t="shared" si="75"/>
        <v>0.88599797365754818</v>
      </c>
      <c r="H648" s="4">
        <f t="shared" si="76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70"/>
        <v>41357.208333333336</v>
      </c>
      <c r="O648" s="12">
        <f t="shared" si="71"/>
        <v>2013</v>
      </c>
      <c r="P648" s="8">
        <f t="shared" si="72"/>
        <v>41357.208333333336</v>
      </c>
      <c r="Q648" t="b">
        <v>0</v>
      </c>
      <c r="R648" t="b">
        <v>0</v>
      </c>
      <c r="S648" t="s">
        <v>89</v>
      </c>
      <c r="T648" t="str">
        <f t="shared" si="73"/>
        <v>games</v>
      </c>
      <c r="U648" t="str">
        <f t="shared" si="74"/>
        <v>video games</v>
      </c>
    </row>
    <row r="649" spans="1:21" ht="22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4">
        <f t="shared" si="75"/>
        <v>0.41399999999999998</v>
      </c>
      <c r="H649" s="4">
        <f t="shared" si="76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70"/>
        <v>43223.208333333328</v>
      </c>
      <c r="O649" s="12">
        <f t="shared" si="71"/>
        <v>2018</v>
      </c>
      <c r="P649" s="8">
        <f t="shared" si="72"/>
        <v>43223.208333333328</v>
      </c>
      <c r="Q649" t="b">
        <v>0</v>
      </c>
      <c r="R649" t="b">
        <v>0</v>
      </c>
      <c r="S649" t="s">
        <v>206</v>
      </c>
      <c r="T649" t="str">
        <f t="shared" si="73"/>
        <v>publishing</v>
      </c>
      <c r="U649" t="str">
        <f t="shared" si="74"/>
        <v>translations</v>
      </c>
    </row>
    <row r="650" spans="1:21" ht="22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4">
        <f t="shared" si="75"/>
        <v>0.63056795131845844</v>
      </c>
      <c r="H650" s="4">
        <f t="shared" si="76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70"/>
        <v>42940.208333333328</v>
      </c>
      <c r="O650" s="12">
        <f t="shared" si="71"/>
        <v>2017</v>
      </c>
      <c r="P650" s="8">
        <f t="shared" si="72"/>
        <v>42940.208333333328</v>
      </c>
      <c r="Q650" t="b">
        <v>1</v>
      </c>
      <c r="R650" t="b">
        <v>0</v>
      </c>
      <c r="S650" t="s">
        <v>17</v>
      </c>
      <c r="T650" t="str">
        <f t="shared" si="73"/>
        <v>food</v>
      </c>
      <c r="U650" t="str">
        <f t="shared" si="74"/>
        <v>food trucks</v>
      </c>
    </row>
    <row r="651" spans="1:21" ht="22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4">
        <f t="shared" si="75"/>
        <v>0.48482333607230893</v>
      </c>
      <c r="H651" s="4">
        <f t="shared" si="76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70"/>
        <v>40482.208333333336</v>
      </c>
      <c r="O651" s="12">
        <f t="shared" si="71"/>
        <v>2010</v>
      </c>
      <c r="P651" s="8">
        <f t="shared" si="72"/>
        <v>40482.208333333336</v>
      </c>
      <c r="Q651" t="b">
        <v>1</v>
      </c>
      <c r="R651" t="b">
        <v>1</v>
      </c>
      <c r="S651" t="s">
        <v>33</v>
      </c>
      <c r="T651" t="str">
        <f t="shared" si="73"/>
        <v>theater</v>
      </c>
      <c r="U651" t="str">
        <f t="shared" si="74"/>
        <v>plays</v>
      </c>
    </row>
    <row r="652" spans="1:21" ht="22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4">
        <f t="shared" si="75"/>
        <v>0.02</v>
      </c>
      <c r="H652" s="4">
        <f t="shared" si="76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70"/>
        <v>41855.208333333336</v>
      </c>
      <c r="O652" s="12">
        <f t="shared" si="71"/>
        <v>2014</v>
      </c>
      <c r="P652" s="8">
        <f t="shared" si="72"/>
        <v>41855.208333333336</v>
      </c>
      <c r="Q652" t="b">
        <v>0</v>
      </c>
      <c r="R652" t="b">
        <v>0</v>
      </c>
      <c r="S652" t="s">
        <v>159</v>
      </c>
      <c r="T652" t="str">
        <f t="shared" si="73"/>
        <v>music</v>
      </c>
      <c r="U652" t="str">
        <f t="shared" si="74"/>
        <v>jazz</v>
      </c>
    </row>
    <row r="653" spans="1:21" ht="22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4">
        <f t="shared" si="75"/>
        <v>0.88479410269445857</v>
      </c>
      <c r="H653" s="4">
        <f t="shared" si="76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70"/>
        <v>41707.25</v>
      </c>
      <c r="O653" s="12">
        <f t="shared" si="71"/>
        <v>2014</v>
      </c>
      <c r="P653" s="8">
        <f t="shared" si="72"/>
        <v>41707.25</v>
      </c>
      <c r="Q653" t="b">
        <v>0</v>
      </c>
      <c r="R653" t="b">
        <v>0</v>
      </c>
      <c r="S653" t="s">
        <v>100</v>
      </c>
      <c r="T653" t="str">
        <f t="shared" si="73"/>
        <v>film &amp; video</v>
      </c>
      <c r="U653" t="str">
        <f t="shared" si="74"/>
        <v>shorts</v>
      </c>
    </row>
    <row r="654" spans="1:21" ht="22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4">
        <f t="shared" si="75"/>
        <v>1.2684</v>
      </c>
      <c r="H654" s="4">
        <f t="shared" si="76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70"/>
        <v>42630.208333333328</v>
      </c>
      <c r="O654" s="12">
        <f t="shared" si="71"/>
        <v>2016</v>
      </c>
      <c r="P654" s="8">
        <f t="shared" si="72"/>
        <v>42630.208333333328</v>
      </c>
      <c r="Q654" t="b">
        <v>0</v>
      </c>
      <c r="R654" t="b">
        <v>0</v>
      </c>
      <c r="S654" t="s">
        <v>28</v>
      </c>
      <c r="T654" t="str">
        <f t="shared" si="73"/>
        <v>technology</v>
      </c>
      <c r="U654" t="str">
        <f t="shared" si="74"/>
        <v>web</v>
      </c>
    </row>
    <row r="655" spans="1:21" ht="2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4">
        <f t="shared" si="75"/>
        <v>23.388333333333332</v>
      </c>
      <c r="H655" s="4">
        <f t="shared" si="76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70"/>
        <v>42470.208333333328</v>
      </c>
      <c r="O655" s="12">
        <f t="shared" si="71"/>
        <v>2016</v>
      </c>
      <c r="P655" s="8">
        <f t="shared" si="72"/>
        <v>42470.208333333328</v>
      </c>
      <c r="Q655" t="b">
        <v>0</v>
      </c>
      <c r="R655" t="b">
        <v>0</v>
      </c>
      <c r="S655" t="s">
        <v>28</v>
      </c>
      <c r="T655" t="str">
        <f t="shared" si="73"/>
        <v>technology</v>
      </c>
      <c r="U655" t="str">
        <f t="shared" si="74"/>
        <v>web</v>
      </c>
    </row>
    <row r="656" spans="1:21" ht="22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4">
        <f t="shared" si="75"/>
        <v>5.0838857142857146</v>
      </c>
      <c r="H656" s="4">
        <f t="shared" si="76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70"/>
        <v>42245.208333333328</v>
      </c>
      <c r="O656" s="12">
        <f t="shared" si="71"/>
        <v>2015</v>
      </c>
      <c r="P656" s="8">
        <f t="shared" si="72"/>
        <v>42245.208333333328</v>
      </c>
      <c r="Q656" t="b">
        <v>0</v>
      </c>
      <c r="R656" t="b">
        <v>0</v>
      </c>
      <c r="S656" t="s">
        <v>148</v>
      </c>
      <c r="T656" t="str">
        <f t="shared" si="73"/>
        <v>music</v>
      </c>
      <c r="U656" t="str">
        <f t="shared" si="74"/>
        <v>metal</v>
      </c>
    </row>
    <row r="657" spans="1:21" ht="22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4">
        <f t="shared" si="75"/>
        <v>1.9147826086956521</v>
      </c>
      <c r="H657" s="4">
        <f t="shared" si="76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70"/>
        <v>42809.208333333328</v>
      </c>
      <c r="O657" s="12">
        <f t="shared" si="71"/>
        <v>2017</v>
      </c>
      <c r="P657" s="8">
        <f t="shared" si="72"/>
        <v>42809.208333333328</v>
      </c>
      <c r="Q657" t="b">
        <v>1</v>
      </c>
      <c r="R657" t="b">
        <v>0</v>
      </c>
      <c r="S657" t="s">
        <v>122</v>
      </c>
      <c r="T657" t="str">
        <f t="shared" si="73"/>
        <v>photography</v>
      </c>
      <c r="U657" t="str">
        <f t="shared" si="74"/>
        <v>photography books</v>
      </c>
    </row>
    <row r="658" spans="1:21" ht="36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4">
        <f t="shared" si="75"/>
        <v>0.42127533783783783</v>
      </c>
      <c r="H658" s="4">
        <f t="shared" si="76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70"/>
        <v>43102.25</v>
      </c>
      <c r="O658" s="12">
        <f t="shared" si="71"/>
        <v>2018</v>
      </c>
      <c r="P658" s="8">
        <f t="shared" si="72"/>
        <v>43102.25</v>
      </c>
      <c r="Q658" t="b">
        <v>0</v>
      </c>
      <c r="R658" t="b">
        <v>0</v>
      </c>
      <c r="S658" t="s">
        <v>17</v>
      </c>
      <c r="T658" t="str">
        <f t="shared" si="73"/>
        <v>food</v>
      </c>
      <c r="U658" t="str">
        <f t="shared" si="74"/>
        <v>food trucks</v>
      </c>
    </row>
    <row r="659" spans="1:21" ht="22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4">
        <f t="shared" si="75"/>
        <v>8.2400000000000001E-2</v>
      </c>
      <c r="H659" s="4">
        <f t="shared" si="76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70"/>
        <v>43112.25</v>
      </c>
      <c r="O659" s="12">
        <f t="shared" si="71"/>
        <v>2018</v>
      </c>
      <c r="P659" s="8">
        <f t="shared" si="72"/>
        <v>43112.25</v>
      </c>
      <c r="Q659" t="b">
        <v>0</v>
      </c>
      <c r="R659" t="b">
        <v>0</v>
      </c>
      <c r="S659" t="s">
        <v>474</v>
      </c>
      <c r="T659" t="str">
        <f t="shared" si="73"/>
        <v>film &amp; video</v>
      </c>
      <c r="U659" t="str">
        <f t="shared" si="74"/>
        <v>science fiction</v>
      </c>
    </row>
    <row r="660" spans="1:21" ht="22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4">
        <f t="shared" si="75"/>
        <v>0.60064638783269964</v>
      </c>
      <c r="H660" s="4">
        <f t="shared" si="76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70"/>
        <v>42269.208333333328</v>
      </c>
      <c r="O660" s="12">
        <f t="shared" si="71"/>
        <v>2015</v>
      </c>
      <c r="P660" s="8">
        <f t="shared" si="72"/>
        <v>42269.208333333328</v>
      </c>
      <c r="Q660" t="b">
        <v>0</v>
      </c>
      <c r="R660" t="b">
        <v>0</v>
      </c>
      <c r="S660" t="s">
        <v>23</v>
      </c>
      <c r="T660" t="str">
        <f t="shared" si="73"/>
        <v>music</v>
      </c>
      <c r="U660" t="str">
        <f t="shared" si="74"/>
        <v>rock</v>
      </c>
    </row>
    <row r="661" spans="1:21" ht="22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4">
        <f t="shared" si="75"/>
        <v>0.47232808616404309</v>
      </c>
      <c r="H661" s="4">
        <f t="shared" si="76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70"/>
        <v>40571.25</v>
      </c>
      <c r="O661" s="12">
        <f t="shared" si="71"/>
        <v>2011</v>
      </c>
      <c r="P661" s="8">
        <f t="shared" si="72"/>
        <v>40571.25</v>
      </c>
      <c r="Q661" t="b">
        <v>0</v>
      </c>
      <c r="R661" t="b">
        <v>0</v>
      </c>
      <c r="S661" t="s">
        <v>42</v>
      </c>
      <c r="T661" t="str">
        <f t="shared" si="73"/>
        <v>film &amp; video</v>
      </c>
      <c r="U661" t="str">
        <f t="shared" si="74"/>
        <v>documentary</v>
      </c>
    </row>
    <row r="662" spans="1:21" ht="22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4">
        <f t="shared" si="75"/>
        <v>0.81736263736263737</v>
      </c>
      <c r="H662" s="4">
        <f t="shared" si="76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70"/>
        <v>42246.208333333328</v>
      </c>
      <c r="O662" s="12">
        <f t="shared" si="71"/>
        <v>2015</v>
      </c>
      <c r="P662" s="8">
        <f t="shared" si="72"/>
        <v>42246.208333333328</v>
      </c>
      <c r="Q662" t="b">
        <v>1</v>
      </c>
      <c r="R662" t="b">
        <v>0</v>
      </c>
      <c r="S662" t="s">
        <v>33</v>
      </c>
      <c r="T662" t="str">
        <f t="shared" si="73"/>
        <v>theater</v>
      </c>
      <c r="U662" t="str">
        <f t="shared" si="74"/>
        <v>plays</v>
      </c>
    </row>
    <row r="663" spans="1:21" ht="22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4">
        <f t="shared" si="75"/>
        <v>0.54187265917603</v>
      </c>
      <c r="H663" s="4">
        <f t="shared" si="76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70"/>
        <v>41026.208333333336</v>
      </c>
      <c r="O663" s="12">
        <f t="shared" si="71"/>
        <v>2012</v>
      </c>
      <c r="P663" s="8">
        <f t="shared" si="72"/>
        <v>41026.208333333336</v>
      </c>
      <c r="Q663" t="b">
        <v>0</v>
      </c>
      <c r="R663" t="b">
        <v>0</v>
      </c>
      <c r="S663" t="s">
        <v>159</v>
      </c>
      <c r="T663" t="str">
        <f t="shared" si="73"/>
        <v>music</v>
      </c>
      <c r="U663" t="str">
        <f t="shared" si="74"/>
        <v>jazz</v>
      </c>
    </row>
    <row r="664" spans="1:21" ht="22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4">
        <f t="shared" si="75"/>
        <v>0.97868131868131869</v>
      </c>
      <c r="H664" s="4">
        <f t="shared" si="76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70"/>
        <v>43447.25</v>
      </c>
      <c r="O664" s="12">
        <f t="shared" si="71"/>
        <v>2018</v>
      </c>
      <c r="P664" s="8">
        <f t="shared" si="72"/>
        <v>43447.25</v>
      </c>
      <c r="Q664" t="b">
        <v>0</v>
      </c>
      <c r="R664" t="b">
        <v>0</v>
      </c>
      <c r="S664" t="s">
        <v>33</v>
      </c>
      <c r="T664" t="str">
        <f t="shared" si="73"/>
        <v>theater</v>
      </c>
      <c r="U664" t="str">
        <f t="shared" si="74"/>
        <v>plays</v>
      </c>
    </row>
    <row r="665" spans="1:21" ht="22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4">
        <f t="shared" si="75"/>
        <v>0.77239999999999998</v>
      </c>
      <c r="H665" s="4">
        <f t="shared" si="76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70"/>
        <v>40481.208333333336</v>
      </c>
      <c r="O665" s="12">
        <f t="shared" si="71"/>
        <v>2010</v>
      </c>
      <c r="P665" s="8">
        <f t="shared" si="72"/>
        <v>40481.208333333336</v>
      </c>
      <c r="Q665" t="b">
        <v>0</v>
      </c>
      <c r="R665" t="b">
        <v>0</v>
      </c>
      <c r="S665" t="s">
        <v>33</v>
      </c>
      <c r="T665" t="str">
        <f t="shared" si="73"/>
        <v>theater</v>
      </c>
      <c r="U665" t="str">
        <f t="shared" si="74"/>
        <v>plays</v>
      </c>
    </row>
    <row r="666" spans="1:21" ht="22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4">
        <f t="shared" si="75"/>
        <v>0.33464735516372796</v>
      </c>
      <c r="H666" s="4">
        <f t="shared" si="76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70"/>
        <v>40969.25</v>
      </c>
      <c r="O666" s="12">
        <f t="shared" si="71"/>
        <v>2012</v>
      </c>
      <c r="P666" s="8">
        <f t="shared" si="72"/>
        <v>40969.25</v>
      </c>
      <c r="Q666" t="b">
        <v>0</v>
      </c>
      <c r="R666" t="b">
        <v>0</v>
      </c>
      <c r="S666" t="s">
        <v>159</v>
      </c>
      <c r="T666" t="str">
        <f t="shared" si="73"/>
        <v>music</v>
      </c>
      <c r="U666" t="str">
        <f t="shared" si="74"/>
        <v>jazz</v>
      </c>
    </row>
    <row r="667" spans="1:21" ht="22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4">
        <f t="shared" si="75"/>
        <v>2.3958823529411766</v>
      </c>
      <c r="H667" s="4">
        <f t="shared" si="76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70"/>
        <v>40747.208333333336</v>
      </c>
      <c r="O667" s="12">
        <f t="shared" si="71"/>
        <v>2011</v>
      </c>
      <c r="P667" s="8">
        <f t="shared" si="72"/>
        <v>40747.208333333336</v>
      </c>
      <c r="Q667" t="b">
        <v>0</v>
      </c>
      <c r="R667" t="b">
        <v>1</v>
      </c>
      <c r="S667" t="s">
        <v>42</v>
      </c>
      <c r="T667" t="str">
        <f t="shared" si="73"/>
        <v>film &amp; video</v>
      </c>
      <c r="U667" t="str">
        <f t="shared" si="74"/>
        <v>documentary</v>
      </c>
    </row>
    <row r="668" spans="1:21" ht="22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4">
        <f t="shared" si="75"/>
        <v>0.64032258064516134</v>
      </c>
      <c r="H668" s="4">
        <f t="shared" si="76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70"/>
        <v>41522.208333333336</v>
      </c>
      <c r="O668" s="12">
        <f t="shared" si="71"/>
        <v>2013</v>
      </c>
      <c r="P668" s="8">
        <f t="shared" si="72"/>
        <v>41522.208333333336</v>
      </c>
      <c r="Q668" t="b">
        <v>0</v>
      </c>
      <c r="R668" t="b">
        <v>1</v>
      </c>
      <c r="S668" t="s">
        <v>33</v>
      </c>
      <c r="T668" t="str">
        <f t="shared" si="73"/>
        <v>theater</v>
      </c>
      <c r="U668" t="str">
        <f t="shared" si="74"/>
        <v>plays</v>
      </c>
    </row>
    <row r="669" spans="1:21" ht="36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4">
        <f t="shared" si="75"/>
        <v>1.7615942028985507</v>
      </c>
      <c r="H669" s="4">
        <f t="shared" si="76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70"/>
        <v>41901.208333333336</v>
      </c>
      <c r="O669" s="12">
        <f t="shared" si="71"/>
        <v>2014</v>
      </c>
      <c r="P669" s="8">
        <f t="shared" si="72"/>
        <v>41901.208333333336</v>
      </c>
      <c r="Q669" t="b">
        <v>0</v>
      </c>
      <c r="R669" t="b">
        <v>0</v>
      </c>
      <c r="S669" t="s">
        <v>1029</v>
      </c>
      <c r="T669" t="str">
        <f t="shared" si="73"/>
        <v>journalism</v>
      </c>
      <c r="U669" t="str">
        <f t="shared" si="74"/>
        <v>audio</v>
      </c>
    </row>
    <row r="670" spans="1:21" ht="36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4">
        <f t="shared" si="75"/>
        <v>0.20338181818181819</v>
      </c>
      <c r="H670" s="4">
        <f t="shared" si="76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70"/>
        <v>41134.208333333336</v>
      </c>
      <c r="O670" s="12">
        <f t="shared" si="71"/>
        <v>2012</v>
      </c>
      <c r="P670" s="8">
        <f t="shared" si="72"/>
        <v>41134.208333333336</v>
      </c>
      <c r="Q670" t="b">
        <v>0</v>
      </c>
      <c r="R670" t="b">
        <v>0</v>
      </c>
      <c r="S670" t="s">
        <v>33</v>
      </c>
      <c r="T670" t="str">
        <f t="shared" si="73"/>
        <v>theater</v>
      </c>
      <c r="U670" t="str">
        <f t="shared" si="74"/>
        <v>plays</v>
      </c>
    </row>
    <row r="671" spans="1:21" ht="22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4">
        <f t="shared" si="75"/>
        <v>3.5864754098360656</v>
      </c>
      <c r="H671" s="4">
        <f t="shared" si="76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70"/>
        <v>42921.208333333328</v>
      </c>
      <c r="O671" s="12">
        <f t="shared" si="71"/>
        <v>2017</v>
      </c>
      <c r="P671" s="8">
        <f t="shared" si="72"/>
        <v>42921.208333333328</v>
      </c>
      <c r="Q671" t="b">
        <v>0</v>
      </c>
      <c r="R671" t="b">
        <v>0</v>
      </c>
      <c r="S671" t="s">
        <v>33</v>
      </c>
      <c r="T671" t="str">
        <f t="shared" si="73"/>
        <v>theater</v>
      </c>
      <c r="U671" t="str">
        <f t="shared" si="74"/>
        <v>plays</v>
      </c>
    </row>
    <row r="672" spans="1:21" ht="36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4">
        <f t="shared" si="75"/>
        <v>4.6885802469135802</v>
      </c>
      <c r="H672" s="4">
        <f t="shared" si="76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70"/>
        <v>42437.25</v>
      </c>
      <c r="O672" s="12">
        <f t="shared" si="71"/>
        <v>2016</v>
      </c>
      <c r="P672" s="8">
        <f t="shared" si="72"/>
        <v>42437.25</v>
      </c>
      <c r="Q672" t="b">
        <v>0</v>
      </c>
      <c r="R672" t="b">
        <v>0</v>
      </c>
      <c r="S672" t="s">
        <v>60</v>
      </c>
      <c r="T672" t="str">
        <f t="shared" si="73"/>
        <v>music</v>
      </c>
      <c r="U672" t="str">
        <f t="shared" si="74"/>
        <v>indie rock</v>
      </c>
    </row>
    <row r="673" spans="1:21" ht="36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4">
        <f t="shared" si="75"/>
        <v>1.220563524590164</v>
      </c>
      <c r="H673" s="4">
        <f t="shared" si="76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70"/>
        <v>40394.208333333336</v>
      </c>
      <c r="O673" s="12">
        <f t="shared" si="71"/>
        <v>2010</v>
      </c>
      <c r="P673" s="8">
        <f t="shared" si="72"/>
        <v>40394.208333333336</v>
      </c>
      <c r="Q673" t="b">
        <v>0</v>
      </c>
      <c r="R673" t="b">
        <v>1</v>
      </c>
      <c r="S673" t="s">
        <v>33</v>
      </c>
      <c r="T673" t="str">
        <f t="shared" si="73"/>
        <v>theater</v>
      </c>
      <c r="U673" t="str">
        <f t="shared" si="74"/>
        <v>plays</v>
      </c>
    </row>
    <row r="674" spans="1:21" ht="22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4">
        <f t="shared" si="75"/>
        <v>0.55931783729156137</v>
      </c>
      <c r="H674" s="4">
        <f t="shared" si="76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70"/>
        <v>43190.208333333328</v>
      </c>
      <c r="O674" s="12">
        <f t="shared" si="71"/>
        <v>2018</v>
      </c>
      <c r="P674" s="8">
        <f t="shared" si="72"/>
        <v>43190.208333333328</v>
      </c>
      <c r="Q674" t="b">
        <v>0</v>
      </c>
      <c r="R674" t="b">
        <v>0</v>
      </c>
      <c r="S674" t="s">
        <v>33</v>
      </c>
      <c r="T674" t="str">
        <f t="shared" si="73"/>
        <v>theater</v>
      </c>
      <c r="U674" t="str">
        <f t="shared" si="74"/>
        <v>plays</v>
      </c>
    </row>
    <row r="675" spans="1:21" ht="22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4">
        <f t="shared" si="75"/>
        <v>0.43660714285714286</v>
      </c>
      <c r="H675" s="4">
        <f t="shared" si="76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70"/>
        <v>42496.208333333328</v>
      </c>
      <c r="O675" s="12">
        <f t="shared" si="71"/>
        <v>2016</v>
      </c>
      <c r="P675" s="8">
        <f t="shared" si="72"/>
        <v>42496.208333333328</v>
      </c>
      <c r="Q675" t="b">
        <v>0</v>
      </c>
      <c r="R675" t="b">
        <v>0</v>
      </c>
      <c r="S675" t="s">
        <v>60</v>
      </c>
      <c r="T675" t="str">
        <f t="shared" si="73"/>
        <v>music</v>
      </c>
      <c r="U675" t="str">
        <f t="shared" si="74"/>
        <v>indie rock</v>
      </c>
    </row>
    <row r="676" spans="1:21" ht="22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4">
        <f t="shared" si="75"/>
        <v>0.33538371411833628</v>
      </c>
      <c r="H676" s="4">
        <f t="shared" si="76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70"/>
        <v>40821.208333333336</v>
      </c>
      <c r="O676" s="12">
        <f t="shared" si="71"/>
        <v>2011</v>
      </c>
      <c r="P676" s="8">
        <f t="shared" si="72"/>
        <v>40821.208333333336</v>
      </c>
      <c r="Q676" t="b">
        <v>0</v>
      </c>
      <c r="R676" t="b">
        <v>0</v>
      </c>
      <c r="S676" t="s">
        <v>122</v>
      </c>
      <c r="T676" t="str">
        <f t="shared" si="73"/>
        <v>photography</v>
      </c>
      <c r="U676" t="str">
        <f t="shared" si="74"/>
        <v>photography books</v>
      </c>
    </row>
    <row r="677" spans="1:21" ht="22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4">
        <f t="shared" si="75"/>
        <v>1.2297938144329896</v>
      </c>
      <c r="H677" s="4">
        <f t="shared" si="76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70"/>
        <v>43726.208333333328</v>
      </c>
      <c r="O677" s="12">
        <f t="shared" si="71"/>
        <v>2019</v>
      </c>
      <c r="P677" s="8">
        <f t="shared" si="72"/>
        <v>43726.208333333328</v>
      </c>
      <c r="Q677" t="b">
        <v>0</v>
      </c>
      <c r="R677" t="b">
        <v>0</v>
      </c>
      <c r="S677" t="s">
        <v>1029</v>
      </c>
      <c r="T677" t="str">
        <f t="shared" si="73"/>
        <v>journalism</v>
      </c>
      <c r="U677" t="str">
        <f t="shared" si="74"/>
        <v>audio</v>
      </c>
    </row>
    <row r="678" spans="1:21" ht="22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4">
        <f t="shared" si="75"/>
        <v>1.8974959871589085</v>
      </c>
      <c r="H678" s="4">
        <f t="shared" si="76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70"/>
        <v>41187.208333333336</v>
      </c>
      <c r="O678" s="12">
        <f t="shared" si="71"/>
        <v>2012</v>
      </c>
      <c r="P678" s="8">
        <f t="shared" si="72"/>
        <v>41187.208333333336</v>
      </c>
      <c r="Q678" t="b">
        <v>0</v>
      </c>
      <c r="R678" t="b">
        <v>0</v>
      </c>
      <c r="S678" t="s">
        <v>122</v>
      </c>
      <c r="T678" t="str">
        <f t="shared" si="73"/>
        <v>photography</v>
      </c>
      <c r="U678" t="str">
        <f t="shared" si="74"/>
        <v>photography books</v>
      </c>
    </row>
    <row r="679" spans="1:21" ht="22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4">
        <f t="shared" si="75"/>
        <v>0.83622641509433959</v>
      </c>
      <c r="H679" s="4">
        <f t="shared" si="76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70"/>
        <v>42611.208333333328</v>
      </c>
      <c r="O679" s="12">
        <f t="shared" si="71"/>
        <v>2016</v>
      </c>
      <c r="P679" s="8">
        <f t="shared" si="72"/>
        <v>42611.208333333328</v>
      </c>
      <c r="Q679" t="b">
        <v>0</v>
      </c>
      <c r="R679" t="b">
        <v>0</v>
      </c>
      <c r="S679" t="s">
        <v>119</v>
      </c>
      <c r="T679" t="str">
        <f t="shared" si="73"/>
        <v>publishing</v>
      </c>
      <c r="U679" t="str">
        <f t="shared" si="74"/>
        <v>fiction</v>
      </c>
    </row>
    <row r="680" spans="1:21" ht="22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4">
        <f t="shared" si="75"/>
        <v>0.17968844221105529</v>
      </c>
      <c r="H680" s="4">
        <f t="shared" si="76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70"/>
        <v>43486.25</v>
      </c>
      <c r="O680" s="12">
        <f t="shared" si="71"/>
        <v>2019</v>
      </c>
      <c r="P680" s="8">
        <f t="shared" si="72"/>
        <v>43486.25</v>
      </c>
      <c r="Q680" t="b">
        <v>0</v>
      </c>
      <c r="R680" t="b">
        <v>0</v>
      </c>
      <c r="S680" t="s">
        <v>53</v>
      </c>
      <c r="T680" t="str">
        <f t="shared" si="73"/>
        <v>film &amp; video</v>
      </c>
      <c r="U680" t="str">
        <f t="shared" si="74"/>
        <v>drama</v>
      </c>
    </row>
    <row r="681" spans="1:21" ht="22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4">
        <f t="shared" si="75"/>
        <v>10.365</v>
      </c>
      <c r="H681" s="4">
        <f t="shared" si="76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70"/>
        <v>43761.208333333328</v>
      </c>
      <c r="O681" s="12">
        <f t="shared" si="71"/>
        <v>2019</v>
      </c>
      <c r="P681" s="8">
        <f t="shared" si="72"/>
        <v>43761.208333333328</v>
      </c>
      <c r="Q681" t="b">
        <v>0</v>
      </c>
      <c r="R681" t="b">
        <v>1</v>
      </c>
      <c r="S681" t="s">
        <v>17</v>
      </c>
      <c r="T681" t="str">
        <f t="shared" si="73"/>
        <v>food</v>
      </c>
      <c r="U681" t="str">
        <f t="shared" si="74"/>
        <v>food trucks</v>
      </c>
    </row>
    <row r="682" spans="1:21" ht="36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4">
        <f t="shared" si="75"/>
        <v>0.97405219780219776</v>
      </c>
      <c r="H682" s="4">
        <f t="shared" si="76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70"/>
        <v>43815.25</v>
      </c>
      <c r="O682" s="12">
        <f t="shared" si="71"/>
        <v>2019</v>
      </c>
      <c r="P682" s="8">
        <f t="shared" si="72"/>
        <v>43815.25</v>
      </c>
      <c r="Q682" t="b">
        <v>0</v>
      </c>
      <c r="R682" t="b">
        <v>1</v>
      </c>
      <c r="S682" t="s">
        <v>292</v>
      </c>
      <c r="T682" t="str">
        <f t="shared" si="73"/>
        <v>games</v>
      </c>
      <c r="U682" t="str">
        <f t="shared" si="74"/>
        <v>mobile games</v>
      </c>
    </row>
    <row r="683" spans="1:21" ht="36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4">
        <f t="shared" si="75"/>
        <v>0.86386203150461705</v>
      </c>
      <c r="H683" s="4">
        <f t="shared" si="76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70"/>
        <v>40904.25</v>
      </c>
      <c r="O683" s="12">
        <f t="shared" si="71"/>
        <v>2011</v>
      </c>
      <c r="P683" s="8">
        <f t="shared" si="72"/>
        <v>40904.25</v>
      </c>
      <c r="Q683" t="b">
        <v>0</v>
      </c>
      <c r="R683" t="b">
        <v>0</v>
      </c>
      <c r="S683" t="s">
        <v>33</v>
      </c>
      <c r="T683" t="str">
        <f t="shared" si="73"/>
        <v>theater</v>
      </c>
      <c r="U683" t="str">
        <f t="shared" si="74"/>
        <v>plays</v>
      </c>
    </row>
    <row r="684" spans="1:21" ht="22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4">
        <f t="shared" si="75"/>
        <v>1.5016666666666667</v>
      </c>
      <c r="H684" s="4">
        <f t="shared" si="76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70"/>
        <v>41628.25</v>
      </c>
      <c r="O684" s="12">
        <f t="shared" si="71"/>
        <v>2013</v>
      </c>
      <c r="P684" s="8">
        <f t="shared" si="72"/>
        <v>41628.25</v>
      </c>
      <c r="Q684" t="b">
        <v>0</v>
      </c>
      <c r="R684" t="b">
        <v>0</v>
      </c>
      <c r="S684" t="s">
        <v>33</v>
      </c>
      <c r="T684" t="str">
        <f t="shared" si="73"/>
        <v>theater</v>
      </c>
      <c r="U684" t="str">
        <f t="shared" si="74"/>
        <v>plays</v>
      </c>
    </row>
    <row r="685" spans="1:21" ht="22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4">
        <f t="shared" si="75"/>
        <v>3.5843478260869563</v>
      </c>
      <c r="H685" s="4">
        <f t="shared" si="76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70"/>
        <v>43361.208333333328</v>
      </c>
      <c r="O685" s="12">
        <f t="shared" si="71"/>
        <v>2018</v>
      </c>
      <c r="P685" s="8">
        <f t="shared" si="72"/>
        <v>43361.208333333328</v>
      </c>
      <c r="Q685" t="b">
        <v>0</v>
      </c>
      <c r="R685" t="b">
        <v>0</v>
      </c>
      <c r="S685" t="s">
        <v>33</v>
      </c>
      <c r="T685" t="str">
        <f t="shared" si="73"/>
        <v>theater</v>
      </c>
      <c r="U685" t="str">
        <f t="shared" si="74"/>
        <v>plays</v>
      </c>
    </row>
    <row r="686" spans="1:21" ht="22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4">
        <f t="shared" si="75"/>
        <v>5.4285714285714288</v>
      </c>
      <c r="H686" s="4">
        <f t="shared" si="76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70"/>
        <v>40378.208333333336</v>
      </c>
      <c r="O686" s="12">
        <f t="shared" si="71"/>
        <v>2010</v>
      </c>
      <c r="P686" s="8">
        <f t="shared" si="72"/>
        <v>40378.208333333336</v>
      </c>
      <c r="Q686" t="b">
        <v>0</v>
      </c>
      <c r="R686" t="b">
        <v>0</v>
      </c>
      <c r="S686" t="s">
        <v>68</v>
      </c>
      <c r="T686" t="str">
        <f t="shared" si="73"/>
        <v>publishing</v>
      </c>
      <c r="U686" t="str">
        <f t="shared" si="74"/>
        <v>nonfiction</v>
      </c>
    </row>
    <row r="687" spans="1:21" ht="22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4">
        <f t="shared" si="75"/>
        <v>0.67500714285714281</v>
      </c>
      <c r="H687" s="4">
        <f t="shared" si="76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70"/>
        <v>42263.208333333328</v>
      </c>
      <c r="O687" s="12">
        <f t="shared" si="71"/>
        <v>2015</v>
      </c>
      <c r="P687" s="8">
        <f t="shared" si="72"/>
        <v>42263.208333333328</v>
      </c>
      <c r="Q687" t="b">
        <v>0</v>
      </c>
      <c r="R687" t="b">
        <v>0</v>
      </c>
      <c r="S687" t="s">
        <v>33</v>
      </c>
      <c r="T687" t="str">
        <f t="shared" si="73"/>
        <v>theater</v>
      </c>
      <c r="U687" t="str">
        <f t="shared" si="74"/>
        <v>plays</v>
      </c>
    </row>
    <row r="688" spans="1:21" ht="22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4">
        <f t="shared" si="75"/>
        <v>1.9174666666666667</v>
      </c>
      <c r="H688" s="4">
        <f t="shared" si="76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70"/>
        <v>43197.208333333328</v>
      </c>
      <c r="O688" s="12">
        <f t="shared" si="71"/>
        <v>2018</v>
      </c>
      <c r="P688" s="8">
        <f t="shared" si="72"/>
        <v>43197.208333333328</v>
      </c>
      <c r="Q688" t="b">
        <v>0</v>
      </c>
      <c r="R688" t="b">
        <v>0</v>
      </c>
      <c r="S688" t="s">
        <v>65</v>
      </c>
      <c r="T688" t="str">
        <f t="shared" si="73"/>
        <v>technology</v>
      </c>
      <c r="U688" t="str">
        <f t="shared" si="74"/>
        <v>wearables</v>
      </c>
    </row>
    <row r="689" spans="1:21" ht="22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4">
        <f t="shared" si="75"/>
        <v>9.32</v>
      </c>
      <c r="H689" s="4">
        <f t="shared" si="76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70"/>
        <v>42809.208333333328</v>
      </c>
      <c r="O689" s="12">
        <f t="shared" si="71"/>
        <v>2017</v>
      </c>
      <c r="P689" s="8">
        <f t="shared" si="72"/>
        <v>42809.208333333328</v>
      </c>
      <c r="Q689" t="b">
        <v>0</v>
      </c>
      <c r="R689" t="b">
        <v>0</v>
      </c>
      <c r="S689" t="s">
        <v>33</v>
      </c>
      <c r="T689" t="str">
        <f t="shared" si="73"/>
        <v>theater</v>
      </c>
      <c r="U689" t="str">
        <f t="shared" si="74"/>
        <v>plays</v>
      </c>
    </row>
    <row r="690" spans="1:21" ht="22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4">
        <f t="shared" si="75"/>
        <v>4.2927586206896553</v>
      </c>
      <c r="H690" s="4">
        <f t="shared" si="76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70"/>
        <v>43491.25</v>
      </c>
      <c r="O690" s="12">
        <f t="shared" si="71"/>
        <v>2019</v>
      </c>
      <c r="P690" s="8">
        <f t="shared" si="72"/>
        <v>43491.25</v>
      </c>
      <c r="Q690" t="b">
        <v>0</v>
      </c>
      <c r="R690" t="b">
        <v>1</v>
      </c>
      <c r="S690" t="s">
        <v>269</v>
      </c>
      <c r="T690" t="str">
        <f t="shared" si="73"/>
        <v>film &amp; video</v>
      </c>
      <c r="U690" t="str">
        <f t="shared" si="74"/>
        <v>television</v>
      </c>
    </row>
    <row r="691" spans="1:21" ht="22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4">
        <f t="shared" si="75"/>
        <v>1.0065753424657535</v>
      </c>
      <c r="H691" s="4">
        <f t="shared" si="76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70"/>
        <v>41588.25</v>
      </c>
      <c r="O691" s="12">
        <f t="shared" si="71"/>
        <v>2013</v>
      </c>
      <c r="P691" s="8">
        <f t="shared" si="72"/>
        <v>41588.25</v>
      </c>
      <c r="Q691" t="b">
        <v>0</v>
      </c>
      <c r="R691" t="b">
        <v>0</v>
      </c>
      <c r="S691" t="s">
        <v>28</v>
      </c>
      <c r="T691" t="str">
        <f t="shared" si="73"/>
        <v>technology</v>
      </c>
      <c r="U691" t="str">
        <f t="shared" si="74"/>
        <v>web</v>
      </c>
    </row>
    <row r="692" spans="1:21" ht="22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4">
        <f t="shared" si="75"/>
        <v>2.266111111111111</v>
      </c>
      <c r="H692" s="4">
        <f t="shared" si="76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70"/>
        <v>40880.25</v>
      </c>
      <c r="O692" s="12">
        <f t="shared" si="71"/>
        <v>2011</v>
      </c>
      <c r="P692" s="8">
        <f t="shared" si="72"/>
        <v>40880.25</v>
      </c>
      <c r="Q692" t="b">
        <v>0</v>
      </c>
      <c r="R692" t="b">
        <v>1</v>
      </c>
      <c r="S692" t="s">
        <v>42</v>
      </c>
      <c r="T692" t="str">
        <f t="shared" si="73"/>
        <v>film &amp; video</v>
      </c>
      <c r="U692" t="str">
        <f t="shared" si="74"/>
        <v>documentary</v>
      </c>
    </row>
    <row r="693" spans="1:21" ht="22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4">
        <f t="shared" si="75"/>
        <v>1.4238</v>
      </c>
      <c r="H693" s="4">
        <f t="shared" si="76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70"/>
        <v>41202.208333333336</v>
      </c>
      <c r="O693" s="12">
        <f t="shared" si="71"/>
        <v>2012</v>
      </c>
      <c r="P693" s="8">
        <f t="shared" si="72"/>
        <v>41202.208333333336</v>
      </c>
      <c r="Q693" t="b">
        <v>1</v>
      </c>
      <c r="R693" t="b">
        <v>1</v>
      </c>
      <c r="S693" t="s">
        <v>42</v>
      </c>
      <c r="T693" t="str">
        <f t="shared" si="73"/>
        <v>film &amp; video</v>
      </c>
      <c r="U693" t="str">
        <f t="shared" si="74"/>
        <v>documentary</v>
      </c>
    </row>
    <row r="694" spans="1:21" ht="2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4">
        <f t="shared" si="75"/>
        <v>0.90633333333333332</v>
      </c>
      <c r="H694" s="4">
        <f t="shared" si="76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70"/>
        <v>43673.208333333328</v>
      </c>
      <c r="O694" s="12">
        <f t="shared" si="71"/>
        <v>2019</v>
      </c>
      <c r="P694" s="8">
        <f t="shared" si="72"/>
        <v>43673.208333333328</v>
      </c>
      <c r="Q694" t="b">
        <v>0</v>
      </c>
      <c r="R694" t="b">
        <v>0</v>
      </c>
      <c r="S694" t="s">
        <v>23</v>
      </c>
      <c r="T694" t="str">
        <f t="shared" si="73"/>
        <v>music</v>
      </c>
      <c r="U694" t="str">
        <f t="shared" si="74"/>
        <v>rock</v>
      </c>
    </row>
    <row r="695" spans="1:21" ht="36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4">
        <f t="shared" si="75"/>
        <v>0.63966740576496672</v>
      </c>
      <c r="H695" s="4">
        <f t="shared" si="76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70"/>
        <v>43042.208333333328</v>
      </c>
      <c r="O695" s="12">
        <f t="shared" si="71"/>
        <v>2017</v>
      </c>
      <c r="P695" s="8">
        <f t="shared" si="72"/>
        <v>43042.208333333328</v>
      </c>
      <c r="Q695" t="b">
        <v>0</v>
      </c>
      <c r="R695" t="b">
        <v>0</v>
      </c>
      <c r="S695" t="s">
        <v>33</v>
      </c>
      <c r="T695" t="str">
        <f t="shared" si="73"/>
        <v>theater</v>
      </c>
      <c r="U695" t="str">
        <f t="shared" si="74"/>
        <v>plays</v>
      </c>
    </row>
    <row r="696" spans="1:21" ht="22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4">
        <f t="shared" si="75"/>
        <v>0.84131868131868137</v>
      </c>
      <c r="H696" s="4">
        <f t="shared" si="76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70"/>
        <v>43103.25</v>
      </c>
      <c r="O696" s="12">
        <f t="shared" si="71"/>
        <v>2018</v>
      </c>
      <c r="P696" s="8">
        <f t="shared" si="72"/>
        <v>43103.25</v>
      </c>
      <c r="Q696" t="b">
        <v>0</v>
      </c>
      <c r="R696" t="b">
        <v>0</v>
      </c>
      <c r="S696" t="s">
        <v>33</v>
      </c>
      <c r="T696" t="str">
        <f t="shared" si="73"/>
        <v>theater</v>
      </c>
      <c r="U696" t="str">
        <f t="shared" si="74"/>
        <v>plays</v>
      </c>
    </row>
    <row r="697" spans="1:21" ht="22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4">
        <f t="shared" si="75"/>
        <v>1.3393478260869565</v>
      </c>
      <c r="H697" s="4">
        <f t="shared" si="76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70"/>
        <v>42338.25</v>
      </c>
      <c r="O697" s="12">
        <f t="shared" si="71"/>
        <v>2015</v>
      </c>
      <c r="P697" s="8">
        <f t="shared" si="72"/>
        <v>42338.25</v>
      </c>
      <c r="Q697" t="b">
        <v>1</v>
      </c>
      <c r="R697" t="b">
        <v>0</v>
      </c>
      <c r="S697" t="s">
        <v>23</v>
      </c>
      <c r="T697" t="str">
        <f t="shared" si="73"/>
        <v>music</v>
      </c>
      <c r="U697" t="str">
        <f t="shared" si="74"/>
        <v>rock</v>
      </c>
    </row>
    <row r="698" spans="1:21" ht="22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4">
        <f t="shared" si="75"/>
        <v>0.59042047531992692</v>
      </c>
      <c r="H698" s="4">
        <f t="shared" si="76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70"/>
        <v>42115.208333333328</v>
      </c>
      <c r="O698" s="12">
        <f t="shared" si="71"/>
        <v>2015</v>
      </c>
      <c r="P698" s="8">
        <f t="shared" si="72"/>
        <v>42115.208333333328</v>
      </c>
      <c r="Q698" t="b">
        <v>0</v>
      </c>
      <c r="R698" t="b">
        <v>1</v>
      </c>
      <c r="S698" t="s">
        <v>33</v>
      </c>
      <c r="T698" t="str">
        <f t="shared" si="73"/>
        <v>theater</v>
      </c>
      <c r="U698" t="str">
        <f t="shared" si="74"/>
        <v>plays</v>
      </c>
    </row>
    <row r="699" spans="1:21" ht="36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4">
        <f t="shared" si="75"/>
        <v>1.5280062063615205</v>
      </c>
      <c r="H699" s="4">
        <f t="shared" si="76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70"/>
        <v>43192.208333333328</v>
      </c>
      <c r="O699" s="12">
        <f t="shared" si="71"/>
        <v>2018</v>
      </c>
      <c r="P699" s="8">
        <f t="shared" si="72"/>
        <v>43192.208333333328</v>
      </c>
      <c r="Q699" t="b">
        <v>0</v>
      </c>
      <c r="R699" t="b">
        <v>0</v>
      </c>
      <c r="S699" t="s">
        <v>50</v>
      </c>
      <c r="T699" t="str">
        <f t="shared" si="73"/>
        <v>music</v>
      </c>
      <c r="U699" t="str">
        <f t="shared" si="74"/>
        <v>electric music</v>
      </c>
    </row>
    <row r="700" spans="1:21" ht="22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4">
        <f t="shared" si="75"/>
        <v>4.466912114014252</v>
      </c>
      <c r="H700" s="4">
        <f t="shared" si="76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70"/>
        <v>40885.25</v>
      </c>
      <c r="O700" s="12">
        <f t="shared" si="71"/>
        <v>2011</v>
      </c>
      <c r="P700" s="8">
        <f t="shared" si="72"/>
        <v>40885.25</v>
      </c>
      <c r="Q700" t="b">
        <v>0</v>
      </c>
      <c r="R700" t="b">
        <v>0</v>
      </c>
      <c r="S700" t="s">
        <v>65</v>
      </c>
      <c r="T700" t="str">
        <f t="shared" si="73"/>
        <v>technology</v>
      </c>
      <c r="U700" t="str">
        <f t="shared" si="74"/>
        <v>wearables</v>
      </c>
    </row>
    <row r="701" spans="1:21" ht="22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4">
        <f t="shared" si="75"/>
        <v>0.8439189189189189</v>
      </c>
      <c r="H701" s="4">
        <f t="shared" si="76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70"/>
        <v>43642.208333333328</v>
      </c>
      <c r="O701" s="12">
        <f t="shared" si="71"/>
        <v>2019</v>
      </c>
      <c r="P701" s="8">
        <f t="shared" si="72"/>
        <v>43642.208333333328</v>
      </c>
      <c r="Q701" t="b">
        <v>0</v>
      </c>
      <c r="R701" t="b">
        <v>0</v>
      </c>
      <c r="S701" t="s">
        <v>53</v>
      </c>
      <c r="T701" t="str">
        <f t="shared" si="73"/>
        <v>film &amp; video</v>
      </c>
      <c r="U701" t="str">
        <f t="shared" si="74"/>
        <v>drama</v>
      </c>
    </row>
    <row r="702" spans="1:21" ht="36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4">
        <f t="shared" si="75"/>
        <v>0.03</v>
      </c>
      <c r="H702" s="4">
        <f t="shared" si="76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70"/>
        <v>40218.25</v>
      </c>
      <c r="O702" s="12">
        <f t="shared" si="71"/>
        <v>2010</v>
      </c>
      <c r="P702" s="8">
        <f t="shared" si="72"/>
        <v>40218.25</v>
      </c>
      <c r="Q702" t="b">
        <v>0</v>
      </c>
      <c r="R702" t="b">
        <v>0</v>
      </c>
      <c r="S702" t="s">
        <v>65</v>
      </c>
      <c r="T702" t="str">
        <f t="shared" si="73"/>
        <v>technology</v>
      </c>
      <c r="U702" t="str">
        <f t="shared" si="74"/>
        <v>wearables</v>
      </c>
    </row>
    <row r="703" spans="1:21" ht="36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4">
        <f t="shared" si="75"/>
        <v>1.7502692307692307</v>
      </c>
      <c r="H703" s="4">
        <f t="shared" si="76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70"/>
        <v>40636.208333333336</v>
      </c>
      <c r="O703" s="12">
        <f t="shared" si="71"/>
        <v>2011</v>
      </c>
      <c r="P703" s="8">
        <f t="shared" si="72"/>
        <v>40636.208333333336</v>
      </c>
      <c r="Q703" t="b">
        <v>1</v>
      </c>
      <c r="R703" t="b">
        <v>0</v>
      </c>
      <c r="S703" t="s">
        <v>33</v>
      </c>
      <c r="T703" t="str">
        <f t="shared" si="73"/>
        <v>theater</v>
      </c>
      <c r="U703" t="str">
        <f t="shared" si="74"/>
        <v>plays</v>
      </c>
    </row>
    <row r="704" spans="1:21" ht="36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4">
        <f t="shared" si="75"/>
        <v>0.54137931034482756</v>
      </c>
      <c r="H704" s="4">
        <f t="shared" si="76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70"/>
        <v>41482.208333333336</v>
      </c>
      <c r="O704" s="12">
        <f t="shared" si="71"/>
        <v>2013</v>
      </c>
      <c r="P704" s="8">
        <f t="shared" si="72"/>
        <v>41482.208333333336</v>
      </c>
      <c r="Q704" t="b">
        <v>0</v>
      </c>
      <c r="R704" t="b">
        <v>0</v>
      </c>
      <c r="S704" t="s">
        <v>65</v>
      </c>
      <c r="T704" t="str">
        <f t="shared" si="73"/>
        <v>technology</v>
      </c>
      <c r="U704" t="str">
        <f t="shared" si="74"/>
        <v>wearables</v>
      </c>
    </row>
    <row r="705" spans="1:21" ht="22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4">
        <f t="shared" si="75"/>
        <v>3.1187381703470032</v>
      </c>
      <c r="H705" s="4">
        <f t="shared" si="76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70"/>
        <v>41037.208333333336</v>
      </c>
      <c r="O705" s="12">
        <f t="shared" si="71"/>
        <v>2012</v>
      </c>
      <c r="P705" s="8">
        <f t="shared" si="72"/>
        <v>41037.208333333336</v>
      </c>
      <c r="Q705" t="b">
        <v>1</v>
      </c>
      <c r="R705" t="b">
        <v>1</v>
      </c>
      <c r="S705" t="s">
        <v>206</v>
      </c>
      <c r="T705" t="str">
        <f t="shared" si="73"/>
        <v>publishing</v>
      </c>
      <c r="U705" t="str">
        <f t="shared" si="74"/>
        <v>translations</v>
      </c>
    </row>
    <row r="706" spans="1:21" ht="36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4">
        <f t="shared" si="75"/>
        <v>1.2278160919540231</v>
      </c>
      <c r="H706" s="4">
        <f t="shared" si="76"/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70"/>
        <v>42570.208333333328</v>
      </c>
      <c r="O706" s="12">
        <f t="shared" si="71"/>
        <v>2016</v>
      </c>
      <c r="P706" s="8">
        <f t="shared" si="72"/>
        <v>42570.208333333328</v>
      </c>
      <c r="Q706" t="b">
        <v>0</v>
      </c>
      <c r="R706" t="b">
        <v>0</v>
      </c>
      <c r="S706" t="s">
        <v>71</v>
      </c>
      <c r="T706" t="str">
        <f t="shared" si="73"/>
        <v>film &amp; video</v>
      </c>
      <c r="U706" t="str">
        <f t="shared" si="74"/>
        <v>animation</v>
      </c>
    </row>
    <row r="707" spans="1:21" ht="22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4">
        <f t="shared" si="75"/>
        <v>0.99026517383618151</v>
      </c>
      <c r="H707" s="4">
        <f t="shared" si="76"/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77">(((M707/60)/60)/24)+DATE(1970,1,1)</f>
        <v>41623.25</v>
      </c>
      <c r="O707" s="12">
        <f t="shared" ref="O707:O770" si="78">YEAR(N707)</f>
        <v>2013</v>
      </c>
      <c r="P707" s="8">
        <f t="shared" ref="P707:P770" si="79">(((M707/60)/60)/24)+DATE(1970,1,1)</f>
        <v>41623.25</v>
      </c>
      <c r="Q707" t="b">
        <v>0</v>
      </c>
      <c r="R707" t="b">
        <v>0</v>
      </c>
      <c r="S707" t="s">
        <v>68</v>
      </c>
      <c r="T707" t="str">
        <f t="shared" ref="T707:T770" si="80">MID(S707,1,SEARCH("/",S707)-1)</f>
        <v>publishing</v>
      </c>
      <c r="U707" t="str">
        <f t="shared" ref="U707:U770" si="81">MID(S707,SEARCH("/",S707)+1,LEN(S707))</f>
        <v>nonfiction</v>
      </c>
    </row>
    <row r="708" spans="1:21" ht="36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4">
        <f t="shared" ref="G708:G771" si="82">E708/D708</f>
        <v>1.278468634686347</v>
      </c>
      <c r="H708" s="4">
        <f t="shared" ref="H708:H771" si="83">E708/I708</f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77"/>
        <v>43479.25</v>
      </c>
      <c r="O708" s="12">
        <f t="shared" si="78"/>
        <v>2019</v>
      </c>
      <c r="P708" s="8">
        <f t="shared" si="79"/>
        <v>43479.25</v>
      </c>
      <c r="Q708" t="b">
        <v>0</v>
      </c>
      <c r="R708" t="b">
        <v>1</v>
      </c>
      <c r="S708" t="s">
        <v>28</v>
      </c>
      <c r="T708" t="str">
        <f t="shared" si="80"/>
        <v>technology</v>
      </c>
      <c r="U708" t="str">
        <f t="shared" si="81"/>
        <v>web</v>
      </c>
    </row>
    <row r="709" spans="1:21" ht="36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4">
        <f t="shared" si="82"/>
        <v>1.5861643835616439</v>
      </c>
      <c r="H709" s="4">
        <f t="shared" si="83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77"/>
        <v>43478.25</v>
      </c>
      <c r="O709" s="12">
        <f t="shared" si="78"/>
        <v>2019</v>
      </c>
      <c r="P709" s="8">
        <f t="shared" si="79"/>
        <v>43478.25</v>
      </c>
      <c r="Q709" t="b">
        <v>0</v>
      </c>
      <c r="R709" t="b">
        <v>0</v>
      </c>
      <c r="S709" t="s">
        <v>53</v>
      </c>
      <c r="T709" t="str">
        <f t="shared" si="80"/>
        <v>film &amp; video</v>
      </c>
      <c r="U709" t="str">
        <f t="shared" si="81"/>
        <v>drama</v>
      </c>
    </row>
    <row r="710" spans="1:21" ht="22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4">
        <f t="shared" si="82"/>
        <v>7.0705882352941174</v>
      </c>
      <c r="H710" s="4">
        <f t="shared" si="83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77"/>
        <v>42887.208333333328</v>
      </c>
      <c r="O710" s="12">
        <f t="shared" si="78"/>
        <v>2017</v>
      </c>
      <c r="P710" s="8">
        <f t="shared" si="79"/>
        <v>42887.208333333328</v>
      </c>
      <c r="Q710" t="b">
        <v>0</v>
      </c>
      <c r="R710" t="b">
        <v>0</v>
      </c>
      <c r="S710" t="s">
        <v>33</v>
      </c>
      <c r="T710" t="str">
        <f t="shared" si="80"/>
        <v>theater</v>
      </c>
      <c r="U710" t="str">
        <f t="shared" si="81"/>
        <v>plays</v>
      </c>
    </row>
    <row r="711" spans="1:21" ht="22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4">
        <f t="shared" si="82"/>
        <v>1.4238775510204082</v>
      </c>
      <c r="H711" s="4">
        <f t="shared" si="83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77"/>
        <v>41025.208333333336</v>
      </c>
      <c r="O711" s="12">
        <f t="shared" si="78"/>
        <v>2012</v>
      </c>
      <c r="P711" s="8">
        <f t="shared" si="79"/>
        <v>41025.208333333336</v>
      </c>
      <c r="Q711" t="b">
        <v>0</v>
      </c>
      <c r="R711" t="b">
        <v>0</v>
      </c>
      <c r="S711" t="s">
        <v>33</v>
      </c>
      <c r="T711" t="str">
        <f t="shared" si="80"/>
        <v>theater</v>
      </c>
      <c r="U711" t="str">
        <f t="shared" si="81"/>
        <v>plays</v>
      </c>
    </row>
    <row r="712" spans="1:21" ht="36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4">
        <f t="shared" si="82"/>
        <v>1.4786046511627906</v>
      </c>
      <c r="H712" s="4">
        <f t="shared" si="83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77"/>
        <v>43302.208333333328</v>
      </c>
      <c r="O712" s="12">
        <f t="shared" si="78"/>
        <v>2018</v>
      </c>
      <c r="P712" s="8">
        <f t="shared" si="79"/>
        <v>43302.208333333328</v>
      </c>
      <c r="Q712" t="b">
        <v>0</v>
      </c>
      <c r="R712" t="b">
        <v>1</v>
      </c>
      <c r="S712" t="s">
        <v>33</v>
      </c>
      <c r="T712" t="str">
        <f t="shared" si="80"/>
        <v>theater</v>
      </c>
      <c r="U712" t="str">
        <f t="shared" si="81"/>
        <v>plays</v>
      </c>
    </row>
    <row r="713" spans="1:21" ht="36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4">
        <f t="shared" si="82"/>
        <v>0.20322580645161289</v>
      </c>
      <c r="H713" s="4">
        <f t="shared" si="83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77"/>
        <v>42395.25</v>
      </c>
      <c r="O713" s="12">
        <f t="shared" si="78"/>
        <v>2016</v>
      </c>
      <c r="P713" s="8">
        <f t="shared" si="79"/>
        <v>42395.25</v>
      </c>
      <c r="Q713" t="b">
        <v>1</v>
      </c>
      <c r="R713" t="b">
        <v>1</v>
      </c>
      <c r="S713" t="s">
        <v>33</v>
      </c>
      <c r="T713" t="str">
        <f t="shared" si="80"/>
        <v>theater</v>
      </c>
      <c r="U713" t="str">
        <f t="shared" si="81"/>
        <v>plays</v>
      </c>
    </row>
    <row r="714" spans="1:21" ht="36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4">
        <f t="shared" si="82"/>
        <v>18.40625</v>
      </c>
      <c r="H714" s="4">
        <f t="shared" si="83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77"/>
        <v>42600.208333333328</v>
      </c>
      <c r="O714" s="12">
        <f t="shared" si="78"/>
        <v>2016</v>
      </c>
      <c r="P714" s="8">
        <f t="shared" si="79"/>
        <v>42600.208333333328</v>
      </c>
      <c r="Q714" t="b">
        <v>0</v>
      </c>
      <c r="R714" t="b">
        <v>0</v>
      </c>
      <c r="S714" t="s">
        <v>33</v>
      </c>
      <c r="T714" t="str">
        <f t="shared" si="80"/>
        <v>theater</v>
      </c>
      <c r="U714" t="str">
        <f t="shared" si="81"/>
        <v>plays</v>
      </c>
    </row>
    <row r="715" spans="1:21" ht="22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4">
        <f t="shared" si="82"/>
        <v>1.6194202898550725</v>
      </c>
      <c r="H715" s="4">
        <f t="shared" si="83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77"/>
        <v>42616.208333333328</v>
      </c>
      <c r="O715" s="12">
        <f t="shared" si="78"/>
        <v>2016</v>
      </c>
      <c r="P715" s="8">
        <f t="shared" si="79"/>
        <v>42616.208333333328</v>
      </c>
      <c r="Q715" t="b">
        <v>0</v>
      </c>
      <c r="R715" t="b">
        <v>0</v>
      </c>
      <c r="S715" t="s">
        <v>133</v>
      </c>
      <c r="T715" t="str">
        <f t="shared" si="80"/>
        <v>publishing</v>
      </c>
      <c r="U715" t="str">
        <f t="shared" si="81"/>
        <v>radio &amp; podcasts</v>
      </c>
    </row>
    <row r="716" spans="1:21" ht="22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4">
        <f t="shared" si="82"/>
        <v>4.7282077922077921</v>
      </c>
      <c r="H716" s="4">
        <f t="shared" si="83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77"/>
        <v>41871.208333333336</v>
      </c>
      <c r="O716" s="12">
        <f t="shared" si="78"/>
        <v>2014</v>
      </c>
      <c r="P716" s="8">
        <f t="shared" si="79"/>
        <v>41871.208333333336</v>
      </c>
      <c r="Q716" t="b">
        <v>0</v>
      </c>
      <c r="R716" t="b">
        <v>0</v>
      </c>
      <c r="S716" t="s">
        <v>23</v>
      </c>
      <c r="T716" t="str">
        <f t="shared" si="80"/>
        <v>music</v>
      </c>
      <c r="U716" t="str">
        <f t="shared" si="81"/>
        <v>rock</v>
      </c>
    </row>
    <row r="717" spans="1:21" ht="22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4">
        <f t="shared" si="82"/>
        <v>0.24466101694915254</v>
      </c>
      <c r="H717" s="4">
        <f t="shared" si="83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77"/>
        <v>40402.208333333336</v>
      </c>
      <c r="O717" s="12">
        <f t="shared" si="78"/>
        <v>2010</v>
      </c>
      <c r="P717" s="8">
        <f t="shared" si="79"/>
        <v>40402.208333333336</v>
      </c>
      <c r="Q717" t="b">
        <v>0</v>
      </c>
      <c r="R717" t="b">
        <v>0</v>
      </c>
      <c r="S717" t="s">
        <v>292</v>
      </c>
      <c r="T717" t="str">
        <f t="shared" si="80"/>
        <v>games</v>
      </c>
      <c r="U717" t="str">
        <f t="shared" si="81"/>
        <v>mobile games</v>
      </c>
    </row>
    <row r="718" spans="1:21" ht="22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4">
        <f t="shared" si="82"/>
        <v>5.1764999999999999</v>
      </c>
      <c r="H718" s="4">
        <f t="shared" si="83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77"/>
        <v>41493.208333333336</v>
      </c>
      <c r="O718" s="12">
        <f t="shared" si="78"/>
        <v>2013</v>
      </c>
      <c r="P718" s="8">
        <f t="shared" si="79"/>
        <v>41493.208333333336</v>
      </c>
      <c r="Q718" t="b">
        <v>0</v>
      </c>
      <c r="R718" t="b">
        <v>1</v>
      </c>
      <c r="S718" t="s">
        <v>33</v>
      </c>
      <c r="T718" t="str">
        <f t="shared" si="80"/>
        <v>theater</v>
      </c>
      <c r="U718" t="str">
        <f t="shared" si="81"/>
        <v>plays</v>
      </c>
    </row>
    <row r="719" spans="1:21" ht="36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4">
        <f t="shared" si="82"/>
        <v>2.4764285714285714</v>
      </c>
      <c r="H719" s="4">
        <f t="shared" si="83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77"/>
        <v>40798.208333333336</v>
      </c>
      <c r="O719" s="12">
        <f t="shared" si="78"/>
        <v>2011</v>
      </c>
      <c r="P719" s="8">
        <f t="shared" si="79"/>
        <v>40798.208333333336</v>
      </c>
      <c r="Q719" t="b">
        <v>0</v>
      </c>
      <c r="R719" t="b">
        <v>0</v>
      </c>
      <c r="S719" t="s">
        <v>42</v>
      </c>
      <c r="T719" t="str">
        <f t="shared" si="80"/>
        <v>film &amp; video</v>
      </c>
      <c r="U719" t="str">
        <f t="shared" si="81"/>
        <v>documentary</v>
      </c>
    </row>
    <row r="720" spans="1:21" ht="22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4">
        <f t="shared" si="82"/>
        <v>1.0020481927710843</v>
      </c>
      <c r="H720" s="4">
        <f t="shared" si="83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77"/>
        <v>41468.208333333336</v>
      </c>
      <c r="O720" s="12">
        <f t="shared" si="78"/>
        <v>2013</v>
      </c>
      <c r="P720" s="8">
        <f t="shared" si="79"/>
        <v>41468.208333333336</v>
      </c>
      <c r="Q720" t="b">
        <v>0</v>
      </c>
      <c r="R720" t="b">
        <v>0</v>
      </c>
      <c r="S720" t="s">
        <v>65</v>
      </c>
      <c r="T720" t="str">
        <f t="shared" si="80"/>
        <v>technology</v>
      </c>
      <c r="U720" t="str">
        <f t="shared" si="81"/>
        <v>wearables</v>
      </c>
    </row>
    <row r="721" spans="1:21" ht="22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4">
        <f t="shared" si="82"/>
        <v>1.53</v>
      </c>
      <c r="H721" s="4">
        <f t="shared" si="83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77"/>
        <v>41069.208333333336</v>
      </c>
      <c r="O721" s="12">
        <f t="shared" si="78"/>
        <v>2012</v>
      </c>
      <c r="P721" s="8">
        <f t="shared" si="79"/>
        <v>41069.208333333336</v>
      </c>
      <c r="Q721" t="b">
        <v>0</v>
      </c>
      <c r="R721" t="b">
        <v>0</v>
      </c>
      <c r="S721" t="s">
        <v>119</v>
      </c>
      <c r="T721" t="str">
        <f t="shared" si="80"/>
        <v>publishing</v>
      </c>
      <c r="U721" t="str">
        <f t="shared" si="81"/>
        <v>fiction</v>
      </c>
    </row>
    <row r="722" spans="1:21" ht="36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4">
        <f t="shared" si="82"/>
        <v>0.37091954022988505</v>
      </c>
      <c r="H722" s="4">
        <f t="shared" si="83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77"/>
        <v>43166.25</v>
      </c>
      <c r="O722" s="12">
        <f t="shared" si="78"/>
        <v>2018</v>
      </c>
      <c r="P722" s="8">
        <f t="shared" si="79"/>
        <v>43166.25</v>
      </c>
      <c r="Q722" t="b">
        <v>0</v>
      </c>
      <c r="R722" t="b">
        <v>1</v>
      </c>
      <c r="S722" t="s">
        <v>33</v>
      </c>
      <c r="T722" t="str">
        <f t="shared" si="80"/>
        <v>theater</v>
      </c>
      <c r="U722" t="str">
        <f t="shared" si="81"/>
        <v>plays</v>
      </c>
    </row>
    <row r="723" spans="1:21" ht="22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4">
        <f t="shared" si="82"/>
        <v>4.3923948220064728E-2</v>
      </c>
      <c r="H723" s="4">
        <f t="shared" si="83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77"/>
        <v>43200.208333333328</v>
      </c>
      <c r="O723" s="12">
        <f t="shared" si="78"/>
        <v>2018</v>
      </c>
      <c r="P723" s="8">
        <f t="shared" si="79"/>
        <v>43200.208333333328</v>
      </c>
      <c r="Q723" t="b">
        <v>0</v>
      </c>
      <c r="R723" t="b">
        <v>0</v>
      </c>
      <c r="S723" t="s">
        <v>23</v>
      </c>
      <c r="T723" t="str">
        <f t="shared" si="80"/>
        <v>music</v>
      </c>
      <c r="U723" t="str">
        <f t="shared" si="81"/>
        <v>rock</v>
      </c>
    </row>
    <row r="724" spans="1:21" ht="22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4">
        <f t="shared" si="82"/>
        <v>1.5650721649484536</v>
      </c>
      <c r="H724" s="4">
        <f t="shared" si="83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77"/>
        <v>43072.25</v>
      </c>
      <c r="O724" s="12">
        <f t="shared" si="78"/>
        <v>2017</v>
      </c>
      <c r="P724" s="8">
        <f t="shared" si="79"/>
        <v>43072.25</v>
      </c>
      <c r="Q724" t="b">
        <v>0</v>
      </c>
      <c r="R724" t="b">
        <v>0</v>
      </c>
      <c r="S724" t="s">
        <v>42</v>
      </c>
      <c r="T724" t="str">
        <f t="shared" si="80"/>
        <v>film &amp; video</v>
      </c>
      <c r="U724" t="str">
        <f t="shared" si="81"/>
        <v>documentary</v>
      </c>
    </row>
    <row r="725" spans="1:21" ht="22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4">
        <f t="shared" si="82"/>
        <v>2.704081632653061</v>
      </c>
      <c r="H725" s="4">
        <f t="shared" si="83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77"/>
        <v>42452.208333333328</v>
      </c>
      <c r="O725" s="12">
        <f t="shared" si="78"/>
        <v>2016</v>
      </c>
      <c r="P725" s="8">
        <f t="shared" si="79"/>
        <v>42452.208333333328</v>
      </c>
      <c r="Q725" t="b">
        <v>0</v>
      </c>
      <c r="R725" t="b">
        <v>0</v>
      </c>
      <c r="S725" t="s">
        <v>33</v>
      </c>
      <c r="T725" t="str">
        <f t="shared" si="80"/>
        <v>theater</v>
      </c>
      <c r="U725" t="str">
        <f t="shared" si="81"/>
        <v>plays</v>
      </c>
    </row>
    <row r="726" spans="1:21" ht="36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4">
        <f t="shared" si="82"/>
        <v>1.3405952380952382</v>
      </c>
      <c r="H726" s="4">
        <f t="shared" si="83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77"/>
        <v>41936.208333333336</v>
      </c>
      <c r="O726" s="12">
        <f t="shared" si="78"/>
        <v>2014</v>
      </c>
      <c r="P726" s="8">
        <f t="shared" si="79"/>
        <v>41936.208333333336</v>
      </c>
      <c r="Q726" t="b">
        <v>0</v>
      </c>
      <c r="R726" t="b">
        <v>1</v>
      </c>
      <c r="S726" t="s">
        <v>33</v>
      </c>
      <c r="T726" t="str">
        <f t="shared" si="80"/>
        <v>theater</v>
      </c>
      <c r="U726" t="str">
        <f t="shared" si="81"/>
        <v>plays</v>
      </c>
    </row>
    <row r="727" spans="1:21" ht="22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4">
        <f t="shared" si="82"/>
        <v>0.50398033126293995</v>
      </c>
      <c r="H727" s="4">
        <f t="shared" si="83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77"/>
        <v>41960.25</v>
      </c>
      <c r="O727" s="12">
        <f t="shared" si="78"/>
        <v>2014</v>
      </c>
      <c r="P727" s="8">
        <f t="shared" si="79"/>
        <v>41960.25</v>
      </c>
      <c r="Q727" t="b">
        <v>0</v>
      </c>
      <c r="R727" t="b">
        <v>0</v>
      </c>
      <c r="S727" t="s">
        <v>292</v>
      </c>
      <c r="T727" t="str">
        <f t="shared" si="80"/>
        <v>games</v>
      </c>
      <c r="U727" t="str">
        <f t="shared" si="81"/>
        <v>mobile games</v>
      </c>
    </row>
    <row r="728" spans="1:21" ht="2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4">
        <f t="shared" si="82"/>
        <v>0.88815837937384901</v>
      </c>
      <c r="H728" s="4">
        <f t="shared" si="83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77"/>
        <v>40482.208333333336</v>
      </c>
      <c r="O728" s="12">
        <f t="shared" si="78"/>
        <v>2010</v>
      </c>
      <c r="P728" s="8">
        <f t="shared" si="79"/>
        <v>40482.208333333336</v>
      </c>
      <c r="Q728" t="b">
        <v>0</v>
      </c>
      <c r="R728" t="b">
        <v>1</v>
      </c>
      <c r="S728" t="s">
        <v>33</v>
      </c>
      <c r="T728" t="str">
        <f t="shared" si="80"/>
        <v>theater</v>
      </c>
      <c r="U728" t="str">
        <f t="shared" si="81"/>
        <v>plays</v>
      </c>
    </row>
    <row r="729" spans="1:21" ht="22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4">
        <f t="shared" si="82"/>
        <v>1.65</v>
      </c>
      <c r="H729" s="4">
        <f t="shared" si="83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77"/>
        <v>43543.208333333328</v>
      </c>
      <c r="O729" s="12">
        <f t="shared" si="78"/>
        <v>2019</v>
      </c>
      <c r="P729" s="8">
        <f t="shared" si="79"/>
        <v>43543.208333333328</v>
      </c>
      <c r="Q729" t="b">
        <v>0</v>
      </c>
      <c r="R729" t="b">
        <v>0</v>
      </c>
      <c r="S729" t="s">
        <v>28</v>
      </c>
      <c r="T729" t="str">
        <f t="shared" si="80"/>
        <v>technology</v>
      </c>
      <c r="U729" t="str">
        <f t="shared" si="81"/>
        <v>web</v>
      </c>
    </row>
    <row r="730" spans="1:21" ht="36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4">
        <f t="shared" si="82"/>
        <v>0.17499999999999999</v>
      </c>
      <c r="H730" s="4">
        <f t="shared" si="83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77"/>
        <v>42526.208333333328</v>
      </c>
      <c r="O730" s="12">
        <f t="shared" si="78"/>
        <v>2016</v>
      </c>
      <c r="P730" s="8">
        <f t="shared" si="79"/>
        <v>42526.208333333328</v>
      </c>
      <c r="Q730" t="b">
        <v>0</v>
      </c>
      <c r="R730" t="b">
        <v>0</v>
      </c>
      <c r="S730" t="s">
        <v>33</v>
      </c>
      <c r="T730" t="str">
        <f t="shared" si="80"/>
        <v>theater</v>
      </c>
      <c r="U730" t="str">
        <f t="shared" si="81"/>
        <v>plays</v>
      </c>
    </row>
    <row r="731" spans="1:21" ht="36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4">
        <f t="shared" si="82"/>
        <v>1.8566071428571429</v>
      </c>
      <c r="H731" s="4">
        <f t="shared" si="83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77"/>
        <v>41311.25</v>
      </c>
      <c r="O731" s="12">
        <f t="shared" si="78"/>
        <v>2013</v>
      </c>
      <c r="P731" s="8">
        <f t="shared" si="79"/>
        <v>41311.25</v>
      </c>
      <c r="Q731" t="b">
        <v>0</v>
      </c>
      <c r="R731" t="b">
        <v>0</v>
      </c>
      <c r="S731" t="s">
        <v>53</v>
      </c>
      <c r="T731" t="str">
        <f t="shared" si="80"/>
        <v>film &amp; video</v>
      </c>
      <c r="U731" t="str">
        <f t="shared" si="81"/>
        <v>drama</v>
      </c>
    </row>
    <row r="732" spans="1:21" ht="22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4">
        <f t="shared" si="82"/>
        <v>4.1266319444444441</v>
      </c>
      <c r="H732" s="4">
        <f t="shared" si="83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77"/>
        <v>42153.208333333328</v>
      </c>
      <c r="O732" s="12">
        <f t="shared" si="78"/>
        <v>2015</v>
      </c>
      <c r="P732" s="8">
        <f t="shared" si="79"/>
        <v>42153.208333333328</v>
      </c>
      <c r="Q732" t="b">
        <v>0</v>
      </c>
      <c r="R732" t="b">
        <v>0</v>
      </c>
      <c r="S732" t="s">
        <v>65</v>
      </c>
      <c r="T732" t="str">
        <f t="shared" si="80"/>
        <v>technology</v>
      </c>
      <c r="U732" t="str">
        <f t="shared" si="81"/>
        <v>wearables</v>
      </c>
    </row>
    <row r="733" spans="1:21" ht="22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4">
        <f t="shared" si="82"/>
        <v>0.90249999999999997</v>
      </c>
      <c r="H733" s="4">
        <f t="shared" si="83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77"/>
        <v>42940.208333333328</v>
      </c>
      <c r="O733" s="12">
        <f t="shared" si="78"/>
        <v>2017</v>
      </c>
      <c r="P733" s="8">
        <f t="shared" si="79"/>
        <v>42940.208333333328</v>
      </c>
      <c r="Q733" t="b">
        <v>0</v>
      </c>
      <c r="R733" t="b">
        <v>0</v>
      </c>
      <c r="S733" t="s">
        <v>28</v>
      </c>
      <c r="T733" t="str">
        <f t="shared" si="80"/>
        <v>technology</v>
      </c>
      <c r="U733" t="str">
        <f t="shared" si="81"/>
        <v>web</v>
      </c>
    </row>
    <row r="734" spans="1:21" ht="22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4">
        <f t="shared" si="82"/>
        <v>0.91984615384615387</v>
      </c>
      <c r="H734" s="4">
        <f t="shared" si="83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77"/>
        <v>42839.208333333328</v>
      </c>
      <c r="O734" s="12">
        <f t="shared" si="78"/>
        <v>2017</v>
      </c>
      <c r="P734" s="8">
        <f t="shared" si="79"/>
        <v>42839.208333333328</v>
      </c>
      <c r="Q734" t="b">
        <v>0</v>
      </c>
      <c r="R734" t="b">
        <v>1</v>
      </c>
      <c r="S734" t="s">
        <v>23</v>
      </c>
      <c r="T734" t="str">
        <f t="shared" si="80"/>
        <v>music</v>
      </c>
      <c r="U734" t="str">
        <f t="shared" si="81"/>
        <v>rock</v>
      </c>
    </row>
    <row r="735" spans="1:21" ht="22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4">
        <f t="shared" si="82"/>
        <v>5.2700632911392402</v>
      </c>
      <c r="H735" s="4">
        <f t="shared" si="83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77"/>
        <v>41857.208333333336</v>
      </c>
      <c r="O735" s="12">
        <f t="shared" si="78"/>
        <v>2014</v>
      </c>
      <c r="P735" s="8">
        <f t="shared" si="79"/>
        <v>41857.208333333336</v>
      </c>
      <c r="Q735" t="b">
        <v>0</v>
      </c>
      <c r="R735" t="b">
        <v>0</v>
      </c>
      <c r="S735" t="s">
        <v>148</v>
      </c>
      <c r="T735" t="str">
        <f t="shared" si="80"/>
        <v>music</v>
      </c>
      <c r="U735" t="str">
        <f t="shared" si="81"/>
        <v>metal</v>
      </c>
    </row>
    <row r="736" spans="1:21" ht="22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4">
        <f t="shared" si="82"/>
        <v>3.1914285714285713</v>
      </c>
      <c r="H736" s="4">
        <f t="shared" si="83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77"/>
        <v>42775.25</v>
      </c>
      <c r="O736" s="12">
        <f t="shared" si="78"/>
        <v>2017</v>
      </c>
      <c r="P736" s="8">
        <f t="shared" si="79"/>
        <v>42775.25</v>
      </c>
      <c r="Q736" t="b">
        <v>0</v>
      </c>
      <c r="R736" t="b">
        <v>1</v>
      </c>
      <c r="S736" t="s">
        <v>33</v>
      </c>
      <c r="T736" t="str">
        <f t="shared" si="80"/>
        <v>theater</v>
      </c>
      <c r="U736" t="str">
        <f t="shared" si="81"/>
        <v>plays</v>
      </c>
    </row>
    <row r="737" spans="1:21" ht="36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4">
        <f t="shared" si="82"/>
        <v>3.5418867924528303</v>
      </c>
      <c r="H737" s="4">
        <f t="shared" si="83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77"/>
        <v>42466.208333333328</v>
      </c>
      <c r="O737" s="12">
        <f t="shared" si="78"/>
        <v>2016</v>
      </c>
      <c r="P737" s="8">
        <f t="shared" si="79"/>
        <v>42466.208333333328</v>
      </c>
      <c r="Q737" t="b">
        <v>0</v>
      </c>
      <c r="R737" t="b">
        <v>0</v>
      </c>
      <c r="S737" t="s">
        <v>122</v>
      </c>
      <c r="T737" t="str">
        <f t="shared" si="80"/>
        <v>photography</v>
      </c>
      <c r="U737" t="str">
        <f t="shared" si="81"/>
        <v>photography books</v>
      </c>
    </row>
    <row r="738" spans="1:21" ht="22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4">
        <f t="shared" si="82"/>
        <v>0.32896103896103895</v>
      </c>
      <c r="H738" s="4">
        <f t="shared" si="83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77"/>
        <v>42059.25</v>
      </c>
      <c r="O738" s="12">
        <f t="shared" si="78"/>
        <v>2015</v>
      </c>
      <c r="P738" s="8">
        <f t="shared" si="79"/>
        <v>42059.25</v>
      </c>
      <c r="Q738" t="b">
        <v>0</v>
      </c>
      <c r="R738" t="b">
        <v>0</v>
      </c>
      <c r="S738" t="s">
        <v>68</v>
      </c>
      <c r="T738" t="str">
        <f t="shared" si="80"/>
        <v>publishing</v>
      </c>
      <c r="U738" t="str">
        <f t="shared" si="81"/>
        <v>nonfiction</v>
      </c>
    </row>
    <row r="739" spans="1:21" ht="36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4">
        <f t="shared" si="82"/>
        <v>1.358918918918919</v>
      </c>
      <c r="H739" s="4">
        <f t="shared" si="83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77"/>
        <v>42697.25</v>
      </c>
      <c r="O739" s="12">
        <f t="shared" si="78"/>
        <v>2016</v>
      </c>
      <c r="P739" s="8">
        <f t="shared" si="79"/>
        <v>42697.25</v>
      </c>
      <c r="Q739" t="b">
        <v>0</v>
      </c>
      <c r="R739" t="b">
        <v>0</v>
      </c>
      <c r="S739" t="s">
        <v>60</v>
      </c>
      <c r="T739" t="str">
        <f t="shared" si="80"/>
        <v>music</v>
      </c>
      <c r="U739" t="str">
        <f t="shared" si="81"/>
        <v>indie rock</v>
      </c>
    </row>
    <row r="740" spans="1:21" ht="36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4">
        <f t="shared" si="82"/>
        <v>2.0843373493975904E-2</v>
      </c>
      <c r="H740" s="4">
        <f t="shared" si="83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77"/>
        <v>41981.25</v>
      </c>
      <c r="O740" s="12">
        <f t="shared" si="78"/>
        <v>2014</v>
      </c>
      <c r="P740" s="8">
        <f t="shared" si="79"/>
        <v>41981.25</v>
      </c>
      <c r="Q740" t="b">
        <v>0</v>
      </c>
      <c r="R740" t="b">
        <v>1</v>
      </c>
      <c r="S740" t="s">
        <v>33</v>
      </c>
      <c r="T740" t="str">
        <f t="shared" si="80"/>
        <v>theater</v>
      </c>
      <c r="U740" t="str">
        <f t="shared" si="81"/>
        <v>plays</v>
      </c>
    </row>
    <row r="741" spans="1:21" ht="22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4">
        <f t="shared" si="82"/>
        <v>0.61</v>
      </c>
      <c r="H741" s="4">
        <f t="shared" si="83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77"/>
        <v>41090.208333333336</v>
      </c>
      <c r="O741" s="12">
        <f t="shared" si="78"/>
        <v>2012</v>
      </c>
      <c r="P741" s="8">
        <f t="shared" si="79"/>
        <v>41090.208333333336</v>
      </c>
      <c r="Q741" t="b">
        <v>0</v>
      </c>
      <c r="R741" t="b">
        <v>0</v>
      </c>
      <c r="S741" t="s">
        <v>60</v>
      </c>
      <c r="T741" t="str">
        <f t="shared" si="80"/>
        <v>music</v>
      </c>
      <c r="U741" t="str">
        <f t="shared" si="81"/>
        <v>indie rock</v>
      </c>
    </row>
    <row r="742" spans="1:21" ht="36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4">
        <f t="shared" si="82"/>
        <v>0.30037735849056602</v>
      </c>
      <c r="H742" s="4">
        <f t="shared" si="83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77"/>
        <v>42772.25</v>
      </c>
      <c r="O742" s="12">
        <f t="shared" si="78"/>
        <v>2017</v>
      </c>
      <c r="P742" s="8">
        <f t="shared" si="79"/>
        <v>42772.25</v>
      </c>
      <c r="Q742" t="b">
        <v>0</v>
      </c>
      <c r="R742" t="b">
        <v>0</v>
      </c>
      <c r="S742" t="s">
        <v>33</v>
      </c>
      <c r="T742" t="str">
        <f t="shared" si="80"/>
        <v>theater</v>
      </c>
      <c r="U742" t="str">
        <f t="shared" si="81"/>
        <v>plays</v>
      </c>
    </row>
    <row r="743" spans="1:21" ht="22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4">
        <f t="shared" si="82"/>
        <v>11.791666666666666</v>
      </c>
      <c r="H743" s="4">
        <f t="shared" si="83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77"/>
        <v>40322.208333333336</v>
      </c>
      <c r="O743" s="12">
        <f t="shared" si="78"/>
        <v>2010</v>
      </c>
      <c r="P743" s="8">
        <f t="shared" si="79"/>
        <v>40322.208333333336</v>
      </c>
      <c r="Q743" t="b">
        <v>0</v>
      </c>
      <c r="R743" t="b">
        <v>0</v>
      </c>
      <c r="S743" t="s">
        <v>33</v>
      </c>
      <c r="T743" t="str">
        <f t="shared" si="80"/>
        <v>theater</v>
      </c>
      <c r="U743" t="str">
        <f t="shared" si="81"/>
        <v>plays</v>
      </c>
    </row>
    <row r="744" spans="1:21" ht="22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4">
        <f t="shared" si="82"/>
        <v>11.260833333333334</v>
      </c>
      <c r="H744" s="4">
        <f t="shared" si="83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77"/>
        <v>40239.25</v>
      </c>
      <c r="O744" s="12">
        <f t="shared" si="78"/>
        <v>2010</v>
      </c>
      <c r="P744" s="8">
        <f t="shared" si="79"/>
        <v>40239.25</v>
      </c>
      <c r="Q744" t="b">
        <v>0</v>
      </c>
      <c r="R744" t="b">
        <v>0</v>
      </c>
      <c r="S744" t="s">
        <v>50</v>
      </c>
      <c r="T744" t="str">
        <f t="shared" si="80"/>
        <v>music</v>
      </c>
      <c r="U744" t="str">
        <f t="shared" si="81"/>
        <v>electric music</v>
      </c>
    </row>
    <row r="745" spans="1:21" ht="36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4">
        <f t="shared" si="82"/>
        <v>0.12923076923076923</v>
      </c>
      <c r="H745" s="4">
        <f t="shared" si="83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77"/>
        <v>42304.208333333328</v>
      </c>
      <c r="O745" s="12">
        <f t="shared" si="78"/>
        <v>2015</v>
      </c>
      <c r="P745" s="8">
        <f t="shared" si="79"/>
        <v>42304.208333333328</v>
      </c>
      <c r="Q745" t="b">
        <v>0</v>
      </c>
      <c r="R745" t="b">
        <v>1</v>
      </c>
      <c r="S745" t="s">
        <v>33</v>
      </c>
      <c r="T745" t="str">
        <f t="shared" si="80"/>
        <v>theater</v>
      </c>
      <c r="U745" t="str">
        <f t="shared" si="81"/>
        <v>plays</v>
      </c>
    </row>
    <row r="746" spans="1:21" ht="22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4">
        <f t="shared" si="82"/>
        <v>7.12</v>
      </c>
      <c r="H746" s="4">
        <f t="shared" si="83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77"/>
        <v>43324.208333333328</v>
      </c>
      <c r="O746" s="12">
        <f t="shared" si="78"/>
        <v>2018</v>
      </c>
      <c r="P746" s="8">
        <f t="shared" si="79"/>
        <v>43324.208333333328</v>
      </c>
      <c r="Q746" t="b">
        <v>0</v>
      </c>
      <c r="R746" t="b">
        <v>1</v>
      </c>
      <c r="S746" t="s">
        <v>33</v>
      </c>
      <c r="T746" t="str">
        <f t="shared" si="80"/>
        <v>theater</v>
      </c>
      <c r="U746" t="str">
        <f t="shared" si="81"/>
        <v>plays</v>
      </c>
    </row>
    <row r="747" spans="1:21" ht="36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4">
        <f t="shared" si="82"/>
        <v>0.30304347826086958</v>
      </c>
      <c r="H747" s="4">
        <f t="shared" si="83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77"/>
        <v>40355.208333333336</v>
      </c>
      <c r="O747" s="12">
        <f t="shared" si="78"/>
        <v>2010</v>
      </c>
      <c r="P747" s="8">
        <f t="shared" si="79"/>
        <v>40355.208333333336</v>
      </c>
      <c r="Q747" t="b">
        <v>0</v>
      </c>
      <c r="R747" t="b">
        <v>0</v>
      </c>
      <c r="S747" t="s">
        <v>65</v>
      </c>
      <c r="T747" t="str">
        <f t="shared" si="80"/>
        <v>technology</v>
      </c>
      <c r="U747" t="str">
        <f t="shared" si="81"/>
        <v>wearables</v>
      </c>
    </row>
    <row r="748" spans="1:21" ht="22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4">
        <f t="shared" si="82"/>
        <v>2.1250896057347672</v>
      </c>
      <c r="H748" s="4">
        <f t="shared" si="83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77"/>
        <v>40830.208333333336</v>
      </c>
      <c r="O748" s="12">
        <f t="shared" si="78"/>
        <v>2011</v>
      </c>
      <c r="P748" s="8">
        <f t="shared" si="79"/>
        <v>40830.208333333336</v>
      </c>
      <c r="Q748" t="b">
        <v>0</v>
      </c>
      <c r="R748" t="b">
        <v>0</v>
      </c>
      <c r="S748" t="s">
        <v>28</v>
      </c>
      <c r="T748" t="str">
        <f t="shared" si="80"/>
        <v>technology</v>
      </c>
      <c r="U748" t="str">
        <f t="shared" si="81"/>
        <v>web</v>
      </c>
    </row>
    <row r="749" spans="1:21" ht="22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4">
        <f t="shared" si="82"/>
        <v>2.2885714285714287</v>
      </c>
      <c r="H749" s="4">
        <f t="shared" si="83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77"/>
        <v>40434.208333333336</v>
      </c>
      <c r="O749" s="12">
        <f t="shared" si="78"/>
        <v>2010</v>
      </c>
      <c r="P749" s="8">
        <f t="shared" si="79"/>
        <v>40434.208333333336</v>
      </c>
      <c r="Q749" t="b">
        <v>0</v>
      </c>
      <c r="R749" t="b">
        <v>0</v>
      </c>
      <c r="S749" t="s">
        <v>33</v>
      </c>
      <c r="T749" t="str">
        <f t="shared" si="80"/>
        <v>theater</v>
      </c>
      <c r="U749" t="str">
        <f t="shared" si="81"/>
        <v>plays</v>
      </c>
    </row>
    <row r="750" spans="1:21" ht="22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4">
        <f t="shared" si="82"/>
        <v>0.34959979476654696</v>
      </c>
      <c r="H750" s="4">
        <f t="shared" si="83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77"/>
        <v>40263.208333333336</v>
      </c>
      <c r="O750" s="12">
        <f t="shared" si="78"/>
        <v>2010</v>
      </c>
      <c r="P750" s="8">
        <f t="shared" si="79"/>
        <v>40263.208333333336</v>
      </c>
      <c r="Q750" t="b">
        <v>0</v>
      </c>
      <c r="R750" t="b">
        <v>1</v>
      </c>
      <c r="S750" t="s">
        <v>71</v>
      </c>
      <c r="T750" t="str">
        <f t="shared" si="80"/>
        <v>film &amp; video</v>
      </c>
      <c r="U750" t="str">
        <f t="shared" si="81"/>
        <v>animation</v>
      </c>
    </row>
    <row r="751" spans="1:21" ht="22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4">
        <f t="shared" si="82"/>
        <v>1.5729069767441861</v>
      </c>
      <c r="H751" s="4">
        <f t="shared" si="83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77"/>
        <v>41932.208333333336</v>
      </c>
      <c r="O751" s="12">
        <f t="shared" si="78"/>
        <v>2014</v>
      </c>
      <c r="P751" s="8">
        <f t="shared" si="79"/>
        <v>41932.208333333336</v>
      </c>
      <c r="Q751" t="b">
        <v>0</v>
      </c>
      <c r="R751" t="b">
        <v>1</v>
      </c>
      <c r="S751" t="s">
        <v>65</v>
      </c>
      <c r="T751" t="str">
        <f t="shared" si="80"/>
        <v>technology</v>
      </c>
      <c r="U751" t="str">
        <f t="shared" si="81"/>
        <v>wearables</v>
      </c>
    </row>
    <row r="752" spans="1:21" ht="2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4">
        <f t="shared" si="82"/>
        <v>0.01</v>
      </c>
      <c r="H752" s="4">
        <f t="shared" si="83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77"/>
        <v>40385.208333333336</v>
      </c>
      <c r="O752" s="12">
        <f t="shared" si="78"/>
        <v>2010</v>
      </c>
      <c r="P752" s="8">
        <f t="shared" si="79"/>
        <v>40385.208333333336</v>
      </c>
      <c r="Q752" t="b">
        <v>0</v>
      </c>
      <c r="R752" t="b">
        <v>0</v>
      </c>
      <c r="S752" t="s">
        <v>50</v>
      </c>
      <c r="T752" t="str">
        <f t="shared" si="80"/>
        <v>music</v>
      </c>
      <c r="U752" t="str">
        <f t="shared" si="81"/>
        <v>electric music</v>
      </c>
    </row>
    <row r="753" spans="1:21" ht="22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4">
        <f t="shared" si="82"/>
        <v>2.3230555555555554</v>
      </c>
      <c r="H753" s="4">
        <f t="shared" si="83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77"/>
        <v>42461.208333333328</v>
      </c>
      <c r="O753" s="12">
        <f t="shared" si="78"/>
        <v>2016</v>
      </c>
      <c r="P753" s="8">
        <f t="shared" si="79"/>
        <v>42461.208333333328</v>
      </c>
      <c r="Q753" t="b">
        <v>1</v>
      </c>
      <c r="R753" t="b">
        <v>1</v>
      </c>
      <c r="S753" t="s">
        <v>68</v>
      </c>
      <c r="T753" t="str">
        <f t="shared" si="80"/>
        <v>publishing</v>
      </c>
      <c r="U753" t="str">
        <f t="shared" si="81"/>
        <v>nonfiction</v>
      </c>
    </row>
    <row r="754" spans="1:21" ht="22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4">
        <f t="shared" si="82"/>
        <v>0.92448275862068963</v>
      </c>
      <c r="H754" s="4">
        <f t="shared" si="83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77"/>
        <v>40413.208333333336</v>
      </c>
      <c r="O754" s="12">
        <f t="shared" si="78"/>
        <v>2010</v>
      </c>
      <c r="P754" s="8">
        <f t="shared" si="79"/>
        <v>40413.208333333336</v>
      </c>
      <c r="Q754" t="b">
        <v>0</v>
      </c>
      <c r="R754" t="b">
        <v>1</v>
      </c>
      <c r="S754" t="s">
        <v>33</v>
      </c>
      <c r="T754" t="str">
        <f t="shared" si="80"/>
        <v>theater</v>
      </c>
      <c r="U754" t="str">
        <f t="shared" si="81"/>
        <v>plays</v>
      </c>
    </row>
    <row r="755" spans="1:21" ht="22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4">
        <f t="shared" si="82"/>
        <v>2.5670212765957445</v>
      </c>
      <c r="H755" s="4">
        <f t="shared" si="83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77"/>
        <v>40336.208333333336</v>
      </c>
      <c r="O755" s="12">
        <f t="shared" si="78"/>
        <v>2010</v>
      </c>
      <c r="P755" s="8">
        <f t="shared" si="79"/>
        <v>40336.208333333336</v>
      </c>
      <c r="Q755" t="b">
        <v>0</v>
      </c>
      <c r="R755" t="b">
        <v>0</v>
      </c>
      <c r="S755" t="s">
        <v>122</v>
      </c>
      <c r="T755" t="str">
        <f t="shared" si="80"/>
        <v>photography</v>
      </c>
      <c r="U755" t="str">
        <f t="shared" si="81"/>
        <v>photography books</v>
      </c>
    </row>
    <row r="756" spans="1:21" ht="22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4">
        <f t="shared" si="82"/>
        <v>1.6847017045454546</v>
      </c>
      <c r="H756" s="4">
        <f t="shared" si="83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77"/>
        <v>41263.25</v>
      </c>
      <c r="O756" s="12">
        <f t="shared" si="78"/>
        <v>2012</v>
      </c>
      <c r="P756" s="8">
        <f t="shared" si="79"/>
        <v>41263.25</v>
      </c>
      <c r="Q756" t="b">
        <v>0</v>
      </c>
      <c r="R756" t="b">
        <v>0</v>
      </c>
      <c r="S756" t="s">
        <v>33</v>
      </c>
      <c r="T756" t="str">
        <f t="shared" si="80"/>
        <v>theater</v>
      </c>
      <c r="U756" t="str">
        <f t="shared" si="81"/>
        <v>plays</v>
      </c>
    </row>
    <row r="757" spans="1:21" ht="22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4">
        <f t="shared" si="82"/>
        <v>1.6657777777777778</v>
      </c>
      <c r="H757" s="4">
        <f t="shared" si="83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77"/>
        <v>43108.25</v>
      </c>
      <c r="O757" s="12">
        <f t="shared" si="78"/>
        <v>2018</v>
      </c>
      <c r="P757" s="8">
        <f t="shared" si="79"/>
        <v>43108.25</v>
      </c>
      <c r="Q757" t="b">
        <v>0</v>
      </c>
      <c r="R757" t="b">
        <v>1</v>
      </c>
      <c r="S757" t="s">
        <v>33</v>
      </c>
      <c r="T757" t="str">
        <f t="shared" si="80"/>
        <v>theater</v>
      </c>
      <c r="U757" t="str">
        <f t="shared" si="81"/>
        <v>plays</v>
      </c>
    </row>
    <row r="758" spans="1:21" ht="36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4">
        <f t="shared" si="82"/>
        <v>7.7207692307692311</v>
      </c>
      <c r="H758" s="4">
        <f t="shared" si="83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77"/>
        <v>42030.25</v>
      </c>
      <c r="O758" s="12">
        <f t="shared" si="78"/>
        <v>2015</v>
      </c>
      <c r="P758" s="8">
        <f t="shared" si="79"/>
        <v>42030.25</v>
      </c>
      <c r="Q758" t="b">
        <v>0</v>
      </c>
      <c r="R758" t="b">
        <v>0</v>
      </c>
      <c r="S758" t="s">
        <v>33</v>
      </c>
      <c r="T758" t="str">
        <f t="shared" si="80"/>
        <v>theater</v>
      </c>
      <c r="U758" t="str">
        <f t="shared" si="81"/>
        <v>plays</v>
      </c>
    </row>
    <row r="759" spans="1:21" ht="22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4">
        <f t="shared" si="82"/>
        <v>4.0685714285714285</v>
      </c>
      <c r="H759" s="4">
        <f t="shared" si="83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77"/>
        <v>40679.208333333336</v>
      </c>
      <c r="O759" s="12">
        <f t="shared" si="78"/>
        <v>2011</v>
      </c>
      <c r="P759" s="8">
        <f t="shared" si="79"/>
        <v>40679.208333333336</v>
      </c>
      <c r="Q759" t="b">
        <v>0</v>
      </c>
      <c r="R759" t="b">
        <v>0</v>
      </c>
      <c r="S759" t="s">
        <v>53</v>
      </c>
      <c r="T759" t="str">
        <f t="shared" si="80"/>
        <v>film &amp; video</v>
      </c>
      <c r="U759" t="str">
        <f t="shared" si="81"/>
        <v>drama</v>
      </c>
    </row>
    <row r="760" spans="1:21" ht="22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4">
        <f t="shared" si="82"/>
        <v>5.6420608108108112</v>
      </c>
      <c r="H760" s="4">
        <f t="shared" si="83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77"/>
        <v>41945.208333333336</v>
      </c>
      <c r="O760" s="12">
        <f t="shared" si="78"/>
        <v>2014</v>
      </c>
      <c r="P760" s="8">
        <f t="shared" si="79"/>
        <v>41945.208333333336</v>
      </c>
      <c r="Q760" t="b">
        <v>0</v>
      </c>
      <c r="R760" t="b">
        <v>0</v>
      </c>
      <c r="S760" t="s">
        <v>23</v>
      </c>
      <c r="T760" t="str">
        <f t="shared" si="80"/>
        <v>music</v>
      </c>
      <c r="U760" t="str">
        <f t="shared" si="81"/>
        <v>rock</v>
      </c>
    </row>
    <row r="761" spans="1:21" ht="36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4">
        <f t="shared" si="82"/>
        <v>0.6842686567164179</v>
      </c>
      <c r="H761" s="4">
        <f t="shared" si="83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77"/>
        <v>43166.25</v>
      </c>
      <c r="O761" s="12">
        <f t="shared" si="78"/>
        <v>2018</v>
      </c>
      <c r="P761" s="8">
        <f t="shared" si="79"/>
        <v>43166.25</v>
      </c>
      <c r="Q761" t="b">
        <v>0</v>
      </c>
      <c r="R761" t="b">
        <v>0</v>
      </c>
      <c r="S761" t="s">
        <v>50</v>
      </c>
      <c r="T761" t="str">
        <f t="shared" si="80"/>
        <v>music</v>
      </c>
      <c r="U761" t="str">
        <f t="shared" si="81"/>
        <v>electric music</v>
      </c>
    </row>
    <row r="762" spans="1:21" ht="22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4">
        <f t="shared" si="82"/>
        <v>0.34351966873706002</v>
      </c>
      <c r="H762" s="4">
        <f t="shared" si="83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77"/>
        <v>43707.208333333328</v>
      </c>
      <c r="O762" s="12">
        <f t="shared" si="78"/>
        <v>2019</v>
      </c>
      <c r="P762" s="8">
        <f t="shared" si="79"/>
        <v>43707.208333333328</v>
      </c>
      <c r="Q762" t="b">
        <v>0</v>
      </c>
      <c r="R762" t="b">
        <v>1</v>
      </c>
      <c r="S762" t="s">
        <v>89</v>
      </c>
      <c r="T762" t="str">
        <f t="shared" si="80"/>
        <v>games</v>
      </c>
      <c r="U762" t="str">
        <f t="shared" si="81"/>
        <v>video games</v>
      </c>
    </row>
    <row r="763" spans="1:21" ht="22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4">
        <f t="shared" si="82"/>
        <v>6.5545454545454547</v>
      </c>
      <c r="H763" s="4">
        <f t="shared" si="83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77"/>
        <v>42943.208333333328</v>
      </c>
      <c r="O763" s="12">
        <f t="shared" si="78"/>
        <v>2017</v>
      </c>
      <c r="P763" s="8">
        <f t="shared" si="79"/>
        <v>42943.208333333328</v>
      </c>
      <c r="Q763" t="b">
        <v>0</v>
      </c>
      <c r="R763" t="b">
        <v>0</v>
      </c>
      <c r="S763" t="s">
        <v>23</v>
      </c>
      <c r="T763" t="str">
        <f t="shared" si="80"/>
        <v>music</v>
      </c>
      <c r="U763" t="str">
        <f t="shared" si="81"/>
        <v>rock</v>
      </c>
    </row>
    <row r="764" spans="1:21" ht="22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4">
        <f t="shared" si="82"/>
        <v>1.7725714285714285</v>
      </c>
      <c r="H764" s="4">
        <f t="shared" si="83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77"/>
        <v>41252.25</v>
      </c>
      <c r="O764" s="12">
        <f t="shared" si="78"/>
        <v>2012</v>
      </c>
      <c r="P764" s="8">
        <f t="shared" si="79"/>
        <v>41252.25</v>
      </c>
      <c r="Q764" t="b">
        <v>0</v>
      </c>
      <c r="R764" t="b">
        <v>0</v>
      </c>
      <c r="S764" t="s">
        <v>159</v>
      </c>
      <c r="T764" t="str">
        <f t="shared" si="80"/>
        <v>music</v>
      </c>
      <c r="U764" t="str">
        <f t="shared" si="81"/>
        <v>jazz</v>
      </c>
    </row>
    <row r="765" spans="1:21" ht="22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4">
        <f t="shared" si="82"/>
        <v>1.1317857142857144</v>
      </c>
      <c r="H765" s="4">
        <f t="shared" si="83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77"/>
        <v>41072.208333333336</v>
      </c>
      <c r="O765" s="12">
        <f t="shared" si="78"/>
        <v>2012</v>
      </c>
      <c r="P765" s="8">
        <f t="shared" si="79"/>
        <v>41072.208333333336</v>
      </c>
      <c r="Q765" t="b">
        <v>0</v>
      </c>
      <c r="R765" t="b">
        <v>1</v>
      </c>
      <c r="S765" t="s">
        <v>33</v>
      </c>
      <c r="T765" t="str">
        <f t="shared" si="80"/>
        <v>theater</v>
      </c>
      <c r="U765" t="str">
        <f t="shared" si="81"/>
        <v>plays</v>
      </c>
    </row>
    <row r="766" spans="1:21" ht="36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4">
        <f t="shared" si="82"/>
        <v>7.2818181818181822</v>
      </c>
      <c r="H766" s="4">
        <f t="shared" si="83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77"/>
        <v>40684.208333333336</v>
      </c>
      <c r="O766" s="12">
        <f t="shared" si="78"/>
        <v>2011</v>
      </c>
      <c r="P766" s="8">
        <f t="shared" si="79"/>
        <v>40684.208333333336</v>
      </c>
      <c r="Q766" t="b">
        <v>0</v>
      </c>
      <c r="R766" t="b">
        <v>0</v>
      </c>
      <c r="S766" t="s">
        <v>23</v>
      </c>
      <c r="T766" t="str">
        <f t="shared" si="80"/>
        <v>music</v>
      </c>
      <c r="U766" t="str">
        <f t="shared" si="81"/>
        <v>rock</v>
      </c>
    </row>
    <row r="767" spans="1:21" ht="22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4">
        <f t="shared" si="82"/>
        <v>2.0833333333333335</v>
      </c>
      <c r="H767" s="4">
        <f t="shared" si="83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77"/>
        <v>42865.208333333328</v>
      </c>
      <c r="O767" s="12">
        <f t="shared" si="78"/>
        <v>2017</v>
      </c>
      <c r="P767" s="8">
        <f t="shared" si="79"/>
        <v>42865.208333333328</v>
      </c>
      <c r="Q767" t="b">
        <v>1</v>
      </c>
      <c r="R767" t="b">
        <v>1</v>
      </c>
      <c r="S767" t="s">
        <v>60</v>
      </c>
      <c r="T767" t="str">
        <f t="shared" si="80"/>
        <v>music</v>
      </c>
      <c r="U767" t="str">
        <f t="shared" si="81"/>
        <v>indie rock</v>
      </c>
    </row>
    <row r="768" spans="1:21" ht="36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4">
        <f t="shared" si="82"/>
        <v>0.31171232876712329</v>
      </c>
      <c r="H768" s="4">
        <f t="shared" si="83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77"/>
        <v>43363.208333333328</v>
      </c>
      <c r="O768" s="12">
        <f t="shared" si="78"/>
        <v>2018</v>
      </c>
      <c r="P768" s="8">
        <f t="shared" si="79"/>
        <v>43363.208333333328</v>
      </c>
      <c r="Q768" t="b">
        <v>0</v>
      </c>
      <c r="R768" t="b">
        <v>0</v>
      </c>
      <c r="S768" t="s">
        <v>474</v>
      </c>
      <c r="T768" t="str">
        <f t="shared" si="80"/>
        <v>film &amp; video</v>
      </c>
      <c r="U768" t="str">
        <f t="shared" si="81"/>
        <v>science fiction</v>
      </c>
    </row>
    <row r="769" spans="1:21" ht="22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4">
        <f t="shared" si="82"/>
        <v>0.56967078189300413</v>
      </c>
      <c r="H769" s="4">
        <f t="shared" si="83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77"/>
        <v>42328.25</v>
      </c>
      <c r="O769" s="12">
        <f t="shared" si="78"/>
        <v>2015</v>
      </c>
      <c r="P769" s="8">
        <f t="shared" si="79"/>
        <v>42328.25</v>
      </c>
      <c r="Q769" t="b">
        <v>0</v>
      </c>
      <c r="R769" t="b">
        <v>0</v>
      </c>
      <c r="S769" t="s">
        <v>206</v>
      </c>
      <c r="T769" t="str">
        <f t="shared" si="80"/>
        <v>publishing</v>
      </c>
      <c r="U769" t="str">
        <f t="shared" si="81"/>
        <v>translations</v>
      </c>
    </row>
    <row r="770" spans="1:21" ht="22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4">
        <f t="shared" si="82"/>
        <v>2.31</v>
      </c>
      <c r="H770" s="4">
        <f t="shared" si="83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77"/>
        <v>41634.25</v>
      </c>
      <c r="O770" s="12">
        <f t="shared" si="78"/>
        <v>2013</v>
      </c>
      <c r="P770" s="8">
        <f t="shared" si="79"/>
        <v>41634.25</v>
      </c>
      <c r="Q770" t="b">
        <v>0</v>
      </c>
      <c r="R770" t="b">
        <v>0</v>
      </c>
      <c r="S770" t="s">
        <v>33</v>
      </c>
      <c r="T770" t="str">
        <f t="shared" si="80"/>
        <v>theater</v>
      </c>
      <c r="U770" t="str">
        <f t="shared" si="81"/>
        <v>plays</v>
      </c>
    </row>
    <row r="771" spans="1:21" ht="22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4">
        <f t="shared" si="82"/>
        <v>0.86867834394904464</v>
      </c>
      <c r="H771" s="4">
        <f t="shared" si="83"/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84">(((M771/60)/60)/24)+DATE(1970,1,1)</f>
        <v>41527.208333333336</v>
      </c>
      <c r="O771" s="12">
        <f t="shared" ref="O771:O834" si="85">YEAR(N771)</f>
        <v>2013</v>
      </c>
      <c r="P771" s="8">
        <f t="shared" ref="P771:P834" si="86">(((M771/60)/60)/24)+DATE(1970,1,1)</f>
        <v>41527.208333333336</v>
      </c>
      <c r="Q771" t="b">
        <v>0</v>
      </c>
      <c r="R771" t="b">
        <v>0</v>
      </c>
      <c r="S771" t="s">
        <v>89</v>
      </c>
      <c r="T771" t="str">
        <f t="shared" ref="T771:T834" si="87">MID(S771,1,SEARCH("/",S771)-1)</f>
        <v>games</v>
      </c>
      <c r="U771" t="str">
        <f t="shared" ref="U771:U834" si="88">MID(S771,SEARCH("/",S771)+1,LEN(S771))</f>
        <v>video games</v>
      </c>
    </row>
    <row r="772" spans="1:21" ht="2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4">
        <f t="shared" ref="G772:G835" si="89">E772/D772</f>
        <v>2.7074418604651163</v>
      </c>
      <c r="H772" s="4">
        <f t="shared" ref="H772:H835" si="90">E772/I772</f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84"/>
        <v>41750.208333333336</v>
      </c>
      <c r="O772" s="12">
        <f t="shared" si="85"/>
        <v>2014</v>
      </c>
      <c r="P772" s="8">
        <f t="shared" si="86"/>
        <v>41750.208333333336</v>
      </c>
      <c r="Q772" t="b">
        <v>0</v>
      </c>
      <c r="R772" t="b">
        <v>1</v>
      </c>
      <c r="S772" t="s">
        <v>33</v>
      </c>
      <c r="T772" t="str">
        <f t="shared" si="87"/>
        <v>theater</v>
      </c>
      <c r="U772" t="str">
        <f t="shared" si="88"/>
        <v>plays</v>
      </c>
    </row>
    <row r="773" spans="1:21" ht="22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4">
        <f t="shared" si="89"/>
        <v>0.49446428571428569</v>
      </c>
      <c r="H773" s="4">
        <f t="shared" si="90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84"/>
        <v>43518.25</v>
      </c>
      <c r="O773" s="12">
        <f t="shared" si="85"/>
        <v>2019</v>
      </c>
      <c r="P773" s="8">
        <f t="shared" si="86"/>
        <v>43518.25</v>
      </c>
      <c r="Q773" t="b">
        <v>0</v>
      </c>
      <c r="R773" t="b">
        <v>0</v>
      </c>
      <c r="S773" t="s">
        <v>33</v>
      </c>
      <c r="T773" t="str">
        <f t="shared" si="87"/>
        <v>theater</v>
      </c>
      <c r="U773" t="str">
        <f t="shared" si="88"/>
        <v>plays</v>
      </c>
    </row>
    <row r="774" spans="1:21" ht="22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4">
        <f t="shared" si="89"/>
        <v>1.1335962566844919</v>
      </c>
      <c r="H774" s="4">
        <f t="shared" si="90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84"/>
        <v>43509.25</v>
      </c>
      <c r="O774" s="12">
        <f t="shared" si="85"/>
        <v>2019</v>
      </c>
      <c r="P774" s="8">
        <f t="shared" si="86"/>
        <v>43509.25</v>
      </c>
      <c r="Q774" t="b">
        <v>0</v>
      </c>
      <c r="R774" t="b">
        <v>0</v>
      </c>
      <c r="S774" t="s">
        <v>60</v>
      </c>
      <c r="T774" t="str">
        <f t="shared" si="87"/>
        <v>music</v>
      </c>
      <c r="U774" t="str">
        <f t="shared" si="88"/>
        <v>indie rock</v>
      </c>
    </row>
    <row r="775" spans="1:21" ht="22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4">
        <f t="shared" si="89"/>
        <v>1.9055555555555554</v>
      </c>
      <c r="H775" s="4">
        <f t="shared" si="90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84"/>
        <v>42848.208333333328</v>
      </c>
      <c r="O775" s="12">
        <f t="shared" si="85"/>
        <v>2017</v>
      </c>
      <c r="P775" s="8">
        <f t="shared" si="86"/>
        <v>42848.208333333328</v>
      </c>
      <c r="Q775" t="b">
        <v>0</v>
      </c>
      <c r="R775" t="b">
        <v>0</v>
      </c>
      <c r="S775" t="s">
        <v>33</v>
      </c>
      <c r="T775" t="str">
        <f t="shared" si="87"/>
        <v>theater</v>
      </c>
      <c r="U775" t="str">
        <f t="shared" si="88"/>
        <v>plays</v>
      </c>
    </row>
    <row r="776" spans="1:21" ht="22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4">
        <f t="shared" si="89"/>
        <v>1.355</v>
      </c>
      <c r="H776" s="4">
        <f t="shared" si="90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84"/>
        <v>42554.208333333328</v>
      </c>
      <c r="O776" s="12">
        <f t="shared" si="85"/>
        <v>2016</v>
      </c>
      <c r="P776" s="8">
        <f t="shared" si="86"/>
        <v>42554.208333333328</v>
      </c>
      <c r="Q776" t="b">
        <v>0</v>
      </c>
      <c r="R776" t="b">
        <v>0</v>
      </c>
      <c r="S776" t="s">
        <v>28</v>
      </c>
      <c r="T776" t="str">
        <f t="shared" si="87"/>
        <v>technology</v>
      </c>
      <c r="U776" t="str">
        <f t="shared" si="88"/>
        <v>web</v>
      </c>
    </row>
    <row r="777" spans="1:21" ht="36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4">
        <f t="shared" si="89"/>
        <v>0.10297872340425532</v>
      </c>
      <c r="H777" s="4">
        <f t="shared" si="90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84"/>
        <v>41959.25</v>
      </c>
      <c r="O777" s="12">
        <f t="shared" si="85"/>
        <v>2014</v>
      </c>
      <c r="P777" s="8">
        <f t="shared" si="86"/>
        <v>41959.25</v>
      </c>
      <c r="Q777" t="b">
        <v>0</v>
      </c>
      <c r="R777" t="b">
        <v>0</v>
      </c>
      <c r="S777" t="s">
        <v>23</v>
      </c>
      <c r="T777" t="str">
        <f t="shared" si="87"/>
        <v>music</v>
      </c>
      <c r="U777" t="str">
        <f t="shared" si="88"/>
        <v>rock</v>
      </c>
    </row>
    <row r="778" spans="1:21" ht="22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4">
        <f t="shared" si="89"/>
        <v>0.65544223826714798</v>
      </c>
      <c r="H778" s="4">
        <f t="shared" si="90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84"/>
        <v>43668.208333333328</v>
      </c>
      <c r="O778" s="12">
        <f t="shared" si="85"/>
        <v>2019</v>
      </c>
      <c r="P778" s="8">
        <f t="shared" si="86"/>
        <v>43668.208333333328</v>
      </c>
      <c r="Q778" t="b">
        <v>0</v>
      </c>
      <c r="R778" t="b">
        <v>0</v>
      </c>
      <c r="S778" t="s">
        <v>33</v>
      </c>
      <c r="T778" t="str">
        <f t="shared" si="87"/>
        <v>theater</v>
      </c>
      <c r="U778" t="str">
        <f t="shared" si="88"/>
        <v>plays</v>
      </c>
    </row>
    <row r="779" spans="1:21" ht="22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4">
        <f t="shared" si="89"/>
        <v>0.49026652452025588</v>
      </c>
      <c r="H779" s="4">
        <f t="shared" si="90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84"/>
        <v>40838.208333333336</v>
      </c>
      <c r="O779" s="12">
        <f t="shared" si="85"/>
        <v>2011</v>
      </c>
      <c r="P779" s="8">
        <f t="shared" si="86"/>
        <v>40838.208333333336</v>
      </c>
      <c r="Q779" t="b">
        <v>0</v>
      </c>
      <c r="R779" t="b">
        <v>0</v>
      </c>
      <c r="S779" t="s">
        <v>33</v>
      </c>
      <c r="T779" t="str">
        <f t="shared" si="87"/>
        <v>theater</v>
      </c>
      <c r="U779" t="str">
        <f t="shared" si="88"/>
        <v>plays</v>
      </c>
    </row>
    <row r="780" spans="1:21" ht="22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4">
        <f t="shared" si="89"/>
        <v>7.8792307692307695</v>
      </c>
      <c r="H780" s="4">
        <f t="shared" si="90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84"/>
        <v>40773.208333333336</v>
      </c>
      <c r="O780" s="12">
        <f t="shared" si="85"/>
        <v>2011</v>
      </c>
      <c r="P780" s="8">
        <f t="shared" si="86"/>
        <v>40773.208333333336</v>
      </c>
      <c r="Q780" t="b">
        <v>0</v>
      </c>
      <c r="R780" t="b">
        <v>0</v>
      </c>
      <c r="S780" t="s">
        <v>71</v>
      </c>
      <c r="T780" t="str">
        <f t="shared" si="87"/>
        <v>film &amp; video</v>
      </c>
      <c r="U780" t="str">
        <f t="shared" si="88"/>
        <v>animation</v>
      </c>
    </row>
    <row r="781" spans="1:21" ht="22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4">
        <f t="shared" si="89"/>
        <v>0.80306347746090156</v>
      </c>
      <c r="H781" s="4">
        <f t="shared" si="90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84"/>
        <v>42239.208333333328</v>
      </c>
      <c r="O781" s="12">
        <f t="shared" si="85"/>
        <v>2015</v>
      </c>
      <c r="P781" s="8">
        <f t="shared" si="86"/>
        <v>42239.208333333328</v>
      </c>
      <c r="Q781" t="b">
        <v>0</v>
      </c>
      <c r="R781" t="b">
        <v>1</v>
      </c>
      <c r="S781" t="s">
        <v>33</v>
      </c>
      <c r="T781" t="str">
        <f t="shared" si="87"/>
        <v>theater</v>
      </c>
      <c r="U781" t="str">
        <f t="shared" si="88"/>
        <v>plays</v>
      </c>
    </row>
    <row r="782" spans="1:21" ht="36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4">
        <f t="shared" si="89"/>
        <v>1.0629411764705883</v>
      </c>
      <c r="H782" s="4">
        <f t="shared" si="90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84"/>
        <v>42592.208333333328</v>
      </c>
      <c r="O782" s="12">
        <f t="shared" si="85"/>
        <v>2016</v>
      </c>
      <c r="P782" s="8">
        <f t="shared" si="86"/>
        <v>42592.208333333328</v>
      </c>
      <c r="Q782" t="b">
        <v>0</v>
      </c>
      <c r="R782" t="b">
        <v>1</v>
      </c>
      <c r="S782" t="s">
        <v>53</v>
      </c>
      <c r="T782" t="str">
        <f t="shared" si="87"/>
        <v>film &amp; video</v>
      </c>
      <c r="U782" t="str">
        <f t="shared" si="88"/>
        <v>drama</v>
      </c>
    </row>
    <row r="783" spans="1:21" ht="22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4">
        <f t="shared" si="89"/>
        <v>0.50735632183908042</v>
      </c>
      <c r="H783" s="4">
        <f t="shared" si="90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84"/>
        <v>40533.25</v>
      </c>
      <c r="O783" s="12">
        <f t="shared" si="85"/>
        <v>2010</v>
      </c>
      <c r="P783" s="8">
        <f t="shared" si="86"/>
        <v>40533.25</v>
      </c>
      <c r="Q783" t="b">
        <v>0</v>
      </c>
      <c r="R783" t="b">
        <v>0</v>
      </c>
      <c r="S783" t="s">
        <v>33</v>
      </c>
      <c r="T783" t="str">
        <f t="shared" si="87"/>
        <v>theater</v>
      </c>
      <c r="U783" t="str">
        <f t="shared" si="88"/>
        <v>plays</v>
      </c>
    </row>
    <row r="784" spans="1:21" ht="22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4">
        <f t="shared" si="89"/>
        <v>2.153137254901961</v>
      </c>
      <c r="H784" s="4">
        <f t="shared" si="90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84"/>
        <v>40631.208333333336</v>
      </c>
      <c r="O784" s="12">
        <f t="shared" si="85"/>
        <v>2011</v>
      </c>
      <c r="P784" s="8">
        <f t="shared" si="86"/>
        <v>40631.208333333336</v>
      </c>
      <c r="Q784" t="b">
        <v>0</v>
      </c>
      <c r="R784" t="b">
        <v>1</v>
      </c>
      <c r="S784" t="s">
        <v>71</v>
      </c>
      <c r="T784" t="str">
        <f t="shared" si="87"/>
        <v>film &amp; video</v>
      </c>
      <c r="U784" t="str">
        <f t="shared" si="88"/>
        <v>animation</v>
      </c>
    </row>
    <row r="785" spans="1:21" ht="22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4">
        <f t="shared" si="89"/>
        <v>1.4122972972972974</v>
      </c>
      <c r="H785" s="4">
        <f t="shared" si="90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84"/>
        <v>41632.25</v>
      </c>
      <c r="O785" s="12">
        <f t="shared" si="85"/>
        <v>2013</v>
      </c>
      <c r="P785" s="8">
        <f t="shared" si="86"/>
        <v>41632.25</v>
      </c>
      <c r="Q785" t="b">
        <v>0</v>
      </c>
      <c r="R785" t="b">
        <v>0</v>
      </c>
      <c r="S785" t="s">
        <v>23</v>
      </c>
      <c r="T785" t="str">
        <f t="shared" si="87"/>
        <v>music</v>
      </c>
      <c r="U785" t="str">
        <f t="shared" si="88"/>
        <v>rock</v>
      </c>
    </row>
    <row r="786" spans="1:21" ht="22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4">
        <f t="shared" si="89"/>
        <v>1.1533745781777278</v>
      </c>
      <c r="H786" s="4">
        <f t="shared" si="90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84"/>
        <v>42446.208333333328</v>
      </c>
      <c r="O786" s="12">
        <f t="shared" si="85"/>
        <v>2016</v>
      </c>
      <c r="P786" s="8">
        <f t="shared" si="86"/>
        <v>42446.208333333328</v>
      </c>
      <c r="Q786" t="b">
        <v>0</v>
      </c>
      <c r="R786" t="b">
        <v>0</v>
      </c>
      <c r="S786" t="s">
        <v>28</v>
      </c>
      <c r="T786" t="str">
        <f t="shared" si="87"/>
        <v>technology</v>
      </c>
      <c r="U786" t="str">
        <f t="shared" si="88"/>
        <v>web</v>
      </c>
    </row>
    <row r="787" spans="1:21" ht="36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4">
        <f t="shared" si="89"/>
        <v>1.9311940298507462</v>
      </c>
      <c r="H787" s="4">
        <f t="shared" si="90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84"/>
        <v>43616.208333333328</v>
      </c>
      <c r="O787" s="12">
        <f t="shared" si="85"/>
        <v>2019</v>
      </c>
      <c r="P787" s="8">
        <f t="shared" si="86"/>
        <v>43616.208333333328</v>
      </c>
      <c r="Q787" t="b">
        <v>0</v>
      </c>
      <c r="R787" t="b">
        <v>1</v>
      </c>
      <c r="S787" t="s">
        <v>71</v>
      </c>
      <c r="T787" t="str">
        <f t="shared" si="87"/>
        <v>film &amp; video</v>
      </c>
      <c r="U787" t="str">
        <f t="shared" si="88"/>
        <v>animation</v>
      </c>
    </row>
    <row r="788" spans="1:21" ht="22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4">
        <f t="shared" si="89"/>
        <v>7.2973333333333334</v>
      </c>
      <c r="H788" s="4">
        <f t="shared" si="90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84"/>
        <v>43193.208333333328</v>
      </c>
      <c r="O788" s="12">
        <f t="shared" si="85"/>
        <v>2018</v>
      </c>
      <c r="P788" s="8">
        <f t="shared" si="86"/>
        <v>43193.208333333328</v>
      </c>
      <c r="Q788" t="b">
        <v>0</v>
      </c>
      <c r="R788" t="b">
        <v>1</v>
      </c>
      <c r="S788" t="s">
        <v>159</v>
      </c>
      <c r="T788" t="str">
        <f t="shared" si="87"/>
        <v>music</v>
      </c>
      <c r="U788" t="str">
        <f t="shared" si="88"/>
        <v>jazz</v>
      </c>
    </row>
    <row r="789" spans="1:21" ht="22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4">
        <f t="shared" si="89"/>
        <v>0.99663398692810456</v>
      </c>
      <c r="H789" s="4">
        <f t="shared" si="90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84"/>
        <v>40693.208333333336</v>
      </c>
      <c r="O789" s="12">
        <f t="shared" si="85"/>
        <v>2011</v>
      </c>
      <c r="P789" s="8">
        <f t="shared" si="86"/>
        <v>40693.208333333336</v>
      </c>
      <c r="Q789" t="b">
        <v>0</v>
      </c>
      <c r="R789" t="b">
        <v>0</v>
      </c>
      <c r="S789" t="s">
        <v>23</v>
      </c>
      <c r="T789" t="str">
        <f t="shared" si="87"/>
        <v>music</v>
      </c>
      <c r="U789" t="str">
        <f t="shared" si="88"/>
        <v>rock</v>
      </c>
    </row>
    <row r="790" spans="1:21" ht="22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4">
        <f t="shared" si="89"/>
        <v>0.88166666666666671</v>
      </c>
      <c r="H790" s="4">
        <f t="shared" si="90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84"/>
        <v>41223.25</v>
      </c>
      <c r="O790" s="12">
        <f t="shared" si="85"/>
        <v>2012</v>
      </c>
      <c r="P790" s="8">
        <f t="shared" si="86"/>
        <v>41223.25</v>
      </c>
      <c r="Q790" t="b">
        <v>0</v>
      </c>
      <c r="R790" t="b">
        <v>0</v>
      </c>
      <c r="S790" t="s">
        <v>71</v>
      </c>
      <c r="T790" t="str">
        <f t="shared" si="87"/>
        <v>film &amp; video</v>
      </c>
      <c r="U790" t="str">
        <f t="shared" si="88"/>
        <v>animation</v>
      </c>
    </row>
    <row r="791" spans="1:21" ht="22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4">
        <f t="shared" si="89"/>
        <v>0.37233333333333335</v>
      </c>
      <c r="H791" s="4">
        <f t="shared" si="90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84"/>
        <v>41823.208333333336</v>
      </c>
      <c r="O791" s="12">
        <f t="shared" si="85"/>
        <v>2014</v>
      </c>
      <c r="P791" s="8">
        <f t="shared" si="86"/>
        <v>41823.208333333336</v>
      </c>
      <c r="Q791" t="b">
        <v>0</v>
      </c>
      <c r="R791" t="b">
        <v>0</v>
      </c>
      <c r="S791" t="s">
        <v>33</v>
      </c>
      <c r="T791" t="str">
        <f t="shared" si="87"/>
        <v>theater</v>
      </c>
      <c r="U791" t="str">
        <f t="shared" si="88"/>
        <v>plays</v>
      </c>
    </row>
    <row r="792" spans="1:21" ht="22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4">
        <f t="shared" si="89"/>
        <v>0.30540075309306081</v>
      </c>
      <c r="H792" s="4">
        <f t="shared" si="90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84"/>
        <v>40229.25</v>
      </c>
      <c r="O792" s="12">
        <f t="shared" si="85"/>
        <v>2010</v>
      </c>
      <c r="P792" s="8">
        <f t="shared" si="86"/>
        <v>40229.25</v>
      </c>
      <c r="Q792" t="b">
        <v>0</v>
      </c>
      <c r="R792" t="b">
        <v>0</v>
      </c>
      <c r="S792" t="s">
        <v>33</v>
      </c>
      <c r="T792" t="str">
        <f t="shared" si="87"/>
        <v>theater</v>
      </c>
      <c r="U792" t="str">
        <f t="shared" si="88"/>
        <v>plays</v>
      </c>
    </row>
    <row r="793" spans="1:21" ht="22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4">
        <f t="shared" si="89"/>
        <v>0.25714285714285712</v>
      </c>
      <c r="H793" s="4">
        <f t="shared" si="90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84"/>
        <v>42731.25</v>
      </c>
      <c r="O793" s="12">
        <f t="shared" si="85"/>
        <v>2016</v>
      </c>
      <c r="P793" s="8">
        <f t="shared" si="86"/>
        <v>42731.25</v>
      </c>
      <c r="Q793" t="b">
        <v>0</v>
      </c>
      <c r="R793" t="b">
        <v>0</v>
      </c>
      <c r="S793" t="s">
        <v>17</v>
      </c>
      <c r="T793" t="str">
        <f t="shared" si="87"/>
        <v>food</v>
      </c>
      <c r="U793" t="str">
        <f t="shared" si="88"/>
        <v>food trucks</v>
      </c>
    </row>
    <row r="794" spans="1:21" ht="22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4">
        <f t="shared" si="89"/>
        <v>0.34</v>
      </c>
      <c r="H794" s="4">
        <f t="shared" si="90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84"/>
        <v>41479.208333333336</v>
      </c>
      <c r="O794" s="12">
        <f t="shared" si="85"/>
        <v>2013</v>
      </c>
      <c r="P794" s="8">
        <f t="shared" si="86"/>
        <v>41479.208333333336</v>
      </c>
      <c r="Q794" t="b">
        <v>0</v>
      </c>
      <c r="R794" t="b">
        <v>1</v>
      </c>
      <c r="S794" t="s">
        <v>33</v>
      </c>
      <c r="T794" t="str">
        <f t="shared" si="87"/>
        <v>theater</v>
      </c>
      <c r="U794" t="str">
        <f t="shared" si="88"/>
        <v>plays</v>
      </c>
    </row>
    <row r="795" spans="1:21" ht="22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4">
        <f t="shared" si="89"/>
        <v>11.859090909090909</v>
      </c>
      <c r="H795" s="4">
        <f t="shared" si="90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84"/>
        <v>41454.208333333336</v>
      </c>
      <c r="O795" s="12">
        <f t="shared" si="85"/>
        <v>2013</v>
      </c>
      <c r="P795" s="8">
        <f t="shared" si="86"/>
        <v>41454.208333333336</v>
      </c>
      <c r="Q795" t="b">
        <v>0</v>
      </c>
      <c r="R795" t="b">
        <v>0</v>
      </c>
      <c r="S795" t="s">
        <v>68</v>
      </c>
      <c r="T795" t="str">
        <f t="shared" si="87"/>
        <v>publishing</v>
      </c>
      <c r="U795" t="str">
        <f t="shared" si="88"/>
        <v>nonfiction</v>
      </c>
    </row>
    <row r="796" spans="1:21" ht="22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4">
        <f t="shared" si="89"/>
        <v>1.2539393939393939</v>
      </c>
      <c r="H796" s="4">
        <f t="shared" si="90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84"/>
        <v>43103.25</v>
      </c>
      <c r="O796" s="12">
        <f t="shared" si="85"/>
        <v>2018</v>
      </c>
      <c r="P796" s="8">
        <f t="shared" si="86"/>
        <v>43103.25</v>
      </c>
      <c r="Q796" t="b">
        <v>0</v>
      </c>
      <c r="R796" t="b">
        <v>0</v>
      </c>
      <c r="S796" t="s">
        <v>23</v>
      </c>
      <c r="T796" t="str">
        <f t="shared" si="87"/>
        <v>music</v>
      </c>
      <c r="U796" t="str">
        <f t="shared" si="88"/>
        <v>rock</v>
      </c>
    </row>
    <row r="797" spans="1:21" ht="36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4">
        <f t="shared" si="89"/>
        <v>0.14394366197183098</v>
      </c>
      <c r="H797" s="4">
        <f t="shared" si="90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84"/>
        <v>42678.208333333328</v>
      </c>
      <c r="O797" s="12">
        <f t="shared" si="85"/>
        <v>2016</v>
      </c>
      <c r="P797" s="8">
        <f t="shared" si="86"/>
        <v>42678.208333333328</v>
      </c>
      <c r="Q797" t="b">
        <v>0</v>
      </c>
      <c r="R797" t="b">
        <v>0</v>
      </c>
      <c r="S797" t="s">
        <v>53</v>
      </c>
      <c r="T797" t="str">
        <f t="shared" si="87"/>
        <v>film &amp; video</v>
      </c>
      <c r="U797" t="str">
        <f t="shared" si="88"/>
        <v>drama</v>
      </c>
    </row>
    <row r="798" spans="1:21" ht="22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4">
        <f t="shared" si="89"/>
        <v>0.54807692307692313</v>
      </c>
      <c r="H798" s="4">
        <f t="shared" si="90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84"/>
        <v>41866.208333333336</v>
      </c>
      <c r="O798" s="12">
        <f t="shared" si="85"/>
        <v>2014</v>
      </c>
      <c r="P798" s="8">
        <f t="shared" si="86"/>
        <v>41866.208333333336</v>
      </c>
      <c r="Q798" t="b">
        <v>0</v>
      </c>
      <c r="R798" t="b">
        <v>1</v>
      </c>
      <c r="S798" t="s">
        <v>292</v>
      </c>
      <c r="T798" t="str">
        <f t="shared" si="87"/>
        <v>games</v>
      </c>
      <c r="U798" t="str">
        <f t="shared" si="88"/>
        <v>mobile games</v>
      </c>
    </row>
    <row r="799" spans="1:21" ht="22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4">
        <f t="shared" si="89"/>
        <v>1.0963157894736841</v>
      </c>
      <c r="H799" s="4">
        <f t="shared" si="90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84"/>
        <v>43487.25</v>
      </c>
      <c r="O799" s="12">
        <f t="shared" si="85"/>
        <v>2019</v>
      </c>
      <c r="P799" s="8">
        <f t="shared" si="86"/>
        <v>43487.25</v>
      </c>
      <c r="Q799" t="b">
        <v>0</v>
      </c>
      <c r="R799" t="b">
        <v>0</v>
      </c>
      <c r="S799" t="s">
        <v>28</v>
      </c>
      <c r="T799" t="str">
        <f t="shared" si="87"/>
        <v>technology</v>
      </c>
      <c r="U799" t="str">
        <f t="shared" si="88"/>
        <v>web</v>
      </c>
    </row>
    <row r="800" spans="1:21" ht="22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4">
        <f t="shared" si="89"/>
        <v>1.8847058823529412</v>
      </c>
      <c r="H800" s="4">
        <f t="shared" si="90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84"/>
        <v>41088.208333333336</v>
      </c>
      <c r="O800" s="12">
        <f t="shared" si="85"/>
        <v>2012</v>
      </c>
      <c r="P800" s="8">
        <f t="shared" si="86"/>
        <v>41088.208333333336</v>
      </c>
      <c r="Q800" t="b">
        <v>0</v>
      </c>
      <c r="R800" t="b">
        <v>1</v>
      </c>
      <c r="S800" t="s">
        <v>33</v>
      </c>
      <c r="T800" t="str">
        <f t="shared" si="87"/>
        <v>theater</v>
      </c>
      <c r="U800" t="str">
        <f t="shared" si="88"/>
        <v>plays</v>
      </c>
    </row>
    <row r="801" spans="1:21" ht="22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4">
        <f t="shared" si="89"/>
        <v>0.87008284023668636</v>
      </c>
      <c r="H801" s="4">
        <f t="shared" si="90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84"/>
        <v>42403.25</v>
      </c>
      <c r="O801" s="12">
        <f t="shared" si="85"/>
        <v>2016</v>
      </c>
      <c r="P801" s="8">
        <f t="shared" si="86"/>
        <v>42403.25</v>
      </c>
      <c r="Q801" t="b">
        <v>0</v>
      </c>
      <c r="R801" t="b">
        <v>0</v>
      </c>
      <c r="S801" t="s">
        <v>33</v>
      </c>
      <c r="T801" t="str">
        <f t="shared" si="87"/>
        <v>theater</v>
      </c>
      <c r="U801" t="str">
        <f t="shared" si="88"/>
        <v>plays</v>
      </c>
    </row>
    <row r="802" spans="1:21" ht="22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4">
        <f t="shared" si="89"/>
        <v>0.01</v>
      </c>
      <c r="H802" s="4">
        <f t="shared" si="90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84"/>
        <v>42171.208333333328</v>
      </c>
      <c r="O802" s="12">
        <f t="shared" si="85"/>
        <v>2015</v>
      </c>
      <c r="P802" s="8">
        <f t="shared" si="86"/>
        <v>42171.208333333328</v>
      </c>
      <c r="Q802" t="b">
        <v>0</v>
      </c>
      <c r="R802" t="b">
        <v>0</v>
      </c>
      <c r="S802" t="s">
        <v>23</v>
      </c>
      <c r="T802" t="str">
        <f t="shared" si="87"/>
        <v>music</v>
      </c>
      <c r="U802" t="str">
        <f t="shared" si="88"/>
        <v>rock</v>
      </c>
    </row>
    <row r="803" spans="1:21" ht="22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4">
        <f t="shared" si="89"/>
        <v>2.0291304347826089</v>
      </c>
      <c r="H803" s="4">
        <f t="shared" si="90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84"/>
        <v>43852.25</v>
      </c>
      <c r="O803" s="12">
        <f t="shared" si="85"/>
        <v>2020</v>
      </c>
      <c r="P803" s="8">
        <f t="shared" si="86"/>
        <v>43852.25</v>
      </c>
      <c r="Q803" t="b">
        <v>0</v>
      </c>
      <c r="R803" t="b">
        <v>1</v>
      </c>
      <c r="S803" t="s">
        <v>122</v>
      </c>
      <c r="T803" t="str">
        <f t="shared" si="87"/>
        <v>photography</v>
      </c>
      <c r="U803" t="str">
        <f t="shared" si="88"/>
        <v>photography books</v>
      </c>
    </row>
    <row r="804" spans="1:21" ht="36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4">
        <f t="shared" si="89"/>
        <v>1.9703225806451612</v>
      </c>
      <c r="H804" s="4">
        <f t="shared" si="90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84"/>
        <v>43652.208333333328</v>
      </c>
      <c r="O804" s="12">
        <f t="shared" si="85"/>
        <v>2019</v>
      </c>
      <c r="P804" s="8">
        <f t="shared" si="86"/>
        <v>43652.208333333328</v>
      </c>
      <c r="Q804" t="b">
        <v>0</v>
      </c>
      <c r="R804" t="b">
        <v>0</v>
      </c>
      <c r="S804" t="s">
        <v>122</v>
      </c>
      <c r="T804" t="str">
        <f t="shared" si="87"/>
        <v>photography</v>
      </c>
      <c r="U804" t="str">
        <f t="shared" si="88"/>
        <v>photography books</v>
      </c>
    </row>
    <row r="805" spans="1:21" ht="36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4">
        <f t="shared" si="89"/>
        <v>1.07</v>
      </c>
      <c r="H805" s="4">
        <f t="shared" si="90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84"/>
        <v>43526.25</v>
      </c>
      <c r="O805" s="12">
        <f t="shared" si="85"/>
        <v>2019</v>
      </c>
      <c r="P805" s="8">
        <f t="shared" si="86"/>
        <v>43526.25</v>
      </c>
      <c r="Q805" t="b">
        <v>0</v>
      </c>
      <c r="R805" t="b">
        <v>0</v>
      </c>
      <c r="S805" t="s">
        <v>33</v>
      </c>
      <c r="T805" t="str">
        <f t="shared" si="87"/>
        <v>theater</v>
      </c>
      <c r="U805" t="str">
        <f t="shared" si="88"/>
        <v>plays</v>
      </c>
    </row>
    <row r="806" spans="1:21" ht="22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4">
        <f t="shared" si="89"/>
        <v>2.6873076923076922</v>
      </c>
      <c r="H806" s="4">
        <f t="shared" si="90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84"/>
        <v>43122.25</v>
      </c>
      <c r="O806" s="12">
        <f t="shared" si="85"/>
        <v>2018</v>
      </c>
      <c r="P806" s="8">
        <f t="shared" si="86"/>
        <v>43122.25</v>
      </c>
      <c r="Q806" t="b">
        <v>0</v>
      </c>
      <c r="R806" t="b">
        <v>0</v>
      </c>
      <c r="S806" t="s">
        <v>23</v>
      </c>
      <c r="T806" t="str">
        <f t="shared" si="87"/>
        <v>music</v>
      </c>
      <c r="U806" t="str">
        <f t="shared" si="88"/>
        <v>rock</v>
      </c>
    </row>
    <row r="807" spans="1:21" ht="36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4">
        <f t="shared" si="89"/>
        <v>0.50845360824742269</v>
      </c>
      <c r="H807" s="4">
        <f t="shared" si="90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84"/>
        <v>42009.25</v>
      </c>
      <c r="O807" s="12">
        <f t="shared" si="85"/>
        <v>2015</v>
      </c>
      <c r="P807" s="8">
        <f t="shared" si="86"/>
        <v>42009.25</v>
      </c>
      <c r="Q807" t="b">
        <v>0</v>
      </c>
      <c r="R807" t="b">
        <v>0</v>
      </c>
      <c r="S807" t="s">
        <v>42</v>
      </c>
      <c r="T807" t="str">
        <f t="shared" si="87"/>
        <v>film &amp; video</v>
      </c>
      <c r="U807" t="str">
        <f t="shared" si="88"/>
        <v>documentary</v>
      </c>
    </row>
    <row r="808" spans="1:21" ht="22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4">
        <f t="shared" si="89"/>
        <v>11.802857142857142</v>
      </c>
      <c r="H808" s="4">
        <f t="shared" si="90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84"/>
        <v>40997.208333333336</v>
      </c>
      <c r="O808" s="12">
        <f t="shared" si="85"/>
        <v>2012</v>
      </c>
      <c r="P808" s="8">
        <f t="shared" si="86"/>
        <v>40997.208333333336</v>
      </c>
      <c r="Q808" t="b">
        <v>0</v>
      </c>
      <c r="R808" t="b">
        <v>1</v>
      </c>
      <c r="S808" t="s">
        <v>53</v>
      </c>
      <c r="T808" t="str">
        <f t="shared" si="87"/>
        <v>film &amp; video</v>
      </c>
      <c r="U808" t="str">
        <f t="shared" si="88"/>
        <v>drama</v>
      </c>
    </row>
    <row r="809" spans="1:21" ht="22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4">
        <f t="shared" si="89"/>
        <v>2.64</v>
      </c>
      <c r="H809" s="4">
        <f t="shared" si="90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84"/>
        <v>43797.25</v>
      </c>
      <c r="O809" s="12">
        <f t="shared" si="85"/>
        <v>2019</v>
      </c>
      <c r="P809" s="8">
        <f t="shared" si="86"/>
        <v>43797.25</v>
      </c>
      <c r="Q809" t="b">
        <v>0</v>
      </c>
      <c r="R809" t="b">
        <v>1</v>
      </c>
      <c r="S809" t="s">
        <v>33</v>
      </c>
      <c r="T809" t="str">
        <f t="shared" si="87"/>
        <v>theater</v>
      </c>
      <c r="U809" t="str">
        <f t="shared" si="88"/>
        <v>plays</v>
      </c>
    </row>
    <row r="810" spans="1:21" ht="22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4">
        <f t="shared" si="89"/>
        <v>0.30442307692307691</v>
      </c>
      <c r="H810" s="4">
        <f t="shared" si="90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84"/>
        <v>42524.208333333328</v>
      </c>
      <c r="O810" s="12">
        <f t="shared" si="85"/>
        <v>2016</v>
      </c>
      <c r="P810" s="8">
        <f t="shared" si="86"/>
        <v>42524.208333333328</v>
      </c>
      <c r="Q810" t="b">
        <v>0</v>
      </c>
      <c r="R810" t="b">
        <v>0</v>
      </c>
      <c r="S810" t="s">
        <v>17</v>
      </c>
      <c r="T810" t="str">
        <f t="shared" si="87"/>
        <v>food</v>
      </c>
      <c r="U810" t="str">
        <f t="shared" si="88"/>
        <v>food trucks</v>
      </c>
    </row>
    <row r="811" spans="1:21" ht="22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4">
        <f t="shared" si="89"/>
        <v>0.62880681818181816</v>
      </c>
      <c r="H811" s="4">
        <f t="shared" si="90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84"/>
        <v>41136.208333333336</v>
      </c>
      <c r="O811" s="12">
        <f t="shared" si="85"/>
        <v>2012</v>
      </c>
      <c r="P811" s="8">
        <f t="shared" si="86"/>
        <v>41136.208333333336</v>
      </c>
      <c r="Q811" t="b">
        <v>0</v>
      </c>
      <c r="R811" t="b">
        <v>0</v>
      </c>
      <c r="S811" t="s">
        <v>42</v>
      </c>
      <c r="T811" t="str">
        <f t="shared" si="87"/>
        <v>film &amp; video</v>
      </c>
      <c r="U811" t="str">
        <f t="shared" si="88"/>
        <v>documentary</v>
      </c>
    </row>
    <row r="812" spans="1:21" ht="36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4">
        <f t="shared" si="89"/>
        <v>1.9312499999999999</v>
      </c>
      <c r="H812" s="4">
        <f t="shared" si="90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84"/>
        <v>43077.25</v>
      </c>
      <c r="O812" s="12">
        <f t="shared" si="85"/>
        <v>2017</v>
      </c>
      <c r="P812" s="8">
        <f t="shared" si="86"/>
        <v>43077.25</v>
      </c>
      <c r="Q812" t="b">
        <v>0</v>
      </c>
      <c r="R812" t="b">
        <v>1</v>
      </c>
      <c r="S812" t="s">
        <v>33</v>
      </c>
      <c r="T812" t="str">
        <f t="shared" si="87"/>
        <v>theater</v>
      </c>
      <c r="U812" t="str">
        <f t="shared" si="88"/>
        <v>plays</v>
      </c>
    </row>
    <row r="813" spans="1:21" ht="22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4">
        <f t="shared" si="89"/>
        <v>0.77102702702702708</v>
      </c>
      <c r="H813" s="4">
        <f t="shared" si="90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84"/>
        <v>42380.25</v>
      </c>
      <c r="O813" s="12">
        <f t="shared" si="85"/>
        <v>2016</v>
      </c>
      <c r="P813" s="8">
        <f t="shared" si="86"/>
        <v>42380.25</v>
      </c>
      <c r="Q813" t="b">
        <v>0</v>
      </c>
      <c r="R813" t="b">
        <v>1</v>
      </c>
      <c r="S813" t="s">
        <v>89</v>
      </c>
      <c r="T813" t="str">
        <f t="shared" si="87"/>
        <v>games</v>
      </c>
      <c r="U813" t="str">
        <f t="shared" si="88"/>
        <v>video games</v>
      </c>
    </row>
    <row r="814" spans="1:21" ht="22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4">
        <f t="shared" si="89"/>
        <v>2.2552763819095478</v>
      </c>
      <c r="H814" s="4">
        <f t="shared" si="90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84"/>
        <v>43211.208333333328</v>
      </c>
      <c r="O814" s="12">
        <f t="shared" si="85"/>
        <v>2018</v>
      </c>
      <c r="P814" s="8">
        <f t="shared" si="86"/>
        <v>43211.208333333328</v>
      </c>
      <c r="Q814" t="b">
        <v>0</v>
      </c>
      <c r="R814" t="b">
        <v>0</v>
      </c>
      <c r="S814" t="s">
        <v>68</v>
      </c>
      <c r="T814" t="str">
        <f t="shared" si="87"/>
        <v>publishing</v>
      </c>
      <c r="U814" t="str">
        <f t="shared" si="88"/>
        <v>nonfiction</v>
      </c>
    </row>
    <row r="815" spans="1:21" ht="22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4">
        <f t="shared" si="89"/>
        <v>2.3940625</v>
      </c>
      <c r="H815" s="4">
        <f t="shared" si="90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84"/>
        <v>41158.208333333336</v>
      </c>
      <c r="O815" s="12">
        <f t="shared" si="85"/>
        <v>2012</v>
      </c>
      <c r="P815" s="8">
        <f t="shared" si="86"/>
        <v>41158.208333333336</v>
      </c>
      <c r="Q815" t="b">
        <v>0</v>
      </c>
      <c r="R815" t="b">
        <v>0</v>
      </c>
      <c r="S815" t="s">
        <v>89</v>
      </c>
      <c r="T815" t="str">
        <f t="shared" si="87"/>
        <v>games</v>
      </c>
      <c r="U815" t="str">
        <f t="shared" si="88"/>
        <v>video games</v>
      </c>
    </row>
    <row r="816" spans="1:21" ht="22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4">
        <f t="shared" si="89"/>
        <v>0.921875</v>
      </c>
      <c r="H816" s="4">
        <f t="shared" si="90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84"/>
        <v>42519.208333333328</v>
      </c>
      <c r="O816" s="12">
        <f t="shared" si="85"/>
        <v>2016</v>
      </c>
      <c r="P816" s="8">
        <f t="shared" si="86"/>
        <v>42519.208333333328</v>
      </c>
      <c r="Q816" t="b">
        <v>0</v>
      </c>
      <c r="R816" t="b">
        <v>1</v>
      </c>
      <c r="S816" t="s">
        <v>23</v>
      </c>
      <c r="T816" t="str">
        <f t="shared" si="87"/>
        <v>music</v>
      </c>
      <c r="U816" t="str">
        <f t="shared" si="88"/>
        <v>rock</v>
      </c>
    </row>
    <row r="817" spans="1:21" ht="36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4">
        <f t="shared" si="89"/>
        <v>1.3023333333333333</v>
      </c>
      <c r="H817" s="4">
        <f t="shared" si="90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84"/>
        <v>43094.25</v>
      </c>
      <c r="O817" s="12">
        <f t="shared" si="85"/>
        <v>2017</v>
      </c>
      <c r="P817" s="8">
        <f t="shared" si="86"/>
        <v>43094.25</v>
      </c>
      <c r="Q817" t="b">
        <v>0</v>
      </c>
      <c r="R817" t="b">
        <v>0</v>
      </c>
      <c r="S817" t="s">
        <v>23</v>
      </c>
      <c r="T817" t="str">
        <f t="shared" si="87"/>
        <v>music</v>
      </c>
      <c r="U817" t="str">
        <f t="shared" si="88"/>
        <v>rock</v>
      </c>
    </row>
    <row r="818" spans="1:21" ht="36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4">
        <f t="shared" si="89"/>
        <v>6.1521739130434785</v>
      </c>
      <c r="H818" s="4">
        <f t="shared" si="90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84"/>
        <v>41682.25</v>
      </c>
      <c r="O818" s="12">
        <f t="shared" si="85"/>
        <v>2014</v>
      </c>
      <c r="P818" s="8">
        <f t="shared" si="86"/>
        <v>41682.25</v>
      </c>
      <c r="Q818" t="b">
        <v>1</v>
      </c>
      <c r="R818" t="b">
        <v>1</v>
      </c>
      <c r="S818" t="s">
        <v>33</v>
      </c>
      <c r="T818" t="str">
        <f t="shared" si="87"/>
        <v>theater</v>
      </c>
      <c r="U818" t="str">
        <f t="shared" si="88"/>
        <v>plays</v>
      </c>
    </row>
    <row r="819" spans="1:21" ht="22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4">
        <f t="shared" si="89"/>
        <v>3.687953216374269</v>
      </c>
      <c r="H819" s="4">
        <f t="shared" si="90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84"/>
        <v>43617.208333333328</v>
      </c>
      <c r="O819" s="12">
        <f t="shared" si="85"/>
        <v>2019</v>
      </c>
      <c r="P819" s="8">
        <f t="shared" si="86"/>
        <v>43617.208333333328</v>
      </c>
      <c r="Q819" t="b">
        <v>0</v>
      </c>
      <c r="R819" t="b">
        <v>1</v>
      </c>
      <c r="S819" t="s">
        <v>68</v>
      </c>
      <c r="T819" t="str">
        <f t="shared" si="87"/>
        <v>publishing</v>
      </c>
      <c r="U819" t="str">
        <f t="shared" si="88"/>
        <v>nonfiction</v>
      </c>
    </row>
    <row r="820" spans="1:21" ht="22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4">
        <f t="shared" si="89"/>
        <v>10.948571428571428</v>
      </c>
      <c r="H820" s="4">
        <f t="shared" si="90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84"/>
        <v>43499.25</v>
      </c>
      <c r="O820" s="12">
        <f t="shared" si="85"/>
        <v>2019</v>
      </c>
      <c r="P820" s="8">
        <f t="shared" si="86"/>
        <v>43499.25</v>
      </c>
      <c r="Q820" t="b">
        <v>0</v>
      </c>
      <c r="R820" t="b">
        <v>1</v>
      </c>
      <c r="S820" t="s">
        <v>33</v>
      </c>
      <c r="T820" t="str">
        <f t="shared" si="87"/>
        <v>theater</v>
      </c>
      <c r="U820" t="str">
        <f t="shared" si="88"/>
        <v>plays</v>
      </c>
    </row>
    <row r="821" spans="1:21" ht="36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4">
        <f t="shared" si="89"/>
        <v>0.50662921348314605</v>
      </c>
      <c r="H821" s="4">
        <f t="shared" si="90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84"/>
        <v>41252.25</v>
      </c>
      <c r="O821" s="12">
        <f t="shared" si="85"/>
        <v>2012</v>
      </c>
      <c r="P821" s="8">
        <f t="shared" si="86"/>
        <v>41252.25</v>
      </c>
      <c r="Q821" t="b">
        <v>1</v>
      </c>
      <c r="R821" t="b">
        <v>0</v>
      </c>
      <c r="S821" t="s">
        <v>89</v>
      </c>
      <c r="T821" t="str">
        <f t="shared" si="87"/>
        <v>games</v>
      </c>
      <c r="U821" t="str">
        <f t="shared" si="88"/>
        <v>video games</v>
      </c>
    </row>
    <row r="822" spans="1:21" ht="22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4">
        <f t="shared" si="89"/>
        <v>8.0060000000000002</v>
      </c>
      <c r="H822" s="4">
        <f t="shared" si="90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84"/>
        <v>43323.208333333328</v>
      </c>
      <c r="O822" s="12">
        <f t="shared" si="85"/>
        <v>2018</v>
      </c>
      <c r="P822" s="8">
        <f t="shared" si="86"/>
        <v>43323.208333333328</v>
      </c>
      <c r="Q822" t="b">
        <v>0</v>
      </c>
      <c r="R822" t="b">
        <v>1</v>
      </c>
      <c r="S822" t="s">
        <v>23</v>
      </c>
      <c r="T822" t="str">
        <f t="shared" si="87"/>
        <v>music</v>
      </c>
      <c r="U822" t="str">
        <f t="shared" si="88"/>
        <v>rock</v>
      </c>
    </row>
    <row r="823" spans="1:21" ht="22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4">
        <f t="shared" si="89"/>
        <v>2.9128571428571428</v>
      </c>
      <c r="H823" s="4">
        <f t="shared" si="90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84"/>
        <v>42807.208333333328</v>
      </c>
      <c r="O823" s="12">
        <f t="shared" si="85"/>
        <v>2017</v>
      </c>
      <c r="P823" s="8">
        <f t="shared" si="86"/>
        <v>42807.208333333328</v>
      </c>
      <c r="Q823" t="b">
        <v>0</v>
      </c>
      <c r="R823" t="b">
        <v>0</v>
      </c>
      <c r="S823" t="s">
        <v>42</v>
      </c>
      <c r="T823" t="str">
        <f t="shared" si="87"/>
        <v>film &amp; video</v>
      </c>
      <c r="U823" t="str">
        <f t="shared" si="88"/>
        <v>documentary</v>
      </c>
    </row>
    <row r="824" spans="1:21" ht="22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4">
        <f t="shared" si="89"/>
        <v>3.4996666666666667</v>
      </c>
      <c r="H824" s="4">
        <f t="shared" si="90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84"/>
        <v>41715.208333333336</v>
      </c>
      <c r="O824" s="12">
        <f t="shared" si="85"/>
        <v>2014</v>
      </c>
      <c r="P824" s="8">
        <f t="shared" si="86"/>
        <v>41715.208333333336</v>
      </c>
      <c r="Q824" t="b">
        <v>0</v>
      </c>
      <c r="R824" t="b">
        <v>0</v>
      </c>
      <c r="S824" t="s">
        <v>23</v>
      </c>
      <c r="T824" t="str">
        <f t="shared" si="87"/>
        <v>music</v>
      </c>
      <c r="U824" t="str">
        <f t="shared" si="88"/>
        <v>rock</v>
      </c>
    </row>
    <row r="825" spans="1:21" ht="36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4">
        <f t="shared" si="89"/>
        <v>3.5707317073170732</v>
      </c>
      <c r="H825" s="4">
        <f t="shared" si="90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84"/>
        <v>41917.208333333336</v>
      </c>
      <c r="O825" s="12">
        <f t="shared" si="85"/>
        <v>2014</v>
      </c>
      <c r="P825" s="8">
        <f t="shared" si="86"/>
        <v>41917.208333333336</v>
      </c>
      <c r="Q825" t="b">
        <v>1</v>
      </c>
      <c r="R825" t="b">
        <v>1</v>
      </c>
      <c r="S825" t="s">
        <v>23</v>
      </c>
      <c r="T825" t="str">
        <f t="shared" si="87"/>
        <v>music</v>
      </c>
      <c r="U825" t="str">
        <f t="shared" si="88"/>
        <v>rock</v>
      </c>
    </row>
    <row r="826" spans="1:21" ht="22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4">
        <f t="shared" si="89"/>
        <v>1.2648941176470587</v>
      </c>
      <c r="H826" s="4">
        <f t="shared" si="90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84"/>
        <v>40380.208333333336</v>
      </c>
      <c r="O826" s="12">
        <f t="shared" si="85"/>
        <v>2010</v>
      </c>
      <c r="P826" s="8">
        <f t="shared" si="86"/>
        <v>40380.208333333336</v>
      </c>
      <c r="Q826" t="b">
        <v>0</v>
      </c>
      <c r="R826" t="b">
        <v>1</v>
      </c>
      <c r="S826" t="s">
        <v>68</v>
      </c>
      <c r="T826" t="str">
        <f t="shared" si="87"/>
        <v>publishing</v>
      </c>
      <c r="U826" t="str">
        <f t="shared" si="88"/>
        <v>nonfiction</v>
      </c>
    </row>
    <row r="827" spans="1:21" ht="22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4">
        <f t="shared" si="89"/>
        <v>3.875</v>
      </c>
      <c r="H827" s="4">
        <f t="shared" si="90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84"/>
        <v>42953.208333333328</v>
      </c>
      <c r="O827" s="12">
        <f t="shared" si="85"/>
        <v>2017</v>
      </c>
      <c r="P827" s="8">
        <f t="shared" si="86"/>
        <v>42953.208333333328</v>
      </c>
      <c r="Q827" t="b">
        <v>0</v>
      </c>
      <c r="R827" t="b">
        <v>0</v>
      </c>
      <c r="S827" t="s">
        <v>100</v>
      </c>
      <c r="T827" t="str">
        <f t="shared" si="87"/>
        <v>film &amp; video</v>
      </c>
      <c r="U827" t="str">
        <f t="shared" si="88"/>
        <v>shorts</v>
      </c>
    </row>
    <row r="828" spans="1:21" ht="36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4">
        <f t="shared" si="89"/>
        <v>4.5703571428571426</v>
      </c>
      <c r="H828" s="4">
        <f t="shared" si="90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84"/>
        <v>40553.25</v>
      </c>
      <c r="O828" s="12">
        <f t="shared" si="85"/>
        <v>2011</v>
      </c>
      <c r="P828" s="8">
        <f t="shared" si="86"/>
        <v>40553.25</v>
      </c>
      <c r="Q828" t="b">
        <v>0</v>
      </c>
      <c r="R828" t="b">
        <v>1</v>
      </c>
      <c r="S828" t="s">
        <v>33</v>
      </c>
      <c r="T828" t="str">
        <f t="shared" si="87"/>
        <v>theater</v>
      </c>
      <c r="U828" t="str">
        <f t="shared" si="88"/>
        <v>plays</v>
      </c>
    </row>
    <row r="829" spans="1:21" ht="36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4">
        <f t="shared" si="89"/>
        <v>2.6669565217391304</v>
      </c>
      <c r="H829" s="4">
        <f t="shared" si="90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84"/>
        <v>40678.208333333336</v>
      </c>
      <c r="O829" s="12">
        <f t="shared" si="85"/>
        <v>2011</v>
      </c>
      <c r="P829" s="8">
        <f t="shared" si="86"/>
        <v>40678.208333333336</v>
      </c>
      <c r="Q829" t="b">
        <v>0</v>
      </c>
      <c r="R829" t="b">
        <v>1</v>
      </c>
      <c r="S829" t="s">
        <v>53</v>
      </c>
      <c r="T829" t="str">
        <f t="shared" si="87"/>
        <v>film &amp; video</v>
      </c>
      <c r="U829" t="str">
        <f t="shared" si="88"/>
        <v>drama</v>
      </c>
    </row>
    <row r="830" spans="1:21" ht="36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4">
        <f t="shared" si="89"/>
        <v>0.69</v>
      </c>
      <c r="H830" s="4">
        <f t="shared" si="90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84"/>
        <v>43365.208333333328</v>
      </c>
      <c r="O830" s="12">
        <f t="shared" si="85"/>
        <v>2018</v>
      </c>
      <c r="P830" s="8">
        <f t="shared" si="86"/>
        <v>43365.208333333328</v>
      </c>
      <c r="Q830" t="b">
        <v>0</v>
      </c>
      <c r="R830" t="b">
        <v>0</v>
      </c>
      <c r="S830" t="s">
        <v>33</v>
      </c>
      <c r="T830" t="str">
        <f t="shared" si="87"/>
        <v>theater</v>
      </c>
      <c r="U830" t="str">
        <f t="shared" si="88"/>
        <v>plays</v>
      </c>
    </row>
    <row r="831" spans="1:21" ht="22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4">
        <f t="shared" si="89"/>
        <v>0.51343749999999999</v>
      </c>
      <c r="H831" s="4">
        <f t="shared" si="90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84"/>
        <v>42179.208333333328</v>
      </c>
      <c r="O831" s="12">
        <f t="shared" si="85"/>
        <v>2015</v>
      </c>
      <c r="P831" s="8">
        <f t="shared" si="86"/>
        <v>42179.208333333328</v>
      </c>
      <c r="Q831" t="b">
        <v>0</v>
      </c>
      <c r="R831" t="b">
        <v>0</v>
      </c>
      <c r="S831" t="s">
        <v>33</v>
      </c>
      <c r="T831" t="str">
        <f t="shared" si="87"/>
        <v>theater</v>
      </c>
      <c r="U831" t="str">
        <f t="shared" si="88"/>
        <v>plays</v>
      </c>
    </row>
    <row r="832" spans="1:21" ht="36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4">
        <f t="shared" si="89"/>
        <v>1.1710526315789473E-2</v>
      </c>
      <c r="H832" s="4">
        <f t="shared" si="90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84"/>
        <v>43162.25</v>
      </c>
      <c r="O832" s="12">
        <f t="shared" si="85"/>
        <v>2018</v>
      </c>
      <c r="P832" s="8">
        <f t="shared" si="86"/>
        <v>43162.25</v>
      </c>
      <c r="Q832" t="b">
        <v>0</v>
      </c>
      <c r="R832" t="b">
        <v>0</v>
      </c>
      <c r="S832" t="s">
        <v>33</v>
      </c>
      <c r="T832" t="str">
        <f t="shared" si="87"/>
        <v>theater</v>
      </c>
      <c r="U832" t="str">
        <f t="shared" si="88"/>
        <v>plays</v>
      </c>
    </row>
    <row r="833" spans="1:21" ht="36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4">
        <f t="shared" si="89"/>
        <v>1.089773429454171</v>
      </c>
      <c r="H833" s="4">
        <f t="shared" si="90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84"/>
        <v>41028.208333333336</v>
      </c>
      <c r="O833" s="12">
        <f t="shared" si="85"/>
        <v>2012</v>
      </c>
      <c r="P833" s="8">
        <f t="shared" si="86"/>
        <v>41028.208333333336</v>
      </c>
      <c r="Q833" t="b">
        <v>0</v>
      </c>
      <c r="R833" t="b">
        <v>0</v>
      </c>
      <c r="S833" t="s">
        <v>122</v>
      </c>
      <c r="T833" t="str">
        <f t="shared" si="87"/>
        <v>photography</v>
      </c>
      <c r="U833" t="str">
        <f t="shared" si="88"/>
        <v>photography books</v>
      </c>
    </row>
    <row r="834" spans="1:21" ht="22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4">
        <f t="shared" si="89"/>
        <v>3.1517592592592591</v>
      </c>
      <c r="H834" s="4">
        <f t="shared" si="90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84"/>
        <v>42333.25</v>
      </c>
      <c r="O834" s="12">
        <f t="shared" si="85"/>
        <v>2015</v>
      </c>
      <c r="P834" s="8">
        <f t="shared" si="86"/>
        <v>42333.25</v>
      </c>
      <c r="Q834" t="b">
        <v>1</v>
      </c>
      <c r="R834" t="b">
        <v>0</v>
      </c>
      <c r="S834" t="s">
        <v>206</v>
      </c>
      <c r="T834" t="str">
        <f t="shared" si="87"/>
        <v>publishing</v>
      </c>
      <c r="U834" t="str">
        <f t="shared" si="88"/>
        <v>translations</v>
      </c>
    </row>
    <row r="835" spans="1:21" ht="22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4">
        <f t="shared" si="89"/>
        <v>1.5769117647058823</v>
      </c>
      <c r="H835" s="4">
        <f t="shared" si="90"/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91">(((M835/60)/60)/24)+DATE(1970,1,1)</f>
        <v>40599.25</v>
      </c>
      <c r="O835" s="12">
        <f t="shared" ref="O835:O898" si="92">YEAR(N835)</f>
        <v>2011</v>
      </c>
      <c r="P835" s="8">
        <f t="shared" ref="P835:P898" si="93">(((M835/60)/60)/24)+DATE(1970,1,1)</f>
        <v>40599.25</v>
      </c>
      <c r="Q835" t="b">
        <v>0</v>
      </c>
      <c r="R835" t="b">
        <v>0</v>
      </c>
      <c r="S835" t="s">
        <v>206</v>
      </c>
      <c r="T835" t="str">
        <f t="shared" ref="T835:T898" si="94">MID(S835,1,SEARCH("/",S835)-1)</f>
        <v>publishing</v>
      </c>
      <c r="U835" t="str">
        <f t="shared" ref="U835:U898" si="95">MID(S835,SEARCH("/",S835)+1,LEN(S835))</f>
        <v>translations</v>
      </c>
    </row>
    <row r="836" spans="1:21" ht="22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4">
        <f t="shared" ref="G836:G899" si="96">E836/D836</f>
        <v>1.5380821917808218</v>
      </c>
      <c r="H836" s="4">
        <f t="shared" ref="H836:H899" si="97">E836/I836</f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91"/>
        <v>41454.208333333336</v>
      </c>
      <c r="O836" s="12">
        <f t="shared" si="92"/>
        <v>2013</v>
      </c>
      <c r="P836" s="8">
        <f t="shared" si="93"/>
        <v>41454.208333333336</v>
      </c>
      <c r="Q836" t="b">
        <v>0</v>
      </c>
      <c r="R836" t="b">
        <v>0</v>
      </c>
      <c r="S836" t="s">
        <v>33</v>
      </c>
      <c r="T836" t="str">
        <f t="shared" si="94"/>
        <v>theater</v>
      </c>
      <c r="U836" t="str">
        <f t="shared" si="95"/>
        <v>plays</v>
      </c>
    </row>
    <row r="837" spans="1:21" ht="22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4">
        <f t="shared" si="96"/>
        <v>0.89738979118329465</v>
      </c>
      <c r="H837" s="4">
        <f t="shared" si="97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91"/>
        <v>42069.25</v>
      </c>
      <c r="O837" s="12">
        <f t="shared" si="92"/>
        <v>2015</v>
      </c>
      <c r="P837" s="8">
        <f t="shared" si="93"/>
        <v>42069.25</v>
      </c>
      <c r="Q837" t="b">
        <v>0</v>
      </c>
      <c r="R837" t="b">
        <v>0</v>
      </c>
      <c r="S837" t="s">
        <v>28</v>
      </c>
      <c r="T837" t="str">
        <f t="shared" si="94"/>
        <v>technology</v>
      </c>
      <c r="U837" t="str">
        <f t="shared" si="95"/>
        <v>web</v>
      </c>
    </row>
    <row r="838" spans="1:21" ht="22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4">
        <f t="shared" si="96"/>
        <v>0.75135802469135804</v>
      </c>
      <c r="H838" s="4">
        <f t="shared" si="97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91"/>
        <v>40225.25</v>
      </c>
      <c r="O838" s="12">
        <f t="shared" si="92"/>
        <v>2010</v>
      </c>
      <c r="P838" s="8">
        <f t="shared" si="93"/>
        <v>40225.25</v>
      </c>
      <c r="Q838" t="b">
        <v>0</v>
      </c>
      <c r="R838" t="b">
        <v>0</v>
      </c>
      <c r="S838" t="s">
        <v>60</v>
      </c>
      <c r="T838" t="str">
        <f t="shared" si="94"/>
        <v>music</v>
      </c>
      <c r="U838" t="str">
        <f t="shared" si="95"/>
        <v>indie rock</v>
      </c>
    </row>
    <row r="839" spans="1:21" ht="22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4">
        <f t="shared" si="96"/>
        <v>8.5288135593220336</v>
      </c>
      <c r="H839" s="4">
        <f t="shared" si="97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91"/>
        <v>40683.208333333336</v>
      </c>
      <c r="O839" s="12">
        <f t="shared" si="92"/>
        <v>2011</v>
      </c>
      <c r="P839" s="8">
        <f t="shared" si="93"/>
        <v>40683.208333333336</v>
      </c>
      <c r="Q839" t="b">
        <v>0</v>
      </c>
      <c r="R839" t="b">
        <v>0</v>
      </c>
      <c r="S839" t="s">
        <v>159</v>
      </c>
      <c r="T839" t="str">
        <f t="shared" si="94"/>
        <v>music</v>
      </c>
      <c r="U839" t="str">
        <f t="shared" si="95"/>
        <v>jazz</v>
      </c>
    </row>
    <row r="840" spans="1:21" ht="22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4">
        <f t="shared" si="96"/>
        <v>1.3890625000000001</v>
      </c>
      <c r="H840" s="4">
        <f t="shared" si="97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91"/>
        <v>43379.208333333328</v>
      </c>
      <c r="O840" s="12">
        <f t="shared" si="92"/>
        <v>2018</v>
      </c>
      <c r="P840" s="8">
        <f t="shared" si="93"/>
        <v>43379.208333333328</v>
      </c>
      <c r="Q840" t="b">
        <v>0</v>
      </c>
      <c r="R840" t="b">
        <v>0</v>
      </c>
      <c r="S840" t="s">
        <v>33</v>
      </c>
      <c r="T840" t="str">
        <f t="shared" si="94"/>
        <v>theater</v>
      </c>
      <c r="U840" t="str">
        <f t="shared" si="95"/>
        <v>plays</v>
      </c>
    </row>
    <row r="841" spans="1:21" ht="22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4">
        <f t="shared" si="96"/>
        <v>1.9018181818181819</v>
      </c>
      <c r="H841" s="4">
        <f t="shared" si="97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91"/>
        <v>41760.208333333336</v>
      </c>
      <c r="O841" s="12">
        <f t="shared" si="92"/>
        <v>2014</v>
      </c>
      <c r="P841" s="8">
        <f t="shared" si="93"/>
        <v>41760.208333333336</v>
      </c>
      <c r="Q841" t="b">
        <v>0</v>
      </c>
      <c r="R841" t="b">
        <v>1</v>
      </c>
      <c r="S841" t="s">
        <v>42</v>
      </c>
      <c r="T841" t="str">
        <f t="shared" si="94"/>
        <v>film &amp; video</v>
      </c>
      <c r="U841" t="str">
        <f t="shared" si="95"/>
        <v>documentary</v>
      </c>
    </row>
    <row r="842" spans="1:21" ht="22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4">
        <f t="shared" si="96"/>
        <v>1.0024333619948409</v>
      </c>
      <c r="H842" s="4">
        <f t="shared" si="97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91"/>
        <v>41838.208333333336</v>
      </c>
      <c r="O842" s="12">
        <f t="shared" si="92"/>
        <v>2014</v>
      </c>
      <c r="P842" s="8">
        <f t="shared" si="93"/>
        <v>41838.208333333336</v>
      </c>
      <c r="Q842" t="b">
        <v>0</v>
      </c>
      <c r="R842" t="b">
        <v>1</v>
      </c>
      <c r="S842" t="s">
        <v>33</v>
      </c>
      <c r="T842" t="str">
        <f t="shared" si="94"/>
        <v>theater</v>
      </c>
      <c r="U842" t="str">
        <f t="shared" si="95"/>
        <v>plays</v>
      </c>
    </row>
    <row r="843" spans="1:21" ht="22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4">
        <f t="shared" si="96"/>
        <v>1.4275824175824177</v>
      </c>
      <c r="H843" s="4">
        <f t="shared" si="97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91"/>
        <v>42435.25</v>
      </c>
      <c r="O843" s="12">
        <f t="shared" si="92"/>
        <v>2016</v>
      </c>
      <c r="P843" s="8">
        <f t="shared" si="93"/>
        <v>42435.25</v>
      </c>
      <c r="Q843" t="b">
        <v>0</v>
      </c>
      <c r="R843" t="b">
        <v>0</v>
      </c>
      <c r="S843" t="s">
        <v>28</v>
      </c>
      <c r="T843" t="str">
        <f t="shared" si="94"/>
        <v>technology</v>
      </c>
      <c r="U843" t="str">
        <f t="shared" si="95"/>
        <v>web</v>
      </c>
    </row>
    <row r="844" spans="1:21" ht="36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4">
        <f t="shared" si="96"/>
        <v>5.6313333333333331</v>
      </c>
      <c r="H844" s="4">
        <f t="shared" si="97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91"/>
        <v>43269.208333333328</v>
      </c>
      <c r="O844" s="12">
        <f t="shared" si="92"/>
        <v>2018</v>
      </c>
      <c r="P844" s="8">
        <f t="shared" si="93"/>
        <v>43269.208333333328</v>
      </c>
      <c r="Q844" t="b">
        <v>0</v>
      </c>
      <c r="R844" t="b">
        <v>0</v>
      </c>
      <c r="S844" t="s">
        <v>65</v>
      </c>
      <c r="T844" t="str">
        <f t="shared" si="94"/>
        <v>technology</v>
      </c>
      <c r="U844" t="str">
        <f t="shared" si="95"/>
        <v>wearables</v>
      </c>
    </row>
    <row r="845" spans="1:21" ht="36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4">
        <f t="shared" si="96"/>
        <v>0.30715909090909088</v>
      </c>
      <c r="H845" s="4">
        <f t="shared" si="97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91"/>
        <v>43344.208333333328</v>
      </c>
      <c r="O845" s="12">
        <f t="shared" si="92"/>
        <v>2018</v>
      </c>
      <c r="P845" s="8">
        <f t="shared" si="93"/>
        <v>43344.208333333328</v>
      </c>
      <c r="Q845" t="b">
        <v>0</v>
      </c>
      <c r="R845" t="b">
        <v>0</v>
      </c>
      <c r="S845" t="s">
        <v>122</v>
      </c>
      <c r="T845" t="str">
        <f t="shared" si="94"/>
        <v>photography</v>
      </c>
      <c r="U845" t="str">
        <f t="shared" si="95"/>
        <v>photography books</v>
      </c>
    </row>
    <row r="846" spans="1:21" ht="22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4">
        <f t="shared" si="96"/>
        <v>0.99397727272727276</v>
      </c>
      <c r="H846" s="4">
        <f t="shared" si="97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91"/>
        <v>40933.25</v>
      </c>
      <c r="O846" s="12">
        <f t="shared" si="92"/>
        <v>2012</v>
      </c>
      <c r="P846" s="8">
        <f t="shared" si="93"/>
        <v>40933.25</v>
      </c>
      <c r="Q846" t="b">
        <v>0</v>
      </c>
      <c r="R846" t="b">
        <v>0</v>
      </c>
      <c r="S846" t="s">
        <v>42</v>
      </c>
      <c r="T846" t="str">
        <f t="shared" si="94"/>
        <v>film &amp; video</v>
      </c>
      <c r="U846" t="str">
        <f t="shared" si="95"/>
        <v>documentary</v>
      </c>
    </row>
    <row r="847" spans="1:21" ht="22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4">
        <f t="shared" si="96"/>
        <v>1.9754935622317598</v>
      </c>
      <c r="H847" s="4">
        <f t="shared" si="97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91"/>
        <v>43272.208333333328</v>
      </c>
      <c r="O847" s="12">
        <f t="shared" si="92"/>
        <v>2018</v>
      </c>
      <c r="P847" s="8">
        <f t="shared" si="93"/>
        <v>43272.208333333328</v>
      </c>
      <c r="Q847" t="b">
        <v>0</v>
      </c>
      <c r="R847" t="b">
        <v>0</v>
      </c>
      <c r="S847" t="s">
        <v>28</v>
      </c>
      <c r="T847" t="str">
        <f t="shared" si="94"/>
        <v>technology</v>
      </c>
      <c r="U847" t="str">
        <f t="shared" si="95"/>
        <v>web</v>
      </c>
    </row>
    <row r="848" spans="1:21" ht="22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4">
        <f t="shared" si="96"/>
        <v>5.085</v>
      </c>
      <c r="H848" s="4">
        <f t="shared" si="97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91"/>
        <v>43338.208333333328</v>
      </c>
      <c r="O848" s="12">
        <f t="shared" si="92"/>
        <v>2018</v>
      </c>
      <c r="P848" s="8">
        <f t="shared" si="93"/>
        <v>43338.208333333328</v>
      </c>
      <c r="Q848" t="b">
        <v>1</v>
      </c>
      <c r="R848" t="b">
        <v>1</v>
      </c>
      <c r="S848" t="s">
        <v>28</v>
      </c>
      <c r="T848" t="str">
        <f t="shared" si="94"/>
        <v>technology</v>
      </c>
      <c r="U848" t="str">
        <f t="shared" si="95"/>
        <v>web</v>
      </c>
    </row>
    <row r="849" spans="1:21" ht="22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4">
        <f t="shared" si="96"/>
        <v>2.3774468085106384</v>
      </c>
      <c r="H849" s="4">
        <f t="shared" si="97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91"/>
        <v>43110.25</v>
      </c>
      <c r="O849" s="12">
        <f t="shared" si="92"/>
        <v>2018</v>
      </c>
      <c r="P849" s="8">
        <f t="shared" si="93"/>
        <v>43110.25</v>
      </c>
      <c r="Q849" t="b">
        <v>0</v>
      </c>
      <c r="R849" t="b">
        <v>0</v>
      </c>
      <c r="S849" t="s">
        <v>17</v>
      </c>
      <c r="T849" t="str">
        <f t="shared" si="94"/>
        <v>food</v>
      </c>
      <c r="U849" t="str">
        <f t="shared" si="95"/>
        <v>food trucks</v>
      </c>
    </row>
    <row r="850" spans="1:21" ht="22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4">
        <f t="shared" si="96"/>
        <v>3.3846875000000001</v>
      </c>
      <c r="H850" s="4">
        <f t="shared" si="97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91"/>
        <v>40350.208333333336</v>
      </c>
      <c r="O850" s="12">
        <f t="shared" si="92"/>
        <v>2010</v>
      </c>
      <c r="P850" s="8">
        <f t="shared" si="93"/>
        <v>40350.208333333336</v>
      </c>
      <c r="Q850" t="b">
        <v>0</v>
      </c>
      <c r="R850" t="b">
        <v>0</v>
      </c>
      <c r="S850" t="s">
        <v>53</v>
      </c>
      <c r="T850" t="str">
        <f t="shared" si="94"/>
        <v>film &amp; video</v>
      </c>
      <c r="U850" t="str">
        <f t="shared" si="95"/>
        <v>drama</v>
      </c>
    </row>
    <row r="851" spans="1:21" ht="2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4">
        <f t="shared" si="96"/>
        <v>1.3308955223880596</v>
      </c>
      <c r="H851" s="4">
        <f t="shared" si="97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91"/>
        <v>40951.25</v>
      </c>
      <c r="O851" s="12">
        <f t="shared" si="92"/>
        <v>2012</v>
      </c>
      <c r="P851" s="8">
        <f t="shared" si="93"/>
        <v>40951.25</v>
      </c>
      <c r="Q851" t="b">
        <v>0</v>
      </c>
      <c r="R851" t="b">
        <v>1</v>
      </c>
      <c r="S851" t="s">
        <v>60</v>
      </c>
      <c r="T851" t="str">
        <f t="shared" si="94"/>
        <v>music</v>
      </c>
      <c r="U851" t="str">
        <f t="shared" si="95"/>
        <v>indie rock</v>
      </c>
    </row>
    <row r="852" spans="1:21" ht="36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4">
        <f t="shared" si="96"/>
        <v>0.01</v>
      </c>
      <c r="H852" s="4">
        <f t="shared" si="97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91"/>
        <v>40881.25</v>
      </c>
      <c r="O852" s="12">
        <f t="shared" si="92"/>
        <v>2011</v>
      </c>
      <c r="P852" s="8">
        <f t="shared" si="93"/>
        <v>40881.25</v>
      </c>
      <c r="Q852" t="b">
        <v>1</v>
      </c>
      <c r="R852" t="b">
        <v>0</v>
      </c>
      <c r="S852" t="s">
        <v>23</v>
      </c>
      <c r="T852" t="str">
        <f t="shared" si="94"/>
        <v>music</v>
      </c>
      <c r="U852" t="str">
        <f t="shared" si="95"/>
        <v>rock</v>
      </c>
    </row>
    <row r="853" spans="1:21" ht="36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4">
        <f t="shared" si="96"/>
        <v>2.0779999999999998</v>
      </c>
      <c r="H853" s="4">
        <f t="shared" si="97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91"/>
        <v>41064.208333333336</v>
      </c>
      <c r="O853" s="12">
        <f t="shared" si="92"/>
        <v>2012</v>
      </c>
      <c r="P853" s="8">
        <f t="shared" si="93"/>
        <v>41064.208333333336</v>
      </c>
      <c r="Q853" t="b">
        <v>0</v>
      </c>
      <c r="R853" t="b">
        <v>0</v>
      </c>
      <c r="S853" t="s">
        <v>50</v>
      </c>
      <c r="T853" t="str">
        <f t="shared" si="94"/>
        <v>music</v>
      </c>
      <c r="U853" t="str">
        <f t="shared" si="95"/>
        <v>electric music</v>
      </c>
    </row>
    <row r="854" spans="1:21" ht="36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4">
        <f t="shared" si="96"/>
        <v>0.51122448979591839</v>
      </c>
      <c r="H854" s="4">
        <f t="shared" si="97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91"/>
        <v>40750.208333333336</v>
      </c>
      <c r="O854" s="12">
        <f t="shared" si="92"/>
        <v>2011</v>
      </c>
      <c r="P854" s="8">
        <f t="shared" si="93"/>
        <v>40750.208333333336</v>
      </c>
      <c r="Q854" t="b">
        <v>0</v>
      </c>
      <c r="R854" t="b">
        <v>1</v>
      </c>
      <c r="S854" t="s">
        <v>89</v>
      </c>
      <c r="T854" t="str">
        <f t="shared" si="94"/>
        <v>games</v>
      </c>
      <c r="U854" t="str">
        <f t="shared" si="95"/>
        <v>video games</v>
      </c>
    </row>
    <row r="855" spans="1:21" ht="22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4">
        <f t="shared" si="96"/>
        <v>6.5205847953216374</v>
      </c>
      <c r="H855" s="4">
        <f t="shared" si="97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91"/>
        <v>40719.208333333336</v>
      </c>
      <c r="O855" s="12">
        <f t="shared" si="92"/>
        <v>2011</v>
      </c>
      <c r="P855" s="8">
        <f t="shared" si="93"/>
        <v>40719.208333333336</v>
      </c>
      <c r="Q855" t="b">
        <v>0</v>
      </c>
      <c r="R855" t="b">
        <v>1</v>
      </c>
      <c r="S855" t="s">
        <v>60</v>
      </c>
      <c r="T855" t="str">
        <f t="shared" si="94"/>
        <v>music</v>
      </c>
      <c r="U855" t="str">
        <f t="shared" si="95"/>
        <v>indie rock</v>
      </c>
    </row>
    <row r="856" spans="1:21" ht="36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4">
        <f t="shared" si="96"/>
        <v>1.1363099415204678</v>
      </c>
      <c r="H856" s="4">
        <f t="shared" si="97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91"/>
        <v>43814.25</v>
      </c>
      <c r="O856" s="12">
        <f t="shared" si="92"/>
        <v>2019</v>
      </c>
      <c r="P856" s="8">
        <f t="shared" si="93"/>
        <v>43814.25</v>
      </c>
      <c r="Q856" t="b">
        <v>0</v>
      </c>
      <c r="R856" t="b">
        <v>0</v>
      </c>
      <c r="S856" t="s">
        <v>119</v>
      </c>
      <c r="T856" t="str">
        <f t="shared" si="94"/>
        <v>publishing</v>
      </c>
      <c r="U856" t="str">
        <f t="shared" si="95"/>
        <v>fiction</v>
      </c>
    </row>
    <row r="857" spans="1:21" ht="22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4">
        <f t="shared" si="96"/>
        <v>1.0237606837606839</v>
      </c>
      <c r="H857" s="4">
        <f t="shared" si="97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91"/>
        <v>40743.208333333336</v>
      </c>
      <c r="O857" s="12">
        <f t="shared" si="92"/>
        <v>2011</v>
      </c>
      <c r="P857" s="8">
        <f t="shared" si="93"/>
        <v>40743.208333333336</v>
      </c>
      <c r="Q857" t="b">
        <v>0</v>
      </c>
      <c r="R857" t="b">
        <v>0</v>
      </c>
      <c r="S857" t="s">
        <v>33</v>
      </c>
      <c r="T857" t="str">
        <f t="shared" si="94"/>
        <v>theater</v>
      </c>
      <c r="U857" t="str">
        <f t="shared" si="95"/>
        <v>plays</v>
      </c>
    </row>
    <row r="858" spans="1:21" ht="22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4">
        <f t="shared" si="96"/>
        <v>3.5658333333333334</v>
      </c>
      <c r="H858" s="4">
        <f t="shared" si="97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91"/>
        <v>41040.208333333336</v>
      </c>
      <c r="O858" s="12">
        <f t="shared" si="92"/>
        <v>2012</v>
      </c>
      <c r="P858" s="8">
        <f t="shared" si="93"/>
        <v>41040.208333333336</v>
      </c>
      <c r="Q858" t="b">
        <v>0</v>
      </c>
      <c r="R858" t="b">
        <v>0</v>
      </c>
      <c r="S858" t="s">
        <v>17</v>
      </c>
      <c r="T858" t="str">
        <f t="shared" si="94"/>
        <v>food</v>
      </c>
      <c r="U858" t="str">
        <f t="shared" si="95"/>
        <v>food trucks</v>
      </c>
    </row>
    <row r="859" spans="1:21" ht="36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4">
        <f t="shared" si="96"/>
        <v>1.3986792452830188</v>
      </c>
      <c r="H859" s="4">
        <f t="shared" si="97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91"/>
        <v>40967.25</v>
      </c>
      <c r="O859" s="12">
        <f t="shared" si="92"/>
        <v>2012</v>
      </c>
      <c r="P859" s="8">
        <f t="shared" si="93"/>
        <v>40967.25</v>
      </c>
      <c r="Q859" t="b">
        <v>1</v>
      </c>
      <c r="R859" t="b">
        <v>0</v>
      </c>
      <c r="S859" t="s">
        <v>100</v>
      </c>
      <c r="T859" t="str">
        <f t="shared" si="94"/>
        <v>film &amp; video</v>
      </c>
      <c r="U859" t="str">
        <f t="shared" si="95"/>
        <v>shorts</v>
      </c>
    </row>
    <row r="860" spans="1:21" ht="36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4">
        <f t="shared" si="96"/>
        <v>0.69450000000000001</v>
      </c>
      <c r="H860" s="4">
        <f t="shared" si="97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91"/>
        <v>43218.208333333328</v>
      </c>
      <c r="O860" s="12">
        <f t="shared" si="92"/>
        <v>2018</v>
      </c>
      <c r="P860" s="8">
        <f t="shared" si="93"/>
        <v>43218.208333333328</v>
      </c>
      <c r="Q860" t="b">
        <v>1</v>
      </c>
      <c r="R860" t="b">
        <v>0</v>
      </c>
      <c r="S860" t="s">
        <v>17</v>
      </c>
      <c r="T860" t="str">
        <f t="shared" si="94"/>
        <v>food</v>
      </c>
      <c r="U860" t="str">
        <f t="shared" si="95"/>
        <v>food trucks</v>
      </c>
    </row>
    <row r="861" spans="1:21" ht="36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4">
        <f t="shared" si="96"/>
        <v>0.35534246575342465</v>
      </c>
      <c r="H861" s="4">
        <f t="shared" si="97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91"/>
        <v>41352.208333333336</v>
      </c>
      <c r="O861" s="12">
        <f t="shared" si="92"/>
        <v>2013</v>
      </c>
      <c r="P861" s="8">
        <f t="shared" si="93"/>
        <v>41352.208333333336</v>
      </c>
      <c r="Q861" t="b">
        <v>0</v>
      </c>
      <c r="R861" t="b">
        <v>1</v>
      </c>
      <c r="S861" t="s">
        <v>33</v>
      </c>
      <c r="T861" t="str">
        <f t="shared" si="94"/>
        <v>theater</v>
      </c>
      <c r="U861" t="str">
        <f t="shared" si="95"/>
        <v>plays</v>
      </c>
    </row>
    <row r="862" spans="1:21" ht="36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4">
        <f t="shared" si="96"/>
        <v>2.5165000000000002</v>
      </c>
      <c r="H862" s="4">
        <f t="shared" si="97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91"/>
        <v>43525.25</v>
      </c>
      <c r="O862" s="12">
        <f t="shared" si="92"/>
        <v>2019</v>
      </c>
      <c r="P862" s="8">
        <f t="shared" si="93"/>
        <v>43525.25</v>
      </c>
      <c r="Q862" t="b">
        <v>0</v>
      </c>
      <c r="R862" t="b">
        <v>1</v>
      </c>
      <c r="S862" t="s">
        <v>65</v>
      </c>
      <c r="T862" t="str">
        <f t="shared" si="94"/>
        <v>technology</v>
      </c>
      <c r="U862" t="str">
        <f t="shared" si="95"/>
        <v>wearables</v>
      </c>
    </row>
    <row r="863" spans="1:21" ht="22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4">
        <f t="shared" si="96"/>
        <v>1.0587500000000001</v>
      </c>
      <c r="H863" s="4">
        <f t="shared" si="97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91"/>
        <v>40266.208333333336</v>
      </c>
      <c r="O863" s="12">
        <f t="shared" si="92"/>
        <v>2010</v>
      </c>
      <c r="P863" s="8">
        <f t="shared" si="93"/>
        <v>40266.208333333336</v>
      </c>
      <c r="Q863" t="b">
        <v>0</v>
      </c>
      <c r="R863" t="b">
        <v>0</v>
      </c>
      <c r="S863" t="s">
        <v>33</v>
      </c>
      <c r="T863" t="str">
        <f t="shared" si="94"/>
        <v>theater</v>
      </c>
      <c r="U863" t="str">
        <f t="shared" si="95"/>
        <v>plays</v>
      </c>
    </row>
    <row r="864" spans="1:21" ht="2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4">
        <f t="shared" si="96"/>
        <v>1.8742857142857143</v>
      </c>
      <c r="H864" s="4">
        <f t="shared" si="97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91"/>
        <v>40760.208333333336</v>
      </c>
      <c r="O864" s="12">
        <f t="shared" si="92"/>
        <v>2011</v>
      </c>
      <c r="P864" s="8">
        <f t="shared" si="93"/>
        <v>40760.208333333336</v>
      </c>
      <c r="Q864" t="b">
        <v>0</v>
      </c>
      <c r="R864" t="b">
        <v>0</v>
      </c>
      <c r="S864" t="s">
        <v>33</v>
      </c>
      <c r="T864" t="str">
        <f t="shared" si="94"/>
        <v>theater</v>
      </c>
      <c r="U864" t="str">
        <f t="shared" si="95"/>
        <v>plays</v>
      </c>
    </row>
    <row r="865" spans="1:21" ht="22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4">
        <f t="shared" si="96"/>
        <v>3.8678571428571429</v>
      </c>
      <c r="H865" s="4">
        <f t="shared" si="97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91"/>
        <v>42195.208333333328</v>
      </c>
      <c r="O865" s="12">
        <f t="shared" si="92"/>
        <v>2015</v>
      </c>
      <c r="P865" s="8">
        <f t="shared" si="93"/>
        <v>42195.208333333328</v>
      </c>
      <c r="Q865" t="b">
        <v>0</v>
      </c>
      <c r="R865" t="b">
        <v>1</v>
      </c>
      <c r="S865" t="s">
        <v>269</v>
      </c>
      <c r="T865" t="str">
        <f t="shared" si="94"/>
        <v>film &amp; video</v>
      </c>
      <c r="U865" t="str">
        <f t="shared" si="95"/>
        <v>television</v>
      </c>
    </row>
    <row r="866" spans="1:21" ht="22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4">
        <f t="shared" si="96"/>
        <v>3.4707142857142856</v>
      </c>
      <c r="H866" s="4">
        <f t="shared" si="97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91"/>
        <v>42606.208333333328</v>
      </c>
      <c r="O866" s="12">
        <f t="shared" si="92"/>
        <v>2016</v>
      </c>
      <c r="P866" s="8">
        <f t="shared" si="93"/>
        <v>42606.208333333328</v>
      </c>
      <c r="Q866" t="b">
        <v>0</v>
      </c>
      <c r="R866" t="b">
        <v>0</v>
      </c>
      <c r="S866" t="s">
        <v>100</v>
      </c>
      <c r="T866" t="str">
        <f t="shared" si="94"/>
        <v>film &amp; video</v>
      </c>
      <c r="U866" t="str">
        <f t="shared" si="95"/>
        <v>shorts</v>
      </c>
    </row>
    <row r="867" spans="1:21" ht="2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4">
        <f t="shared" si="96"/>
        <v>1.8582098765432098</v>
      </c>
      <c r="H867" s="4">
        <f t="shared" si="97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91"/>
        <v>41906.208333333336</v>
      </c>
      <c r="O867" s="12">
        <f t="shared" si="92"/>
        <v>2014</v>
      </c>
      <c r="P867" s="8">
        <f t="shared" si="93"/>
        <v>41906.208333333336</v>
      </c>
      <c r="Q867" t="b">
        <v>0</v>
      </c>
      <c r="R867" t="b">
        <v>0</v>
      </c>
      <c r="S867" t="s">
        <v>33</v>
      </c>
      <c r="T867" t="str">
        <f t="shared" si="94"/>
        <v>theater</v>
      </c>
      <c r="U867" t="str">
        <f t="shared" si="95"/>
        <v>plays</v>
      </c>
    </row>
    <row r="868" spans="1:21" ht="22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4">
        <f t="shared" si="96"/>
        <v>0.43241247264770238</v>
      </c>
      <c r="H868" s="4">
        <f t="shared" si="97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91"/>
        <v>40672.208333333336</v>
      </c>
      <c r="O868" s="12">
        <f t="shared" si="92"/>
        <v>2011</v>
      </c>
      <c r="P868" s="8">
        <f t="shared" si="93"/>
        <v>40672.208333333336</v>
      </c>
      <c r="Q868" t="b">
        <v>0</v>
      </c>
      <c r="R868" t="b">
        <v>0</v>
      </c>
      <c r="S868" t="s">
        <v>122</v>
      </c>
      <c r="T868" t="str">
        <f t="shared" si="94"/>
        <v>photography</v>
      </c>
      <c r="U868" t="str">
        <f t="shared" si="95"/>
        <v>photography books</v>
      </c>
    </row>
    <row r="869" spans="1:21" ht="36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4">
        <f t="shared" si="96"/>
        <v>1.6243749999999999</v>
      </c>
      <c r="H869" s="4">
        <f t="shared" si="97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91"/>
        <v>43388.208333333328</v>
      </c>
      <c r="O869" s="12">
        <f t="shared" si="92"/>
        <v>2018</v>
      </c>
      <c r="P869" s="8">
        <f t="shared" si="93"/>
        <v>43388.208333333328</v>
      </c>
      <c r="Q869" t="b">
        <v>0</v>
      </c>
      <c r="R869" t="b">
        <v>0</v>
      </c>
      <c r="S869" t="s">
        <v>17</v>
      </c>
      <c r="T869" t="str">
        <f t="shared" si="94"/>
        <v>food</v>
      </c>
      <c r="U869" t="str">
        <f t="shared" si="95"/>
        <v>food trucks</v>
      </c>
    </row>
    <row r="870" spans="1:21" ht="22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4">
        <f t="shared" si="96"/>
        <v>1.8484285714285715</v>
      </c>
      <c r="H870" s="4">
        <f t="shared" si="97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91"/>
        <v>41570.208333333336</v>
      </c>
      <c r="O870" s="12">
        <f t="shared" si="92"/>
        <v>2013</v>
      </c>
      <c r="P870" s="8">
        <f t="shared" si="93"/>
        <v>41570.208333333336</v>
      </c>
      <c r="Q870" t="b">
        <v>0</v>
      </c>
      <c r="R870" t="b">
        <v>0</v>
      </c>
      <c r="S870" t="s">
        <v>33</v>
      </c>
      <c r="T870" t="str">
        <f t="shared" si="94"/>
        <v>theater</v>
      </c>
      <c r="U870" t="str">
        <f t="shared" si="95"/>
        <v>plays</v>
      </c>
    </row>
    <row r="871" spans="1:21" ht="22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4">
        <f t="shared" si="96"/>
        <v>0.23703520691785052</v>
      </c>
      <c r="H871" s="4">
        <f t="shared" si="97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91"/>
        <v>40364.208333333336</v>
      </c>
      <c r="O871" s="12">
        <f t="shared" si="92"/>
        <v>2010</v>
      </c>
      <c r="P871" s="8">
        <f t="shared" si="93"/>
        <v>40364.208333333336</v>
      </c>
      <c r="Q871" t="b">
        <v>0</v>
      </c>
      <c r="R871" t="b">
        <v>0</v>
      </c>
      <c r="S871" t="s">
        <v>53</v>
      </c>
      <c r="T871" t="str">
        <f t="shared" si="94"/>
        <v>film &amp; video</v>
      </c>
      <c r="U871" t="str">
        <f t="shared" si="95"/>
        <v>drama</v>
      </c>
    </row>
    <row r="872" spans="1:21" ht="22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4">
        <f t="shared" si="96"/>
        <v>0.89870129870129867</v>
      </c>
      <c r="H872" s="4">
        <f t="shared" si="97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91"/>
        <v>42265.208333333328</v>
      </c>
      <c r="O872" s="12">
        <f t="shared" si="92"/>
        <v>2015</v>
      </c>
      <c r="P872" s="8">
        <f t="shared" si="93"/>
        <v>42265.208333333328</v>
      </c>
      <c r="Q872" t="b">
        <v>0</v>
      </c>
      <c r="R872" t="b">
        <v>0</v>
      </c>
      <c r="S872" t="s">
        <v>33</v>
      </c>
      <c r="T872" t="str">
        <f t="shared" si="94"/>
        <v>theater</v>
      </c>
      <c r="U872" t="str">
        <f t="shared" si="95"/>
        <v>plays</v>
      </c>
    </row>
    <row r="873" spans="1:21" ht="36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4">
        <f t="shared" si="96"/>
        <v>2.7260419580419581</v>
      </c>
      <c r="H873" s="4">
        <f t="shared" si="97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91"/>
        <v>43058.25</v>
      </c>
      <c r="O873" s="12">
        <f t="shared" si="92"/>
        <v>2017</v>
      </c>
      <c r="P873" s="8">
        <f t="shared" si="93"/>
        <v>43058.25</v>
      </c>
      <c r="Q873" t="b">
        <v>0</v>
      </c>
      <c r="R873" t="b">
        <v>1</v>
      </c>
      <c r="S873" t="s">
        <v>33</v>
      </c>
      <c r="T873" t="str">
        <f t="shared" si="94"/>
        <v>theater</v>
      </c>
      <c r="U873" t="str">
        <f t="shared" si="95"/>
        <v>plays</v>
      </c>
    </row>
    <row r="874" spans="1:21" ht="22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4">
        <f t="shared" si="96"/>
        <v>1.7004255319148935</v>
      </c>
      <c r="H874" s="4">
        <f t="shared" si="97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91"/>
        <v>43351.208333333328</v>
      </c>
      <c r="O874" s="12">
        <f t="shared" si="92"/>
        <v>2018</v>
      </c>
      <c r="P874" s="8">
        <f t="shared" si="93"/>
        <v>43351.208333333328</v>
      </c>
      <c r="Q874" t="b">
        <v>0</v>
      </c>
      <c r="R874" t="b">
        <v>0</v>
      </c>
      <c r="S874" t="s">
        <v>474</v>
      </c>
      <c r="T874" t="str">
        <f t="shared" si="94"/>
        <v>film &amp; video</v>
      </c>
      <c r="U874" t="str">
        <f t="shared" si="95"/>
        <v>science fiction</v>
      </c>
    </row>
    <row r="875" spans="1:21" ht="22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4">
        <f t="shared" si="96"/>
        <v>1.8828503562945369</v>
      </c>
      <c r="H875" s="4">
        <f t="shared" si="97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91"/>
        <v>41652.25</v>
      </c>
      <c r="O875" s="12">
        <f t="shared" si="92"/>
        <v>2014</v>
      </c>
      <c r="P875" s="8">
        <f t="shared" si="93"/>
        <v>41652.25</v>
      </c>
      <c r="Q875" t="b">
        <v>0</v>
      </c>
      <c r="R875" t="b">
        <v>0</v>
      </c>
      <c r="S875" t="s">
        <v>122</v>
      </c>
      <c r="T875" t="str">
        <f t="shared" si="94"/>
        <v>photography</v>
      </c>
      <c r="U875" t="str">
        <f t="shared" si="95"/>
        <v>photography books</v>
      </c>
    </row>
    <row r="876" spans="1:21" ht="22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4">
        <f t="shared" si="96"/>
        <v>3.4693532338308457</v>
      </c>
      <c r="H876" s="4">
        <f t="shared" si="97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91"/>
        <v>40329.208333333336</v>
      </c>
      <c r="O876" s="12">
        <f t="shared" si="92"/>
        <v>2010</v>
      </c>
      <c r="P876" s="8">
        <f t="shared" si="93"/>
        <v>40329.208333333336</v>
      </c>
      <c r="Q876" t="b">
        <v>0</v>
      </c>
      <c r="R876" t="b">
        <v>1</v>
      </c>
      <c r="S876" t="s">
        <v>122</v>
      </c>
      <c r="T876" t="str">
        <f t="shared" si="94"/>
        <v>photography</v>
      </c>
      <c r="U876" t="str">
        <f t="shared" si="95"/>
        <v>photography books</v>
      </c>
    </row>
    <row r="877" spans="1:21" ht="22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4">
        <f t="shared" si="96"/>
        <v>0.6917721518987342</v>
      </c>
      <c r="H877" s="4">
        <f t="shared" si="97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91"/>
        <v>40557.25</v>
      </c>
      <c r="O877" s="12">
        <f t="shared" si="92"/>
        <v>2011</v>
      </c>
      <c r="P877" s="8">
        <f t="shared" si="93"/>
        <v>40557.25</v>
      </c>
      <c r="Q877" t="b">
        <v>0</v>
      </c>
      <c r="R877" t="b">
        <v>0</v>
      </c>
      <c r="S877" t="s">
        <v>23</v>
      </c>
      <c r="T877" t="str">
        <f t="shared" si="94"/>
        <v>music</v>
      </c>
      <c r="U877" t="str">
        <f t="shared" si="95"/>
        <v>rock</v>
      </c>
    </row>
    <row r="878" spans="1:21" ht="36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4">
        <f t="shared" si="96"/>
        <v>0.25433734939759034</v>
      </c>
      <c r="H878" s="4">
        <f t="shared" si="97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91"/>
        <v>43648.208333333328</v>
      </c>
      <c r="O878" s="12">
        <f t="shared" si="92"/>
        <v>2019</v>
      </c>
      <c r="P878" s="8">
        <f t="shared" si="93"/>
        <v>43648.208333333328</v>
      </c>
      <c r="Q878" t="b">
        <v>0</v>
      </c>
      <c r="R878" t="b">
        <v>0</v>
      </c>
      <c r="S878" t="s">
        <v>122</v>
      </c>
      <c r="T878" t="str">
        <f t="shared" si="94"/>
        <v>photography</v>
      </c>
      <c r="U878" t="str">
        <f t="shared" si="95"/>
        <v>photography books</v>
      </c>
    </row>
    <row r="879" spans="1:21" ht="22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4">
        <f t="shared" si="96"/>
        <v>0.77400977995110021</v>
      </c>
      <c r="H879" s="4">
        <f t="shared" si="97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91"/>
        <v>42578.208333333328</v>
      </c>
      <c r="O879" s="12">
        <f t="shared" si="92"/>
        <v>2016</v>
      </c>
      <c r="P879" s="8">
        <f t="shared" si="93"/>
        <v>42578.208333333328</v>
      </c>
      <c r="Q879" t="b">
        <v>0</v>
      </c>
      <c r="R879" t="b">
        <v>0</v>
      </c>
      <c r="S879" t="s">
        <v>17</v>
      </c>
      <c r="T879" t="str">
        <f t="shared" si="94"/>
        <v>food</v>
      </c>
      <c r="U879" t="str">
        <f t="shared" si="95"/>
        <v>food trucks</v>
      </c>
    </row>
    <row r="880" spans="1:21" ht="22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4">
        <f t="shared" si="96"/>
        <v>0.37481481481481482</v>
      </c>
      <c r="H880" s="4">
        <f t="shared" si="97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91"/>
        <v>43869.25</v>
      </c>
      <c r="O880" s="12">
        <f t="shared" si="92"/>
        <v>2020</v>
      </c>
      <c r="P880" s="8">
        <f t="shared" si="93"/>
        <v>43869.25</v>
      </c>
      <c r="Q880" t="b">
        <v>0</v>
      </c>
      <c r="R880" t="b">
        <v>0</v>
      </c>
      <c r="S880" t="s">
        <v>148</v>
      </c>
      <c r="T880" t="str">
        <f t="shared" si="94"/>
        <v>music</v>
      </c>
      <c r="U880" t="str">
        <f t="shared" si="95"/>
        <v>metal</v>
      </c>
    </row>
    <row r="881" spans="1:21" ht="22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4">
        <f t="shared" si="96"/>
        <v>5.4379999999999997</v>
      </c>
      <c r="H881" s="4">
        <f t="shared" si="97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91"/>
        <v>42797.25</v>
      </c>
      <c r="O881" s="12">
        <f t="shared" si="92"/>
        <v>2017</v>
      </c>
      <c r="P881" s="8">
        <f t="shared" si="93"/>
        <v>42797.25</v>
      </c>
      <c r="Q881" t="b">
        <v>0</v>
      </c>
      <c r="R881" t="b">
        <v>0</v>
      </c>
      <c r="S881" t="s">
        <v>68</v>
      </c>
      <c r="T881" t="str">
        <f t="shared" si="94"/>
        <v>publishing</v>
      </c>
      <c r="U881" t="str">
        <f t="shared" si="95"/>
        <v>nonfiction</v>
      </c>
    </row>
    <row r="882" spans="1:21" ht="2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4">
        <f t="shared" si="96"/>
        <v>2.2852189349112426</v>
      </c>
      <c r="H882" s="4">
        <f t="shared" si="97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91"/>
        <v>43669.208333333328</v>
      </c>
      <c r="O882" s="12">
        <f t="shared" si="92"/>
        <v>2019</v>
      </c>
      <c r="P882" s="8">
        <f t="shared" si="93"/>
        <v>43669.208333333328</v>
      </c>
      <c r="Q882" t="b">
        <v>0</v>
      </c>
      <c r="R882" t="b">
        <v>0</v>
      </c>
      <c r="S882" t="s">
        <v>50</v>
      </c>
      <c r="T882" t="str">
        <f t="shared" si="94"/>
        <v>music</v>
      </c>
      <c r="U882" t="str">
        <f t="shared" si="95"/>
        <v>electric music</v>
      </c>
    </row>
    <row r="883" spans="1:21" ht="22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4">
        <f t="shared" si="96"/>
        <v>0.38948339483394834</v>
      </c>
      <c r="H883" s="4">
        <f t="shared" si="97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91"/>
        <v>42223.208333333328</v>
      </c>
      <c r="O883" s="12">
        <f t="shared" si="92"/>
        <v>2015</v>
      </c>
      <c r="P883" s="8">
        <f t="shared" si="93"/>
        <v>42223.208333333328</v>
      </c>
      <c r="Q883" t="b">
        <v>0</v>
      </c>
      <c r="R883" t="b">
        <v>1</v>
      </c>
      <c r="S883" t="s">
        <v>33</v>
      </c>
      <c r="T883" t="str">
        <f t="shared" si="94"/>
        <v>theater</v>
      </c>
      <c r="U883" t="str">
        <f t="shared" si="95"/>
        <v>plays</v>
      </c>
    </row>
    <row r="884" spans="1:21" ht="22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4">
        <f t="shared" si="96"/>
        <v>3.7</v>
      </c>
      <c r="H884" s="4">
        <f t="shared" si="97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91"/>
        <v>42029.25</v>
      </c>
      <c r="O884" s="12">
        <f t="shared" si="92"/>
        <v>2015</v>
      </c>
      <c r="P884" s="8">
        <f t="shared" si="93"/>
        <v>42029.25</v>
      </c>
      <c r="Q884" t="b">
        <v>0</v>
      </c>
      <c r="R884" t="b">
        <v>0</v>
      </c>
      <c r="S884" t="s">
        <v>33</v>
      </c>
      <c r="T884" t="str">
        <f t="shared" si="94"/>
        <v>theater</v>
      </c>
      <c r="U884" t="str">
        <f t="shared" si="95"/>
        <v>plays</v>
      </c>
    </row>
    <row r="885" spans="1:21" ht="36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4">
        <f t="shared" si="96"/>
        <v>2.3791176470588233</v>
      </c>
      <c r="H885" s="4">
        <f t="shared" si="97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91"/>
        <v>40359.208333333336</v>
      </c>
      <c r="O885" s="12">
        <f t="shared" si="92"/>
        <v>2010</v>
      </c>
      <c r="P885" s="8">
        <f t="shared" si="93"/>
        <v>40359.208333333336</v>
      </c>
      <c r="Q885" t="b">
        <v>0</v>
      </c>
      <c r="R885" t="b">
        <v>0</v>
      </c>
      <c r="S885" t="s">
        <v>100</v>
      </c>
      <c r="T885" t="str">
        <f t="shared" si="94"/>
        <v>film &amp; video</v>
      </c>
      <c r="U885" t="str">
        <f t="shared" si="95"/>
        <v>shorts</v>
      </c>
    </row>
    <row r="886" spans="1:21" ht="22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4">
        <f t="shared" si="96"/>
        <v>0.64036299765807958</v>
      </c>
      <c r="H886" s="4">
        <f t="shared" si="97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91"/>
        <v>41765.208333333336</v>
      </c>
      <c r="O886" s="12">
        <f t="shared" si="92"/>
        <v>2014</v>
      </c>
      <c r="P886" s="8">
        <f t="shared" si="93"/>
        <v>41765.208333333336</v>
      </c>
      <c r="Q886" t="b">
        <v>0</v>
      </c>
      <c r="R886" t="b">
        <v>1</v>
      </c>
      <c r="S886" t="s">
        <v>33</v>
      </c>
      <c r="T886" t="str">
        <f t="shared" si="94"/>
        <v>theater</v>
      </c>
      <c r="U886" t="str">
        <f t="shared" si="95"/>
        <v>plays</v>
      </c>
    </row>
    <row r="887" spans="1:21" ht="22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4">
        <f t="shared" si="96"/>
        <v>1.1827777777777777</v>
      </c>
      <c r="H887" s="4">
        <f t="shared" si="97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91"/>
        <v>40373.208333333336</v>
      </c>
      <c r="O887" s="12">
        <f t="shared" si="92"/>
        <v>2010</v>
      </c>
      <c r="P887" s="8">
        <f t="shared" si="93"/>
        <v>40373.208333333336</v>
      </c>
      <c r="Q887" t="b">
        <v>0</v>
      </c>
      <c r="R887" t="b">
        <v>0</v>
      </c>
      <c r="S887" t="s">
        <v>33</v>
      </c>
      <c r="T887" t="str">
        <f t="shared" si="94"/>
        <v>theater</v>
      </c>
      <c r="U887" t="str">
        <f t="shared" si="95"/>
        <v>plays</v>
      </c>
    </row>
    <row r="888" spans="1:21" ht="22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4">
        <f t="shared" si="96"/>
        <v>0.84824037184594958</v>
      </c>
      <c r="H888" s="4">
        <f t="shared" si="97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91"/>
        <v>40434.208333333336</v>
      </c>
      <c r="O888" s="12">
        <f t="shared" si="92"/>
        <v>2010</v>
      </c>
      <c r="P888" s="8">
        <f t="shared" si="93"/>
        <v>40434.208333333336</v>
      </c>
      <c r="Q888" t="b">
        <v>0</v>
      </c>
      <c r="R888" t="b">
        <v>0</v>
      </c>
      <c r="S888" t="s">
        <v>60</v>
      </c>
      <c r="T888" t="str">
        <f t="shared" si="94"/>
        <v>music</v>
      </c>
      <c r="U888" t="str">
        <f t="shared" si="95"/>
        <v>indie rock</v>
      </c>
    </row>
    <row r="889" spans="1:21" ht="36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4">
        <f t="shared" si="96"/>
        <v>0.29346153846153844</v>
      </c>
      <c r="H889" s="4">
        <f t="shared" si="97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91"/>
        <v>42249.208333333328</v>
      </c>
      <c r="O889" s="12">
        <f t="shared" si="92"/>
        <v>2015</v>
      </c>
      <c r="P889" s="8">
        <f t="shared" si="93"/>
        <v>42249.208333333328</v>
      </c>
      <c r="Q889" t="b">
        <v>0</v>
      </c>
      <c r="R889" t="b">
        <v>1</v>
      </c>
      <c r="S889" t="s">
        <v>33</v>
      </c>
      <c r="T889" t="str">
        <f t="shared" si="94"/>
        <v>theater</v>
      </c>
      <c r="U889" t="str">
        <f t="shared" si="95"/>
        <v>plays</v>
      </c>
    </row>
    <row r="890" spans="1:21" ht="36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4">
        <f t="shared" si="96"/>
        <v>2.0989655172413793</v>
      </c>
      <c r="H890" s="4">
        <f t="shared" si="97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91"/>
        <v>42855.208333333328</v>
      </c>
      <c r="O890" s="12">
        <f t="shared" si="92"/>
        <v>2017</v>
      </c>
      <c r="P890" s="8">
        <f t="shared" si="93"/>
        <v>42855.208333333328</v>
      </c>
      <c r="Q890" t="b">
        <v>0</v>
      </c>
      <c r="R890" t="b">
        <v>0</v>
      </c>
      <c r="S890" t="s">
        <v>33</v>
      </c>
      <c r="T890" t="str">
        <f t="shared" si="94"/>
        <v>theater</v>
      </c>
      <c r="U890" t="str">
        <f t="shared" si="95"/>
        <v>plays</v>
      </c>
    </row>
    <row r="891" spans="1:21" ht="22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4">
        <f t="shared" si="96"/>
        <v>1.697857142857143</v>
      </c>
      <c r="H891" s="4">
        <f t="shared" si="97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91"/>
        <v>41717.208333333336</v>
      </c>
      <c r="O891" s="12">
        <f t="shared" si="92"/>
        <v>2014</v>
      </c>
      <c r="P891" s="8">
        <f t="shared" si="93"/>
        <v>41717.208333333336</v>
      </c>
      <c r="Q891" t="b">
        <v>0</v>
      </c>
      <c r="R891" t="b">
        <v>1</v>
      </c>
      <c r="S891" t="s">
        <v>50</v>
      </c>
      <c r="T891" t="str">
        <f t="shared" si="94"/>
        <v>music</v>
      </c>
      <c r="U891" t="str">
        <f t="shared" si="95"/>
        <v>electric music</v>
      </c>
    </row>
    <row r="892" spans="1:21" ht="22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4">
        <f t="shared" si="96"/>
        <v>1.1595907738095239</v>
      </c>
      <c r="H892" s="4">
        <f t="shared" si="97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91"/>
        <v>43641.208333333328</v>
      </c>
      <c r="O892" s="12">
        <f t="shared" si="92"/>
        <v>2019</v>
      </c>
      <c r="P892" s="8">
        <f t="shared" si="93"/>
        <v>43641.208333333328</v>
      </c>
      <c r="Q892" t="b">
        <v>0</v>
      </c>
      <c r="R892" t="b">
        <v>0</v>
      </c>
      <c r="S892" t="s">
        <v>60</v>
      </c>
      <c r="T892" t="str">
        <f t="shared" si="94"/>
        <v>music</v>
      </c>
      <c r="U892" t="str">
        <f t="shared" si="95"/>
        <v>indie rock</v>
      </c>
    </row>
    <row r="893" spans="1:21" ht="36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4">
        <f t="shared" si="96"/>
        <v>2.5859999999999999</v>
      </c>
      <c r="H893" s="4">
        <f t="shared" si="97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91"/>
        <v>40924.25</v>
      </c>
      <c r="O893" s="12">
        <f t="shared" si="92"/>
        <v>2012</v>
      </c>
      <c r="P893" s="8">
        <f t="shared" si="93"/>
        <v>40924.25</v>
      </c>
      <c r="Q893" t="b">
        <v>0</v>
      </c>
      <c r="R893" t="b">
        <v>0</v>
      </c>
      <c r="S893" t="s">
        <v>42</v>
      </c>
      <c r="T893" t="str">
        <f t="shared" si="94"/>
        <v>film &amp; video</v>
      </c>
      <c r="U893" t="str">
        <f t="shared" si="95"/>
        <v>documentary</v>
      </c>
    </row>
    <row r="894" spans="1:21" ht="22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4">
        <f t="shared" si="96"/>
        <v>2.3058333333333332</v>
      </c>
      <c r="H894" s="4">
        <f t="shared" si="97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91"/>
        <v>40360.208333333336</v>
      </c>
      <c r="O894" s="12">
        <f t="shared" si="92"/>
        <v>2010</v>
      </c>
      <c r="P894" s="8">
        <f t="shared" si="93"/>
        <v>40360.208333333336</v>
      </c>
      <c r="Q894" t="b">
        <v>0</v>
      </c>
      <c r="R894" t="b">
        <v>0</v>
      </c>
      <c r="S894" t="s">
        <v>206</v>
      </c>
      <c r="T894" t="str">
        <f t="shared" si="94"/>
        <v>publishing</v>
      </c>
      <c r="U894" t="str">
        <f t="shared" si="95"/>
        <v>translations</v>
      </c>
    </row>
    <row r="895" spans="1:21" ht="22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4">
        <f t="shared" si="96"/>
        <v>1.2821428571428573</v>
      </c>
      <c r="H895" s="4">
        <f t="shared" si="97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91"/>
        <v>42174.208333333328</v>
      </c>
      <c r="O895" s="12">
        <f t="shared" si="92"/>
        <v>2015</v>
      </c>
      <c r="P895" s="8">
        <f t="shared" si="93"/>
        <v>42174.208333333328</v>
      </c>
      <c r="Q895" t="b">
        <v>0</v>
      </c>
      <c r="R895" t="b">
        <v>1</v>
      </c>
      <c r="S895" t="s">
        <v>42</v>
      </c>
      <c r="T895" t="str">
        <f t="shared" si="94"/>
        <v>film &amp; video</v>
      </c>
      <c r="U895" t="str">
        <f t="shared" si="95"/>
        <v>documentary</v>
      </c>
    </row>
    <row r="896" spans="1:21" ht="22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4">
        <f t="shared" si="96"/>
        <v>1.8870588235294117</v>
      </c>
      <c r="H896" s="4">
        <f t="shared" si="97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91"/>
        <v>41496.208333333336</v>
      </c>
      <c r="O896" s="12">
        <f t="shared" si="92"/>
        <v>2013</v>
      </c>
      <c r="P896" s="8">
        <f t="shared" si="93"/>
        <v>41496.208333333336</v>
      </c>
      <c r="Q896" t="b">
        <v>0</v>
      </c>
      <c r="R896" t="b">
        <v>1</v>
      </c>
      <c r="S896" t="s">
        <v>269</v>
      </c>
      <c r="T896" t="str">
        <f t="shared" si="94"/>
        <v>film &amp; video</v>
      </c>
      <c r="U896" t="str">
        <f t="shared" si="95"/>
        <v>television</v>
      </c>
    </row>
    <row r="897" spans="1:21" ht="36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4">
        <f t="shared" si="96"/>
        <v>6.9511889862327911E-2</v>
      </c>
      <c r="H897" s="4">
        <f t="shared" si="97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91"/>
        <v>43143.25</v>
      </c>
      <c r="O897" s="12">
        <f t="shared" si="92"/>
        <v>2018</v>
      </c>
      <c r="P897" s="8">
        <f t="shared" si="93"/>
        <v>43143.25</v>
      </c>
      <c r="Q897" t="b">
        <v>0</v>
      </c>
      <c r="R897" t="b">
        <v>0</v>
      </c>
      <c r="S897" t="s">
        <v>33</v>
      </c>
      <c r="T897" t="str">
        <f t="shared" si="94"/>
        <v>theater</v>
      </c>
      <c r="U897" t="str">
        <f t="shared" si="95"/>
        <v>plays</v>
      </c>
    </row>
    <row r="898" spans="1:21" ht="36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4">
        <f t="shared" si="96"/>
        <v>7.7443434343434348</v>
      </c>
      <c r="H898" s="4">
        <f t="shared" si="97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91"/>
        <v>40741.208333333336</v>
      </c>
      <c r="O898" s="12">
        <f t="shared" si="92"/>
        <v>2011</v>
      </c>
      <c r="P898" s="8">
        <f t="shared" si="93"/>
        <v>40741.208333333336</v>
      </c>
      <c r="Q898" t="b">
        <v>0</v>
      </c>
      <c r="R898" t="b">
        <v>1</v>
      </c>
      <c r="S898" t="s">
        <v>17</v>
      </c>
      <c r="T898" t="str">
        <f t="shared" si="94"/>
        <v>food</v>
      </c>
      <c r="U898" t="str">
        <f t="shared" si="95"/>
        <v>food trucks</v>
      </c>
    </row>
    <row r="899" spans="1:21" ht="22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4">
        <f t="shared" si="96"/>
        <v>0.27693181818181817</v>
      </c>
      <c r="H899" s="4">
        <f t="shared" si="97"/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98">(((M899/60)/60)/24)+DATE(1970,1,1)</f>
        <v>43585.208333333328</v>
      </c>
      <c r="O899" s="12">
        <f t="shared" ref="O899:O962" si="99">YEAR(N899)</f>
        <v>2019</v>
      </c>
      <c r="P899" s="8">
        <f t="shared" ref="P899:P962" si="100">(((M899/60)/60)/24)+DATE(1970,1,1)</f>
        <v>43585.208333333328</v>
      </c>
      <c r="Q899" t="b">
        <v>0</v>
      </c>
      <c r="R899" t="b">
        <v>0</v>
      </c>
      <c r="S899" t="s">
        <v>33</v>
      </c>
      <c r="T899" t="str">
        <f t="shared" ref="T899:T962" si="101">MID(S899,1,SEARCH("/",S899)-1)</f>
        <v>theater</v>
      </c>
      <c r="U899" t="str">
        <f t="shared" ref="U899:U962" si="102">MID(S899,SEARCH("/",S899)+1,LEN(S899))</f>
        <v>plays</v>
      </c>
    </row>
    <row r="900" spans="1:21" ht="22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4">
        <f t="shared" ref="G900:G963" si="103">E900/D900</f>
        <v>0.52479620323841425</v>
      </c>
      <c r="H900" s="4">
        <f t="shared" ref="H900:H963" si="104">E900/I900</f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98"/>
        <v>43821.25</v>
      </c>
      <c r="O900" s="12">
        <f t="shared" si="99"/>
        <v>2019</v>
      </c>
      <c r="P900" s="8">
        <f t="shared" si="100"/>
        <v>43821.25</v>
      </c>
      <c r="Q900" t="b">
        <v>0</v>
      </c>
      <c r="R900" t="b">
        <v>0</v>
      </c>
      <c r="S900" t="s">
        <v>42</v>
      </c>
      <c r="T900" t="str">
        <f t="shared" si="101"/>
        <v>film &amp; video</v>
      </c>
      <c r="U900" t="str">
        <f t="shared" si="102"/>
        <v>documentary</v>
      </c>
    </row>
    <row r="901" spans="1:21" ht="22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4">
        <f t="shared" si="103"/>
        <v>4.0709677419354842</v>
      </c>
      <c r="H901" s="4">
        <f t="shared" si="104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98"/>
        <v>41572.208333333336</v>
      </c>
      <c r="O901" s="12">
        <f t="shared" si="99"/>
        <v>2013</v>
      </c>
      <c r="P901" s="8">
        <f t="shared" si="100"/>
        <v>41572.208333333336</v>
      </c>
      <c r="Q901" t="b">
        <v>0</v>
      </c>
      <c r="R901" t="b">
        <v>0</v>
      </c>
      <c r="S901" t="s">
        <v>159</v>
      </c>
      <c r="T901" t="str">
        <f t="shared" si="101"/>
        <v>music</v>
      </c>
      <c r="U901" t="str">
        <f t="shared" si="102"/>
        <v>jazz</v>
      </c>
    </row>
    <row r="902" spans="1:21" ht="22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4">
        <f t="shared" si="103"/>
        <v>0.02</v>
      </c>
      <c r="H902" s="4">
        <f t="shared" si="104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98"/>
        <v>41902.208333333336</v>
      </c>
      <c r="O902" s="12">
        <f t="shared" si="99"/>
        <v>2014</v>
      </c>
      <c r="P902" s="8">
        <f t="shared" si="100"/>
        <v>41902.208333333336</v>
      </c>
      <c r="Q902" t="b">
        <v>0</v>
      </c>
      <c r="R902" t="b">
        <v>1</v>
      </c>
      <c r="S902" t="s">
        <v>28</v>
      </c>
      <c r="T902" t="str">
        <f t="shared" si="101"/>
        <v>technology</v>
      </c>
      <c r="U902" t="str">
        <f t="shared" si="102"/>
        <v>web</v>
      </c>
    </row>
    <row r="903" spans="1:21" ht="22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4">
        <f t="shared" si="103"/>
        <v>1.5617857142857143</v>
      </c>
      <c r="H903" s="4">
        <f t="shared" si="104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98"/>
        <v>43331.208333333328</v>
      </c>
      <c r="O903" s="12">
        <f t="shared" si="99"/>
        <v>2018</v>
      </c>
      <c r="P903" s="8">
        <f t="shared" si="100"/>
        <v>43331.208333333328</v>
      </c>
      <c r="Q903" t="b">
        <v>0</v>
      </c>
      <c r="R903" t="b">
        <v>1</v>
      </c>
      <c r="S903" t="s">
        <v>23</v>
      </c>
      <c r="T903" t="str">
        <f t="shared" si="101"/>
        <v>music</v>
      </c>
      <c r="U903" t="str">
        <f t="shared" si="102"/>
        <v>rock</v>
      </c>
    </row>
    <row r="904" spans="1:21" ht="22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4">
        <f t="shared" si="103"/>
        <v>2.5242857142857145</v>
      </c>
      <c r="H904" s="4">
        <f t="shared" si="104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98"/>
        <v>42441.25</v>
      </c>
      <c r="O904" s="12">
        <f t="shared" si="99"/>
        <v>2016</v>
      </c>
      <c r="P904" s="8">
        <f t="shared" si="100"/>
        <v>42441.25</v>
      </c>
      <c r="Q904" t="b">
        <v>0</v>
      </c>
      <c r="R904" t="b">
        <v>0</v>
      </c>
      <c r="S904" t="s">
        <v>28</v>
      </c>
      <c r="T904" t="str">
        <f t="shared" si="101"/>
        <v>technology</v>
      </c>
      <c r="U904" t="str">
        <f t="shared" si="102"/>
        <v>web</v>
      </c>
    </row>
    <row r="905" spans="1:21" ht="36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4">
        <f t="shared" si="103"/>
        <v>1.729268292682927E-2</v>
      </c>
      <c r="H905" s="4">
        <f t="shared" si="104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98"/>
        <v>41049.208333333336</v>
      </c>
      <c r="O905" s="12">
        <f t="shared" si="99"/>
        <v>2012</v>
      </c>
      <c r="P905" s="8">
        <f t="shared" si="100"/>
        <v>41049.208333333336</v>
      </c>
      <c r="Q905" t="b">
        <v>0</v>
      </c>
      <c r="R905" t="b">
        <v>1</v>
      </c>
      <c r="S905" t="s">
        <v>68</v>
      </c>
      <c r="T905" t="str">
        <f t="shared" si="101"/>
        <v>publishing</v>
      </c>
      <c r="U905" t="str">
        <f t="shared" si="102"/>
        <v>nonfiction</v>
      </c>
    </row>
    <row r="906" spans="1:21" ht="22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4">
        <f t="shared" si="103"/>
        <v>0.12230769230769231</v>
      </c>
      <c r="H906" s="4">
        <f t="shared" si="104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98"/>
        <v>41190.208333333336</v>
      </c>
      <c r="O906" s="12">
        <f t="shared" si="99"/>
        <v>2012</v>
      </c>
      <c r="P906" s="8">
        <f t="shared" si="100"/>
        <v>41190.208333333336</v>
      </c>
      <c r="Q906" t="b">
        <v>0</v>
      </c>
      <c r="R906" t="b">
        <v>0</v>
      </c>
      <c r="S906" t="s">
        <v>133</v>
      </c>
      <c r="T906" t="str">
        <f t="shared" si="101"/>
        <v>publishing</v>
      </c>
      <c r="U906" t="str">
        <f t="shared" si="102"/>
        <v>radio &amp; podcasts</v>
      </c>
    </row>
    <row r="907" spans="1:21" ht="22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4">
        <f t="shared" si="103"/>
        <v>1.6398734177215191</v>
      </c>
      <c r="H907" s="4">
        <f t="shared" si="104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98"/>
        <v>41539.208333333336</v>
      </c>
      <c r="O907" s="12">
        <f t="shared" si="99"/>
        <v>2013</v>
      </c>
      <c r="P907" s="8">
        <f t="shared" si="100"/>
        <v>41539.208333333336</v>
      </c>
      <c r="Q907" t="b">
        <v>0</v>
      </c>
      <c r="R907" t="b">
        <v>0</v>
      </c>
      <c r="S907" t="s">
        <v>33</v>
      </c>
      <c r="T907" t="str">
        <f t="shared" si="101"/>
        <v>theater</v>
      </c>
      <c r="U907" t="str">
        <f t="shared" si="102"/>
        <v>plays</v>
      </c>
    </row>
    <row r="908" spans="1:21" ht="36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4">
        <f t="shared" si="103"/>
        <v>1.6298181818181818</v>
      </c>
      <c r="H908" s="4">
        <f t="shared" si="104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98"/>
        <v>42904.208333333328</v>
      </c>
      <c r="O908" s="12">
        <f t="shared" si="99"/>
        <v>2017</v>
      </c>
      <c r="P908" s="8">
        <f t="shared" si="100"/>
        <v>42904.208333333328</v>
      </c>
      <c r="Q908" t="b">
        <v>1</v>
      </c>
      <c r="R908" t="b">
        <v>1</v>
      </c>
      <c r="S908" t="s">
        <v>42</v>
      </c>
      <c r="T908" t="str">
        <f t="shared" si="101"/>
        <v>film &amp; video</v>
      </c>
      <c r="U908" t="str">
        <f t="shared" si="102"/>
        <v>documentary</v>
      </c>
    </row>
    <row r="909" spans="1:21" ht="22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4">
        <f t="shared" si="103"/>
        <v>0.20252747252747252</v>
      </c>
      <c r="H909" s="4">
        <f t="shared" si="104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98"/>
        <v>40667.208333333336</v>
      </c>
      <c r="O909" s="12">
        <f t="shared" si="99"/>
        <v>2011</v>
      </c>
      <c r="P909" s="8">
        <f t="shared" si="100"/>
        <v>40667.208333333336</v>
      </c>
      <c r="Q909" t="b">
        <v>0</v>
      </c>
      <c r="R909" t="b">
        <v>0</v>
      </c>
      <c r="S909" t="s">
        <v>33</v>
      </c>
      <c r="T909" t="str">
        <f t="shared" si="101"/>
        <v>theater</v>
      </c>
      <c r="U909" t="str">
        <f t="shared" si="102"/>
        <v>plays</v>
      </c>
    </row>
    <row r="910" spans="1:21" ht="22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4">
        <f t="shared" si="103"/>
        <v>3.1924083769633507</v>
      </c>
      <c r="H910" s="4">
        <f t="shared" si="104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98"/>
        <v>41042.208333333336</v>
      </c>
      <c r="O910" s="12">
        <f t="shared" si="99"/>
        <v>2012</v>
      </c>
      <c r="P910" s="8">
        <f t="shared" si="100"/>
        <v>41042.208333333336</v>
      </c>
      <c r="Q910" t="b">
        <v>0</v>
      </c>
      <c r="R910" t="b">
        <v>0</v>
      </c>
      <c r="S910" t="s">
        <v>89</v>
      </c>
      <c r="T910" t="str">
        <f t="shared" si="101"/>
        <v>games</v>
      </c>
      <c r="U910" t="str">
        <f t="shared" si="102"/>
        <v>video games</v>
      </c>
    </row>
    <row r="911" spans="1:21" ht="22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4">
        <f t="shared" si="103"/>
        <v>4.7894444444444444</v>
      </c>
      <c r="H911" s="4">
        <f t="shared" si="104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98"/>
        <v>43282.208333333328</v>
      </c>
      <c r="O911" s="12">
        <f t="shared" si="99"/>
        <v>2018</v>
      </c>
      <c r="P911" s="8">
        <f t="shared" si="100"/>
        <v>43282.208333333328</v>
      </c>
      <c r="Q911" t="b">
        <v>0</v>
      </c>
      <c r="R911" t="b">
        <v>1</v>
      </c>
      <c r="S911" t="s">
        <v>33</v>
      </c>
      <c r="T911" t="str">
        <f t="shared" si="101"/>
        <v>theater</v>
      </c>
      <c r="U911" t="str">
        <f t="shared" si="102"/>
        <v>plays</v>
      </c>
    </row>
    <row r="912" spans="1:21" ht="22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4">
        <f t="shared" si="103"/>
        <v>0.19556634304207121</v>
      </c>
      <c r="H912" s="4">
        <f t="shared" si="104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98"/>
        <v>42027.25</v>
      </c>
      <c r="O912" s="12">
        <f t="shared" si="99"/>
        <v>2015</v>
      </c>
      <c r="P912" s="8">
        <f t="shared" si="100"/>
        <v>42027.25</v>
      </c>
      <c r="Q912" t="b">
        <v>0</v>
      </c>
      <c r="R912" t="b">
        <v>0</v>
      </c>
      <c r="S912" t="s">
        <v>33</v>
      </c>
      <c r="T912" t="str">
        <f t="shared" si="101"/>
        <v>theater</v>
      </c>
      <c r="U912" t="str">
        <f t="shared" si="102"/>
        <v>plays</v>
      </c>
    </row>
    <row r="913" spans="1:21" ht="22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4">
        <f t="shared" si="103"/>
        <v>1.9894827586206896</v>
      </c>
      <c r="H913" s="4">
        <f t="shared" si="104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98"/>
        <v>43719.208333333328</v>
      </c>
      <c r="O913" s="12">
        <f t="shared" si="99"/>
        <v>2019</v>
      </c>
      <c r="P913" s="8">
        <f t="shared" si="100"/>
        <v>43719.208333333328</v>
      </c>
      <c r="Q913" t="b">
        <v>1</v>
      </c>
      <c r="R913" t="b">
        <v>0</v>
      </c>
      <c r="S913" t="s">
        <v>28</v>
      </c>
      <c r="T913" t="str">
        <f t="shared" si="101"/>
        <v>technology</v>
      </c>
      <c r="U913" t="str">
        <f t="shared" si="102"/>
        <v>web</v>
      </c>
    </row>
    <row r="914" spans="1:21" ht="22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4">
        <f t="shared" si="103"/>
        <v>7.95</v>
      </c>
      <c r="H914" s="4">
        <f t="shared" si="104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98"/>
        <v>41170.208333333336</v>
      </c>
      <c r="O914" s="12">
        <f t="shared" si="99"/>
        <v>2012</v>
      </c>
      <c r="P914" s="8">
        <f t="shared" si="100"/>
        <v>41170.208333333336</v>
      </c>
      <c r="Q914" t="b">
        <v>1</v>
      </c>
      <c r="R914" t="b">
        <v>0</v>
      </c>
      <c r="S914" t="s">
        <v>53</v>
      </c>
      <c r="T914" t="str">
        <f t="shared" si="101"/>
        <v>film &amp; video</v>
      </c>
      <c r="U914" t="str">
        <f t="shared" si="102"/>
        <v>drama</v>
      </c>
    </row>
    <row r="915" spans="1:21" ht="22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4">
        <f t="shared" si="103"/>
        <v>0.50621082621082625</v>
      </c>
      <c r="H915" s="4">
        <f t="shared" si="104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98"/>
        <v>43610.208333333328</v>
      </c>
      <c r="O915" s="12">
        <f t="shared" si="99"/>
        <v>2019</v>
      </c>
      <c r="P915" s="8">
        <f t="shared" si="100"/>
        <v>43610.208333333328</v>
      </c>
      <c r="Q915" t="b">
        <v>0</v>
      </c>
      <c r="R915" t="b">
        <v>0</v>
      </c>
      <c r="S915" t="s">
        <v>53</v>
      </c>
      <c r="T915" t="str">
        <f t="shared" si="101"/>
        <v>film &amp; video</v>
      </c>
      <c r="U915" t="str">
        <f t="shared" si="102"/>
        <v>drama</v>
      </c>
    </row>
    <row r="916" spans="1:21" ht="22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4">
        <f t="shared" si="103"/>
        <v>0.57437499999999997</v>
      </c>
      <c r="H916" s="4">
        <f t="shared" si="104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98"/>
        <v>41502.208333333336</v>
      </c>
      <c r="O916" s="12">
        <f t="shared" si="99"/>
        <v>2013</v>
      </c>
      <c r="P916" s="8">
        <f t="shared" si="100"/>
        <v>41502.208333333336</v>
      </c>
      <c r="Q916" t="b">
        <v>0</v>
      </c>
      <c r="R916" t="b">
        <v>0</v>
      </c>
      <c r="S916" t="s">
        <v>33</v>
      </c>
      <c r="T916" t="str">
        <f t="shared" si="101"/>
        <v>theater</v>
      </c>
      <c r="U916" t="str">
        <f t="shared" si="102"/>
        <v>plays</v>
      </c>
    </row>
    <row r="917" spans="1:21" ht="2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4">
        <f t="shared" si="103"/>
        <v>1.5562827640984909</v>
      </c>
      <c r="H917" s="4">
        <f t="shared" si="104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98"/>
        <v>42985.208333333328</v>
      </c>
      <c r="O917" s="12">
        <f t="shared" si="99"/>
        <v>2017</v>
      </c>
      <c r="P917" s="8">
        <f t="shared" si="100"/>
        <v>42985.208333333328</v>
      </c>
      <c r="Q917" t="b">
        <v>0</v>
      </c>
      <c r="R917" t="b">
        <v>0</v>
      </c>
      <c r="S917" t="s">
        <v>269</v>
      </c>
      <c r="T917" t="str">
        <f t="shared" si="101"/>
        <v>film &amp; video</v>
      </c>
      <c r="U917" t="str">
        <f t="shared" si="102"/>
        <v>television</v>
      </c>
    </row>
    <row r="918" spans="1:21" ht="36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4">
        <f t="shared" si="103"/>
        <v>0.36297297297297298</v>
      </c>
      <c r="H918" s="4">
        <f t="shared" si="104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98"/>
        <v>42000.25</v>
      </c>
      <c r="O918" s="12">
        <f t="shared" si="99"/>
        <v>2014</v>
      </c>
      <c r="P918" s="8">
        <f t="shared" si="100"/>
        <v>42000.25</v>
      </c>
      <c r="Q918" t="b">
        <v>0</v>
      </c>
      <c r="R918" t="b">
        <v>0</v>
      </c>
      <c r="S918" t="s">
        <v>122</v>
      </c>
      <c r="T918" t="str">
        <f t="shared" si="101"/>
        <v>photography</v>
      </c>
      <c r="U918" t="str">
        <f t="shared" si="102"/>
        <v>photography books</v>
      </c>
    </row>
    <row r="919" spans="1:21" ht="22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4">
        <f t="shared" si="103"/>
        <v>0.58250000000000002</v>
      </c>
      <c r="H919" s="4">
        <f t="shared" si="104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98"/>
        <v>40746.208333333336</v>
      </c>
      <c r="O919" s="12">
        <f t="shared" si="99"/>
        <v>2011</v>
      </c>
      <c r="P919" s="8">
        <f t="shared" si="100"/>
        <v>40746.208333333336</v>
      </c>
      <c r="Q919" t="b">
        <v>0</v>
      </c>
      <c r="R919" t="b">
        <v>1</v>
      </c>
      <c r="S919" t="s">
        <v>100</v>
      </c>
      <c r="T919" t="str">
        <f t="shared" si="101"/>
        <v>film &amp; video</v>
      </c>
      <c r="U919" t="str">
        <f t="shared" si="102"/>
        <v>shorts</v>
      </c>
    </row>
    <row r="920" spans="1:21" ht="22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4">
        <f t="shared" si="103"/>
        <v>2.3739473684210526</v>
      </c>
      <c r="H920" s="4">
        <f t="shared" si="104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98"/>
        <v>41128.208333333336</v>
      </c>
      <c r="O920" s="12">
        <f t="shared" si="99"/>
        <v>2012</v>
      </c>
      <c r="P920" s="8">
        <f t="shared" si="100"/>
        <v>41128.208333333336</v>
      </c>
      <c r="Q920" t="b">
        <v>0</v>
      </c>
      <c r="R920" t="b">
        <v>0</v>
      </c>
      <c r="S920" t="s">
        <v>133</v>
      </c>
      <c r="T920" t="str">
        <f t="shared" si="101"/>
        <v>publishing</v>
      </c>
      <c r="U920" t="str">
        <f t="shared" si="102"/>
        <v>radio &amp; podcasts</v>
      </c>
    </row>
    <row r="921" spans="1:21" ht="22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4">
        <f t="shared" si="103"/>
        <v>0.58750000000000002</v>
      </c>
      <c r="H921" s="4">
        <f t="shared" si="104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98"/>
        <v>43054.25</v>
      </c>
      <c r="O921" s="12">
        <f t="shared" si="99"/>
        <v>2017</v>
      </c>
      <c r="P921" s="8">
        <f t="shared" si="100"/>
        <v>43054.25</v>
      </c>
      <c r="Q921" t="b">
        <v>0</v>
      </c>
      <c r="R921" t="b">
        <v>1</v>
      </c>
      <c r="S921" t="s">
        <v>33</v>
      </c>
      <c r="T921" t="str">
        <f t="shared" si="101"/>
        <v>theater</v>
      </c>
      <c r="U921" t="str">
        <f t="shared" si="102"/>
        <v>plays</v>
      </c>
    </row>
    <row r="922" spans="1:21" ht="22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4">
        <f t="shared" si="103"/>
        <v>1.8256603773584905</v>
      </c>
      <c r="H922" s="4">
        <f t="shared" si="104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98"/>
        <v>43523.25</v>
      </c>
      <c r="O922" s="12">
        <f t="shared" si="99"/>
        <v>2019</v>
      </c>
      <c r="P922" s="8">
        <f t="shared" si="100"/>
        <v>43523.25</v>
      </c>
      <c r="Q922" t="b">
        <v>1</v>
      </c>
      <c r="R922" t="b">
        <v>0</v>
      </c>
      <c r="S922" t="s">
        <v>71</v>
      </c>
      <c r="T922" t="str">
        <f t="shared" si="101"/>
        <v>film &amp; video</v>
      </c>
      <c r="U922" t="str">
        <f t="shared" si="102"/>
        <v>animation</v>
      </c>
    </row>
    <row r="923" spans="1:21" ht="22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4">
        <f t="shared" si="103"/>
        <v>7.5436408977556111E-3</v>
      </c>
      <c r="H923" s="4">
        <f t="shared" si="104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98"/>
        <v>40965.25</v>
      </c>
      <c r="O923" s="12">
        <f t="shared" si="99"/>
        <v>2012</v>
      </c>
      <c r="P923" s="8">
        <f t="shared" si="100"/>
        <v>40965.25</v>
      </c>
      <c r="Q923" t="b">
        <v>0</v>
      </c>
      <c r="R923" t="b">
        <v>0</v>
      </c>
      <c r="S923" t="s">
        <v>28</v>
      </c>
      <c r="T923" t="str">
        <f t="shared" si="101"/>
        <v>technology</v>
      </c>
      <c r="U923" t="str">
        <f t="shared" si="102"/>
        <v>web</v>
      </c>
    </row>
    <row r="924" spans="1:21" ht="22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4">
        <f t="shared" si="103"/>
        <v>1.7595330739299611</v>
      </c>
      <c r="H924" s="4">
        <f t="shared" si="104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98"/>
        <v>43452.25</v>
      </c>
      <c r="O924" s="12">
        <f t="shared" si="99"/>
        <v>2018</v>
      </c>
      <c r="P924" s="8">
        <f t="shared" si="100"/>
        <v>43452.25</v>
      </c>
      <c r="Q924" t="b">
        <v>0</v>
      </c>
      <c r="R924" t="b">
        <v>1</v>
      </c>
      <c r="S924" t="s">
        <v>319</v>
      </c>
      <c r="T924" t="str">
        <f t="shared" si="101"/>
        <v>music</v>
      </c>
      <c r="U924" t="str">
        <f t="shared" si="102"/>
        <v>world music</v>
      </c>
    </row>
    <row r="925" spans="1:21" ht="22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4">
        <f t="shared" si="103"/>
        <v>2.3788235294117648</v>
      </c>
      <c r="H925" s="4">
        <f t="shared" si="104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98"/>
        <v>40374.208333333336</v>
      </c>
      <c r="O925" s="12">
        <f t="shared" si="99"/>
        <v>2010</v>
      </c>
      <c r="P925" s="8">
        <f t="shared" si="100"/>
        <v>40374.208333333336</v>
      </c>
      <c r="Q925" t="b">
        <v>0</v>
      </c>
      <c r="R925" t="b">
        <v>0</v>
      </c>
      <c r="S925" t="s">
        <v>33</v>
      </c>
      <c r="T925" t="str">
        <f t="shared" si="101"/>
        <v>theater</v>
      </c>
      <c r="U925" t="str">
        <f t="shared" si="102"/>
        <v>plays</v>
      </c>
    </row>
    <row r="926" spans="1:21" ht="22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4">
        <f t="shared" si="103"/>
        <v>4.8805076142131982</v>
      </c>
      <c r="H926" s="4">
        <f t="shared" si="104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98"/>
        <v>43780.25</v>
      </c>
      <c r="O926" s="12">
        <f t="shared" si="99"/>
        <v>2019</v>
      </c>
      <c r="P926" s="8">
        <f t="shared" si="100"/>
        <v>43780.25</v>
      </c>
      <c r="Q926" t="b">
        <v>0</v>
      </c>
      <c r="R926" t="b">
        <v>0</v>
      </c>
      <c r="S926" t="s">
        <v>33</v>
      </c>
      <c r="T926" t="str">
        <f t="shared" si="101"/>
        <v>theater</v>
      </c>
      <c r="U926" t="str">
        <f t="shared" si="102"/>
        <v>plays</v>
      </c>
    </row>
    <row r="927" spans="1:21" ht="36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4">
        <f t="shared" si="103"/>
        <v>2.2406666666666668</v>
      </c>
      <c r="H927" s="4">
        <f t="shared" si="104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98"/>
        <v>43012.208333333328</v>
      </c>
      <c r="O927" s="12">
        <f t="shared" si="99"/>
        <v>2017</v>
      </c>
      <c r="P927" s="8">
        <f t="shared" si="100"/>
        <v>43012.208333333328</v>
      </c>
      <c r="Q927" t="b">
        <v>0</v>
      </c>
      <c r="R927" t="b">
        <v>0</v>
      </c>
      <c r="S927" t="s">
        <v>33</v>
      </c>
      <c r="T927" t="str">
        <f t="shared" si="101"/>
        <v>theater</v>
      </c>
      <c r="U927" t="str">
        <f t="shared" si="102"/>
        <v>plays</v>
      </c>
    </row>
    <row r="928" spans="1:21" ht="22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4">
        <f t="shared" si="103"/>
        <v>0.18126436781609195</v>
      </c>
      <c r="H928" s="4">
        <f t="shared" si="104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98"/>
        <v>42506.208333333328</v>
      </c>
      <c r="O928" s="12">
        <f t="shared" si="99"/>
        <v>2016</v>
      </c>
      <c r="P928" s="8">
        <f t="shared" si="100"/>
        <v>42506.208333333328</v>
      </c>
      <c r="Q928" t="b">
        <v>0</v>
      </c>
      <c r="R928" t="b">
        <v>0</v>
      </c>
      <c r="S928" t="s">
        <v>17</v>
      </c>
      <c r="T928" t="str">
        <f t="shared" si="101"/>
        <v>food</v>
      </c>
      <c r="U928" t="str">
        <f t="shared" si="102"/>
        <v>food trucks</v>
      </c>
    </row>
    <row r="929" spans="1:21" ht="22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4">
        <f t="shared" si="103"/>
        <v>0.45847222222222223</v>
      </c>
      <c r="H929" s="4">
        <f t="shared" si="104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98"/>
        <v>41131.208333333336</v>
      </c>
      <c r="O929" s="12">
        <f t="shared" si="99"/>
        <v>2012</v>
      </c>
      <c r="P929" s="8">
        <f t="shared" si="100"/>
        <v>41131.208333333336</v>
      </c>
      <c r="Q929" t="b">
        <v>0</v>
      </c>
      <c r="R929" t="b">
        <v>0</v>
      </c>
      <c r="S929" t="s">
        <v>33</v>
      </c>
      <c r="T929" t="str">
        <f t="shared" si="101"/>
        <v>theater</v>
      </c>
      <c r="U929" t="str">
        <f t="shared" si="102"/>
        <v>plays</v>
      </c>
    </row>
    <row r="930" spans="1:21" ht="22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4">
        <f t="shared" si="103"/>
        <v>1.1731541218637993</v>
      </c>
      <c r="H930" s="4">
        <f t="shared" si="104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98"/>
        <v>41646.25</v>
      </c>
      <c r="O930" s="12">
        <f t="shared" si="99"/>
        <v>2014</v>
      </c>
      <c r="P930" s="8">
        <f t="shared" si="100"/>
        <v>41646.25</v>
      </c>
      <c r="Q930" t="b">
        <v>0</v>
      </c>
      <c r="R930" t="b">
        <v>0</v>
      </c>
      <c r="S930" t="s">
        <v>28</v>
      </c>
      <c r="T930" t="str">
        <f t="shared" si="101"/>
        <v>technology</v>
      </c>
      <c r="U930" t="str">
        <f t="shared" si="102"/>
        <v>web</v>
      </c>
    </row>
    <row r="931" spans="1:21" ht="22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4">
        <f t="shared" si="103"/>
        <v>2.173090909090909</v>
      </c>
      <c r="H931" s="4">
        <f t="shared" si="104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98"/>
        <v>42872.208333333328</v>
      </c>
      <c r="O931" s="12">
        <f t="shared" si="99"/>
        <v>2017</v>
      </c>
      <c r="P931" s="8">
        <f t="shared" si="100"/>
        <v>42872.208333333328</v>
      </c>
      <c r="Q931" t="b">
        <v>0</v>
      </c>
      <c r="R931" t="b">
        <v>0</v>
      </c>
      <c r="S931" t="s">
        <v>33</v>
      </c>
      <c r="T931" t="str">
        <f t="shared" si="101"/>
        <v>theater</v>
      </c>
      <c r="U931" t="str">
        <f t="shared" si="102"/>
        <v>plays</v>
      </c>
    </row>
    <row r="932" spans="1:21" ht="22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4">
        <f t="shared" si="103"/>
        <v>1.1228571428571428</v>
      </c>
      <c r="H932" s="4">
        <f t="shared" si="104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98"/>
        <v>42067.25</v>
      </c>
      <c r="O932" s="12">
        <f t="shared" si="99"/>
        <v>2015</v>
      </c>
      <c r="P932" s="8">
        <f t="shared" si="100"/>
        <v>42067.25</v>
      </c>
      <c r="Q932" t="b">
        <v>0</v>
      </c>
      <c r="R932" t="b">
        <v>1</v>
      </c>
      <c r="S932" t="s">
        <v>33</v>
      </c>
      <c r="T932" t="str">
        <f t="shared" si="101"/>
        <v>theater</v>
      </c>
      <c r="U932" t="str">
        <f t="shared" si="102"/>
        <v>plays</v>
      </c>
    </row>
    <row r="933" spans="1:21" ht="22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4">
        <f t="shared" si="103"/>
        <v>0.72518987341772156</v>
      </c>
      <c r="H933" s="4">
        <f t="shared" si="104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98"/>
        <v>41820.208333333336</v>
      </c>
      <c r="O933" s="12">
        <f t="shared" si="99"/>
        <v>2014</v>
      </c>
      <c r="P933" s="8">
        <f t="shared" si="100"/>
        <v>41820.208333333336</v>
      </c>
      <c r="Q933" t="b">
        <v>0</v>
      </c>
      <c r="R933" t="b">
        <v>1</v>
      </c>
      <c r="S933" t="s">
        <v>33</v>
      </c>
      <c r="T933" t="str">
        <f t="shared" si="101"/>
        <v>theater</v>
      </c>
      <c r="U933" t="str">
        <f t="shared" si="102"/>
        <v>plays</v>
      </c>
    </row>
    <row r="934" spans="1:21" ht="22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4">
        <f t="shared" si="103"/>
        <v>2.1230434782608696</v>
      </c>
      <c r="H934" s="4">
        <f t="shared" si="104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98"/>
        <v>41712.208333333336</v>
      </c>
      <c r="O934" s="12">
        <f t="shared" si="99"/>
        <v>2014</v>
      </c>
      <c r="P934" s="8">
        <f t="shared" si="100"/>
        <v>41712.208333333336</v>
      </c>
      <c r="Q934" t="b">
        <v>0</v>
      </c>
      <c r="R934" t="b">
        <v>0</v>
      </c>
      <c r="S934" t="s">
        <v>23</v>
      </c>
      <c r="T934" t="str">
        <f t="shared" si="101"/>
        <v>music</v>
      </c>
      <c r="U934" t="str">
        <f t="shared" si="102"/>
        <v>rock</v>
      </c>
    </row>
    <row r="935" spans="1:21" ht="22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4">
        <f t="shared" si="103"/>
        <v>2.3974657534246577</v>
      </c>
      <c r="H935" s="4">
        <f t="shared" si="104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98"/>
        <v>41385.208333333336</v>
      </c>
      <c r="O935" s="12">
        <f t="shared" si="99"/>
        <v>2013</v>
      </c>
      <c r="P935" s="8">
        <f t="shared" si="100"/>
        <v>41385.208333333336</v>
      </c>
      <c r="Q935" t="b">
        <v>0</v>
      </c>
      <c r="R935" t="b">
        <v>0</v>
      </c>
      <c r="S935" t="s">
        <v>33</v>
      </c>
      <c r="T935" t="str">
        <f t="shared" si="101"/>
        <v>theater</v>
      </c>
      <c r="U935" t="str">
        <f t="shared" si="102"/>
        <v>plays</v>
      </c>
    </row>
    <row r="936" spans="1:21" ht="22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4">
        <f t="shared" si="103"/>
        <v>1.8193548387096774</v>
      </c>
      <c r="H936" s="4">
        <f t="shared" si="104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98"/>
        <v>42428.25</v>
      </c>
      <c r="O936" s="12">
        <f t="shared" si="99"/>
        <v>2016</v>
      </c>
      <c r="P936" s="8">
        <f t="shared" si="100"/>
        <v>42428.25</v>
      </c>
      <c r="Q936" t="b">
        <v>0</v>
      </c>
      <c r="R936" t="b">
        <v>0</v>
      </c>
      <c r="S936" t="s">
        <v>33</v>
      </c>
      <c r="T936" t="str">
        <f t="shared" si="101"/>
        <v>theater</v>
      </c>
      <c r="U936" t="str">
        <f t="shared" si="102"/>
        <v>plays</v>
      </c>
    </row>
    <row r="937" spans="1:21" ht="36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4">
        <f t="shared" si="103"/>
        <v>1.6413114754098361</v>
      </c>
      <c r="H937" s="4">
        <f t="shared" si="104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98"/>
        <v>42216.208333333328</v>
      </c>
      <c r="O937" s="12">
        <f t="shared" si="99"/>
        <v>2015</v>
      </c>
      <c r="P937" s="8">
        <f t="shared" si="100"/>
        <v>42216.208333333328</v>
      </c>
      <c r="Q937" t="b">
        <v>0</v>
      </c>
      <c r="R937" t="b">
        <v>0</v>
      </c>
      <c r="S937" t="s">
        <v>33</v>
      </c>
      <c r="T937" t="str">
        <f t="shared" si="101"/>
        <v>theater</v>
      </c>
      <c r="U937" t="str">
        <f t="shared" si="102"/>
        <v>plays</v>
      </c>
    </row>
    <row r="938" spans="1:21" ht="22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4">
        <f t="shared" si="103"/>
        <v>1.6375968992248063E-2</v>
      </c>
      <c r="H938" s="4">
        <f t="shared" si="104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98"/>
        <v>43671.208333333328</v>
      </c>
      <c r="O938" s="12">
        <f t="shared" si="99"/>
        <v>2019</v>
      </c>
      <c r="P938" s="8">
        <f t="shared" si="100"/>
        <v>43671.208333333328</v>
      </c>
      <c r="Q938" t="b">
        <v>1</v>
      </c>
      <c r="R938" t="b">
        <v>0</v>
      </c>
      <c r="S938" t="s">
        <v>33</v>
      </c>
      <c r="T938" t="str">
        <f t="shared" si="101"/>
        <v>theater</v>
      </c>
      <c r="U938" t="str">
        <f t="shared" si="102"/>
        <v>plays</v>
      </c>
    </row>
    <row r="939" spans="1:21" ht="22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4">
        <f t="shared" si="103"/>
        <v>0.49643859649122807</v>
      </c>
      <c r="H939" s="4">
        <f t="shared" si="104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98"/>
        <v>42343.25</v>
      </c>
      <c r="O939" s="12">
        <f t="shared" si="99"/>
        <v>2015</v>
      </c>
      <c r="P939" s="8">
        <f t="shared" si="100"/>
        <v>42343.25</v>
      </c>
      <c r="Q939" t="b">
        <v>0</v>
      </c>
      <c r="R939" t="b">
        <v>0</v>
      </c>
      <c r="S939" t="s">
        <v>42</v>
      </c>
      <c r="T939" t="str">
        <f t="shared" si="101"/>
        <v>film &amp; video</v>
      </c>
      <c r="U939" t="str">
        <f t="shared" si="102"/>
        <v>documentary</v>
      </c>
    </row>
    <row r="940" spans="1:21" ht="22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4">
        <f t="shared" si="103"/>
        <v>1.0970652173913042</v>
      </c>
      <c r="H940" s="4">
        <f t="shared" si="104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98"/>
        <v>43299.208333333328</v>
      </c>
      <c r="O940" s="12">
        <f t="shared" si="99"/>
        <v>2018</v>
      </c>
      <c r="P940" s="8">
        <f t="shared" si="100"/>
        <v>43299.208333333328</v>
      </c>
      <c r="Q940" t="b">
        <v>0</v>
      </c>
      <c r="R940" t="b">
        <v>1</v>
      </c>
      <c r="S940" t="s">
        <v>119</v>
      </c>
      <c r="T940" t="str">
        <f t="shared" si="101"/>
        <v>publishing</v>
      </c>
      <c r="U940" t="str">
        <f t="shared" si="102"/>
        <v>fiction</v>
      </c>
    </row>
    <row r="941" spans="1:21" ht="36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4">
        <f t="shared" si="103"/>
        <v>0.49217948717948717</v>
      </c>
      <c r="H941" s="4">
        <f t="shared" si="104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98"/>
        <v>40687.208333333336</v>
      </c>
      <c r="O941" s="12">
        <f t="shared" si="99"/>
        <v>2011</v>
      </c>
      <c r="P941" s="8">
        <f t="shared" si="100"/>
        <v>40687.208333333336</v>
      </c>
      <c r="Q941" t="b">
        <v>0</v>
      </c>
      <c r="R941" t="b">
        <v>1</v>
      </c>
      <c r="S941" t="s">
        <v>89</v>
      </c>
      <c r="T941" t="str">
        <f t="shared" si="101"/>
        <v>games</v>
      </c>
      <c r="U941" t="str">
        <f t="shared" si="102"/>
        <v>video games</v>
      </c>
    </row>
    <row r="942" spans="1:21" ht="22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4">
        <f t="shared" si="103"/>
        <v>0.62232323232323228</v>
      </c>
      <c r="H942" s="4">
        <f t="shared" si="104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98"/>
        <v>41266.25</v>
      </c>
      <c r="O942" s="12">
        <f t="shared" si="99"/>
        <v>2012</v>
      </c>
      <c r="P942" s="8">
        <f t="shared" si="100"/>
        <v>41266.25</v>
      </c>
      <c r="Q942" t="b">
        <v>0</v>
      </c>
      <c r="R942" t="b">
        <v>0</v>
      </c>
      <c r="S942" t="s">
        <v>28</v>
      </c>
      <c r="T942" t="str">
        <f t="shared" si="101"/>
        <v>technology</v>
      </c>
      <c r="U942" t="str">
        <f t="shared" si="102"/>
        <v>web</v>
      </c>
    </row>
    <row r="943" spans="1:21" ht="22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4">
        <f t="shared" si="103"/>
        <v>0.1305813953488372</v>
      </c>
      <c r="H943" s="4">
        <f t="shared" si="104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98"/>
        <v>40587.25</v>
      </c>
      <c r="O943" s="12">
        <f t="shared" si="99"/>
        <v>2011</v>
      </c>
      <c r="P943" s="8">
        <f t="shared" si="100"/>
        <v>40587.25</v>
      </c>
      <c r="Q943" t="b">
        <v>1</v>
      </c>
      <c r="R943" t="b">
        <v>0</v>
      </c>
      <c r="S943" t="s">
        <v>33</v>
      </c>
      <c r="T943" t="str">
        <f t="shared" si="101"/>
        <v>theater</v>
      </c>
      <c r="U943" t="str">
        <f t="shared" si="102"/>
        <v>plays</v>
      </c>
    </row>
    <row r="944" spans="1:21" ht="22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4">
        <f t="shared" si="103"/>
        <v>0.64635416666666667</v>
      </c>
      <c r="H944" s="4">
        <f t="shared" si="104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98"/>
        <v>40571.25</v>
      </c>
      <c r="O944" s="12">
        <f t="shared" si="99"/>
        <v>2011</v>
      </c>
      <c r="P944" s="8">
        <f t="shared" si="100"/>
        <v>40571.25</v>
      </c>
      <c r="Q944" t="b">
        <v>0</v>
      </c>
      <c r="R944" t="b">
        <v>0</v>
      </c>
      <c r="S944" t="s">
        <v>33</v>
      </c>
      <c r="T944" t="str">
        <f t="shared" si="101"/>
        <v>theater</v>
      </c>
      <c r="U944" t="str">
        <f t="shared" si="102"/>
        <v>plays</v>
      </c>
    </row>
    <row r="945" spans="1:21" ht="22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4">
        <f t="shared" si="103"/>
        <v>1.5958666666666668</v>
      </c>
      <c r="H945" s="4">
        <f t="shared" si="104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98"/>
        <v>41941.208333333336</v>
      </c>
      <c r="O945" s="12">
        <f t="shared" si="99"/>
        <v>2014</v>
      </c>
      <c r="P945" s="8">
        <f t="shared" si="100"/>
        <v>41941.208333333336</v>
      </c>
      <c r="Q945" t="b">
        <v>0</v>
      </c>
      <c r="R945" t="b">
        <v>0</v>
      </c>
      <c r="S945" t="s">
        <v>17</v>
      </c>
      <c r="T945" t="str">
        <f t="shared" si="101"/>
        <v>food</v>
      </c>
      <c r="U945" t="str">
        <f t="shared" si="102"/>
        <v>food trucks</v>
      </c>
    </row>
    <row r="946" spans="1:21" ht="22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4">
        <f t="shared" si="103"/>
        <v>0.81420000000000003</v>
      </c>
      <c r="H946" s="4">
        <f t="shared" si="104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98"/>
        <v>42795.25</v>
      </c>
      <c r="O946" s="12">
        <f t="shared" si="99"/>
        <v>2017</v>
      </c>
      <c r="P946" s="8">
        <f t="shared" si="100"/>
        <v>42795.25</v>
      </c>
      <c r="Q946" t="b">
        <v>0</v>
      </c>
      <c r="R946" t="b">
        <v>0</v>
      </c>
      <c r="S946" t="s">
        <v>122</v>
      </c>
      <c r="T946" t="str">
        <f t="shared" si="101"/>
        <v>photography</v>
      </c>
      <c r="U946" t="str">
        <f t="shared" si="102"/>
        <v>photography books</v>
      </c>
    </row>
    <row r="947" spans="1:21" ht="22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4">
        <f t="shared" si="103"/>
        <v>0.32444767441860467</v>
      </c>
      <c r="H947" s="4">
        <f t="shared" si="104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98"/>
        <v>41019.208333333336</v>
      </c>
      <c r="O947" s="12">
        <f t="shared" si="99"/>
        <v>2012</v>
      </c>
      <c r="P947" s="8">
        <f t="shared" si="100"/>
        <v>41019.208333333336</v>
      </c>
      <c r="Q947" t="b">
        <v>1</v>
      </c>
      <c r="R947" t="b">
        <v>0</v>
      </c>
      <c r="S947" t="s">
        <v>122</v>
      </c>
      <c r="T947" t="str">
        <f t="shared" si="101"/>
        <v>photography</v>
      </c>
      <c r="U947" t="str">
        <f t="shared" si="102"/>
        <v>photography books</v>
      </c>
    </row>
    <row r="948" spans="1:21" ht="36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4">
        <f t="shared" si="103"/>
        <v>9.9141184124918666E-2</v>
      </c>
      <c r="H948" s="4">
        <f t="shared" si="104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98"/>
        <v>40712.208333333336</v>
      </c>
      <c r="O948" s="12">
        <f t="shared" si="99"/>
        <v>2011</v>
      </c>
      <c r="P948" s="8">
        <f t="shared" si="100"/>
        <v>40712.208333333336</v>
      </c>
      <c r="Q948" t="b">
        <v>0</v>
      </c>
      <c r="R948" t="b">
        <v>0</v>
      </c>
      <c r="S948" t="s">
        <v>33</v>
      </c>
      <c r="T948" t="str">
        <f t="shared" si="101"/>
        <v>theater</v>
      </c>
      <c r="U948" t="str">
        <f t="shared" si="102"/>
        <v>plays</v>
      </c>
    </row>
    <row r="949" spans="1:21" ht="22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4">
        <f t="shared" si="103"/>
        <v>0.26694444444444443</v>
      </c>
      <c r="H949" s="4">
        <f t="shared" si="104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98"/>
        <v>41915.208333333336</v>
      </c>
      <c r="O949" s="12">
        <f t="shared" si="99"/>
        <v>2014</v>
      </c>
      <c r="P949" s="8">
        <f t="shared" si="100"/>
        <v>41915.208333333336</v>
      </c>
      <c r="Q949" t="b">
        <v>0</v>
      </c>
      <c r="R949" t="b">
        <v>0</v>
      </c>
      <c r="S949" t="s">
        <v>33</v>
      </c>
      <c r="T949" t="str">
        <f t="shared" si="101"/>
        <v>theater</v>
      </c>
      <c r="U949" t="str">
        <f t="shared" si="102"/>
        <v>plays</v>
      </c>
    </row>
    <row r="950" spans="1:21" ht="22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4">
        <f t="shared" si="103"/>
        <v>0.62957446808510642</v>
      </c>
      <c r="H950" s="4">
        <f t="shared" si="104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98"/>
        <v>41995.25</v>
      </c>
      <c r="O950" s="12">
        <f t="shared" si="99"/>
        <v>2014</v>
      </c>
      <c r="P950" s="8">
        <f t="shared" si="100"/>
        <v>41995.25</v>
      </c>
      <c r="Q950" t="b">
        <v>1</v>
      </c>
      <c r="R950" t="b">
        <v>1</v>
      </c>
      <c r="S950" t="s">
        <v>42</v>
      </c>
      <c r="T950" t="str">
        <f t="shared" si="101"/>
        <v>film &amp; video</v>
      </c>
      <c r="U950" t="str">
        <f t="shared" si="102"/>
        <v>documentary</v>
      </c>
    </row>
    <row r="951" spans="1:21" ht="36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4">
        <f t="shared" si="103"/>
        <v>1.6135593220338984</v>
      </c>
      <c r="H951" s="4">
        <f t="shared" si="104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98"/>
        <v>42131.208333333328</v>
      </c>
      <c r="O951" s="12">
        <f t="shared" si="99"/>
        <v>2015</v>
      </c>
      <c r="P951" s="8">
        <f t="shared" si="100"/>
        <v>42131.208333333328</v>
      </c>
      <c r="Q951" t="b">
        <v>0</v>
      </c>
      <c r="R951" t="b">
        <v>0</v>
      </c>
      <c r="S951" t="s">
        <v>28</v>
      </c>
      <c r="T951" t="str">
        <f t="shared" si="101"/>
        <v>technology</v>
      </c>
      <c r="U951" t="str">
        <f t="shared" si="102"/>
        <v>web</v>
      </c>
    </row>
    <row r="952" spans="1:21" ht="2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4">
        <f t="shared" si="103"/>
        <v>0.05</v>
      </c>
      <c r="H952" s="4">
        <f t="shared" si="104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98"/>
        <v>43576.208333333328</v>
      </c>
      <c r="O952" s="12">
        <f t="shared" si="99"/>
        <v>2019</v>
      </c>
      <c r="P952" s="8">
        <f t="shared" si="100"/>
        <v>43576.208333333328</v>
      </c>
      <c r="Q952" t="b">
        <v>0</v>
      </c>
      <c r="R952" t="b">
        <v>1</v>
      </c>
      <c r="S952" t="s">
        <v>33</v>
      </c>
      <c r="T952" t="str">
        <f t="shared" si="101"/>
        <v>theater</v>
      </c>
      <c r="U952" t="str">
        <f t="shared" si="102"/>
        <v>plays</v>
      </c>
    </row>
    <row r="953" spans="1:21" ht="22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4">
        <f t="shared" si="103"/>
        <v>10.969379310344827</v>
      </c>
      <c r="H953" s="4">
        <f t="shared" si="104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98"/>
        <v>42731.25</v>
      </c>
      <c r="O953" s="12">
        <f t="shared" si="99"/>
        <v>2016</v>
      </c>
      <c r="P953" s="8">
        <f t="shared" si="100"/>
        <v>42731.25</v>
      </c>
      <c r="Q953" t="b">
        <v>0</v>
      </c>
      <c r="R953" t="b">
        <v>1</v>
      </c>
      <c r="S953" t="s">
        <v>23</v>
      </c>
      <c r="T953" t="str">
        <f t="shared" si="101"/>
        <v>music</v>
      </c>
      <c r="U953" t="str">
        <f t="shared" si="102"/>
        <v>rock</v>
      </c>
    </row>
    <row r="954" spans="1:21" ht="22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4">
        <f t="shared" si="103"/>
        <v>0.70094158075601376</v>
      </c>
      <c r="H954" s="4">
        <f t="shared" si="104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98"/>
        <v>42605.208333333328</v>
      </c>
      <c r="O954" s="12">
        <f t="shared" si="99"/>
        <v>2016</v>
      </c>
      <c r="P954" s="8">
        <f t="shared" si="100"/>
        <v>42605.208333333328</v>
      </c>
      <c r="Q954" t="b">
        <v>0</v>
      </c>
      <c r="R954" t="b">
        <v>0</v>
      </c>
      <c r="S954" t="s">
        <v>42</v>
      </c>
      <c r="T954" t="str">
        <f t="shared" si="101"/>
        <v>film &amp; video</v>
      </c>
      <c r="U954" t="str">
        <f t="shared" si="102"/>
        <v>documentary</v>
      </c>
    </row>
    <row r="955" spans="1:21" ht="36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4">
        <f t="shared" si="103"/>
        <v>0.6</v>
      </c>
      <c r="H955" s="4">
        <f t="shared" si="104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98"/>
        <v>42394.25</v>
      </c>
      <c r="O955" s="12">
        <f t="shared" si="99"/>
        <v>2016</v>
      </c>
      <c r="P955" s="8">
        <f t="shared" si="100"/>
        <v>42394.25</v>
      </c>
      <c r="Q955" t="b">
        <v>0</v>
      </c>
      <c r="R955" t="b">
        <v>1</v>
      </c>
      <c r="S955" t="s">
        <v>474</v>
      </c>
      <c r="T955" t="str">
        <f t="shared" si="101"/>
        <v>film &amp; video</v>
      </c>
      <c r="U955" t="str">
        <f t="shared" si="102"/>
        <v>science fiction</v>
      </c>
    </row>
    <row r="956" spans="1:21" ht="22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4">
        <f t="shared" si="103"/>
        <v>3.6709859154929578</v>
      </c>
      <c r="H956" s="4">
        <f t="shared" si="104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98"/>
        <v>41198.208333333336</v>
      </c>
      <c r="O956" s="12">
        <f t="shared" si="99"/>
        <v>2012</v>
      </c>
      <c r="P956" s="8">
        <f t="shared" si="100"/>
        <v>41198.208333333336</v>
      </c>
      <c r="Q956" t="b">
        <v>0</v>
      </c>
      <c r="R956" t="b">
        <v>0</v>
      </c>
      <c r="S956" t="s">
        <v>28</v>
      </c>
      <c r="T956" t="str">
        <f t="shared" si="101"/>
        <v>technology</v>
      </c>
      <c r="U956" t="str">
        <f t="shared" si="102"/>
        <v>web</v>
      </c>
    </row>
    <row r="957" spans="1:21" ht="36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4">
        <f t="shared" si="103"/>
        <v>11.09</v>
      </c>
      <c r="H957" s="4">
        <f t="shared" si="104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98"/>
        <v>41240.25</v>
      </c>
      <c r="O957" s="12">
        <f t="shared" si="99"/>
        <v>2012</v>
      </c>
      <c r="P957" s="8">
        <f t="shared" si="100"/>
        <v>41240.25</v>
      </c>
      <c r="Q957" t="b">
        <v>0</v>
      </c>
      <c r="R957" t="b">
        <v>0</v>
      </c>
      <c r="S957" t="s">
        <v>33</v>
      </c>
      <c r="T957" t="str">
        <f t="shared" si="101"/>
        <v>theater</v>
      </c>
      <c r="U957" t="str">
        <f t="shared" si="102"/>
        <v>plays</v>
      </c>
    </row>
    <row r="958" spans="1:21" ht="22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4">
        <f t="shared" si="103"/>
        <v>0.19028784648187633</v>
      </c>
      <c r="H958" s="4">
        <f t="shared" si="104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98"/>
        <v>42364.25</v>
      </c>
      <c r="O958" s="12">
        <f t="shared" si="99"/>
        <v>2015</v>
      </c>
      <c r="P958" s="8">
        <f t="shared" si="100"/>
        <v>42364.25</v>
      </c>
      <c r="Q958" t="b">
        <v>0</v>
      </c>
      <c r="R958" t="b">
        <v>0</v>
      </c>
      <c r="S958" t="s">
        <v>474</v>
      </c>
      <c r="T958" t="str">
        <f t="shared" si="101"/>
        <v>film &amp; video</v>
      </c>
      <c r="U958" t="str">
        <f t="shared" si="102"/>
        <v>science fiction</v>
      </c>
    </row>
    <row r="959" spans="1:21" ht="22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4">
        <f t="shared" si="103"/>
        <v>1.2687755102040816</v>
      </c>
      <c r="H959" s="4">
        <f t="shared" si="104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98"/>
        <v>40958.25</v>
      </c>
      <c r="O959" s="12">
        <f t="shared" si="99"/>
        <v>2012</v>
      </c>
      <c r="P959" s="8">
        <f t="shared" si="100"/>
        <v>40958.25</v>
      </c>
      <c r="Q959" t="b">
        <v>0</v>
      </c>
      <c r="R959" t="b">
        <v>0</v>
      </c>
      <c r="S959" t="s">
        <v>33</v>
      </c>
      <c r="T959" t="str">
        <f t="shared" si="101"/>
        <v>theater</v>
      </c>
      <c r="U959" t="str">
        <f t="shared" si="102"/>
        <v>plays</v>
      </c>
    </row>
    <row r="960" spans="1:21" ht="36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4">
        <f t="shared" si="103"/>
        <v>7.3463636363636367</v>
      </c>
      <c r="H960" s="4">
        <f t="shared" si="104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98"/>
        <v>40372.208333333336</v>
      </c>
      <c r="O960" s="12">
        <f t="shared" si="99"/>
        <v>2010</v>
      </c>
      <c r="P960" s="8">
        <f t="shared" si="100"/>
        <v>40372.208333333336</v>
      </c>
      <c r="Q960" t="b">
        <v>0</v>
      </c>
      <c r="R960" t="b">
        <v>0</v>
      </c>
      <c r="S960" t="s">
        <v>71</v>
      </c>
      <c r="T960" t="str">
        <f t="shared" si="101"/>
        <v>film &amp; video</v>
      </c>
      <c r="U960" t="str">
        <f t="shared" si="102"/>
        <v>animation</v>
      </c>
    </row>
    <row r="961" spans="1:21" ht="22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4">
        <f t="shared" si="103"/>
        <v>4.5731034482758622E-2</v>
      </c>
      <c r="H961" s="4">
        <f t="shared" si="104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98"/>
        <v>40385.208333333336</v>
      </c>
      <c r="O961" s="12">
        <f t="shared" si="99"/>
        <v>2010</v>
      </c>
      <c r="P961" s="8">
        <f t="shared" si="100"/>
        <v>40385.208333333336</v>
      </c>
      <c r="Q961" t="b">
        <v>0</v>
      </c>
      <c r="R961" t="b">
        <v>0</v>
      </c>
      <c r="S961" t="s">
        <v>206</v>
      </c>
      <c r="T961" t="str">
        <f t="shared" si="101"/>
        <v>publishing</v>
      </c>
      <c r="U961" t="str">
        <f t="shared" si="102"/>
        <v>translations</v>
      </c>
    </row>
    <row r="962" spans="1:21" ht="22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4">
        <f t="shared" si="103"/>
        <v>0.85054545454545449</v>
      </c>
      <c r="H962" s="4">
        <f t="shared" si="104"/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98"/>
        <v>42445.208333333328</v>
      </c>
      <c r="O962" s="12">
        <f t="shared" si="99"/>
        <v>2016</v>
      </c>
      <c r="P962" s="8">
        <f t="shared" si="100"/>
        <v>42445.208333333328</v>
      </c>
      <c r="Q962" t="b">
        <v>0</v>
      </c>
      <c r="R962" t="b">
        <v>0</v>
      </c>
      <c r="S962" t="s">
        <v>28</v>
      </c>
      <c r="T962" t="str">
        <f t="shared" si="101"/>
        <v>technology</v>
      </c>
      <c r="U962" t="str">
        <f t="shared" si="102"/>
        <v>web</v>
      </c>
    </row>
    <row r="963" spans="1:21" ht="36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4">
        <f t="shared" si="103"/>
        <v>1.1929824561403508</v>
      </c>
      <c r="H963" s="4">
        <f t="shared" si="104"/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105">(((M963/60)/60)/24)+DATE(1970,1,1)</f>
        <v>40595.25</v>
      </c>
      <c r="O963" s="12">
        <f t="shared" ref="O963:O1001" si="106">YEAR(N963)</f>
        <v>2011</v>
      </c>
      <c r="P963" s="8">
        <f t="shared" ref="P963:P1001" si="107">(((M963/60)/60)/24)+DATE(1970,1,1)</f>
        <v>40595.25</v>
      </c>
      <c r="Q963" t="b">
        <v>0</v>
      </c>
      <c r="R963" t="b">
        <v>0</v>
      </c>
      <c r="S963" t="s">
        <v>206</v>
      </c>
      <c r="T963" t="str">
        <f t="shared" ref="T963:T1001" si="108">MID(S963,1,SEARCH("/",S963)-1)</f>
        <v>publishing</v>
      </c>
      <c r="U963" t="str">
        <f t="shared" ref="U963:U1001" si="109">MID(S963,SEARCH("/",S963)+1,LEN(S963))</f>
        <v>translations</v>
      </c>
    </row>
    <row r="964" spans="1:21" ht="22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4">
        <f t="shared" ref="G964:G1001" si="110">E964/D964</f>
        <v>2.9602777777777778</v>
      </c>
      <c r="H964" s="4">
        <f t="shared" ref="H964:H1001" si="111">E964/I964</f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105"/>
        <v>41613.25</v>
      </c>
      <c r="O964" s="12">
        <f t="shared" si="106"/>
        <v>2013</v>
      </c>
      <c r="P964" s="8">
        <f t="shared" si="107"/>
        <v>41613.25</v>
      </c>
      <c r="Q964" t="b">
        <v>0</v>
      </c>
      <c r="R964" t="b">
        <v>0</v>
      </c>
      <c r="S964" t="s">
        <v>17</v>
      </c>
      <c r="T964" t="str">
        <f t="shared" si="108"/>
        <v>food</v>
      </c>
      <c r="U964" t="str">
        <f t="shared" si="109"/>
        <v>food trucks</v>
      </c>
    </row>
    <row r="965" spans="1:21" ht="22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4">
        <f t="shared" si="110"/>
        <v>0.84694915254237291</v>
      </c>
      <c r="H965" s="4">
        <f t="shared" si="111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105"/>
        <v>40613.25</v>
      </c>
      <c r="O965" s="12">
        <f t="shared" si="106"/>
        <v>2011</v>
      </c>
      <c r="P965" s="8">
        <f t="shared" si="107"/>
        <v>40613.25</v>
      </c>
      <c r="Q965" t="b">
        <v>0</v>
      </c>
      <c r="R965" t="b">
        <v>1</v>
      </c>
      <c r="S965" t="s">
        <v>122</v>
      </c>
      <c r="T965" t="str">
        <f t="shared" si="108"/>
        <v>photography</v>
      </c>
      <c r="U965" t="str">
        <f t="shared" si="109"/>
        <v>photography books</v>
      </c>
    </row>
    <row r="966" spans="1:21" ht="22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4">
        <f t="shared" si="110"/>
        <v>3.5578378378378379</v>
      </c>
      <c r="H966" s="4">
        <f t="shared" si="111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105"/>
        <v>42140.208333333328</v>
      </c>
      <c r="O966" s="12">
        <f t="shared" si="106"/>
        <v>2015</v>
      </c>
      <c r="P966" s="8">
        <f t="shared" si="107"/>
        <v>42140.208333333328</v>
      </c>
      <c r="Q966" t="b">
        <v>0</v>
      </c>
      <c r="R966" t="b">
        <v>0</v>
      </c>
      <c r="S966" t="s">
        <v>33</v>
      </c>
      <c r="T966" t="str">
        <f t="shared" si="108"/>
        <v>theater</v>
      </c>
      <c r="U966" t="str">
        <f t="shared" si="109"/>
        <v>plays</v>
      </c>
    </row>
    <row r="967" spans="1:21" ht="22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4">
        <f t="shared" si="110"/>
        <v>3.8640909090909092</v>
      </c>
      <c r="H967" s="4">
        <f t="shared" si="111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105"/>
        <v>40243.25</v>
      </c>
      <c r="O967" s="12">
        <f t="shared" si="106"/>
        <v>2010</v>
      </c>
      <c r="P967" s="8">
        <f t="shared" si="107"/>
        <v>40243.25</v>
      </c>
      <c r="Q967" t="b">
        <v>0</v>
      </c>
      <c r="R967" t="b">
        <v>0</v>
      </c>
      <c r="S967" t="s">
        <v>23</v>
      </c>
      <c r="T967" t="str">
        <f t="shared" si="108"/>
        <v>music</v>
      </c>
      <c r="U967" t="str">
        <f t="shared" si="109"/>
        <v>rock</v>
      </c>
    </row>
    <row r="968" spans="1:21" ht="22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4">
        <f t="shared" si="110"/>
        <v>7.9223529411764702</v>
      </c>
      <c r="H968" s="4">
        <f t="shared" si="111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105"/>
        <v>42903.208333333328</v>
      </c>
      <c r="O968" s="12">
        <f t="shared" si="106"/>
        <v>2017</v>
      </c>
      <c r="P968" s="8">
        <f t="shared" si="107"/>
        <v>42903.208333333328</v>
      </c>
      <c r="Q968" t="b">
        <v>0</v>
      </c>
      <c r="R968" t="b">
        <v>0</v>
      </c>
      <c r="S968" t="s">
        <v>33</v>
      </c>
      <c r="T968" t="str">
        <f t="shared" si="108"/>
        <v>theater</v>
      </c>
      <c r="U968" t="str">
        <f t="shared" si="109"/>
        <v>plays</v>
      </c>
    </row>
    <row r="969" spans="1:21" ht="22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4">
        <f t="shared" si="110"/>
        <v>1.3703393665158372</v>
      </c>
      <c r="H969" s="4">
        <f t="shared" si="111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105"/>
        <v>41042.208333333336</v>
      </c>
      <c r="O969" s="12">
        <f t="shared" si="106"/>
        <v>2012</v>
      </c>
      <c r="P969" s="8">
        <f t="shared" si="107"/>
        <v>41042.208333333336</v>
      </c>
      <c r="Q969" t="b">
        <v>0</v>
      </c>
      <c r="R969" t="b">
        <v>0</v>
      </c>
      <c r="S969" t="s">
        <v>319</v>
      </c>
      <c r="T969" t="str">
        <f t="shared" si="108"/>
        <v>music</v>
      </c>
      <c r="U969" t="str">
        <f t="shared" si="109"/>
        <v>world music</v>
      </c>
    </row>
    <row r="970" spans="1:21" ht="36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4">
        <f t="shared" si="110"/>
        <v>3.3820833333333336</v>
      </c>
      <c r="H970" s="4">
        <f t="shared" si="111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105"/>
        <v>40559.25</v>
      </c>
      <c r="O970" s="12">
        <f t="shared" si="106"/>
        <v>2011</v>
      </c>
      <c r="P970" s="8">
        <f t="shared" si="107"/>
        <v>40559.25</v>
      </c>
      <c r="Q970" t="b">
        <v>0</v>
      </c>
      <c r="R970" t="b">
        <v>0</v>
      </c>
      <c r="S970" t="s">
        <v>17</v>
      </c>
      <c r="T970" t="str">
        <f t="shared" si="108"/>
        <v>food</v>
      </c>
      <c r="U970" t="str">
        <f t="shared" si="109"/>
        <v>food trucks</v>
      </c>
    </row>
    <row r="971" spans="1:21" ht="22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4">
        <f t="shared" si="110"/>
        <v>1.0822784810126582</v>
      </c>
      <c r="H971" s="4">
        <f t="shared" si="111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105"/>
        <v>43828.25</v>
      </c>
      <c r="O971" s="12">
        <f t="shared" si="106"/>
        <v>2019</v>
      </c>
      <c r="P971" s="8">
        <f t="shared" si="107"/>
        <v>43828.25</v>
      </c>
      <c r="Q971" t="b">
        <v>0</v>
      </c>
      <c r="R971" t="b">
        <v>0</v>
      </c>
      <c r="S971" t="s">
        <v>33</v>
      </c>
      <c r="T971" t="str">
        <f t="shared" si="108"/>
        <v>theater</v>
      </c>
      <c r="U971" t="str">
        <f t="shared" si="109"/>
        <v>plays</v>
      </c>
    </row>
    <row r="972" spans="1:21" ht="36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4">
        <f t="shared" si="110"/>
        <v>0.60757639620653314</v>
      </c>
      <c r="H972" s="4">
        <f t="shared" si="111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105"/>
        <v>40673.208333333336</v>
      </c>
      <c r="O972" s="12">
        <f t="shared" si="106"/>
        <v>2011</v>
      </c>
      <c r="P972" s="8">
        <f t="shared" si="107"/>
        <v>40673.208333333336</v>
      </c>
      <c r="Q972" t="b">
        <v>0</v>
      </c>
      <c r="R972" t="b">
        <v>0</v>
      </c>
      <c r="S972" t="s">
        <v>33</v>
      </c>
      <c r="T972" t="str">
        <f t="shared" si="108"/>
        <v>theater</v>
      </c>
      <c r="U972" t="str">
        <f t="shared" si="109"/>
        <v>plays</v>
      </c>
    </row>
    <row r="973" spans="1:21" ht="22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4">
        <f t="shared" si="110"/>
        <v>0.27725490196078434</v>
      </c>
      <c r="H973" s="4">
        <f t="shared" si="111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105"/>
        <v>41561.208333333336</v>
      </c>
      <c r="O973" s="12">
        <f t="shared" si="106"/>
        <v>2013</v>
      </c>
      <c r="P973" s="8">
        <f t="shared" si="107"/>
        <v>41561.208333333336</v>
      </c>
      <c r="Q973" t="b">
        <v>0</v>
      </c>
      <c r="R973" t="b">
        <v>0</v>
      </c>
      <c r="S973" t="s">
        <v>269</v>
      </c>
      <c r="T973" t="str">
        <f t="shared" si="108"/>
        <v>film &amp; video</v>
      </c>
      <c r="U973" t="str">
        <f t="shared" si="109"/>
        <v>television</v>
      </c>
    </row>
    <row r="974" spans="1:21" ht="36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4">
        <f t="shared" si="110"/>
        <v>2.283934426229508</v>
      </c>
      <c r="H974" s="4">
        <f t="shared" si="111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105"/>
        <v>41801.208333333336</v>
      </c>
      <c r="O974" s="12">
        <f t="shared" si="106"/>
        <v>2014</v>
      </c>
      <c r="P974" s="8">
        <f t="shared" si="107"/>
        <v>41801.208333333336</v>
      </c>
      <c r="Q974" t="b">
        <v>0</v>
      </c>
      <c r="R974" t="b">
        <v>1</v>
      </c>
      <c r="S974" t="s">
        <v>28</v>
      </c>
      <c r="T974" t="str">
        <f t="shared" si="108"/>
        <v>technology</v>
      </c>
      <c r="U974" t="str">
        <f t="shared" si="109"/>
        <v>web</v>
      </c>
    </row>
    <row r="975" spans="1:21" ht="22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4">
        <f t="shared" si="110"/>
        <v>0.21615194054500414</v>
      </c>
      <c r="H975" s="4">
        <f t="shared" si="111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105"/>
        <v>40524.25</v>
      </c>
      <c r="O975" s="12">
        <f t="shared" si="106"/>
        <v>2010</v>
      </c>
      <c r="P975" s="8">
        <f t="shared" si="107"/>
        <v>40524.25</v>
      </c>
      <c r="Q975" t="b">
        <v>0</v>
      </c>
      <c r="R975" t="b">
        <v>1</v>
      </c>
      <c r="S975" t="s">
        <v>33</v>
      </c>
      <c r="T975" t="str">
        <f t="shared" si="108"/>
        <v>theater</v>
      </c>
      <c r="U975" t="str">
        <f t="shared" si="109"/>
        <v>plays</v>
      </c>
    </row>
    <row r="976" spans="1:21" ht="22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4">
        <f t="shared" si="110"/>
        <v>3.73875</v>
      </c>
      <c r="H976" s="4">
        <f t="shared" si="111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105"/>
        <v>41413.208333333336</v>
      </c>
      <c r="O976" s="12">
        <f t="shared" si="106"/>
        <v>2013</v>
      </c>
      <c r="P976" s="8">
        <f t="shared" si="107"/>
        <v>41413.208333333336</v>
      </c>
      <c r="Q976" t="b">
        <v>0</v>
      </c>
      <c r="R976" t="b">
        <v>0</v>
      </c>
      <c r="S976" t="s">
        <v>60</v>
      </c>
      <c r="T976" t="str">
        <f t="shared" si="108"/>
        <v>music</v>
      </c>
      <c r="U976" t="str">
        <f t="shared" si="109"/>
        <v>indie rock</v>
      </c>
    </row>
    <row r="977" spans="1:21" ht="22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4">
        <f t="shared" si="110"/>
        <v>1.5492592592592593</v>
      </c>
      <c r="H977" s="4">
        <f t="shared" si="111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105"/>
        <v>42376.25</v>
      </c>
      <c r="O977" s="12">
        <f t="shared" si="106"/>
        <v>2016</v>
      </c>
      <c r="P977" s="8">
        <f t="shared" si="107"/>
        <v>42376.25</v>
      </c>
      <c r="Q977" t="b">
        <v>0</v>
      </c>
      <c r="R977" t="b">
        <v>1</v>
      </c>
      <c r="S977" t="s">
        <v>33</v>
      </c>
      <c r="T977" t="str">
        <f t="shared" si="108"/>
        <v>theater</v>
      </c>
      <c r="U977" t="str">
        <f t="shared" si="109"/>
        <v>plays</v>
      </c>
    </row>
    <row r="978" spans="1:21" ht="36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4">
        <f t="shared" si="110"/>
        <v>3.2214999999999998</v>
      </c>
      <c r="H978" s="4">
        <f t="shared" si="111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105"/>
        <v>40577.25</v>
      </c>
      <c r="O978" s="12">
        <f t="shared" si="106"/>
        <v>2011</v>
      </c>
      <c r="P978" s="8">
        <f t="shared" si="107"/>
        <v>40577.25</v>
      </c>
      <c r="Q978" t="b">
        <v>0</v>
      </c>
      <c r="R978" t="b">
        <v>1</v>
      </c>
      <c r="S978" t="s">
        <v>33</v>
      </c>
      <c r="T978" t="str">
        <f t="shared" si="108"/>
        <v>theater</v>
      </c>
      <c r="U978" t="str">
        <f t="shared" si="109"/>
        <v>plays</v>
      </c>
    </row>
    <row r="979" spans="1:21" ht="22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4">
        <f t="shared" si="110"/>
        <v>0.73957142857142855</v>
      </c>
      <c r="H979" s="4">
        <f t="shared" si="111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105"/>
        <v>43170.25</v>
      </c>
      <c r="O979" s="12">
        <f t="shared" si="106"/>
        <v>2018</v>
      </c>
      <c r="P979" s="8">
        <f t="shared" si="107"/>
        <v>43170.25</v>
      </c>
      <c r="Q979" t="b">
        <v>0</v>
      </c>
      <c r="R979" t="b">
        <v>0</v>
      </c>
      <c r="S979" t="s">
        <v>17</v>
      </c>
      <c r="T979" t="str">
        <f t="shared" si="108"/>
        <v>food</v>
      </c>
      <c r="U979" t="str">
        <f t="shared" si="109"/>
        <v>food trucks</v>
      </c>
    </row>
    <row r="980" spans="1:21" ht="22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4">
        <f t="shared" si="110"/>
        <v>8.641</v>
      </c>
      <c r="H980" s="4">
        <f t="shared" si="111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105"/>
        <v>42708.25</v>
      </c>
      <c r="O980" s="12">
        <f t="shared" si="106"/>
        <v>2016</v>
      </c>
      <c r="P980" s="8">
        <f t="shared" si="107"/>
        <v>42708.25</v>
      </c>
      <c r="Q980" t="b">
        <v>0</v>
      </c>
      <c r="R980" t="b">
        <v>0</v>
      </c>
      <c r="S980" t="s">
        <v>89</v>
      </c>
      <c r="T980" t="str">
        <f t="shared" si="108"/>
        <v>games</v>
      </c>
      <c r="U980" t="str">
        <f t="shared" si="109"/>
        <v>video games</v>
      </c>
    </row>
    <row r="981" spans="1:21" ht="22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4">
        <f t="shared" si="110"/>
        <v>1.432624584717608</v>
      </c>
      <c r="H981" s="4">
        <f t="shared" si="111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105"/>
        <v>42084.208333333328</v>
      </c>
      <c r="O981" s="12">
        <f t="shared" si="106"/>
        <v>2015</v>
      </c>
      <c r="P981" s="8">
        <f t="shared" si="107"/>
        <v>42084.208333333328</v>
      </c>
      <c r="Q981" t="b">
        <v>0</v>
      </c>
      <c r="R981" t="b">
        <v>0</v>
      </c>
      <c r="S981" t="s">
        <v>33</v>
      </c>
      <c r="T981" t="str">
        <f t="shared" si="108"/>
        <v>theater</v>
      </c>
      <c r="U981" t="str">
        <f t="shared" si="109"/>
        <v>plays</v>
      </c>
    </row>
    <row r="982" spans="1:21" ht="22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4">
        <f t="shared" si="110"/>
        <v>0.40281762295081969</v>
      </c>
      <c r="H982" s="4">
        <f t="shared" si="111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105"/>
        <v>42312.25</v>
      </c>
      <c r="O982" s="12">
        <f t="shared" si="106"/>
        <v>2015</v>
      </c>
      <c r="P982" s="8">
        <f t="shared" si="107"/>
        <v>42312.25</v>
      </c>
      <c r="Q982" t="b">
        <v>1</v>
      </c>
      <c r="R982" t="b">
        <v>0</v>
      </c>
      <c r="S982" t="s">
        <v>68</v>
      </c>
      <c r="T982" t="str">
        <f t="shared" si="108"/>
        <v>publishing</v>
      </c>
      <c r="U982" t="str">
        <f t="shared" si="109"/>
        <v>nonfiction</v>
      </c>
    </row>
    <row r="983" spans="1:21" ht="22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4">
        <f t="shared" si="110"/>
        <v>1.7822388059701493</v>
      </c>
      <c r="H983" s="4">
        <f t="shared" si="111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105"/>
        <v>43127.25</v>
      </c>
      <c r="O983" s="12">
        <f t="shared" si="106"/>
        <v>2018</v>
      </c>
      <c r="P983" s="8">
        <f t="shared" si="107"/>
        <v>43127.25</v>
      </c>
      <c r="Q983" t="b">
        <v>0</v>
      </c>
      <c r="R983" t="b">
        <v>0</v>
      </c>
      <c r="S983" t="s">
        <v>28</v>
      </c>
      <c r="T983" t="str">
        <f t="shared" si="108"/>
        <v>technology</v>
      </c>
      <c r="U983" t="str">
        <f t="shared" si="109"/>
        <v>web</v>
      </c>
    </row>
    <row r="984" spans="1:21" ht="22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4">
        <f t="shared" si="110"/>
        <v>0.84930555555555554</v>
      </c>
      <c r="H984" s="4">
        <f t="shared" si="111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105"/>
        <v>40745.208333333336</v>
      </c>
      <c r="O984" s="12">
        <f t="shared" si="106"/>
        <v>2011</v>
      </c>
      <c r="P984" s="8">
        <f t="shared" si="107"/>
        <v>40745.208333333336</v>
      </c>
      <c r="Q984" t="b">
        <v>0</v>
      </c>
      <c r="R984" t="b">
        <v>1</v>
      </c>
      <c r="S984" t="s">
        <v>42</v>
      </c>
      <c r="T984" t="str">
        <f t="shared" si="108"/>
        <v>film &amp; video</v>
      </c>
      <c r="U984" t="str">
        <f t="shared" si="109"/>
        <v>documentary</v>
      </c>
    </row>
    <row r="985" spans="1:21" ht="22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4">
        <f t="shared" si="110"/>
        <v>1.4593648334624323</v>
      </c>
      <c r="H985" s="4">
        <f t="shared" si="111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105"/>
        <v>43696.208333333328</v>
      </c>
      <c r="O985" s="12">
        <f t="shared" si="106"/>
        <v>2019</v>
      </c>
      <c r="P985" s="8">
        <f t="shared" si="107"/>
        <v>43696.208333333328</v>
      </c>
      <c r="Q985" t="b">
        <v>0</v>
      </c>
      <c r="R985" t="b">
        <v>0</v>
      </c>
      <c r="S985" t="s">
        <v>42</v>
      </c>
      <c r="T985" t="str">
        <f t="shared" si="108"/>
        <v>film &amp; video</v>
      </c>
      <c r="U985" t="str">
        <f t="shared" si="109"/>
        <v>documentary</v>
      </c>
    </row>
    <row r="986" spans="1:21" ht="36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4">
        <f t="shared" si="110"/>
        <v>1.5246153846153847</v>
      </c>
      <c r="H986" s="4">
        <f t="shared" si="111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105"/>
        <v>43742.208333333328</v>
      </c>
      <c r="O986" s="12">
        <f t="shared" si="106"/>
        <v>2019</v>
      </c>
      <c r="P986" s="8">
        <f t="shared" si="107"/>
        <v>43742.208333333328</v>
      </c>
      <c r="Q986" t="b">
        <v>0</v>
      </c>
      <c r="R986" t="b">
        <v>0</v>
      </c>
      <c r="S986" t="s">
        <v>33</v>
      </c>
      <c r="T986" t="str">
        <f t="shared" si="108"/>
        <v>theater</v>
      </c>
      <c r="U986" t="str">
        <f t="shared" si="109"/>
        <v>plays</v>
      </c>
    </row>
    <row r="987" spans="1:21" ht="22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4">
        <f t="shared" si="110"/>
        <v>0.67129542790152408</v>
      </c>
      <c r="H987" s="4">
        <f t="shared" si="111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105"/>
        <v>41640.25</v>
      </c>
      <c r="O987" s="12">
        <f t="shared" si="106"/>
        <v>2014</v>
      </c>
      <c r="P987" s="8">
        <f t="shared" si="107"/>
        <v>41640.25</v>
      </c>
      <c r="Q987" t="b">
        <v>0</v>
      </c>
      <c r="R987" t="b">
        <v>1</v>
      </c>
      <c r="S987" t="s">
        <v>23</v>
      </c>
      <c r="T987" t="str">
        <f t="shared" si="108"/>
        <v>music</v>
      </c>
      <c r="U987" t="str">
        <f t="shared" si="109"/>
        <v>rock</v>
      </c>
    </row>
    <row r="988" spans="1:21" ht="36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4">
        <f t="shared" si="110"/>
        <v>0.40307692307692305</v>
      </c>
      <c r="H988" s="4">
        <f t="shared" si="111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105"/>
        <v>40652.208333333336</v>
      </c>
      <c r="O988" s="12">
        <f t="shared" si="106"/>
        <v>2011</v>
      </c>
      <c r="P988" s="8">
        <f t="shared" si="107"/>
        <v>40652.208333333336</v>
      </c>
      <c r="Q988" t="b">
        <v>0</v>
      </c>
      <c r="R988" t="b">
        <v>0</v>
      </c>
      <c r="S988" t="s">
        <v>23</v>
      </c>
      <c r="T988" t="str">
        <f t="shared" si="108"/>
        <v>music</v>
      </c>
      <c r="U988" t="str">
        <f t="shared" si="109"/>
        <v>rock</v>
      </c>
    </row>
    <row r="989" spans="1:21" ht="22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4">
        <f t="shared" si="110"/>
        <v>2.1679032258064517</v>
      </c>
      <c r="H989" s="4">
        <f t="shared" si="111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105"/>
        <v>42866.208333333328</v>
      </c>
      <c r="O989" s="12">
        <f t="shared" si="106"/>
        <v>2017</v>
      </c>
      <c r="P989" s="8">
        <f t="shared" si="107"/>
        <v>42866.208333333328</v>
      </c>
      <c r="Q989" t="b">
        <v>0</v>
      </c>
      <c r="R989" t="b">
        <v>0</v>
      </c>
      <c r="S989" t="s">
        <v>42</v>
      </c>
      <c r="T989" t="str">
        <f t="shared" si="108"/>
        <v>film &amp; video</v>
      </c>
      <c r="U989" t="str">
        <f t="shared" si="109"/>
        <v>documentary</v>
      </c>
    </row>
    <row r="990" spans="1:21" ht="22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4">
        <f t="shared" si="110"/>
        <v>0.52117021276595743</v>
      </c>
      <c r="H990" s="4">
        <f t="shared" si="111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105"/>
        <v>42707.25</v>
      </c>
      <c r="O990" s="12">
        <f t="shared" si="106"/>
        <v>2016</v>
      </c>
      <c r="P990" s="8">
        <f t="shared" si="107"/>
        <v>42707.25</v>
      </c>
      <c r="Q990" t="b">
        <v>0</v>
      </c>
      <c r="R990" t="b">
        <v>0</v>
      </c>
      <c r="S990" t="s">
        <v>133</v>
      </c>
      <c r="T990" t="str">
        <f t="shared" si="108"/>
        <v>publishing</v>
      </c>
      <c r="U990" t="str">
        <f t="shared" si="109"/>
        <v>radio &amp; podcasts</v>
      </c>
    </row>
    <row r="991" spans="1:21" ht="22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4">
        <f t="shared" si="110"/>
        <v>4.9958333333333336</v>
      </c>
      <c r="H991" s="4">
        <f t="shared" si="111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105"/>
        <v>43576.208333333328</v>
      </c>
      <c r="O991" s="12">
        <f t="shared" si="106"/>
        <v>2019</v>
      </c>
      <c r="P991" s="8">
        <f t="shared" si="107"/>
        <v>43576.208333333328</v>
      </c>
      <c r="Q991" t="b">
        <v>0</v>
      </c>
      <c r="R991" t="b">
        <v>0</v>
      </c>
      <c r="S991" t="s">
        <v>206</v>
      </c>
      <c r="T991" t="str">
        <f t="shared" si="108"/>
        <v>publishing</v>
      </c>
      <c r="U991" t="str">
        <f t="shared" si="109"/>
        <v>translations</v>
      </c>
    </row>
    <row r="992" spans="1:21" ht="22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4">
        <f t="shared" si="110"/>
        <v>0.87679487179487181</v>
      </c>
      <c r="H992" s="4">
        <f t="shared" si="111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105"/>
        <v>42454.208333333328</v>
      </c>
      <c r="O992" s="12">
        <f t="shared" si="106"/>
        <v>2016</v>
      </c>
      <c r="P992" s="8">
        <f t="shared" si="107"/>
        <v>42454.208333333328</v>
      </c>
      <c r="Q992" t="b">
        <v>0</v>
      </c>
      <c r="R992" t="b">
        <v>1</v>
      </c>
      <c r="S992" t="s">
        <v>53</v>
      </c>
      <c r="T992" t="str">
        <f t="shared" si="108"/>
        <v>film &amp; video</v>
      </c>
      <c r="U992" t="str">
        <f t="shared" si="109"/>
        <v>drama</v>
      </c>
    </row>
    <row r="993" spans="1:21" ht="22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4">
        <f t="shared" si="110"/>
        <v>1.131734693877551</v>
      </c>
      <c r="H993" s="4">
        <f t="shared" si="111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105"/>
        <v>41911.208333333336</v>
      </c>
      <c r="O993" s="12">
        <f t="shared" si="106"/>
        <v>2014</v>
      </c>
      <c r="P993" s="8">
        <f t="shared" si="107"/>
        <v>41911.208333333336</v>
      </c>
      <c r="Q993" t="b">
        <v>0</v>
      </c>
      <c r="R993" t="b">
        <v>1</v>
      </c>
      <c r="S993" t="s">
        <v>23</v>
      </c>
      <c r="T993" t="str">
        <f t="shared" si="108"/>
        <v>music</v>
      </c>
      <c r="U993" t="str">
        <f t="shared" si="109"/>
        <v>rock</v>
      </c>
    </row>
    <row r="994" spans="1:21" ht="22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4">
        <f t="shared" si="110"/>
        <v>4.2654838709677421</v>
      </c>
      <c r="H994" s="4">
        <f t="shared" si="111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105"/>
        <v>43241.208333333328</v>
      </c>
      <c r="O994" s="12">
        <f t="shared" si="106"/>
        <v>2018</v>
      </c>
      <c r="P994" s="8">
        <f t="shared" si="107"/>
        <v>43241.208333333328</v>
      </c>
      <c r="Q994" t="b">
        <v>0</v>
      </c>
      <c r="R994" t="b">
        <v>1</v>
      </c>
      <c r="S994" t="s">
        <v>53</v>
      </c>
      <c r="T994" t="str">
        <f t="shared" si="108"/>
        <v>film &amp; video</v>
      </c>
      <c r="U994" t="str">
        <f t="shared" si="109"/>
        <v>drama</v>
      </c>
    </row>
    <row r="995" spans="1:21" ht="22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4">
        <f t="shared" si="110"/>
        <v>0.77632653061224488</v>
      </c>
      <c r="H995" s="4">
        <f t="shared" si="111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105"/>
        <v>42379.25</v>
      </c>
      <c r="O995" s="12">
        <f t="shared" si="106"/>
        <v>2016</v>
      </c>
      <c r="P995" s="8">
        <f t="shared" si="107"/>
        <v>42379.25</v>
      </c>
      <c r="Q995" t="b">
        <v>0</v>
      </c>
      <c r="R995" t="b">
        <v>1</v>
      </c>
      <c r="S995" t="s">
        <v>122</v>
      </c>
      <c r="T995" t="str">
        <f t="shared" si="108"/>
        <v>photography</v>
      </c>
      <c r="U995" t="str">
        <f t="shared" si="109"/>
        <v>photography books</v>
      </c>
    </row>
    <row r="996" spans="1:21" ht="22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4">
        <f t="shared" si="110"/>
        <v>0.52496810772501767</v>
      </c>
      <c r="H996" s="4">
        <f t="shared" si="111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105"/>
        <v>41935.208333333336</v>
      </c>
      <c r="O996" s="12">
        <f t="shared" si="106"/>
        <v>2014</v>
      </c>
      <c r="P996" s="8">
        <f t="shared" si="107"/>
        <v>41935.208333333336</v>
      </c>
      <c r="Q996" t="b">
        <v>0</v>
      </c>
      <c r="R996" t="b">
        <v>1</v>
      </c>
      <c r="S996" t="s">
        <v>206</v>
      </c>
      <c r="T996" t="str">
        <f t="shared" si="108"/>
        <v>publishing</v>
      </c>
      <c r="U996" t="str">
        <f t="shared" si="109"/>
        <v>translations</v>
      </c>
    </row>
    <row r="997" spans="1:21" ht="22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4">
        <f t="shared" si="110"/>
        <v>1.5746762589928058</v>
      </c>
      <c r="H997" s="4">
        <f t="shared" si="111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105"/>
        <v>43437.25</v>
      </c>
      <c r="O997" s="12">
        <f t="shared" si="106"/>
        <v>2018</v>
      </c>
      <c r="P997" s="8">
        <f t="shared" si="107"/>
        <v>43437.25</v>
      </c>
      <c r="Q997" t="b">
        <v>0</v>
      </c>
      <c r="R997" t="b">
        <v>1</v>
      </c>
      <c r="S997" t="s">
        <v>17</v>
      </c>
      <c r="T997" t="str">
        <f t="shared" si="108"/>
        <v>food</v>
      </c>
      <c r="U997" t="str">
        <f t="shared" si="109"/>
        <v>food trucks</v>
      </c>
    </row>
    <row r="998" spans="1:21" ht="36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4">
        <f t="shared" si="110"/>
        <v>0.72939393939393937</v>
      </c>
      <c r="H998" s="4">
        <f t="shared" si="111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105"/>
        <v>41306.25</v>
      </c>
      <c r="O998" s="12">
        <f t="shared" si="106"/>
        <v>2013</v>
      </c>
      <c r="P998" s="8">
        <f t="shared" si="107"/>
        <v>41306.25</v>
      </c>
      <c r="Q998" t="b">
        <v>0</v>
      </c>
      <c r="R998" t="b">
        <v>0</v>
      </c>
      <c r="S998" t="s">
        <v>33</v>
      </c>
      <c r="T998" t="str">
        <f t="shared" si="108"/>
        <v>theater</v>
      </c>
      <c r="U998" t="str">
        <f t="shared" si="109"/>
        <v>plays</v>
      </c>
    </row>
    <row r="999" spans="1:21" ht="22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4">
        <f t="shared" si="110"/>
        <v>0.60565789473684206</v>
      </c>
      <c r="H999" s="4">
        <f t="shared" si="111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105"/>
        <v>41664.25</v>
      </c>
      <c r="O999" s="12">
        <f t="shared" si="106"/>
        <v>2014</v>
      </c>
      <c r="P999" s="8">
        <f t="shared" si="107"/>
        <v>41664.25</v>
      </c>
      <c r="Q999" t="b">
        <v>0</v>
      </c>
      <c r="R999" t="b">
        <v>0</v>
      </c>
      <c r="S999" t="s">
        <v>33</v>
      </c>
      <c r="T999" t="str">
        <f t="shared" si="108"/>
        <v>theater</v>
      </c>
      <c r="U999" t="str">
        <f t="shared" si="109"/>
        <v>plays</v>
      </c>
    </row>
    <row r="1000" spans="1:21" ht="22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4">
        <f t="shared" si="110"/>
        <v>0.5679129129129129</v>
      </c>
      <c r="H1000" s="4">
        <f t="shared" si="111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105"/>
        <v>40234.25</v>
      </c>
      <c r="O1000" s="12">
        <f t="shared" si="106"/>
        <v>2010</v>
      </c>
      <c r="P1000" s="8">
        <f t="shared" si="107"/>
        <v>40234.25</v>
      </c>
      <c r="Q1000" t="b">
        <v>0</v>
      </c>
      <c r="R1000" t="b">
        <v>1</v>
      </c>
      <c r="S1000" t="s">
        <v>60</v>
      </c>
      <c r="T1000" t="str">
        <f t="shared" si="108"/>
        <v>music</v>
      </c>
      <c r="U1000" t="str">
        <f t="shared" si="109"/>
        <v>indie rock</v>
      </c>
    </row>
    <row r="1001" spans="1:21" ht="22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4">
        <f t="shared" si="110"/>
        <v>0.56542754275427543</v>
      </c>
      <c r="H1001" s="4">
        <f t="shared" si="111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105"/>
        <v>42557.208333333328</v>
      </c>
      <c r="O1001" s="12">
        <f t="shared" si="106"/>
        <v>2016</v>
      </c>
      <c r="P1001" s="8">
        <f t="shared" si="107"/>
        <v>42557.208333333328</v>
      </c>
      <c r="Q1001" t="b">
        <v>0</v>
      </c>
      <c r="R1001" t="b">
        <v>0</v>
      </c>
      <c r="S1001" t="s">
        <v>17</v>
      </c>
      <c r="T1001" t="str">
        <f t="shared" si="108"/>
        <v>food</v>
      </c>
      <c r="U1001" t="str">
        <f t="shared" si="109"/>
        <v>food trucks</v>
      </c>
    </row>
  </sheetData>
  <autoFilter ref="A1:U1" xr:uid="{00000000-0001-0000-0000-000000000000}"/>
  <conditionalFormatting sqref="F2">
    <cfRule type="colorScale" priority="3">
      <colorScale>
        <cfvo type="formula" val="&quot;failed&quot;"/>
        <cfvo type="formula" val="&quot;successful&quot;"/>
        <color rgb="FFFF0000"/>
        <color rgb="FF00B050"/>
      </colorScale>
    </cfRule>
  </conditionalFormatting>
  <conditionalFormatting sqref="G1:G1048576">
    <cfRule type="colorScale" priority="1">
      <colorScale>
        <cfvo type="min"/>
        <cfvo type="percent" val="1"/>
        <cfvo type="max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7855-CD86-524F-9FDF-C78C955C9ECA}">
  <dimension ref="A3:F5"/>
  <sheetViews>
    <sheetView workbookViewId="0">
      <selection activeCell="A23" sqref="A23"/>
    </sheetView>
  </sheetViews>
  <sheetFormatPr baseColWidth="10" defaultRowHeight="16" x14ac:dyDescent="0.2"/>
  <cols>
    <col min="1" max="1" width="13.1640625" bestFit="1" customWidth="1"/>
    <col min="2" max="2" width="15.5" bestFit="1" customWidth="1"/>
    <col min="3" max="3" width="5.83203125" bestFit="1" customWidth="1"/>
    <col min="4" max="4" width="13" bestFit="1" customWidth="1"/>
    <col min="5" max="5" width="7.1640625" bestFit="1" customWidth="1"/>
    <col min="6" max="11" width="15.5" bestFit="1" customWidth="1"/>
  </cols>
  <sheetData>
    <row r="3" spans="1:6" x14ac:dyDescent="0.2">
      <c r="B3" s="5" t="s">
        <v>2037</v>
      </c>
    </row>
    <row r="4" spans="1:6" x14ac:dyDescent="0.2"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2">
      <c r="A5" t="s">
        <v>2038</v>
      </c>
      <c r="B5">
        <v>57</v>
      </c>
      <c r="C5">
        <v>364</v>
      </c>
      <c r="D5">
        <v>14</v>
      </c>
      <c r="E5">
        <v>565</v>
      </c>
      <c r="F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19C0-4B54-0C4D-9186-985ADB9B8291}">
  <dimension ref="A1:F10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8" width="15.6640625" bestFit="1" customWidth="1"/>
    <col min="9" max="9" width="19.5" bestFit="1" customWidth="1"/>
    <col min="10" max="10" width="20.5" bestFit="1" customWidth="1"/>
  </cols>
  <sheetData>
    <row r="1" spans="1:6" x14ac:dyDescent="0.2">
      <c r="A1" s="5" t="s">
        <v>2041</v>
      </c>
      <c r="B1" s="5" t="s">
        <v>2037</v>
      </c>
    </row>
    <row r="2" spans="1:6" x14ac:dyDescent="0.2">
      <c r="A2" s="5" t="s">
        <v>2039</v>
      </c>
      <c r="B2" t="s">
        <v>74</v>
      </c>
      <c r="C2" t="s">
        <v>14</v>
      </c>
      <c r="D2" t="s">
        <v>47</v>
      </c>
      <c r="E2" t="s">
        <v>20</v>
      </c>
      <c r="F2" t="s">
        <v>2036</v>
      </c>
    </row>
    <row r="3" spans="1:6" x14ac:dyDescent="0.2">
      <c r="A3" s="7" t="s">
        <v>26</v>
      </c>
      <c r="B3" s="6">
        <v>2</v>
      </c>
      <c r="C3" s="6">
        <v>16</v>
      </c>
      <c r="D3" s="6">
        <v>1</v>
      </c>
      <c r="E3" s="6">
        <v>24</v>
      </c>
      <c r="F3" s="6">
        <v>43</v>
      </c>
    </row>
    <row r="4" spans="1:6" x14ac:dyDescent="0.2">
      <c r="A4" s="7" t="s">
        <v>15</v>
      </c>
      <c r="B4" s="6">
        <v>2</v>
      </c>
      <c r="C4" s="6">
        <v>19</v>
      </c>
      <c r="D4" s="6">
        <v>1</v>
      </c>
      <c r="E4" s="6">
        <v>22</v>
      </c>
      <c r="F4" s="6">
        <v>44</v>
      </c>
    </row>
    <row r="5" spans="1:6" x14ac:dyDescent="0.2">
      <c r="A5" s="7" t="s">
        <v>98</v>
      </c>
      <c r="B5" s="6">
        <v>4</v>
      </c>
      <c r="C5" s="6">
        <v>6</v>
      </c>
      <c r="D5" s="6">
        <v>1</v>
      </c>
      <c r="E5" s="6">
        <v>12</v>
      </c>
      <c r="F5" s="6">
        <v>23</v>
      </c>
    </row>
    <row r="6" spans="1:6" x14ac:dyDescent="0.2">
      <c r="A6" s="7" t="s">
        <v>36</v>
      </c>
      <c r="B6" s="6">
        <v>1</v>
      </c>
      <c r="C6" s="6">
        <v>12</v>
      </c>
      <c r="D6" s="6">
        <v>1</v>
      </c>
      <c r="E6" s="6">
        <v>17</v>
      </c>
      <c r="F6" s="6">
        <v>31</v>
      </c>
    </row>
    <row r="7" spans="1:6" x14ac:dyDescent="0.2">
      <c r="A7" s="7" t="s">
        <v>40</v>
      </c>
      <c r="B7" s="6">
        <v>1</v>
      </c>
      <c r="C7" s="6">
        <v>18</v>
      </c>
      <c r="D7" s="6">
        <v>1</v>
      </c>
      <c r="E7" s="6">
        <v>28</v>
      </c>
      <c r="F7" s="6">
        <v>48</v>
      </c>
    </row>
    <row r="8" spans="1:6" x14ac:dyDescent="0.2">
      <c r="A8" s="7" t="s">
        <v>107</v>
      </c>
      <c r="B8" s="6">
        <v>3</v>
      </c>
      <c r="C8" s="6">
        <v>19</v>
      </c>
      <c r="D8" s="6"/>
      <c r="E8" s="6">
        <v>26</v>
      </c>
      <c r="F8" s="6">
        <v>48</v>
      </c>
    </row>
    <row r="9" spans="1:6" x14ac:dyDescent="0.2">
      <c r="A9" s="7" t="s">
        <v>21</v>
      </c>
      <c r="B9" s="6">
        <v>44</v>
      </c>
      <c r="C9" s="6">
        <v>274</v>
      </c>
      <c r="D9" s="6">
        <v>9</v>
      </c>
      <c r="E9" s="6">
        <v>436</v>
      </c>
      <c r="F9" s="6">
        <v>763</v>
      </c>
    </row>
    <row r="10" spans="1:6" x14ac:dyDescent="0.2">
      <c r="A10" s="7" t="s">
        <v>2036</v>
      </c>
      <c r="B10" s="6">
        <v>57</v>
      </c>
      <c r="C10" s="6">
        <v>364</v>
      </c>
      <c r="D10" s="6">
        <v>14</v>
      </c>
      <c r="E10" s="6">
        <v>565</v>
      </c>
      <c r="F10" s="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C3BD-E13F-6E42-A69A-DF3C720D60DB}">
  <dimension ref="A1:E18"/>
  <sheetViews>
    <sheetView topLeftCell="A2" zoomScale="99" workbookViewId="0">
      <selection activeCell="B8" sqref="B8"/>
    </sheetView>
  </sheetViews>
  <sheetFormatPr baseColWidth="10" defaultRowHeight="16" x14ac:dyDescent="0.2"/>
  <cols>
    <col min="1" max="1" width="15.83203125" bestFit="1" customWidth="1"/>
    <col min="2" max="2" width="15.6640625" bestFit="1" customWidth="1"/>
    <col min="3" max="3" width="5.83203125" bestFit="1" customWidth="1"/>
    <col min="4" max="4" width="9.6640625" bestFit="1" customWidth="1"/>
    <col min="5" max="6" width="11" bestFit="1" customWidth="1"/>
    <col min="7" max="7" width="9.6640625" bestFit="1" customWidth="1"/>
    <col min="8" max="8" width="10.33203125" bestFit="1" customWidth="1"/>
    <col min="9" max="9" width="7.1640625" bestFit="1" customWidth="1"/>
    <col min="10" max="10" width="13.1640625" bestFit="1" customWidth="1"/>
    <col min="11" max="11" width="11.5" bestFit="1" customWidth="1"/>
    <col min="12" max="12" width="4.83203125" bestFit="1" customWidth="1"/>
    <col min="13" max="13" width="6.6640625" bestFit="1" customWidth="1"/>
    <col min="14" max="14" width="6" bestFit="1" customWidth="1"/>
    <col min="15" max="15" width="11.6640625" bestFit="1" customWidth="1"/>
    <col min="16" max="16" width="9.6640625" bestFit="1" customWidth="1"/>
    <col min="17" max="17" width="10.33203125" bestFit="1" customWidth="1"/>
    <col min="18" max="18" width="7.1640625" bestFit="1" customWidth="1"/>
    <col min="19" max="19" width="10.6640625" bestFit="1" customWidth="1"/>
    <col min="20" max="20" width="11.5" bestFit="1" customWidth="1"/>
    <col min="21" max="21" width="6.6640625" bestFit="1" customWidth="1"/>
    <col min="22" max="22" width="11.6640625" bestFit="1" customWidth="1"/>
    <col min="23" max="23" width="9.6640625" bestFit="1" customWidth="1"/>
    <col min="24" max="24" width="10.33203125" bestFit="1" customWidth="1"/>
    <col min="25" max="25" width="7.1640625" bestFit="1" customWidth="1"/>
    <col min="26" max="26" width="9" bestFit="1" customWidth="1"/>
    <col min="27" max="27" width="11.83203125" bestFit="1" customWidth="1"/>
    <col min="28" max="28" width="4.83203125" bestFit="1" customWidth="1"/>
    <col min="29" max="29" width="6.6640625" bestFit="1" customWidth="1"/>
    <col min="30" max="30" width="10" bestFit="1" customWidth="1"/>
    <col min="31" max="31" width="6" bestFit="1" customWidth="1"/>
    <col min="32" max="32" width="11.6640625" bestFit="1" customWidth="1"/>
    <col min="33" max="33" width="9.6640625" bestFit="1" customWidth="1"/>
    <col min="34" max="34" width="10.33203125" bestFit="1" customWidth="1"/>
    <col min="35" max="35" width="7.1640625" bestFit="1" customWidth="1"/>
    <col min="36" max="36" width="14.33203125" bestFit="1" customWidth="1"/>
    <col min="37" max="37" width="11" bestFit="1" customWidth="1"/>
  </cols>
  <sheetData>
    <row r="1" spans="1:5" x14ac:dyDescent="0.2">
      <c r="A1" s="5" t="s">
        <v>2032</v>
      </c>
      <c r="B1" t="s">
        <v>2040</v>
      </c>
    </row>
    <row r="2" spans="1:5" x14ac:dyDescent="0.2">
      <c r="A2" s="5" t="s">
        <v>2063</v>
      </c>
      <c r="B2" t="s">
        <v>2040</v>
      </c>
    </row>
    <row r="4" spans="1:5" x14ac:dyDescent="0.2">
      <c r="A4" s="5" t="s">
        <v>2035</v>
      </c>
      <c r="B4" s="5" t="s">
        <v>2037</v>
      </c>
    </row>
    <row r="5" spans="1:5" x14ac:dyDescent="0.2">
      <c r="A5" s="5" t="s">
        <v>2039</v>
      </c>
      <c r="B5" t="s">
        <v>74</v>
      </c>
      <c r="C5" t="s">
        <v>14</v>
      </c>
      <c r="D5" t="s">
        <v>20</v>
      </c>
      <c r="E5" t="s">
        <v>2036</v>
      </c>
    </row>
    <row r="6" spans="1:5" x14ac:dyDescent="0.2">
      <c r="A6" s="7" t="s">
        <v>2064</v>
      </c>
      <c r="B6" s="6">
        <v>8</v>
      </c>
      <c r="C6" s="6">
        <v>34</v>
      </c>
      <c r="D6" s="6">
        <v>44</v>
      </c>
      <c r="E6" s="6">
        <v>86</v>
      </c>
    </row>
    <row r="7" spans="1:5" x14ac:dyDescent="0.2">
      <c r="A7" s="7" t="s">
        <v>2065</v>
      </c>
      <c r="B7" s="6">
        <v>4</v>
      </c>
      <c r="C7" s="6">
        <v>23</v>
      </c>
      <c r="D7" s="6">
        <v>37</v>
      </c>
      <c r="E7" s="6">
        <v>64</v>
      </c>
    </row>
    <row r="8" spans="1:5" x14ac:dyDescent="0.2">
      <c r="A8" s="7" t="s">
        <v>2066</v>
      </c>
      <c r="B8" s="6">
        <v>6</v>
      </c>
      <c r="C8" s="6">
        <v>42</v>
      </c>
      <c r="D8" s="6">
        <v>59</v>
      </c>
      <c r="E8" s="6">
        <v>107</v>
      </c>
    </row>
    <row r="9" spans="1:5" x14ac:dyDescent="0.2">
      <c r="A9" s="7" t="s">
        <v>2067</v>
      </c>
      <c r="B9" s="6">
        <v>3</v>
      </c>
      <c r="C9" s="6">
        <v>32</v>
      </c>
      <c r="D9" s="6">
        <v>41</v>
      </c>
      <c r="E9" s="6">
        <v>76</v>
      </c>
    </row>
    <row r="10" spans="1:5" x14ac:dyDescent="0.2">
      <c r="A10" s="7" t="s">
        <v>2068</v>
      </c>
      <c r="B10" s="6">
        <v>2</v>
      </c>
      <c r="C10" s="6">
        <v>32</v>
      </c>
      <c r="D10" s="6">
        <v>52</v>
      </c>
      <c r="E10" s="6">
        <v>86</v>
      </c>
    </row>
    <row r="11" spans="1:5" x14ac:dyDescent="0.2">
      <c r="A11" s="7" t="s">
        <v>2069</v>
      </c>
      <c r="B11" s="6">
        <v>1</v>
      </c>
      <c r="C11" s="6">
        <v>26</v>
      </c>
      <c r="D11" s="6">
        <v>44</v>
      </c>
      <c r="E11" s="6">
        <v>71</v>
      </c>
    </row>
    <row r="12" spans="1:5" x14ac:dyDescent="0.2">
      <c r="A12" s="7" t="s">
        <v>2070</v>
      </c>
      <c r="B12" s="6">
        <v>5</v>
      </c>
      <c r="C12" s="6">
        <v>34</v>
      </c>
      <c r="D12" s="6">
        <v>58</v>
      </c>
      <c r="E12" s="6">
        <v>97</v>
      </c>
    </row>
    <row r="13" spans="1:5" x14ac:dyDescent="0.2">
      <c r="A13" s="7" t="s">
        <v>2071</v>
      </c>
      <c r="B13" s="6">
        <v>5</v>
      </c>
      <c r="C13" s="6">
        <v>28</v>
      </c>
      <c r="D13" s="6">
        <v>49</v>
      </c>
      <c r="E13" s="6">
        <v>82</v>
      </c>
    </row>
    <row r="14" spans="1:5" x14ac:dyDescent="0.2">
      <c r="A14" s="7" t="s">
        <v>2072</v>
      </c>
      <c r="B14" s="6">
        <v>6</v>
      </c>
      <c r="C14" s="6">
        <v>35</v>
      </c>
      <c r="D14" s="6">
        <v>52</v>
      </c>
      <c r="E14" s="6">
        <v>93</v>
      </c>
    </row>
    <row r="15" spans="1:5" x14ac:dyDescent="0.2">
      <c r="A15" s="7" t="s">
        <v>2073</v>
      </c>
      <c r="B15" s="6">
        <v>9</v>
      </c>
      <c r="C15" s="6">
        <v>18</v>
      </c>
      <c r="D15" s="6">
        <v>39</v>
      </c>
      <c r="E15" s="6">
        <v>66</v>
      </c>
    </row>
    <row r="16" spans="1:5" x14ac:dyDescent="0.2">
      <c r="A16" s="7" t="s">
        <v>2074</v>
      </c>
      <c r="B16" s="6">
        <v>2</v>
      </c>
      <c r="C16" s="6">
        <v>30</v>
      </c>
      <c r="D16" s="6">
        <v>33</v>
      </c>
      <c r="E16" s="6">
        <v>65</v>
      </c>
    </row>
    <row r="17" spans="1:5" x14ac:dyDescent="0.2">
      <c r="A17" s="7" t="s">
        <v>2075</v>
      </c>
      <c r="B17" s="6">
        <v>6</v>
      </c>
      <c r="C17" s="6">
        <v>30</v>
      </c>
      <c r="D17" s="6">
        <v>57</v>
      </c>
      <c r="E17" s="6">
        <v>93</v>
      </c>
    </row>
    <row r="18" spans="1:5" x14ac:dyDescent="0.2">
      <c r="A18" s="7" t="s">
        <v>2036</v>
      </c>
      <c r="B18" s="6">
        <v>57</v>
      </c>
      <c r="C18" s="6">
        <v>364</v>
      </c>
      <c r="D18" s="6">
        <v>565</v>
      </c>
      <c r="E18" s="6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B6CF-7AB2-5648-96B4-3312EB12A45B}">
  <dimension ref="A1:H14"/>
  <sheetViews>
    <sheetView workbookViewId="0">
      <selection activeCell="I1" sqref="I1"/>
    </sheetView>
  </sheetViews>
  <sheetFormatPr baseColWidth="10" defaultRowHeight="16" x14ac:dyDescent="0.2"/>
  <cols>
    <col min="1" max="1" width="26.6640625" customWidth="1"/>
    <col min="2" max="2" width="16.6640625" customWidth="1"/>
    <col min="3" max="3" width="12.6640625" customWidth="1"/>
    <col min="4" max="4" width="14.83203125" customWidth="1"/>
    <col min="5" max="5" width="11.6640625" customWidth="1"/>
    <col min="6" max="6" width="19.1640625" style="4" customWidth="1"/>
    <col min="7" max="7" width="15.6640625" customWidth="1"/>
    <col min="8" max="8" width="18" customWidth="1"/>
  </cols>
  <sheetData>
    <row r="1" spans="1:8" x14ac:dyDescent="0.2">
      <c r="A1" t="s">
        <v>2</v>
      </c>
      <c r="B1" t="s">
        <v>2044</v>
      </c>
      <c r="C1" t="s">
        <v>2045</v>
      </c>
      <c r="D1" t="s">
        <v>2046</v>
      </c>
      <c r="E1" t="s">
        <v>2047</v>
      </c>
      <c r="F1" s="4" t="s">
        <v>2048</v>
      </c>
      <c r="G1" t="s">
        <v>2049</v>
      </c>
      <c r="H1" t="s">
        <v>2050</v>
      </c>
    </row>
    <row r="2" spans="1:8" x14ac:dyDescent="0.2">
      <c r="A2" t="s">
        <v>2051</v>
      </c>
      <c r="B2">
        <f>COUNTIFS(Crowdfunding!$F:$F,"successful",Crowdfunding!$D:$D,"&lt;1000")</f>
        <v>30</v>
      </c>
      <c r="C2">
        <f>COUNTIFS(Crowdfunding!$F:$F,"failed",Crowdfunding!$D:$D,"&lt;1000")</f>
        <v>20</v>
      </c>
      <c r="D2">
        <f>COUNTIFS(Crowdfunding!$F:$F,"canceled",Crowdfunding!$D:$D,"&lt;1000")</f>
        <v>1</v>
      </c>
      <c r="E2">
        <f>SUM(B2:D2)</f>
        <v>51</v>
      </c>
      <c r="F2" s="4">
        <f>B2/E14</f>
        <v>3.0425963488843813E-2</v>
      </c>
      <c r="G2" s="4">
        <f>C2/$E$14</f>
        <v>2.0283975659229209E-2</v>
      </c>
      <c r="H2" s="4">
        <f>D2/$E$14</f>
        <v>1.0141987829614604E-3</v>
      </c>
    </row>
    <row r="3" spans="1:8" x14ac:dyDescent="0.2">
      <c r="A3" t="s">
        <v>2052</v>
      </c>
      <c r="B3">
        <f>COUNTIFS(Crowdfunding!$F:$F,"successful",Crowdfunding!$D:$D,"&gt;=1000",Crowdfunding!$D:$D,"&lt;5000")</f>
        <v>191</v>
      </c>
      <c r="C3">
        <f>COUNTIFS(Crowdfunding!$F:$F,"failed",Crowdfunding!$D:$D,"&gt;=1000",Crowdfunding!$D:$D,"&lt;5000")</f>
        <v>38</v>
      </c>
      <c r="D3">
        <f>COUNTIFS(Crowdfunding!$F:$F,"canceled",Crowdfunding!$D:$D,"&gt;=1000",Crowdfunding!$D:$D,"&lt;5000")</f>
        <v>2</v>
      </c>
      <c r="E3">
        <f>SUM(B3:D3)</f>
        <v>231</v>
      </c>
      <c r="F3" s="4">
        <f>B3/$E$14</f>
        <v>0.19371196754563894</v>
      </c>
      <c r="G3" s="4">
        <f t="shared" ref="G3:G14" si="0">C3/$E$14</f>
        <v>3.8539553752535496E-2</v>
      </c>
      <c r="H3" s="4">
        <f t="shared" ref="H3:H14" si="1">D3/$E$14</f>
        <v>2.0283975659229209E-3</v>
      </c>
    </row>
    <row r="4" spans="1:8" x14ac:dyDescent="0.2">
      <c r="A4" t="s">
        <v>2053</v>
      </c>
      <c r="B4">
        <f>COUNTIFS(Crowdfunding!$F:$F,"successful",Crowdfunding!$D:$D,"&gt;=5000",Crowdfunding!$D:$D,"&lt;10000")</f>
        <v>164</v>
      </c>
      <c r="C4">
        <f>COUNTIFS(Crowdfunding!$F:$F,"failed",Crowdfunding!$D:$D,"&gt;=5000",Crowdfunding!$D:$D,"&lt;10000")</f>
        <v>126</v>
      </c>
      <c r="D4">
        <f>COUNTIFS(Crowdfunding!$F:$F,"canceled",Crowdfunding!$D:$D,"&gt;=5000",Crowdfunding!$D:$D,"&lt;10000")</f>
        <v>25</v>
      </c>
      <c r="E4">
        <f>SUM(B4:D4)</f>
        <v>315</v>
      </c>
      <c r="F4" s="4">
        <f t="shared" ref="F4:F14" si="2">B4/$E$14</f>
        <v>0.16632860040567951</v>
      </c>
      <c r="G4" s="4">
        <f t="shared" si="0"/>
        <v>0.12778904665314403</v>
      </c>
      <c r="H4" s="4">
        <f t="shared" si="1"/>
        <v>2.5354969574036511E-2</v>
      </c>
    </row>
    <row r="5" spans="1:8" x14ac:dyDescent="0.2">
      <c r="A5" t="s">
        <v>2054</v>
      </c>
      <c r="B5">
        <f>COUNTIFS(Crowdfunding!$F:$F,"successful",Crowdfunding!$D:$D,"&gt;=10000",Crowdfunding!$D:$D,"&lt;15000")</f>
        <v>4</v>
      </c>
      <c r="C5">
        <f>COUNTIFS(Crowdfunding!$F:$F,"failed",Crowdfunding!$D:$D,"&gt;=10000",Crowdfunding!$D:$D,"&lt;15000")</f>
        <v>5</v>
      </c>
      <c r="D5">
        <f>COUNTIFS(Crowdfunding!$F:$F,"canceled",Crowdfunding!$D:$D,"&gt;=10000",Crowdfunding!$D:$D,"&lt;15000")</f>
        <v>0</v>
      </c>
      <c r="E5">
        <f t="shared" ref="E5:E13" si="3">SUM(B5:D5)</f>
        <v>9</v>
      </c>
      <c r="F5" s="4">
        <f t="shared" si="2"/>
        <v>4.0567951318458417E-3</v>
      </c>
      <c r="G5" s="4">
        <f t="shared" si="0"/>
        <v>5.0709939148073022E-3</v>
      </c>
      <c r="H5" s="4">
        <f t="shared" si="1"/>
        <v>0</v>
      </c>
    </row>
    <row r="6" spans="1:8" x14ac:dyDescent="0.2">
      <c r="A6" t="s">
        <v>2055</v>
      </c>
      <c r="B6">
        <f>COUNTIFS(Crowdfunding!$F:$F,"successful",Crowdfunding!$D:$D,"&gt;=15000",Crowdfunding!$D:$D,"&lt;20000")</f>
        <v>10</v>
      </c>
      <c r="C6">
        <f>COUNTIFS(Crowdfunding!$F:$F,"failed",Crowdfunding!$D:$D,"&gt;=15000",Crowdfunding!$D:$D,"&lt;20000")</f>
        <v>0</v>
      </c>
      <c r="D6">
        <f>COUNTIFS(Crowdfunding!$F:$F,"canceled",Crowdfunding!$D:$D,"&gt;=15000",Crowdfunding!$D:$D,"&lt;20000")</f>
        <v>0</v>
      </c>
      <c r="E6">
        <f t="shared" si="3"/>
        <v>10</v>
      </c>
      <c r="F6" s="4">
        <f t="shared" si="2"/>
        <v>1.0141987829614604E-2</v>
      </c>
      <c r="G6" s="4">
        <f t="shared" si="0"/>
        <v>0</v>
      </c>
      <c r="H6" s="4">
        <f t="shared" si="1"/>
        <v>0</v>
      </c>
    </row>
    <row r="7" spans="1:8" x14ac:dyDescent="0.2">
      <c r="A7" t="s">
        <v>2056</v>
      </c>
      <c r="B7">
        <f>COUNTIFS(Crowdfunding!$F:$F,"successful",Crowdfunding!$D:$D,"&gt;=20000",Crowdfunding!$D:$D,"&lt;25000")</f>
        <v>7</v>
      </c>
      <c r="C7">
        <f>COUNTIFS(Crowdfunding!$F:$F,"failed",Crowdfunding!$D:$D,"&gt;=20000",Crowdfunding!$D:$D,"&lt;25000")</f>
        <v>0</v>
      </c>
      <c r="D7">
        <f>COUNTIFS(Crowdfunding!$F:$F,"canceled",Crowdfunding!$D:$D,"&gt;=20000",Crowdfunding!$D:$D,"&lt;25000")</f>
        <v>0</v>
      </c>
      <c r="E7">
        <f t="shared" si="3"/>
        <v>7</v>
      </c>
      <c r="F7" s="4">
        <f t="shared" si="2"/>
        <v>7.099391480730223E-3</v>
      </c>
      <c r="G7" s="4">
        <f t="shared" si="0"/>
        <v>0</v>
      </c>
      <c r="H7" s="4">
        <f t="shared" si="1"/>
        <v>0</v>
      </c>
    </row>
    <row r="8" spans="1:8" x14ac:dyDescent="0.2">
      <c r="A8" t="s">
        <v>2057</v>
      </c>
      <c r="B8">
        <f>COUNTIFS(Crowdfunding!$F:$F,"successful",Crowdfunding!$D:$D,"&gt;=25000",Crowdfunding!$D:$D,"&lt;30000")</f>
        <v>11</v>
      </c>
      <c r="C8">
        <f>COUNTIFS(Crowdfunding!$F:$F,"failed",Crowdfunding!$D:$D,"&gt;=25000",Crowdfunding!$D:$D,"&lt;30000")</f>
        <v>3</v>
      </c>
      <c r="D8">
        <f>COUNTIFS(Crowdfunding!$F:$F,"canceled",Crowdfunding!$D:$D,"&gt;=25000",Crowdfunding!$D:$D,"&lt;30000")</f>
        <v>0</v>
      </c>
      <c r="E8">
        <f t="shared" si="3"/>
        <v>14</v>
      </c>
      <c r="F8" s="4">
        <f t="shared" si="2"/>
        <v>1.1156186612576065E-2</v>
      </c>
      <c r="G8" s="4">
        <f t="shared" si="0"/>
        <v>3.0425963488843813E-3</v>
      </c>
      <c r="H8" s="4">
        <f t="shared" si="1"/>
        <v>0</v>
      </c>
    </row>
    <row r="9" spans="1:8" x14ac:dyDescent="0.2">
      <c r="A9" t="s">
        <v>2058</v>
      </c>
      <c r="B9">
        <f>COUNTIFS(Crowdfunding!$F:$F,"successful",Crowdfunding!$D:$D,"&gt;=30000",Crowdfunding!$D:$D,"&lt;35000")</f>
        <v>7</v>
      </c>
      <c r="C9">
        <f>COUNTIFS(Crowdfunding!$F:$F,"failed",Crowdfunding!$D:$D,"&gt;=30000",Crowdfunding!$D:$D,"&lt;35000")</f>
        <v>0</v>
      </c>
      <c r="D9">
        <f>COUNTIFS(Crowdfunding!$F:$F,"canceled",Crowdfunding!$D:$D,"&gt;=30000",Crowdfunding!$D:$D,"&lt;35000")</f>
        <v>0</v>
      </c>
      <c r="E9">
        <f t="shared" si="3"/>
        <v>7</v>
      </c>
      <c r="F9" s="4">
        <f t="shared" si="2"/>
        <v>7.099391480730223E-3</v>
      </c>
      <c r="G9" s="4">
        <f t="shared" si="0"/>
        <v>0</v>
      </c>
      <c r="H9" s="4">
        <f t="shared" si="1"/>
        <v>0</v>
      </c>
    </row>
    <row r="10" spans="1:8" x14ac:dyDescent="0.2">
      <c r="A10" t="s">
        <v>2059</v>
      </c>
      <c r="B10">
        <f>COUNTIFS(Crowdfunding!$F:$F,"successful",Crowdfunding!$D:$D,"&gt;=35000",Crowdfunding!$D:$D,"&lt;40000")</f>
        <v>8</v>
      </c>
      <c r="C10">
        <f>COUNTIFS(Crowdfunding!$F:$F,"failed",Crowdfunding!$D:$D,"&gt;=35000",Crowdfunding!$D:$D,"&lt;40000")</f>
        <v>3</v>
      </c>
      <c r="D10">
        <f>COUNTIFS(Crowdfunding!$F:$F,"canceled",Crowdfunding!$D:$D,"&gt;=35000",Crowdfunding!$D:$D,"&lt;40000")</f>
        <v>1</v>
      </c>
      <c r="E10">
        <f t="shared" si="3"/>
        <v>12</v>
      </c>
      <c r="F10" s="4">
        <f t="shared" si="2"/>
        <v>8.1135902636916835E-3</v>
      </c>
      <c r="G10" s="4">
        <f t="shared" si="0"/>
        <v>3.0425963488843813E-3</v>
      </c>
      <c r="H10" s="4">
        <f t="shared" si="1"/>
        <v>1.0141987829614604E-3</v>
      </c>
    </row>
    <row r="11" spans="1:8" x14ac:dyDescent="0.2">
      <c r="A11" t="s">
        <v>2060</v>
      </c>
      <c r="B11">
        <f>COUNTIFS(Crowdfunding!$F:$F,"successful",Crowdfunding!$D:$D,"&gt;=40000",Crowdfunding!$D:$D,"&lt;45000")</f>
        <v>11</v>
      </c>
      <c r="C11">
        <f>COUNTIFS(Crowdfunding!$F:$F,"failed",Crowdfunding!$D:$D,"&gt;=40000",Crowdfunding!$D:$D,"&lt;45000")</f>
        <v>3</v>
      </c>
      <c r="D11">
        <f>COUNTIFS(Crowdfunding!$F:$F,"canceled",Crowdfunding!$D:$D,"&gt;=40000",Crowdfunding!$D:$D,"&lt;45000")</f>
        <v>0</v>
      </c>
      <c r="E11">
        <f t="shared" si="3"/>
        <v>14</v>
      </c>
      <c r="F11" s="4">
        <f t="shared" si="2"/>
        <v>1.1156186612576065E-2</v>
      </c>
      <c r="G11" s="4">
        <f t="shared" si="0"/>
        <v>3.0425963488843813E-3</v>
      </c>
      <c r="H11" s="4">
        <f t="shared" si="1"/>
        <v>0</v>
      </c>
    </row>
    <row r="12" spans="1:8" x14ac:dyDescent="0.2">
      <c r="A12" t="s">
        <v>2061</v>
      </c>
      <c r="B12">
        <f>COUNTIFS(Crowdfunding!$F:$F,"successful",Crowdfunding!$D:$D,"&gt;=45000",Crowdfunding!$D:$D,"&lt;50000")</f>
        <v>8</v>
      </c>
      <c r="C12">
        <f>COUNTIFS(Crowdfunding!$F:$F,"failed",Crowdfunding!$D:$D,"&gt;=45000",Crowdfunding!$D:$D,"&lt;50000")</f>
        <v>3</v>
      </c>
      <c r="D12">
        <f>COUNTIFS(Crowdfunding!$F:$F,"canceled",Crowdfunding!$D:$D,"&gt;=45000",Crowdfunding!$D:$D,"&lt;50000")</f>
        <v>0</v>
      </c>
      <c r="E12">
        <f t="shared" si="3"/>
        <v>11</v>
      </c>
      <c r="F12" s="4">
        <f t="shared" si="2"/>
        <v>8.1135902636916835E-3</v>
      </c>
      <c r="G12" s="4">
        <f t="shared" si="0"/>
        <v>3.0425963488843813E-3</v>
      </c>
      <c r="H12" s="4">
        <f t="shared" si="1"/>
        <v>0</v>
      </c>
    </row>
    <row r="13" spans="1:8" x14ac:dyDescent="0.2">
      <c r="A13" t="s">
        <v>2062</v>
      </c>
      <c r="B13">
        <f>COUNTIFS(Crowdfunding!$F:$F,"successful",Crowdfunding!$D:$D,"&gt;=50000")</f>
        <v>114</v>
      </c>
      <c r="C13">
        <f>COUNTIFS(Crowdfunding!$F:$F,"failed",Crowdfunding!$D:$D,"&gt;=50000")</f>
        <v>163</v>
      </c>
      <c r="D13">
        <f>COUNTIFS(Crowdfunding!$F:$F,"canceled",Crowdfunding!$D:$D,"&gt;=50000")</f>
        <v>28</v>
      </c>
      <c r="E13">
        <f t="shared" si="3"/>
        <v>305</v>
      </c>
      <c r="F13" s="4">
        <f t="shared" si="2"/>
        <v>0.11561866125760649</v>
      </c>
      <c r="G13" s="4">
        <f t="shared" si="0"/>
        <v>0.16531440162271804</v>
      </c>
      <c r="H13" s="4">
        <f t="shared" si="1"/>
        <v>2.8397565922920892E-2</v>
      </c>
    </row>
    <row r="14" spans="1:8" x14ac:dyDescent="0.2">
      <c r="A14" t="s">
        <v>2076</v>
      </c>
      <c r="B14">
        <f>SUM(B2:B13)</f>
        <v>565</v>
      </c>
      <c r="C14">
        <f t="shared" ref="C14:E14" si="4">SUM(C2:C13)</f>
        <v>364</v>
      </c>
      <c r="D14">
        <f t="shared" si="4"/>
        <v>57</v>
      </c>
      <c r="E14">
        <f t="shared" si="4"/>
        <v>986</v>
      </c>
      <c r="F14" s="4">
        <f t="shared" si="2"/>
        <v>0.57302231237322521</v>
      </c>
      <c r="G14" s="4">
        <f>C14/$E$14</f>
        <v>0.36916835699797163</v>
      </c>
      <c r="H14" s="4">
        <f t="shared" si="1"/>
        <v>5.7809330628803245E-2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E3EC-8CDB-5F4E-BABE-8624366D3772}">
  <dimension ref="A1:M1001"/>
  <sheetViews>
    <sheetView workbookViewId="0">
      <selection activeCell="E4" sqref="E4"/>
    </sheetView>
  </sheetViews>
  <sheetFormatPr baseColWidth="10" defaultRowHeight="16" x14ac:dyDescent="0.2"/>
  <cols>
    <col min="2" max="2" width="12.83203125" customWidth="1"/>
    <col min="5" max="5" width="14.1640625" customWidth="1"/>
    <col min="6" max="6" width="20.33203125" customWidth="1"/>
  </cols>
  <sheetData>
    <row r="1" spans="1:13" x14ac:dyDescent="0.2">
      <c r="A1" s="17" t="s">
        <v>2090</v>
      </c>
      <c r="B1" s="17"/>
      <c r="E1" s="1" t="s">
        <v>4</v>
      </c>
      <c r="F1" s="1" t="s">
        <v>5</v>
      </c>
      <c r="H1" t="s">
        <v>14</v>
      </c>
      <c r="I1" t="s">
        <v>2090</v>
      </c>
      <c r="K1" s="17" t="s">
        <v>5</v>
      </c>
      <c r="L1" s="17"/>
      <c r="M1" s="17"/>
    </row>
    <row r="2" spans="1:13" x14ac:dyDescent="0.2">
      <c r="A2" s="15"/>
      <c r="B2" s="15"/>
      <c r="E2" t="s">
        <v>20</v>
      </c>
      <c r="F2">
        <v>158</v>
      </c>
      <c r="H2" t="s">
        <v>14</v>
      </c>
      <c r="I2">
        <v>0</v>
      </c>
      <c r="K2" s="15"/>
      <c r="L2" s="15"/>
      <c r="M2" s="15"/>
    </row>
    <row r="3" spans="1:13" x14ac:dyDescent="0.2">
      <c r="A3" s="15" t="s">
        <v>2077</v>
      </c>
      <c r="B3" s="15">
        <v>585.61538461538464</v>
      </c>
      <c r="E3" t="s">
        <v>20</v>
      </c>
      <c r="F3">
        <v>1425</v>
      </c>
      <c r="H3" t="s">
        <v>14</v>
      </c>
      <c r="I3">
        <v>24</v>
      </c>
      <c r="K3" s="15" t="s">
        <v>2077</v>
      </c>
      <c r="L3" s="15">
        <v>727.005</v>
      </c>
      <c r="M3" s="15"/>
    </row>
    <row r="4" spans="1:13" x14ac:dyDescent="0.2">
      <c r="A4" s="15" t="s">
        <v>2078</v>
      </c>
      <c r="B4" s="15">
        <v>50.38624046242748</v>
      </c>
      <c r="E4" t="s">
        <v>20</v>
      </c>
      <c r="F4">
        <v>174</v>
      </c>
      <c r="H4" t="s">
        <v>14</v>
      </c>
      <c r="I4">
        <v>53</v>
      </c>
      <c r="K4" s="15" t="s">
        <v>2078</v>
      </c>
      <c r="L4" s="15">
        <v>35.977964546481893</v>
      </c>
      <c r="M4" s="15"/>
    </row>
    <row r="5" spans="1:13" x14ac:dyDescent="0.2">
      <c r="A5" s="15" t="s">
        <v>2079</v>
      </c>
      <c r="B5" s="15">
        <v>114.5</v>
      </c>
      <c r="E5" t="s">
        <v>20</v>
      </c>
      <c r="F5">
        <v>227</v>
      </c>
      <c r="H5" t="s">
        <v>14</v>
      </c>
      <c r="I5">
        <v>18</v>
      </c>
      <c r="K5" s="15" t="s">
        <v>2079</v>
      </c>
      <c r="L5" s="15">
        <v>184.5</v>
      </c>
      <c r="M5" s="15"/>
    </row>
    <row r="6" spans="1:13" x14ac:dyDescent="0.2">
      <c r="A6" s="15" t="s">
        <v>2080</v>
      </c>
      <c r="B6" s="15">
        <v>1</v>
      </c>
      <c r="E6" t="s">
        <v>20</v>
      </c>
      <c r="F6">
        <v>220</v>
      </c>
      <c r="H6" t="s">
        <v>14</v>
      </c>
      <c r="I6">
        <v>44</v>
      </c>
      <c r="K6" s="15" t="s">
        <v>2080</v>
      </c>
      <c r="L6" s="15">
        <v>1</v>
      </c>
      <c r="M6" s="15"/>
    </row>
    <row r="7" spans="1:13" x14ac:dyDescent="0.2">
      <c r="A7" s="15" t="s">
        <v>2081</v>
      </c>
      <c r="B7" s="15">
        <v>961.30819978260524</v>
      </c>
      <c r="E7" t="s">
        <v>20</v>
      </c>
      <c r="F7">
        <v>98</v>
      </c>
      <c r="H7" t="s">
        <v>14</v>
      </c>
      <c r="I7">
        <v>27</v>
      </c>
      <c r="K7" s="15" t="s">
        <v>2081</v>
      </c>
      <c r="L7" s="15">
        <v>1137.7231354366966</v>
      </c>
      <c r="M7" s="15"/>
    </row>
    <row r="8" spans="1:13" x14ac:dyDescent="0.2">
      <c r="A8" s="15" t="s">
        <v>2082</v>
      </c>
      <c r="B8" s="15">
        <v>924113.45496927318</v>
      </c>
      <c r="E8" t="s">
        <v>20</v>
      </c>
      <c r="F8">
        <v>100</v>
      </c>
      <c r="H8" t="s">
        <v>14</v>
      </c>
      <c r="I8">
        <v>55</v>
      </c>
      <c r="K8" s="15" t="s">
        <v>2082</v>
      </c>
      <c r="L8" s="15">
        <v>1294413.9329079078</v>
      </c>
      <c r="M8" s="15"/>
    </row>
    <row r="9" spans="1:13" x14ac:dyDescent="0.2">
      <c r="A9" s="15" t="s">
        <v>2083</v>
      </c>
      <c r="B9" s="15">
        <v>8.8024511869018625</v>
      </c>
      <c r="E9" t="s">
        <v>20</v>
      </c>
      <c r="F9">
        <v>1249</v>
      </c>
      <c r="H9" t="s">
        <v>14</v>
      </c>
      <c r="I9">
        <v>200</v>
      </c>
      <c r="K9" s="15" t="s">
        <v>2083</v>
      </c>
      <c r="L9" s="15">
        <v>6.6436448329935658</v>
      </c>
      <c r="M9" s="15"/>
    </row>
    <row r="10" spans="1:13" x14ac:dyDescent="0.2">
      <c r="A10" s="15" t="s">
        <v>2084</v>
      </c>
      <c r="B10" s="15">
        <v>2.7048960546692098</v>
      </c>
      <c r="E10" t="s">
        <v>20</v>
      </c>
      <c r="F10">
        <v>1396</v>
      </c>
      <c r="H10" t="s">
        <v>14</v>
      </c>
      <c r="I10">
        <v>452</v>
      </c>
      <c r="K10" s="15" t="s">
        <v>2084</v>
      </c>
      <c r="L10" s="15">
        <v>2.4345911968821237</v>
      </c>
      <c r="M10" s="15"/>
    </row>
    <row r="11" spans="1:13" x14ac:dyDescent="0.2">
      <c r="A11" s="15" t="s">
        <v>2085</v>
      </c>
      <c r="B11" s="15">
        <v>6080</v>
      </c>
      <c r="E11" t="s">
        <v>20</v>
      </c>
      <c r="F11">
        <v>890</v>
      </c>
      <c r="H11" t="s">
        <v>14</v>
      </c>
      <c r="I11">
        <v>674</v>
      </c>
      <c r="K11" s="15" t="s">
        <v>2085</v>
      </c>
      <c r="L11" s="15">
        <v>7295</v>
      </c>
      <c r="M11" s="15"/>
    </row>
    <row r="12" spans="1:13" x14ac:dyDescent="0.2">
      <c r="A12" s="15" t="s">
        <v>2086</v>
      </c>
      <c r="B12" s="15">
        <v>0</v>
      </c>
      <c r="E12" t="s">
        <v>20</v>
      </c>
      <c r="F12">
        <v>142</v>
      </c>
      <c r="H12" t="s">
        <v>14</v>
      </c>
      <c r="I12">
        <v>558</v>
      </c>
      <c r="K12" s="15" t="s">
        <v>2086</v>
      </c>
      <c r="L12" s="15">
        <v>0</v>
      </c>
      <c r="M12" s="15"/>
    </row>
    <row r="13" spans="1:13" x14ac:dyDescent="0.2">
      <c r="A13" s="15" t="s">
        <v>2087</v>
      </c>
      <c r="B13" s="15">
        <v>6080</v>
      </c>
      <c r="E13" t="s">
        <v>20</v>
      </c>
      <c r="F13">
        <v>2673</v>
      </c>
      <c r="H13" t="s">
        <v>14</v>
      </c>
      <c r="I13">
        <v>15</v>
      </c>
      <c r="K13" s="15" t="s">
        <v>2087</v>
      </c>
      <c r="L13" s="15">
        <v>7295</v>
      </c>
      <c r="M13" s="15"/>
    </row>
    <row r="14" spans="1:13" x14ac:dyDescent="0.2">
      <c r="A14" s="15" t="s">
        <v>2088</v>
      </c>
      <c r="B14" s="15">
        <v>213164</v>
      </c>
      <c r="E14" t="s">
        <v>20</v>
      </c>
      <c r="F14">
        <v>163</v>
      </c>
      <c r="H14" t="s">
        <v>14</v>
      </c>
      <c r="I14">
        <v>2307</v>
      </c>
      <c r="K14" s="15" t="s">
        <v>2088</v>
      </c>
      <c r="L14" s="15">
        <v>727005</v>
      </c>
      <c r="M14" s="15"/>
    </row>
    <row r="15" spans="1:13" ht="17" thickBot="1" x14ac:dyDescent="0.25">
      <c r="A15" s="16" t="s">
        <v>2089</v>
      </c>
      <c r="B15" s="16">
        <v>364</v>
      </c>
      <c r="E15" t="s">
        <v>20</v>
      </c>
      <c r="F15">
        <v>2220</v>
      </c>
      <c r="H15" t="s">
        <v>14</v>
      </c>
      <c r="I15">
        <v>88</v>
      </c>
      <c r="K15" s="16" t="s">
        <v>2089</v>
      </c>
      <c r="L15" s="16">
        <v>1000</v>
      </c>
      <c r="M15" s="16"/>
    </row>
    <row r="16" spans="1:13" x14ac:dyDescent="0.2">
      <c r="B16">
        <v>1</v>
      </c>
      <c r="E16" t="s">
        <v>20</v>
      </c>
      <c r="F16">
        <v>1606</v>
      </c>
      <c r="H16" t="s">
        <v>14</v>
      </c>
      <c r="I16">
        <v>48</v>
      </c>
      <c r="L16">
        <v>1</v>
      </c>
    </row>
    <row r="17" spans="5:9" x14ac:dyDescent="0.2">
      <c r="E17" t="s">
        <v>20</v>
      </c>
      <c r="F17">
        <v>129</v>
      </c>
      <c r="H17" t="s">
        <v>14</v>
      </c>
      <c r="I17">
        <v>1</v>
      </c>
    </row>
    <row r="18" spans="5:9" x14ac:dyDescent="0.2">
      <c r="E18" t="s">
        <v>20</v>
      </c>
      <c r="F18">
        <v>226</v>
      </c>
      <c r="H18" t="s">
        <v>14</v>
      </c>
      <c r="I18">
        <v>1467</v>
      </c>
    </row>
    <row r="19" spans="5:9" x14ac:dyDescent="0.2">
      <c r="E19" t="s">
        <v>20</v>
      </c>
      <c r="F19">
        <v>5419</v>
      </c>
      <c r="H19" t="s">
        <v>14</v>
      </c>
      <c r="I19">
        <v>75</v>
      </c>
    </row>
    <row r="20" spans="5:9" x14ac:dyDescent="0.2">
      <c r="E20" t="s">
        <v>20</v>
      </c>
      <c r="F20">
        <v>165</v>
      </c>
      <c r="H20" t="s">
        <v>14</v>
      </c>
      <c r="I20">
        <v>120</v>
      </c>
    </row>
    <row r="21" spans="5:9" x14ac:dyDescent="0.2">
      <c r="E21" t="s">
        <v>20</v>
      </c>
      <c r="F21">
        <v>1965</v>
      </c>
      <c r="H21" t="s">
        <v>14</v>
      </c>
      <c r="I21">
        <v>2253</v>
      </c>
    </row>
    <row r="22" spans="5:9" x14ac:dyDescent="0.2">
      <c r="E22" t="s">
        <v>20</v>
      </c>
      <c r="F22">
        <v>16</v>
      </c>
      <c r="H22" t="s">
        <v>14</v>
      </c>
      <c r="I22">
        <v>5</v>
      </c>
    </row>
    <row r="23" spans="5:9" x14ac:dyDescent="0.2">
      <c r="E23" t="s">
        <v>20</v>
      </c>
      <c r="F23">
        <v>107</v>
      </c>
      <c r="H23" t="s">
        <v>14</v>
      </c>
      <c r="I23">
        <v>38</v>
      </c>
    </row>
    <row r="24" spans="5:9" x14ac:dyDescent="0.2">
      <c r="E24" t="s">
        <v>20</v>
      </c>
      <c r="F24">
        <v>134</v>
      </c>
      <c r="H24" t="s">
        <v>14</v>
      </c>
      <c r="I24">
        <v>12</v>
      </c>
    </row>
    <row r="25" spans="5:9" x14ac:dyDescent="0.2">
      <c r="E25" t="s">
        <v>20</v>
      </c>
      <c r="F25">
        <v>198</v>
      </c>
      <c r="H25" t="s">
        <v>14</v>
      </c>
      <c r="I25">
        <v>1684</v>
      </c>
    </row>
    <row r="26" spans="5:9" x14ac:dyDescent="0.2">
      <c r="E26" t="s">
        <v>20</v>
      </c>
      <c r="F26">
        <v>111</v>
      </c>
      <c r="H26" t="s">
        <v>14</v>
      </c>
      <c r="I26">
        <v>56</v>
      </c>
    </row>
    <row r="27" spans="5:9" x14ac:dyDescent="0.2">
      <c r="E27" t="s">
        <v>20</v>
      </c>
      <c r="F27">
        <v>222</v>
      </c>
      <c r="H27" t="s">
        <v>14</v>
      </c>
      <c r="I27">
        <v>838</v>
      </c>
    </row>
    <row r="28" spans="5:9" x14ac:dyDescent="0.2">
      <c r="E28" t="s">
        <v>20</v>
      </c>
      <c r="F28">
        <v>6212</v>
      </c>
      <c r="H28" t="s">
        <v>14</v>
      </c>
      <c r="I28">
        <v>1000</v>
      </c>
    </row>
    <row r="29" spans="5:9" x14ac:dyDescent="0.2">
      <c r="E29" t="s">
        <v>20</v>
      </c>
      <c r="F29">
        <v>98</v>
      </c>
      <c r="H29" t="s">
        <v>14</v>
      </c>
      <c r="I29">
        <v>1482</v>
      </c>
    </row>
    <row r="30" spans="5:9" x14ac:dyDescent="0.2">
      <c r="E30" t="s">
        <v>20</v>
      </c>
      <c r="F30">
        <v>92</v>
      </c>
      <c r="H30" t="s">
        <v>14</v>
      </c>
      <c r="I30">
        <v>106</v>
      </c>
    </row>
    <row r="31" spans="5:9" x14ac:dyDescent="0.2">
      <c r="E31" t="s">
        <v>20</v>
      </c>
      <c r="F31">
        <v>149</v>
      </c>
      <c r="H31" t="s">
        <v>14</v>
      </c>
      <c r="I31">
        <v>679</v>
      </c>
    </row>
    <row r="32" spans="5:9" x14ac:dyDescent="0.2">
      <c r="E32" t="s">
        <v>20</v>
      </c>
      <c r="F32">
        <v>2431</v>
      </c>
      <c r="H32" t="s">
        <v>14</v>
      </c>
      <c r="I32">
        <v>1220</v>
      </c>
    </row>
    <row r="33" spans="5:9" x14ac:dyDescent="0.2">
      <c r="E33" t="s">
        <v>20</v>
      </c>
      <c r="F33">
        <v>303</v>
      </c>
      <c r="H33" t="s">
        <v>14</v>
      </c>
      <c r="I33">
        <v>1</v>
      </c>
    </row>
    <row r="34" spans="5:9" x14ac:dyDescent="0.2">
      <c r="E34" t="s">
        <v>20</v>
      </c>
      <c r="F34">
        <v>209</v>
      </c>
      <c r="H34" t="s">
        <v>14</v>
      </c>
      <c r="I34">
        <v>37</v>
      </c>
    </row>
    <row r="35" spans="5:9" x14ac:dyDescent="0.2">
      <c r="E35" t="s">
        <v>20</v>
      </c>
      <c r="F35">
        <v>131</v>
      </c>
      <c r="H35" t="s">
        <v>14</v>
      </c>
      <c r="I35">
        <v>60</v>
      </c>
    </row>
    <row r="36" spans="5:9" x14ac:dyDescent="0.2">
      <c r="E36" t="s">
        <v>20</v>
      </c>
      <c r="F36">
        <v>164</v>
      </c>
      <c r="H36" t="s">
        <v>14</v>
      </c>
      <c r="I36">
        <v>296</v>
      </c>
    </row>
    <row r="37" spans="5:9" x14ac:dyDescent="0.2">
      <c r="E37" t="s">
        <v>20</v>
      </c>
      <c r="F37">
        <v>201</v>
      </c>
      <c r="H37" t="s">
        <v>14</v>
      </c>
      <c r="I37">
        <v>3304</v>
      </c>
    </row>
    <row r="38" spans="5:9" x14ac:dyDescent="0.2">
      <c r="E38" t="s">
        <v>20</v>
      </c>
      <c r="F38">
        <v>211</v>
      </c>
      <c r="H38" t="s">
        <v>14</v>
      </c>
      <c r="I38">
        <v>73</v>
      </c>
    </row>
    <row r="39" spans="5:9" x14ac:dyDescent="0.2">
      <c r="E39" t="s">
        <v>20</v>
      </c>
      <c r="F39">
        <v>128</v>
      </c>
      <c r="H39" t="s">
        <v>14</v>
      </c>
      <c r="I39">
        <v>3387</v>
      </c>
    </row>
    <row r="40" spans="5:9" x14ac:dyDescent="0.2">
      <c r="E40" t="s">
        <v>20</v>
      </c>
      <c r="F40">
        <v>1600</v>
      </c>
      <c r="H40" t="s">
        <v>14</v>
      </c>
      <c r="I40">
        <v>662</v>
      </c>
    </row>
    <row r="41" spans="5:9" x14ac:dyDescent="0.2">
      <c r="E41" t="s">
        <v>20</v>
      </c>
      <c r="F41">
        <v>249</v>
      </c>
      <c r="H41" t="s">
        <v>14</v>
      </c>
      <c r="I41">
        <v>774</v>
      </c>
    </row>
    <row r="42" spans="5:9" x14ac:dyDescent="0.2">
      <c r="E42" t="s">
        <v>20</v>
      </c>
      <c r="F42">
        <v>236</v>
      </c>
      <c r="H42" t="s">
        <v>14</v>
      </c>
      <c r="I42">
        <v>672</v>
      </c>
    </row>
    <row r="43" spans="5:9" x14ac:dyDescent="0.2">
      <c r="E43" t="s">
        <v>20</v>
      </c>
      <c r="F43">
        <v>4065</v>
      </c>
      <c r="H43" t="s">
        <v>14</v>
      </c>
      <c r="I43">
        <v>940</v>
      </c>
    </row>
    <row r="44" spans="5:9" x14ac:dyDescent="0.2">
      <c r="E44" t="s">
        <v>20</v>
      </c>
      <c r="F44">
        <v>246</v>
      </c>
      <c r="H44" t="s">
        <v>14</v>
      </c>
      <c r="I44">
        <v>117</v>
      </c>
    </row>
    <row r="45" spans="5:9" x14ac:dyDescent="0.2">
      <c r="E45" t="s">
        <v>20</v>
      </c>
      <c r="F45">
        <v>2475</v>
      </c>
      <c r="H45" t="s">
        <v>14</v>
      </c>
      <c r="I45">
        <v>115</v>
      </c>
    </row>
    <row r="46" spans="5:9" x14ac:dyDescent="0.2">
      <c r="E46" t="s">
        <v>20</v>
      </c>
      <c r="F46">
        <v>76</v>
      </c>
      <c r="H46" t="s">
        <v>14</v>
      </c>
      <c r="I46">
        <v>326</v>
      </c>
    </row>
    <row r="47" spans="5:9" x14ac:dyDescent="0.2">
      <c r="E47" t="s">
        <v>20</v>
      </c>
      <c r="F47">
        <v>54</v>
      </c>
      <c r="H47" t="s">
        <v>14</v>
      </c>
      <c r="I47">
        <v>1</v>
      </c>
    </row>
    <row r="48" spans="5:9" x14ac:dyDescent="0.2">
      <c r="E48" t="s">
        <v>20</v>
      </c>
      <c r="F48">
        <v>88</v>
      </c>
      <c r="H48" t="s">
        <v>14</v>
      </c>
      <c r="I48">
        <v>1467</v>
      </c>
    </row>
    <row r="49" spans="5:9" x14ac:dyDescent="0.2">
      <c r="E49" t="s">
        <v>20</v>
      </c>
      <c r="F49">
        <v>85</v>
      </c>
      <c r="H49" t="s">
        <v>14</v>
      </c>
      <c r="I49">
        <v>5681</v>
      </c>
    </row>
    <row r="50" spans="5:9" x14ac:dyDescent="0.2">
      <c r="E50" t="s">
        <v>20</v>
      </c>
      <c r="F50">
        <v>170</v>
      </c>
      <c r="H50" t="s">
        <v>14</v>
      </c>
      <c r="I50">
        <v>1059</v>
      </c>
    </row>
    <row r="51" spans="5:9" x14ac:dyDescent="0.2">
      <c r="E51" t="s">
        <v>20</v>
      </c>
      <c r="F51">
        <v>330</v>
      </c>
      <c r="H51" t="s">
        <v>14</v>
      </c>
      <c r="I51">
        <v>1194</v>
      </c>
    </row>
    <row r="52" spans="5:9" x14ac:dyDescent="0.2">
      <c r="E52" t="s">
        <v>20</v>
      </c>
      <c r="F52">
        <v>127</v>
      </c>
      <c r="H52" t="s">
        <v>14</v>
      </c>
      <c r="I52">
        <v>30</v>
      </c>
    </row>
    <row r="53" spans="5:9" x14ac:dyDescent="0.2">
      <c r="E53" t="s">
        <v>20</v>
      </c>
      <c r="F53">
        <v>411</v>
      </c>
      <c r="H53" t="s">
        <v>14</v>
      </c>
      <c r="I53">
        <v>75</v>
      </c>
    </row>
    <row r="54" spans="5:9" x14ac:dyDescent="0.2">
      <c r="E54" t="s">
        <v>20</v>
      </c>
      <c r="F54">
        <v>180</v>
      </c>
      <c r="H54" t="s">
        <v>14</v>
      </c>
      <c r="I54">
        <v>955</v>
      </c>
    </row>
    <row r="55" spans="5:9" x14ac:dyDescent="0.2">
      <c r="E55" t="s">
        <v>20</v>
      </c>
      <c r="F55">
        <v>374</v>
      </c>
      <c r="H55" t="s">
        <v>14</v>
      </c>
      <c r="I55">
        <v>67</v>
      </c>
    </row>
    <row r="56" spans="5:9" x14ac:dyDescent="0.2">
      <c r="E56" t="s">
        <v>20</v>
      </c>
      <c r="F56">
        <v>71</v>
      </c>
      <c r="H56" t="s">
        <v>14</v>
      </c>
      <c r="I56">
        <v>5</v>
      </c>
    </row>
    <row r="57" spans="5:9" x14ac:dyDescent="0.2">
      <c r="E57" t="s">
        <v>20</v>
      </c>
      <c r="F57">
        <v>203</v>
      </c>
      <c r="H57" t="s">
        <v>14</v>
      </c>
      <c r="I57">
        <v>26</v>
      </c>
    </row>
    <row r="58" spans="5:9" x14ac:dyDescent="0.2">
      <c r="E58" t="s">
        <v>20</v>
      </c>
      <c r="F58">
        <v>113</v>
      </c>
      <c r="H58" t="s">
        <v>14</v>
      </c>
      <c r="I58">
        <v>1130</v>
      </c>
    </row>
    <row r="59" spans="5:9" x14ac:dyDescent="0.2">
      <c r="E59" t="s">
        <v>20</v>
      </c>
      <c r="F59">
        <v>96</v>
      </c>
      <c r="H59" t="s">
        <v>14</v>
      </c>
      <c r="I59">
        <v>782</v>
      </c>
    </row>
    <row r="60" spans="5:9" x14ac:dyDescent="0.2">
      <c r="E60" t="s">
        <v>20</v>
      </c>
      <c r="F60">
        <v>498</v>
      </c>
      <c r="H60" t="s">
        <v>14</v>
      </c>
      <c r="I60">
        <v>210</v>
      </c>
    </row>
    <row r="61" spans="5:9" x14ac:dyDescent="0.2">
      <c r="E61" t="s">
        <v>20</v>
      </c>
      <c r="F61">
        <v>180</v>
      </c>
      <c r="H61" t="s">
        <v>14</v>
      </c>
      <c r="I61">
        <v>136</v>
      </c>
    </row>
    <row r="62" spans="5:9" x14ac:dyDescent="0.2">
      <c r="E62" t="s">
        <v>20</v>
      </c>
      <c r="F62">
        <v>27</v>
      </c>
      <c r="H62" t="s">
        <v>14</v>
      </c>
      <c r="I62">
        <v>86</v>
      </c>
    </row>
    <row r="63" spans="5:9" x14ac:dyDescent="0.2">
      <c r="E63" t="s">
        <v>20</v>
      </c>
      <c r="F63">
        <v>2331</v>
      </c>
      <c r="H63" t="s">
        <v>14</v>
      </c>
      <c r="I63">
        <v>19</v>
      </c>
    </row>
    <row r="64" spans="5:9" x14ac:dyDescent="0.2">
      <c r="E64" t="s">
        <v>20</v>
      </c>
      <c r="F64">
        <v>113</v>
      </c>
      <c r="H64" t="s">
        <v>14</v>
      </c>
      <c r="I64">
        <v>886</v>
      </c>
    </row>
    <row r="65" spans="5:9" x14ac:dyDescent="0.2">
      <c r="E65" t="s">
        <v>20</v>
      </c>
      <c r="F65">
        <v>164</v>
      </c>
      <c r="H65" t="s">
        <v>14</v>
      </c>
      <c r="I65">
        <v>35</v>
      </c>
    </row>
    <row r="66" spans="5:9" x14ac:dyDescent="0.2">
      <c r="E66" t="s">
        <v>20</v>
      </c>
      <c r="F66">
        <v>164</v>
      </c>
      <c r="H66" t="s">
        <v>14</v>
      </c>
      <c r="I66">
        <v>24</v>
      </c>
    </row>
    <row r="67" spans="5:9" x14ac:dyDescent="0.2">
      <c r="E67" t="s">
        <v>20</v>
      </c>
      <c r="F67">
        <v>336</v>
      </c>
      <c r="H67" t="s">
        <v>14</v>
      </c>
      <c r="I67">
        <v>86</v>
      </c>
    </row>
    <row r="68" spans="5:9" x14ac:dyDescent="0.2">
      <c r="E68" t="s">
        <v>20</v>
      </c>
      <c r="F68">
        <v>1917</v>
      </c>
      <c r="H68" t="s">
        <v>14</v>
      </c>
      <c r="I68">
        <v>243</v>
      </c>
    </row>
    <row r="69" spans="5:9" x14ac:dyDescent="0.2">
      <c r="E69" t="s">
        <v>20</v>
      </c>
      <c r="F69">
        <v>95</v>
      </c>
      <c r="H69" t="s">
        <v>14</v>
      </c>
      <c r="I69">
        <v>65</v>
      </c>
    </row>
    <row r="70" spans="5:9" x14ac:dyDescent="0.2">
      <c r="E70" t="s">
        <v>20</v>
      </c>
      <c r="F70">
        <v>147</v>
      </c>
      <c r="H70" t="s">
        <v>14</v>
      </c>
      <c r="I70">
        <v>100</v>
      </c>
    </row>
    <row r="71" spans="5:9" x14ac:dyDescent="0.2">
      <c r="E71" t="s">
        <v>20</v>
      </c>
      <c r="F71">
        <v>86</v>
      </c>
      <c r="H71" t="s">
        <v>14</v>
      </c>
      <c r="I71">
        <v>168</v>
      </c>
    </row>
    <row r="72" spans="5:9" x14ac:dyDescent="0.2">
      <c r="E72" t="s">
        <v>20</v>
      </c>
      <c r="F72">
        <v>83</v>
      </c>
      <c r="H72" t="s">
        <v>14</v>
      </c>
      <c r="I72">
        <v>13</v>
      </c>
    </row>
    <row r="73" spans="5:9" x14ac:dyDescent="0.2">
      <c r="E73" t="s">
        <v>20</v>
      </c>
      <c r="F73">
        <v>676</v>
      </c>
      <c r="H73" t="s">
        <v>14</v>
      </c>
      <c r="I73">
        <v>1</v>
      </c>
    </row>
    <row r="74" spans="5:9" x14ac:dyDescent="0.2">
      <c r="E74" t="s">
        <v>20</v>
      </c>
      <c r="F74">
        <v>361</v>
      </c>
      <c r="H74" t="s">
        <v>14</v>
      </c>
      <c r="I74">
        <v>40</v>
      </c>
    </row>
    <row r="75" spans="5:9" x14ac:dyDescent="0.2">
      <c r="E75" t="s">
        <v>20</v>
      </c>
      <c r="F75">
        <v>131</v>
      </c>
      <c r="H75" t="s">
        <v>14</v>
      </c>
      <c r="I75">
        <v>226</v>
      </c>
    </row>
    <row r="76" spans="5:9" x14ac:dyDescent="0.2">
      <c r="E76" t="s">
        <v>20</v>
      </c>
      <c r="F76">
        <v>126</v>
      </c>
      <c r="H76" t="s">
        <v>14</v>
      </c>
      <c r="I76">
        <v>1625</v>
      </c>
    </row>
    <row r="77" spans="5:9" x14ac:dyDescent="0.2">
      <c r="E77" t="s">
        <v>20</v>
      </c>
      <c r="F77">
        <v>275</v>
      </c>
      <c r="H77" t="s">
        <v>14</v>
      </c>
      <c r="I77">
        <v>143</v>
      </c>
    </row>
    <row r="78" spans="5:9" x14ac:dyDescent="0.2">
      <c r="E78" t="s">
        <v>20</v>
      </c>
      <c r="F78">
        <v>67</v>
      </c>
      <c r="H78" t="s">
        <v>14</v>
      </c>
      <c r="I78">
        <v>934</v>
      </c>
    </row>
    <row r="79" spans="5:9" x14ac:dyDescent="0.2">
      <c r="E79" t="s">
        <v>20</v>
      </c>
      <c r="F79">
        <v>154</v>
      </c>
      <c r="H79" t="s">
        <v>14</v>
      </c>
      <c r="I79">
        <v>17</v>
      </c>
    </row>
    <row r="80" spans="5:9" x14ac:dyDescent="0.2">
      <c r="E80" t="s">
        <v>20</v>
      </c>
      <c r="F80">
        <v>1782</v>
      </c>
      <c r="H80" t="s">
        <v>14</v>
      </c>
      <c r="I80">
        <v>2179</v>
      </c>
    </row>
    <row r="81" spans="5:9" x14ac:dyDescent="0.2">
      <c r="E81" t="s">
        <v>20</v>
      </c>
      <c r="F81">
        <v>903</v>
      </c>
      <c r="H81" t="s">
        <v>14</v>
      </c>
      <c r="I81">
        <v>931</v>
      </c>
    </row>
    <row r="82" spans="5:9" x14ac:dyDescent="0.2">
      <c r="E82" t="s">
        <v>20</v>
      </c>
      <c r="F82">
        <v>94</v>
      </c>
      <c r="H82" t="s">
        <v>14</v>
      </c>
      <c r="I82">
        <v>92</v>
      </c>
    </row>
    <row r="83" spans="5:9" x14ac:dyDescent="0.2">
      <c r="E83" t="s">
        <v>20</v>
      </c>
      <c r="F83">
        <v>180</v>
      </c>
      <c r="H83" t="s">
        <v>14</v>
      </c>
      <c r="I83">
        <v>57</v>
      </c>
    </row>
    <row r="84" spans="5:9" x14ac:dyDescent="0.2">
      <c r="E84" t="s">
        <v>20</v>
      </c>
      <c r="F84">
        <v>533</v>
      </c>
      <c r="H84" t="s">
        <v>14</v>
      </c>
      <c r="I84">
        <v>41</v>
      </c>
    </row>
    <row r="85" spans="5:9" x14ac:dyDescent="0.2">
      <c r="E85" t="s">
        <v>20</v>
      </c>
      <c r="F85">
        <v>2443</v>
      </c>
      <c r="H85" t="s">
        <v>14</v>
      </c>
      <c r="I85">
        <v>1</v>
      </c>
    </row>
    <row r="86" spans="5:9" x14ac:dyDescent="0.2">
      <c r="E86" t="s">
        <v>20</v>
      </c>
      <c r="F86">
        <v>89</v>
      </c>
      <c r="H86" t="s">
        <v>14</v>
      </c>
      <c r="I86">
        <v>101</v>
      </c>
    </row>
    <row r="87" spans="5:9" x14ac:dyDescent="0.2">
      <c r="E87" t="s">
        <v>20</v>
      </c>
      <c r="F87">
        <v>159</v>
      </c>
      <c r="H87" t="s">
        <v>14</v>
      </c>
      <c r="I87">
        <v>1335</v>
      </c>
    </row>
    <row r="88" spans="5:9" x14ac:dyDescent="0.2">
      <c r="E88" t="s">
        <v>20</v>
      </c>
      <c r="F88">
        <v>50</v>
      </c>
      <c r="H88" t="s">
        <v>14</v>
      </c>
      <c r="I88">
        <v>15</v>
      </c>
    </row>
    <row r="89" spans="5:9" x14ac:dyDescent="0.2">
      <c r="E89" t="s">
        <v>20</v>
      </c>
      <c r="F89">
        <v>186</v>
      </c>
      <c r="H89" t="s">
        <v>14</v>
      </c>
      <c r="I89">
        <v>454</v>
      </c>
    </row>
    <row r="90" spans="5:9" x14ac:dyDescent="0.2">
      <c r="E90" t="s">
        <v>20</v>
      </c>
      <c r="F90">
        <v>1071</v>
      </c>
      <c r="H90" t="s">
        <v>14</v>
      </c>
      <c r="I90">
        <v>3182</v>
      </c>
    </row>
    <row r="91" spans="5:9" x14ac:dyDescent="0.2">
      <c r="E91" t="s">
        <v>20</v>
      </c>
      <c r="F91">
        <v>117</v>
      </c>
      <c r="H91" t="s">
        <v>14</v>
      </c>
      <c r="I91">
        <v>15</v>
      </c>
    </row>
    <row r="92" spans="5:9" x14ac:dyDescent="0.2">
      <c r="E92" t="s">
        <v>20</v>
      </c>
      <c r="F92">
        <v>70</v>
      </c>
      <c r="H92" t="s">
        <v>14</v>
      </c>
      <c r="I92">
        <v>133</v>
      </c>
    </row>
    <row r="93" spans="5:9" x14ac:dyDescent="0.2">
      <c r="E93" t="s">
        <v>20</v>
      </c>
      <c r="F93">
        <v>135</v>
      </c>
      <c r="H93" t="s">
        <v>14</v>
      </c>
      <c r="I93">
        <v>2062</v>
      </c>
    </row>
    <row r="94" spans="5:9" x14ac:dyDescent="0.2">
      <c r="E94" t="s">
        <v>20</v>
      </c>
      <c r="F94">
        <v>768</v>
      </c>
      <c r="H94" t="s">
        <v>14</v>
      </c>
      <c r="I94">
        <v>29</v>
      </c>
    </row>
    <row r="95" spans="5:9" x14ac:dyDescent="0.2">
      <c r="E95" t="s">
        <v>20</v>
      </c>
      <c r="F95">
        <v>199</v>
      </c>
      <c r="H95" t="s">
        <v>14</v>
      </c>
      <c r="I95">
        <v>132</v>
      </c>
    </row>
    <row r="96" spans="5:9" x14ac:dyDescent="0.2">
      <c r="E96" t="s">
        <v>20</v>
      </c>
      <c r="F96">
        <v>107</v>
      </c>
      <c r="H96" t="s">
        <v>14</v>
      </c>
      <c r="I96">
        <v>137</v>
      </c>
    </row>
    <row r="97" spans="5:9" x14ac:dyDescent="0.2">
      <c r="E97" t="s">
        <v>20</v>
      </c>
      <c r="F97">
        <v>195</v>
      </c>
      <c r="H97" t="s">
        <v>14</v>
      </c>
      <c r="I97">
        <v>908</v>
      </c>
    </row>
    <row r="98" spans="5:9" x14ac:dyDescent="0.2">
      <c r="E98" t="s">
        <v>20</v>
      </c>
      <c r="F98">
        <v>3376</v>
      </c>
      <c r="H98" t="s">
        <v>14</v>
      </c>
      <c r="I98">
        <v>10</v>
      </c>
    </row>
    <row r="99" spans="5:9" x14ac:dyDescent="0.2">
      <c r="E99" t="s">
        <v>20</v>
      </c>
      <c r="F99">
        <v>41</v>
      </c>
      <c r="H99" t="s">
        <v>14</v>
      </c>
      <c r="I99">
        <v>1910</v>
      </c>
    </row>
    <row r="100" spans="5:9" x14ac:dyDescent="0.2">
      <c r="E100" t="s">
        <v>20</v>
      </c>
      <c r="F100">
        <v>1821</v>
      </c>
      <c r="H100" t="s">
        <v>14</v>
      </c>
      <c r="I100">
        <v>38</v>
      </c>
    </row>
    <row r="101" spans="5:9" x14ac:dyDescent="0.2">
      <c r="E101" t="s">
        <v>20</v>
      </c>
      <c r="F101">
        <v>164</v>
      </c>
      <c r="H101" t="s">
        <v>14</v>
      </c>
      <c r="I101">
        <v>104</v>
      </c>
    </row>
    <row r="102" spans="5:9" x14ac:dyDescent="0.2">
      <c r="E102" t="s">
        <v>20</v>
      </c>
      <c r="F102">
        <v>157</v>
      </c>
      <c r="H102" t="s">
        <v>14</v>
      </c>
      <c r="I102">
        <v>49</v>
      </c>
    </row>
    <row r="103" spans="5:9" x14ac:dyDescent="0.2">
      <c r="E103" t="s">
        <v>20</v>
      </c>
      <c r="F103">
        <v>246</v>
      </c>
      <c r="H103" t="s">
        <v>14</v>
      </c>
      <c r="I103">
        <v>1</v>
      </c>
    </row>
    <row r="104" spans="5:9" x14ac:dyDescent="0.2">
      <c r="E104" t="s">
        <v>20</v>
      </c>
      <c r="F104">
        <v>1396</v>
      </c>
      <c r="H104" t="s">
        <v>14</v>
      </c>
      <c r="I104">
        <v>245</v>
      </c>
    </row>
    <row r="105" spans="5:9" x14ac:dyDescent="0.2">
      <c r="E105" t="s">
        <v>20</v>
      </c>
      <c r="F105">
        <v>2506</v>
      </c>
      <c r="H105" t="s">
        <v>14</v>
      </c>
      <c r="I105">
        <v>32</v>
      </c>
    </row>
    <row r="106" spans="5:9" x14ac:dyDescent="0.2">
      <c r="E106" t="s">
        <v>20</v>
      </c>
      <c r="F106">
        <v>244</v>
      </c>
      <c r="H106" t="s">
        <v>14</v>
      </c>
      <c r="I106">
        <v>7</v>
      </c>
    </row>
    <row r="107" spans="5:9" x14ac:dyDescent="0.2">
      <c r="E107" t="s">
        <v>20</v>
      </c>
      <c r="F107">
        <v>146</v>
      </c>
      <c r="H107" t="s">
        <v>14</v>
      </c>
      <c r="I107">
        <v>803</v>
      </c>
    </row>
    <row r="108" spans="5:9" x14ac:dyDescent="0.2">
      <c r="E108" t="s">
        <v>20</v>
      </c>
      <c r="F108">
        <v>1267</v>
      </c>
      <c r="H108" t="s">
        <v>14</v>
      </c>
      <c r="I108">
        <v>16</v>
      </c>
    </row>
    <row r="109" spans="5:9" x14ac:dyDescent="0.2">
      <c r="E109" t="s">
        <v>20</v>
      </c>
      <c r="F109">
        <v>1561</v>
      </c>
      <c r="H109" t="s">
        <v>14</v>
      </c>
      <c r="I109">
        <v>31</v>
      </c>
    </row>
    <row r="110" spans="5:9" x14ac:dyDescent="0.2">
      <c r="E110" t="s">
        <v>20</v>
      </c>
      <c r="F110">
        <v>48</v>
      </c>
      <c r="H110" t="s">
        <v>14</v>
      </c>
      <c r="I110">
        <v>108</v>
      </c>
    </row>
    <row r="111" spans="5:9" x14ac:dyDescent="0.2">
      <c r="E111" t="s">
        <v>20</v>
      </c>
      <c r="F111">
        <v>2739</v>
      </c>
      <c r="H111" t="s">
        <v>14</v>
      </c>
      <c r="I111">
        <v>30</v>
      </c>
    </row>
    <row r="112" spans="5:9" x14ac:dyDescent="0.2">
      <c r="E112" t="s">
        <v>20</v>
      </c>
      <c r="F112">
        <v>3537</v>
      </c>
      <c r="H112" t="s">
        <v>14</v>
      </c>
      <c r="I112">
        <v>17</v>
      </c>
    </row>
    <row r="113" spans="5:9" x14ac:dyDescent="0.2">
      <c r="E113" t="s">
        <v>20</v>
      </c>
      <c r="F113">
        <v>2107</v>
      </c>
      <c r="H113" t="s">
        <v>14</v>
      </c>
      <c r="I113">
        <v>80</v>
      </c>
    </row>
    <row r="114" spans="5:9" x14ac:dyDescent="0.2">
      <c r="E114" t="s">
        <v>20</v>
      </c>
      <c r="F114">
        <v>3318</v>
      </c>
      <c r="H114" t="s">
        <v>14</v>
      </c>
      <c r="I114">
        <v>2468</v>
      </c>
    </row>
    <row r="115" spans="5:9" x14ac:dyDescent="0.2">
      <c r="E115" t="s">
        <v>20</v>
      </c>
      <c r="F115">
        <v>340</v>
      </c>
      <c r="H115" t="s">
        <v>14</v>
      </c>
      <c r="I115">
        <v>26</v>
      </c>
    </row>
    <row r="116" spans="5:9" x14ac:dyDescent="0.2">
      <c r="E116" t="s">
        <v>20</v>
      </c>
      <c r="F116">
        <v>1442</v>
      </c>
      <c r="H116" t="s">
        <v>14</v>
      </c>
      <c r="I116">
        <v>73</v>
      </c>
    </row>
    <row r="117" spans="5:9" x14ac:dyDescent="0.2">
      <c r="E117" t="s">
        <v>20</v>
      </c>
      <c r="F117">
        <v>126</v>
      </c>
      <c r="H117" t="s">
        <v>14</v>
      </c>
      <c r="I117">
        <v>128</v>
      </c>
    </row>
    <row r="118" spans="5:9" x14ac:dyDescent="0.2">
      <c r="E118" t="s">
        <v>20</v>
      </c>
      <c r="F118">
        <v>524</v>
      </c>
      <c r="H118" t="s">
        <v>14</v>
      </c>
      <c r="I118">
        <v>33</v>
      </c>
    </row>
    <row r="119" spans="5:9" x14ac:dyDescent="0.2">
      <c r="E119" t="s">
        <v>20</v>
      </c>
      <c r="F119">
        <v>1989</v>
      </c>
      <c r="H119" t="s">
        <v>14</v>
      </c>
      <c r="I119">
        <v>1072</v>
      </c>
    </row>
    <row r="120" spans="5:9" x14ac:dyDescent="0.2">
      <c r="E120" t="s">
        <v>20</v>
      </c>
      <c r="F120">
        <v>157</v>
      </c>
      <c r="H120" t="s">
        <v>14</v>
      </c>
      <c r="I120">
        <v>393</v>
      </c>
    </row>
    <row r="121" spans="5:9" x14ac:dyDescent="0.2">
      <c r="E121" t="s">
        <v>20</v>
      </c>
      <c r="F121">
        <v>4498</v>
      </c>
      <c r="H121" t="s">
        <v>14</v>
      </c>
      <c r="I121">
        <v>1257</v>
      </c>
    </row>
    <row r="122" spans="5:9" x14ac:dyDescent="0.2">
      <c r="E122" t="s">
        <v>20</v>
      </c>
      <c r="F122">
        <v>80</v>
      </c>
      <c r="H122" t="s">
        <v>14</v>
      </c>
      <c r="I122">
        <v>328</v>
      </c>
    </row>
    <row r="123" spans="5:9" x14ac:dyDescent="0.2">
      <c r="E123" t="s">
        <v>20</v>
      </c>
      <c r="F123">
        <v>43</v>
      </c>
      <c r="H123" t="s">
        <v>14</v>
      </c>
      <c r="I123">
        <v>147</v>
      </c>
    </row>
    <row r="124" spans="5:9" x14ac:dyDescent="0.2">
      <c r="E124" t="s">
        <v>20</v>
      </c>
      <c r="F124">
        <v>2053</v>
      </c>
      <c r="H124" t="s">
        <v>14</v>
      </c>
      <c r="I124">
        <v>830</v>
      </c>
    </row>
    <row r="125" spans="5:9" x14ac:dyDescent="0.2">
      <c r="E125" t="s">
        <v>20</v>
      </c>
      <c r="F125">
        <v>168</v>
      </c>
      <c r="H125" t="s">
        <v>14</v>
      </c>
      <c r="I125">
        <v>331</v>
      </c>
    </row>
    <row r="126" spans="5:9" x14ac:dyDescent="0.2">
      <c r="E126" t="s">
        <v>20</v>
      </c>
      <c r="F126">
        <v>4289</v>
      </c>
      <c r="H126" t="s">
        <v>14</v>
      </c>
      <c r="I126">
        <v>25</v>
      </c>
    </row>
    <row r="127" spans="5:9" x14ac:dyDescent="0.2">
      <c r="E127" t="s">
        <v>20</v>
      </c>
      <c r="F127">
        <v>165</v>
      </c>
      <c r="H127" t="s">
        <v>14</v>
      </c>
      <c r="I127">
        <v>3483</v>
      </c>
    </row>
    <row r="128" spans="5:9" x14ac:dyDescent="0.2">
      <c r="E128" t="s">
        <v>20</v>
      </c>
      <c r="F128">
        <v>1815</v>
      </c>
      <c r="H128" t="s">
        <v>14</v>
      </c>
      <c r="I128">
        <v>923</v>
      </c>
    </row>
    <row r="129" spans="5:9" x14ac:dyDescent="0.2">
      <c r="E129" t="s">
        <v>20</v>
      </c>
      <c r="F129">
        <v>397</v>
      </c>
      <c r="H129" t="s">
        <v>14</v>
      </c>
      <c r="I129">
        <v>1</v>
      </c>
    </row>
    <row r="130" spans="5:9" x14ac:dyDescent="0.2">
      <c r="E130" t="s">
        <v>20</v>
      </c>
      <c r="F130">
        <v>1539</v>
      </c>
      <c r="H130" t="s">
        <v>14</v>
      </c>
      <c r="I130">
        <v>33</v>
      </c>
    </row>
    <row r="131" spans="5:9" x14ac:dyDescent="0.2">
      <c r="E131" t="s">
        <v>20</v>
      </c>
      <c r="F131">
        <v>138</v>
      </c>
      <c r="H131" t="s">
        <v>14</v>
      </c>
      <c r="I131">
        <v>40</v>
      </c>
    </row>
    <row r="132" spans="5:9" x14ac:dyDescent="0.2">
      <c r="E132" t="s">
        <v>20</v>
      </c>
      <c r="F132">
        <v>3594</v>
      </c>
      <c r="H132" t="s">
        <v>14</v>
      </c>
      <c r="I132">
        <v>23</v>
      </c>
    </row>
    <row r="133" spans="5:9" x14ac:dyDescent="0.2">
      <c r="E133" t="s">
        <v>20</v>
      </c>
      <c r="F133">
        <v>5880</v>
      </c>
      <c r="H133" t="s">
        <v>14</v>
      </c>
      <c r="I133">
        <v>75</v>
      </c>
    </row>
    <row r="134" spans="5:9" x14ac:dyDescent="0.2">
      <c r="E134" t="s">
        <v>20</v>
      </c>
      <c r="F134">
        <v>112</v>
      </c>
      <c r="H134" t="s">
        <v>14</v>
      </c>
      <c r="I134">
        <v>2176</v>
      </c>
    </row>
    <row r="135" spans="5:9" x14ac:dyDescent="0.2">
      <c r="E135" t="s">
        <v>20</v>
      </c>
      <c r="F135">
        <v>943</v>
      </c>
      <c r="H135" t="s">
        <v>14</v>
      </c>
      <c r="I135">
        <v>441</v>
      </c>
    </row>
    <row r="136" spans="5:9" x14ac:dyDescent="0.2">
      <c r="E136" t="s">
        <v>20</v>
      </c>
      <c r="F136">
        <v>2468</v>
      </c>
      <c r="H136" t="s">
        <v>14</v>
      </c>
      <c r="I136">
        <v>25</v>
      </c>
    </row>
    <row r="137" spans="5:9" x14ac:dyDescent="0.2">
      <c r="E137" t="s">
        <v>20</v>
      </c>
      <c r="F137">
        <v>2551</v>
      </c>
      <c r="H137" t="s">
        <v>14</v>
      </c>
      <c r="I137">
        <v>127</v>
      </c>
    </row>
    <row r="138" spans="5:9" x14ac:dyDescent="0.2">
      <c r="E138" t="s">
        <v>20</v>
      </c>
      <c r="F138">
        <v>101</v>
      </c>
      <c r="H138" t="s">
        <v>14</v>
      </c>
      <c r="I138">
        <v>355</v>
      </c>
    </row>
    <row r="139" spans="5:9" x14ac:dyDescent="0.2">
      <c r="E139" t="s">
        <v>20</v>
      </c>
      <c r="F139">
        <v>92</v>
      </c>
      <c r="H139" t="s">
        <v>14</v>
      </c>
      <c r="I139">
        <v>44</v>
      </c>
    </row>
    <row r="140" spans="5:9" x14ac:dyDescent="0.2">
      <c r="E140" t="s">
        <v>20</v>
      </c>
      <c r="F140">
        <v>62</v>
      </c>
      <c r="H140" t="s">
        <v>14</v>
      </c>
      <c r="I140">
        <v>67</v>
      </c>
    </row>
    <row r="141" spans="5:9" x14ac:dyDescent="0.2">
      <c r="E141" t="s">
        <v>20</v>
      </c>
      <c r="F141">
        <v>149</v>
      </c>
      <c r="H141" t="s">
        <v>14</v>
      </c>
      <c r="I141">
        <v>1068</v>
      </c>
    </row>
    <row r="142" spans="5:9" x14ac:dyDescent="0.2">
      <c r="E142" t="s">
        <v>20</v>
      </c>
      <c r="F142">
        <v>329</v>
      </c>
      <c r="H142" t="s">
        <v>14</v>
      </c>
      <c r="I142">
        <v>424</v>
      </c>
    </row>
    <row r="143" spans="5:9" x14ac:dyDescent="0.2">
      <c r="E143" t="s">
        <v>20</v>
      </c>
      <c r="F143">
        <v>97</v>
      </c>
      <c r="H143" t="s">
        <v>14</v>
      </c>
      <c r="I143">
        <v>151</v>
      </c>
    </row>
    <row r="144" spans="5:9" x14ac:dyDescent="0.2">
      <c r="E144" t="s">
        <v>20</v>
      </c>
      <c r="F144">
        <v>1784</v>
      </c>
      <c r="H144" t="s">
        <v>14</v>
      </c>
      <c r="I144">
        <v>1608</v>
      </c>
    </row>
    <row r="145" spans="5:9" x14ac:dyDescent="0.2">
      <c r="E145" t="s">
        <v>20</v>
      </c>
      <c r="F145">
        <v>1684</v>
      </c>
      <c r="H145" t="s">
        <v>14</v>
      </c>
      <c r="I145">
        <v>941</v>
      </c>
    </row>
    <row r="146" spans="5:9" x14ac:dyDescent="0.2">
      <c r="E146" t="s">
        <v>20</v>
      </c>
      <c r="F146">
        <v>250</v>
      </c>
      <c r="H146" t="s">
        <v>14</v>
      </c>
      <c r="I146">
        <v>1</v>
      </c>
    </row>
    <row r="147" spans="5:9" x14ac:dyDescent="0.2">
      <c r="E147" t="s">
        <v>20</v>
      </c>
      <c r="F147">
        <v>238</v>
      </c>
      <c r="H147" t="s">
        <v>14</v>
      </c>
      <c r="I147">
        <v>40</v>
      </c>
    </row>
    <row r="148" spans="5:9" x14ac:dyDescent="0.2">
      <c r="E148" t="s">
        <v>20</v>
      </c>
      <c r="F148">
        <v>53</v>
      </c>
      <c r="H148" t="s">
        <v>14</v>
      </c>
      <c r="I148">
        <v>3015</v>
      </c>
    </row>
    <row r="149" spans="5:9" x14ac:dyDescent="0.2">
      <c r="E149" t="s">
        <v>20</v>
      </c>
      <c r="F149">
        <v>214</v>
      </c>
      <c r="H149" t="s">
        <v>14</v>
      </c>
      <c r="I149">
        <v>435</v>
      </c>
    </row>
    <row r="150" spans="5:9" x14ac:dyDescent="0.2">
      <c r="E150" t="s">
        <v>20</v>
      </c>
      <c r="F150">
        <v>222</v>
      </c>
      <c r="H150" t="s">
        <v>14</v>
      </c>
      <c r="I150">
        <v>714</v>
      </c>
    </row>
    <row r="151" spans="5:9" x14ac:dyDescent="0.2">
      <c r="E151" t="s">
        <v>20</v>
      </c>
      <c r="F151">
        <v>1884</v>
      </c>
      <c r="H151" t="s">
        <v>14</v>
      </c>
      <c r="I151">
        <v>5497</v>
      </c>
    </row>
    <row r="152" spans="5:9" x14ac:dyDescent="0.2">
      <c r="E152" t="s">
        <v>20</v>
      </c>
      <c r="F152">
        <v>218</v>
      </c>
      <c r="H152" t="s">
        <v>14</v>
      </c>
      <c r="I152">
        <v>418</v>
      </c>
    </row>
    <row r="153" spans="5:9" x14ac:dyDescent="0.2">
      <c r="E153" t="s">
        <v>20</v>
      </c>
      <c r="F153">
        <v>6465</v>
      </c>
      <c r="H153" t="s">
        <v>14</v>
      </c>
      <c r="I153">
        <v>1439</v>
      </c>
    </row>
    <row r="154" spans="5:9" x14ac:dyDescent="0.2">
      <c r="E154" t="s">
        <v>20</v>
      </c>
      <c r="F154">
        <v>59</v>
      </c>
      <c r="H154" t="s">
        <v>14</v>
      </c>
      <c r="I154">
        <v>15</v>
      </c>
    </row>
    <row r="155" spans="5:9" x14ac:dyDescent="0.2">
      <c r="E155" t="s">
        <v>20</v>
      </c>
      <c r="F155">
        <v>88</v>
      </c>
      <c r="H155" t="s">
        <v>14</v>
      </c>
      <c r="I155">
        <v>1999</v>
      </c>
    </row>
    <row r="156" spans="5:9" x14ac:dyDescent="0.2">
      <c r="E156" t="s">
        <v>20</v>
      </c>
      <c r="F156">
        <v>1697</v>
      </c>
      <c r="H156" t="s">
        <v>14</v>
      </c>
      <c r="I156">
        <v>118</v>
      </c>
    </row>
    <row r="157" spans="5:9" x14ac:dyDescent="0.2">
      <c r="E157" t="s">
        <v>20</v>
      </c>
      <c r="F157">
        <v>92</v>
      </c>
      <c r="H157" t="s">
        <v>14</v>
      </c>
      <c r="I157">
        <v>162</v>
      </c>
    </row>
    <row r="158" spans="5:9" x14ac:dyDescent="0.2">
      <c r="E158" t="s">
        <v>20</v>
      </c>
      <c r="F158">
        <v>186</v>
      </c>
      <c r="H158" t="s">
        <v>14</v>
      </c>
      <c r="I158">
        <v>83</v>
      </c>
    </row>
    <row r="159" spans="5:9" x14ac:dyDescent="0.2">
      <c r="E159" t="s">
        <v>20</v>
      </c>
      <c r="F159">
        <v>138</v>
      </c>
      <c r="H159" t="s">
        <v>14</v>
      </c>
      <c r="I159">
        <v>747</v>
      </c>
    </row>
    <row r="160" spans="5:9" x14ac:dyDescent="0.2">
      <c r="E160" t="s">
        <v>20</v>
      </c>
      <c r="F160">
        <v>261</v>
      </c>
      <c r="H160" t="s">
        <v>14</v>
      </c>
      <c r="I160">
        <v>84</v>
      </c>
    </row>
    <row r="161" spans="5:9" x14ac:dyDescent="0.2">
      <c r="E161" t="s">
        <v>20</v>
      </c>
      <c r="F161">
        <v>107</v>
      </c>
      <c r="H161" t="s">
        <v>14</v>
      </c>
      <c r="I161">
        <v>91</v>
      </c>
    </row>
    <row r="162" spans="5:9" x14ac:dyDescent="0.2">
      <c r="E162" t="s">
        <v>20</v>
      </c>
      <c r="F162">
        <v>199</v>
      </c>
      <c r="H162" t="s">
        <v>14</v>
      </c>
      <c r="I162">
        <v>792</v>
      </c>
    </row>
    <row r="163" spans="5:9" x14ac:dyDescent="0.2">
      <c r="E163" t="s">
        <v>20</v>
      </c>
      <c r="F163">
        <v>5512</v>
      </c>
      <c r="H163" t="s">
        <v>14</v>
      </c>
      <c r="I163">
        <v>32</v>
      </c>
    </row>
    <row r="164" spans="5:9" x14ac:dyDescent="0.2">
      <c r="E164" t="s">
        <v>20</v>
      </c>
      <c r="F164">
        <v>86</v>
      </c>
      <c r="H164" t="s">
        <v>14</v>
      </c>
      <c r="I164">
        <v>186</v>
      </c>
    </row>
    <row r="165" spans="5:9" x14ac:dyDescent="0.2">
      <c r="E165" t="s">
        <v>20</v>
      </c>
      <c r="F165">
        <v>2768</v>
      </c>
      <c r="H165" t="s">
        <v>14</v>
      </c>
      <c r="I165">
        <v>605</v>
      </c>
    </row>
    <row r="166" spans="5:9" x14ac:dyDescent="0.2">
      <c r="E166" t="s">
        <v>20</v>
      </c>
      <c r="F166">
        <v>48</v>
      </c>
      <c r="H166" t="s">
        <v>14</v>
      </c>
      <c r="I166">
        <v>1</v>
      </c>
    </row>
    <row r="167" spans="5:9" x14ac:dyDescent="0.2">
      <c r="E167" t="s">
        <v>20</v>
      </c>
      <c r="F167">
        <v>87</v>
      </c>
      <c r="H167" t="s">
        <v>14</v>
      </c>
      <c r="I167">
        <v>31</v>
      </c>
    </row>
    <row r="168" spans="5:9" x14ac:dyDescent="0.2">
      <c r="E168" t="s">
        <v>20</v>
      </c>
      <c r="F168">
        <v>1894</v>
      </c>
      <c r="H168" t="s">
        <v>14</v>
      </c>
      <c r="I168">
        <v>1181</v>
      </c>
    </row>
    <row r="169" spans="5:9" x14ac:dyDescent="0.2">
      <c r="E169" t="s">
        <v>20</v>
      </c>
      <c r="F169">
        <v>282</v>
      </c>
      <c r="H169" t="s">
        <v>14</v>
      </c>
      <c r="I169">
        <v>39</v>
      </c>
    </row>
    <row r="170" spans="5:9" x14ac:dyDescent="0.2">
      <c r="E170" t="s">
        <v>20</v>
      </c>
      <c r="F170">
        <v>116</v>
      </c>
      <c r="H170" t="s">
        <v>14</v>
      </c>
      <c r="I170">
        <v>46</v>
      </c>
    </row>
    <row r="171" spans="5:9" x14ac:dyDescent="0.2">
      <c r="E171" t="s">
        <v>20</v>
      </c>
      <c r="F171">
        <v>83</v>
      </c>
      <c r="H171" t="s">
        <v>14</v>
      </c>
      <c r="I171">
        <v>105</v>
      </c>
    </row>
    <row r="172" spans="5:9" x14ac:dyDescent="0.2">
      <c r="E172" t="s">
        <v>20</v>
      </c>
      <c r="F172">
        <v>91</v>
      </c>
      <c r="H172" t="s">
        <v>14</v>
      </c>
      <c r="I172">
        <v>535</v>
      </c>
    </row>
    <row r="173" spans="5:9" x14ac:dyDescent="0.2">
      <c r="E173" t="s">
        <v>20</v>
      </c>
      <c r="F173">
        <v>546</v>
      </c>
      <c r="H173" t="s">
        <v>14</v>
      </c>
      <c r="I173">
        <v>16</v>
      </c>
    </row>
    <row r="174" spans="5:9" x14ac:dyDescent="0.2">
      <c r="E174" t="s">
        <v>20</v>
      </c>
      <c r="F174">
        <v>393</v>
      </c>
      <c r="H174" t="s">
        <v>14</v>
      </c>
      <c r="I174">
        <v>575</v>
      </c>
    </row>
    <row r="175" spans="5:9" x14ac:dyDescent="0.2">
      <c r="E175" t="s">
        <v>20</v>
      </c>
      <c r="F175">
        <v>133</v>
      </c>
      <c r="H175" t="s">
        <v>14</v>
      </c>
      <c r="I175">
        <v>1120</v>
      </c>
    </row>
    <row r="176" spans="5:9" x14ac:dyDescent="0.2">
      <c r="E176" t="s">
        <v>20</v>
      </c>
      <c r="F176">
        <v>254</v>
      </c>
      <c r="H176" t="s">
        <v>14</v>
      </c>
      <c r="I176">
        <v>113</v>
      </c>
    </row>
    <row r="177" spans="5:9" x14ac:dyDescent="0.2">
      <c r="E177" t="s">
        <v>20</v>
      </c>
      <c r="F177">
        <v>176</v>
      </c>
      <c r="H177" t="s">
        <v>14</v>
      </c>
      <c r="I177">
        <v>1538</v>
      </c>
    </row>
    <row r="178" spans="5:9" x14ac:dyDescent="0.2">
      <c r="E178" t="s">
        <v>20</v>
      </c>
      <c r="F178">
        <v>337</v>
      </c>
      <c r="H178" t="s">
        <v>14</v>
      </c>
      <c r="I178">
        <v>9</v>
      </c>
    </row>
    <row r="179" spans="5:9" x14ac:dyDescent="0.2">
      <c r="E179" t="s">
        <v>20</v>
      </c>
      <c r="F179">
        <v>107</v>
      </c>
      <c r="H179" t="s">
        <v>14</v>
      </c>
      <c r="I179">
        <v>554</v>
      </c>
    </row>
    <row r="180" spans="5:9" x14ac:dyDescent="0.2">
      <c r="E180" t="s">
        <v>20</v>
      </c>
      <c r="F180">
        <v>183</v>
      </c>
      <c r="H180" t="s">
        <v>14</v>
      </c>
      <c r="I180">
        <v>648</v>
      </c>
    </row>
    <row r="181" spans="5:9" x14ac:dyDescent="0.2">
      <c r="E181" t="s">
        <v>20</v>
      </c>
      <c r="F181">
        <v>72</v>
      </c>
      <c r="H181" t="s">
        <v>14</v>
      </c>
      <c r="I181">
        <v>21</v>
      </c>
    </row>
    <row r="182" spans="5:9" x14ac:dyDescent="0.2">
      <c r="E182" t="s">
        <v>20</v>
      </c>
      <c r="F182">
        <v>295</v>
      </c>
      <c r="H182" t="s">
        <v>14</v>
      </c>
      <c r="I182">
        <v>54</v>
      </c>
    </row>
    <row r="183" spans="5:9" x14ac:dyDescent="0.2">
      <c r="E183" t="s">
        <v>20</v>
      </c>
      <c r="F183">
        <v>142</v>
      </c>
      <c r="H183" t="s">
        <v>14</v>
      </c>
      <c r="I183">
        <v>120</v>
      </c>
    </row>
    <row r="184" spans="5:9" x14ac:dyDescent="0.2">
      <c r="E184" t="s">
        <v>20</v>
      </c>
      <c r="F184">
        <v>85</v>
      </c>
      <c r="H184" t="s">
        <v>14</v>
      </c>
      <c r="I184">
        <v>579</v>
      </c>
    </row>
    <row r="185" spans="5:9" x14ac:dyDescent="0.2">
      <c r="E185" t="s">
        <v>20</v>
      </c>
      <c r="F185">
        <v>659</v>
      </c>
      <c r="H185" t="s">
        <v>14</v>
      </c>
      <c r="I185">
        <v>2072</v>
      </c>
    </row>
    <row r="186" spans="5:9" x14ac:dyDescent="0.2">
      <c r="E186" t="s">
        <v>20</v>
      </c>
      <c r="F186">
        <v>121</v>
      </c>
      <c r="H186" t="s">
        <v>14</v>
      </c>
      <c r="I186">
        <v>0</v>
      </c>
    </row>
    <row r="187" spans="5:9" x14ac:dyDescent="0.2">
      <c r="E187" t="s">
        <v>20</v>
      </c>
      <c r="F187">
        <v>3742</v>
      </c>
      <c r="H187" t="s">
        <v>14</v>
      </c>
      <c r="I187">
        <v>1796</v>
      </c>
    </row>
    <row r="188" spans="5:9" x14ac:dyDescent="0.2">
      <c r="E188" t="s">
        <v>20</v>
      </c>
      <c r="F188">
        <v>223</v>
      </c>
      <c r="H188" t="s">
        <v>14</v>
      </c>
      <c r="I188">
        <v>62</v>
      </c>
    </row>
    <row r="189" spans="5:9" x14ac:dyDescent="0.2">
      <c r="E189" t="s">
        <v>20</v>
      </c>
      <c r="F189">
        <v>133</v>
      </c>
      <c r="H189" t="s">
        <v>14</v>
      </c>
      <c r="I189">
        <v>347</v>
      </c>
    </row>
    <row r="190" spans="5:9" x14ac:dyDescent="0.2">
      <c r="E190" t="s">
        <v>20</v>
      </c>
      <c r="F190">
        <v>5168</v>
      </c>
      <c r="H190" t="s">
        <v>14</v>
      </c>
      <c r="I190">
        <v>19</v>
      </c>
    </row>
    <row r="191" spans="5:9" x14ac:dyDescent="0.2">
      <c r="E191" t="s">
        <v>20</v>
      </c>
      <c r="F191">
        <v>307</v>
      </c>
      <c r="H191" t="s">
        <v>14</v>
      </c>
      <c r="I191">
        <v>1258</v>
      </c>
    </row>
    <row r="192" spans="5:9" x14ac:dyDescent="0.2">
      <c r="E192" t="s">
        <v>20</v>
      </c>
      <c r="F192">
        <v>2441</v>
      </c>
      <c r="H192" t="s">
        <v>14</v>
      </c>
      <c r="I192">
        <v>362</v>
      </c>
    </row>
    <row r="193" spans="5:9" x14ac:dyDescent="0.2">
      <c r="E193" t="s">
        <v>20</v>
      </c>
      <c r="F193">
        <v>1385</v>
      </c>
      <c r="H193" t="s">
        <v>14</v>
      </c>
      <c r="I193">
        <v>133</v>
      </c>
    </row>
    <row r="194" spans="5:9" x14ac:dyDescent="0.2">
      <c r="E194" t="s">
        <v>20</v>
      </c>
      <c r="F194">
        <v>190</v>
      </c>
      <c r="H194" t="s">
        <v>14</v>
      </c>
      <c r="I194">
        <v>846</v>
      </c>
    </row>
    <row r="195" spans="5:9" x14ac:dyDescent="0.2">
      <c r="E195" t="s">
        <v>20</v>
      </c>
      <c r="F195">
        <v>470</v>
      </c>
      <c r="H195" t="s">
        <v>14</v>
      </c>
      <c r="I195">
        <v>10</v>
      </c>
    </row>
    <row r="196" spans="5:9" x14ac:dyDescent="0.2">
      <c r="E196" t="s">
        <v>20</v>
      </c>
      <c r="F196">
        <v>253</v>
      </c>
      <c r="H196" t="s">
        <v>14</v>
      </c>
      <c r="I196">
        <v>191</v>
      </c>
    </row>
    <row r="197" spans="5:9" x14ac:dyDescent="0.2">
      <c r="E197" t="s">
        <v>20</v>
      </c>
      <c r="F197">
        <v>1113</v>
      </c>
      <c r="H197" t="s">
        <v>14</v>
      </c>
      <c r="I197">
        <v>1979</v>
      </c>
    </row>
    <row r="198" spans="5:9" x14ac:dyDescent="0.2">
      <c r="E198" t="s">
        <v>20</v>
      </c>
      <c r="F198">
        <v>2283</v>
      </c>
      <c r="H198" t="s">
        <v>14</v>
      </c>
      <c r="I198">
        <v>63</v>
      </c>
    </row>
    <row r="199" spans="5:9" x14ac:dyDescent="0.2">
      <c r="E199" t="s">
        <v>20</v>
      </c>
      <c r="F199">
        <v>1095</v>
      </c>
      <c r="H199" t="s">
        <v>14</v>
      </c>
      <c r="I199">
        <v>6080</v>
      </c>
    </row>
    <row r="200" spans="5:9" x14ac:dyDescent="0.2">
      <c r="E200" t="s">
        <v>20</v>
      </c>
      <c r="F200">
        <v>1690</v>
      </c>
      <c r="H200" t="s">
        <v>14</v>
      </c>
      <c r="I200">
        <v>80</v>
      </c>
    </row>
    <row r="201" spans="5:9" x14ac:dyDescent="0.2">
      <c r="E201" t="s">
        <v>20</v>
      </c>
      <c r="F201">
        <v>191</v>
      </c>
      <c r="H201" t="s">
        <v>14</v>
      </c>
      <c r="I201">
        <v>9</v>
      </c>
    </row>
    <row r="202" spans="5:9" x14ac:dyDescent="0.2">
      <c r="E202" t="s">
        <v>20</v>
      </c>
      <c r="F202">
        <v>2013</v>
      </c>
      <c r="H202" t="s">
        <v>14</v>
      </c>
      <c r="I202">
        <v>1784</v>
      </c>
    </row>
    <row r="203" spans="5:9" x14ac:dyDescent="0.2">
      <c r="E203" t="s">
        <v>20</v>
      </c>
      <c r="F203">
        <v>1703</v>
      </c>
      <c r="H203" t="s">
        <v>14</v>
      </c>
      <c r="I203">
        <v>243</v>
      </c>
    </row>
    <row r="204" spans="5:9" x14ac:dyDescent="0.2">
      <c r="E204" t="s">
        <v>20</v>
      </c>
      <c r="F204">
        <v>80</v>
      </c>
      <c r="H204" t="s">
        <v>14</v>
      </c>
      <c r="I204">
        <v>1296</v>
      </c>
    </row>
    <row r="205" spans="5:9" x14ac:dyDescent="0.2">
      <c r="E205" t="s">
        <v>20</v>
      </c>
      <c r="F205">
        <v>41</v>
      </c>
      <c r="H205" t="s">
        <v>14</v>
      </c>
      <c r="I205">
        <v>77</v>
      </c>
    </row>
    <row r="206" spans="5:9" x14ac:dyDescent="0.2">
      <c r="E206" t="s">
        <v>20</v>
      </c>
      <c r="F206">
        <v>187</v>
      </c>
      <c r="H206" t="s">
        <v>14</v>
      </c>
      <c r="I206">
        <v>395</v>
      </c>
    </row>
    <row r="207" spans="5:9" x14ac:dyDescent="0.2">
      <c r="E207" t="s">
        <v>20</v>
      </c>
      <c r="F207">
        <v>2875</v>
      </c>
      <c r="H207" t="s">
        <v>14</v>
      </c>
      <c r="I207">
        <v>49</v>
      </c>
    </row>
    <row r="208" spans="5:9" x14ac:dyDescent="0.2">
      <c r="E208" t="s">
        <v>20</v>
      </c>
      <c r="F208">
        <v>88</v>
      </c>
      <c r="H208" t="s">
        <v>14</v>
      </c>
      <c r="I208">
        <v>180</v>
      </c>
    </row>
    <row r="209" spans="5:9" x14ac:dyDescent="0.2">
      <c r="E209" t="s">
        <v>20</v>
      </c>
      <c r="F209">
        <v>191</v>
      </c>
      <c r="H209" t="s">
        <v>14</v>
      </c>
      <c r="I209">
        <v>2690</v>
      </c>
    </row>
    <row r="210" spans="5:9" x14ac:dyDescent="0.2">
      <c r="E210" t="s">
        <v>20</v>
      </c>
      <c r="F210">
        <v>139</v>
      </c>
      <c r="H210" t="s">
        <v>14</v>
      </c>
      <c r="I210">
        <v>2779</v>
      </c>
    </row>
    <row r="211" spans="5:9" x14ac:dyDescent="0.2">
      <c r="E211" t="s">
        <v>20</v>
      </c>
      <c r="F211">
        <v>186</v>
      </c>
      <c r="H211" t="s">
        <v>14</v>
      </c>
      <c r="I211">
        <v>92</v>
      </c>
    </row>
    <row r="212" spans="5:9" x14ac:dyDescent="0.2">
      <c r="E212" t="s">
        <v>20</v>
      </c>
      <c r="F212">
        <v>112</v>
      </c>
      <c r="H212" t="s">
        <v>14</v>
      </c>
      <c r="I212">
        <v>1028</v>
      </c>
    </row>
    <row r="213" spans="5:9" x14ac:dyDescent="0.2">
      <c r="E213" t="s">
        <v>20</v>
      </c>
      <c r="F213">
        <v>101</v>
      </c>
      <c r="H213" t="s">
        <v>14</v>
      </c>
      <c r="I213">
        <v>26</v>
      </c>
    </row>
    <row r="214" spans="5:9" x14ac:dyDescent="0.2">
      <c r="E214" t="s">
        <v>20</v>
      </c>
      <c r="F214">
        <v>206</v>
      </c>
      <c r="H214" t="s">
        <v>14</v>
      </c>
      <c r="I214">
        <v>1790</v>
      </c>
    </row>
    <row r="215" spans="5:9" x14ac:dyDescent="0.2">
      <c r="E215" t="s">
        <v>20</v>
      </c>
      <c r="F215">
        <v>154</v>
      </c>
      <c r="H215" t="s">
        <v>14</v>
      </c>
      <c r="I215">
        <v>37</v>
      </c>
    </row>
    <row r="216" spans="5:9" x14ac:dyDescent="0.2">
      <c r="E216" t="s">
        <v>20</v>
      </c>
      <c r="F216">
        <v>5966</v>
      </c>
      <c r="H216" t="s">
        <v>14</v>
      </c>
      <c r="I216">
        <v>35</v>
      </c>
    </row>
    <row r="217" spans="5:9" x14ac:dyDescent="0.2">
      <c r="E217" t="s">
        <v>20</v>
      </c>
      <c r="F217">
        <v>169</v>
      </c>
      <c r="H217" t="s">
        <v>14</v>
      </c>
      <c r="I217">
        <v>558</v>
      </c>
    </row>
    <row r="218" spans="5:9" x14ac:dyDescent="0.2">
      <c r="E218" t="s">
        <v>20</v>
      </c>
      <c r="F218">
        <v>2106</v>
      </c>
      <c r="H218" t="s">
        <v>14</v>
      </c>
      <c r="I218">
        <v>64</v>
      </c>
    </row>
    <row r="219" spans="5:9" x14ac:dyDescent="0.2">
      <c r="E219" t="s">
        <v>20</v>
      </c>
      <c r="F219">
        <v>131</v>
      </c>
      <c r="H219" t="s">
        <v>14</v>
      </c>
      <c r="I219">
        <v>245</v>
      </c>
    </row>
    <row r="220" spans="5:9" x14ac:dyDescent="0.2">
      <c r="E220" t="s">
        <v>20</v>
      </c>
      <c r="F220">
        <v>84</v>
      </c>
      <c r="H220" t="s">
        <v>14</v>
      </c>
      <c r="I220">
        <v>71</v>
      </c>
    </row>
    <row r="221" spans="5:9" x14ac:dyDescent="0.2">
      <c r="E221" t="s">
        <v>20</v>
      </c>
      <c r="F221">
        <v>155</v>
      </c>
      <c r="H221" t="s">
        <v>14</v>
      </c>
      <c r="I221">
        <v>42</v>
      </c>
    </row>
    <row r="222" spans="5:9" x14ac:dyDescent="0.2">
      <c r="E222" t="s">
        <v>20</v>
      </c>
      <c r="F222">
        <v>189</v>
      </c>
      <c r="H222" t="s">
        <v>14</v>
      </c>
      <c r="I222">
        <v>156</v>
      </c>
    </row>
    <row r="223" spans="5:9" x14ac:dyDescent="0.2">
      <c r="E223" t="s">
        <v>20</v>
      </c>
      <c r="F223">
        <v>4799</v>
      </c>
      <c r="H223" t="s">
        <v>14</v>
      </c>
      <c r="I223">
        <v>1368</v>
      </c>
    </row>
    <row r="224" spans="5:9" x14ac:dyDescent="0.2">
      <c r="E224" t="s">
        <v>20</v>
      </c>
      <c r="F224">
        <v>1137</v>
      </c>
      <c r="H224" t="s">
        <v>14</v>
      </c>
      <c r="I224">
        <v>102</v>
      </c>
    </row>
    <row r="225" spans="5:9" x14ac:dyDescent="0.2">
      <c r="E225" t="s">
        <v>20</v>
      </c>
      <c r="F225">
        <v>1152</v>
      </c>
      <c r="H225" t="s">
        <v>14</v>
      </c>
      <c r="I225">
        <v>86</v>
      </c>
    </row>
    <row r="226" spans="5:9" x14ac:dyDescent="0.2">
      <c r="E226" t="s">
        <v>20</v>
      </c>
      <c r="F226">
        <v>50</v>
      </c>
      <c r="H226" t="s">
        <v>14</v>
      </c>
      <c r="I226">
        <v>253</v>
      </c>
    </row>
    <row r="227" spans="5:9" x14ac:dyDescent="0.2">
      <c r="E227" t="s">
        <v>20</v>
      </c>
      <c r="F227">
        <v>3059</v>
      </c>
      <c r="H227" t="s">
        <v>14</v>
      </c>
      <c r="I227">
        <v>157</v>
      </c>
    </row>
    <row r="228" spans="5:9" x14ac:dyDescent="0.2">
      <c r="E228" t="s">
        <v>20</v>
      </c>
      <c r="F228">
        <v>34</v>
      </c>
      <c r="H228" t="s">
        <v>14</v>
      </c>
      <c r="I228">
        <v>183</v>
      </c>
    </row>
    <row r="229" spans="5:9" x14ac:dyDescent="0.2">
      <c r="E229" t="s">
        <v>20</v>
      </c>
      <c r="F229">
        <v>220</v>
      </c>
      <c r="H229" t="s">
        <v>14</v>
      </c>
      <c r="I229">
        <v>82</v>
      </c>
    </row>
    <row r="230" spans="5:9" x14ac:dyDescent="0.2">
      <c r="E230" t="s">
        <v>20</v>
      </c>
      <c r="F230">
        <v>1604</v>
      </c>
      <c r="H230" t="s">
        <v>14</v>
      </c>
      <c r="I230">
        <v>1</v>
      </c>
    </row>
    <row r="231" spans="5:9" x14ac:dyDescent="0.2">
      <c r="E231" t="s">
        <v>20</v>
      </c>
      <c r="F231">
        <v>454</v>
      </c>
      <c r="H231" t="s">
        <v>14</v>
      </c>
      <c r="I231">
        <v>1198</v>
      </c>
    </row>
    <row r="232" spans="5:9" x14ac:dyDescent="0.2">
      <c r="E232" t="s">
        <v>20</v>
      </c>
      <c r="F232">
        <v>123</v>
      </c>
      <c r="H232" t="s">
        <v>14</v>
      </c>
      <c r="I232">
        <v>648</v>
      </c>
    </row>
    <row r="233" spans="5:9" x14ac:dyDescent="0.2">
      <c r="E233" t="s">
        <v>20</v>
      </c>
      <c r="F233">
        <v>299</v>
      </c>
      <c r="H233" t="s">
        <v>14</v>
      </c>
      <c r="I233">
        <v>64</v>
      </c>
    </row>
    <row r="234" spans="5:9" x14ac:dyDescent="0.2">
      <c r="E234" t="s">
        <v>20</v>
      </c>
      <c r="F234">
        <v>2237</v>
      </c>
      <c r="H234" t="s">
        <v>14</v>
      </c>
      <c r="I234">
        <v>62</v>
      </c>
    </row>
    <row r="235" spans="5:9" x14ac:dyDescent="0.2">
      <c r="E235" t="s">
        <v>20</v>
      </c>
      <c r="F235">
        <v>645</v>
      </c>
      <c r="H235" t="s">
        <v>14</v>
      </c>
      <c r="I235">
        <v>750</v>
      </c>
    </row>
    <row r="236" spans="5:9" x14ac:dyDescent="0.2">
      <c r="E236" t="s">
        <v>20</v>
      </c>
      <c r="F236">
        <v>484</v>
      </c>
      <c r="H236" t="s">
        <v>14</v>
      </c>
      <c r="I236">
        <v>105</v>
      </c>
    </row>
    <row r="237" spans="5:9" x14ac:dyDescent="0.2">
      <c r="E237" t="s">
        <v>20</v>
      </c>
      <c r="F237">
        <v>154</v>
      </c>
      <c r="H237" t="s">
        <v>14</v>
      </c>
      <c r="I237">
        <v>2604</v>
      </c>
    </row>
    <row r="238" spans="5:9" x14ac:dyDescent="0.2">
      <c r="E238" t="s">
        <v>20</v>
      </c>
      <c r="F238">
        <v>82</v>
      </c>
      <c r="H238" t="s">
        <v>14</v>
      </c>
      <c r="I238">
        <v>65</v>
      </c>
    </row>
    <row r="239" spans="5:9" x14ac:dyDescent="0.2">
      <c r="E239" t="s">
        <v>20</v>
      </c>
      <c r="F239">
        <v>134</v>
      </c>
      <c r="H239" t="s">
        <v>14</v>
      </c>
      <c r="I239">
        <v>94</v>
      </c>
    </row>
    <row r="240" spans="5:9" x14ac:dyDescent="0.2">
      <c r="E240" t="s">
        <v>20</v>
      </c>
      <c r="F240">
        <v>5203</v>
      </c>
      <c r="H240" t="s">
        <v>14</v>
      </c>
      <c r="I240">
        <v>257</v>
      </c>
    </row>
    <row r="241" spans="5:9" x14ac:dyDescent="0.2">
      <c r="E241" t="s">
        <v>20</v>
      </c>
      <c r="F241">
        <v>94</v>
      </c>
      <c r="H241" t="s">
        <v>14</v>
      </c>
      <c r="I241">
        <v>2928</v>
      </c>
    </row>
    <row r="242" spans="5:9" x14ac:dyDescent="0.2">
      <c r="E242" t="s">
        <v>20</v>
      </c>
      <c r="F242">
        <v>205</v>
      </c>
      <c r="H242" t="s">
        <v>14</v>
      </c>
      <c r="I242">
        <v>4697</v>
      </c>
    </row>
    <row r="243" spans="5:9" x14ac:dyDescent="0.2">
      <c r="E243" t="s">
        <v>20</v>
      </c>
      <c r="F243">
        <v>92</v>
      </c>
      <c r="H243" t="s">
        <v>14</v>
      </c>
      <c r="I243">
        <v>2915</v>
      </c>
    </row>
    <row r="244" spans="5:9" x14ac:dyDescent="0.2">
      <c r="E244" t="s">
        <v>20</v>
      </c>
      <c r="F244">
        <v>219</v>
      </c>
      <c r="H244" t="s">
        <v>14</v>
      </c>
      <c r="I244">
        <v>18</v>
      </c>
    </row>
    <row r="245" spans="5:9" x14ac:dyDescent="0.2">
      <c r="E245" t="s">
        <v>20</v>
      </c>
      <c r="F245">
        <v>2526</v>
      </c>
      <c r="H245" t="s">
        <v>14</v>
      </c>
      <c r="I245">
        <v>602</v>
      </c>
    </row>
    <row r="246" spans="5:9" x14ac:dyDescent="0.2">
      <c r="E246" t="s">
        <v>20</v>
      </c>
      <c r="F246">
        <v>94</v>
      </c>
      <c r="H246" t="s">
        <v>14</v>
      </c>
      <c r="I246">
        <v>1</v>
      </c>
    </row>
    <row r="247" spans="5:9" x14ac:dyDescent="0.2">
      <c r="E247" t="s">
        <v>20</v>
      </c>
      <c r="F247">
        <v>1713</v>
      </c>
      <c r="H247" t="s">
        <v>14</v>
      </c>
      <c r="I247">
        <v>3868</v>
      </c>
    </row>
    <row r="248" spans="5:9" x14ac:dyDescent="0.2">
      <c r="E248" t="s">
        <v>20</v>
      </c>
      <c r="F248">
        <v>249</v>
      </c>
      <c r="H248" t="s">
        <v>14</v>
      </c>
      <c r="I248">
        <v>504</v>
      </c>
    </row>
    <row r="249" spans="5:9" x14ac:dyDescent="0.2">
      <c r="E249" t="s">
        <v>20</v>
      </c>
      <c r="F249">
        <v>192</v>
      </c>
      <c r="H249" t="s">
        <v>14</v>
      </c>
      <c r="I249">
        <v>14</v>
      </c>
    </row>
    <row r="250" spans="5:9" x14ac:dyDescent="0.2">
      <c r="E250" t="s">
        <v>20</v>
      </c>
      <c r="F250">
        <v>247</v>
      </c>
      <c r="H250" t="s">
        <v>14</v>
      </c>
      <c r="I250">
        <v>750</v>
      </c>
    </row>
    <row r="251" spans="5:9" x14ac:dyDescent="0.2">
      <c r="E251" t="s">
        <v>20</v>
      </c>
      <c r="F251">
        <v>2293</v>
      </c>
      <c r="H251" t="s">
        <v>14</v>
      </c>
      <c r="I251">
        <v>77</v>
      </c>
    </row>
    <row r="252" spans="5:9" x14ac:dyDescent="0.2">
      <c r="E252" t="s">
        <v>20</v>
      </c>
      <c r="F252">
        <v>3131</v>
      </c>
      <c r="H252" t="s">
        <v>14</v>
      </c>
      <c r="I252">
        <v>752</v>
      </c>
    </row>
    <row r="253" spans="5:9" x14ac:dyDescent="0.2">
      <c r="E253" t="s">
        <v>20</v>
      </c>
      <c r="F253">
        <v>143</v>
      </c>
      <c r="H253" t="s">
        <v>14</v>
      </c>
      <c r="I253">
        <v>131</v>
      </c>
    </row>
    <row r="254" spans="5:9" x14ac:dyDescent="0.2">
      <c r="E254" t="s">
        <v>20</v>
      </c>
      <c r="F254">
        <v>296</v>
      </c>
      <c r="H254" t="s">
        <v>14</v>
      </c>
      <c r="I254">
        <v>87</v>
      </c>
    </row>
    <row r="255" spans="5:9" x14ac:dyDescent="0.2">
      <c r="E255" t="s">
        <v>20</v>
      </c>
      <c r="F255">
        <v>170</v>
      </c>
      <c r="H255" t="s">
        <v>14</v>
      </c>
      <c r="I255">
        <v>1063</v>
      </c>
    </row>
    <row r="256" spans="5:9" x14ac:dyDescent="0.2">
      <c r="E256" t="s">
        <v>20</v>
      </c>
      <c r="F256">
        <v>86</v>
      </c>
      <c r="H256" t="s">
        <v>14</v>
      </c>
      <c r="I256">
        <v>76</v>
      </c>
    </row>
    <row r="257" spans="5:9" x14ac:dyDescent="0.2">
      <c r="E257" t="s">
        <v>20</v>
      </c>
      <c r="F257">
        <v>6286</v>
      </c>
      <c r="H257" t="s">
        <v>14</v>
      </c>
      <c r="I257">
        <v>4428</v>
      </c>
    </row>
    <row r="258" spans="5:9" x14ac:dyDescent="0.2">
      <c r="E258" t="s">
        <v>20</v>
      </c>
      <c r="F258">
        <v>3727</v>
      </c>
      <c r="H258" t="s">
        <v>14</v>
      </c>
      <c r="I258">
        <v>58</v>
      </c>
    </row>
    <row r="259" spans="5:9" x14ac:dyDescent="0.2">
      <c r="E259" t="s">
        <v>20</v>
      </c>
      <c r="F259">
        <v>1605</v>
      </c>
      <c r="H259" t="s">
        <v>14</v>
      </c>
      <c r="I259">
        <v>111</v>
      </c>
    </row>
    <row r="260" spans="5:9" x14ac:dyDescent="0.2">
      <c r="E260" t="s">
        <v>20</v>
      </c>
      <c r="F260">
        <v>2120</v>
      </c>
      <c r="H260" t="s">
        <v>14</v>
      </c>
      <c r="I260">
        <v>2955</v>
      </c>
    </row>
    <row r="261" spans="5:9" x14ac:dyDescent="0.2">
      <c r="E261" t="s">
        <v>20</v>
      </c>
      <c r="F261">
        <v>50</v>
      </c>
      <c r="H261" t="s">
        <v>14</v>
      </c>
      <c r="I261">
        <v>1657</v>
      </c>
    </row>
    <row r="262" spans="5:9" x14ac:dyDescent="0.2">
      <c r="E262" t="s">
        <v>20</v>
      </c>
      <c r="F262">
        <v>2080</v>
      </c>
      <c r="H262" t="s">
        <v>14</v>
      </c>
      <c r="I262">
        <v>926</v>
      </c>
    </row>
    <row r="263" spans="5:9" x14ac:dyDescent="0.2">
      <c r="E263" t="s">
        <v>20</v>
      </c>
      <c r="F263">
        <v>2105</v>
      </c>
      <c r="H263" t="s">
        <v>14</v>
      </c>
      <c r="I263">
        <v>77</v>
      </c>
    </row>
    <row r="264" spans="5:9" x14ac:dyDescent="0.2">
      <c r="E264" t="s">
        <v>20</v>
      </c>
      <c r="F264">
        <v>2436</v>
      </c>
      <c r="H264" t="s">
        <v>14</v>
      </c>
      <c r="I264">
        <v>1748</v>
      </c>
    </row>
    <row r="265" spans="5:9" x14ac:dyDescent="0.2">
      <c r="E265" t="s">
        <v>20</v>
      </c>
      <c r="F265">
        <v>80</v>
      </c>
      <c r="H265" t="s">
        <v>14</v>
      </c>
      <c r="I265">
        <v>79</v>
      </c>
    </row>
    <row r="266" spans="5:9" x14ac:dyDescent="0.2">
      <c r="E266" t="s">
        <v>20</v>
      </c>
      <c r="F266">
        <v>42</v>
      </c>
      <c r="H266" t="s">
        <v>14</v>
      </c>
      <c r="I266">
        <v>889</v>
      </c>
    </row>
    <row r="267" spans="5:9" x14ac:dyDescent="0.2">
      <c r="E267" t="s">
        <v>20</v>
      </c>
      <c r="F267">
        <v>139</v>
      </c>
      <c r="H267" t="s">
        <v>14</v>
      </c>
      <c r="I267">
        <v>56</v>
      </c>
    </row>
    <row r="268" spans="5:9" x14ac:dyDescent="0.2">
      <c r="E268" t="s">
        <v>20</v>
      </c>
      <c r="F268">
        <v>159</v>
      </c>
      <c r="H268" t="s">
        <v>14</v>
      </c>
      <c r="I268">
        <v>1</v>
      </c>
    </row>
    <row r="269" spans="5:9" x14ac:dyDescent="0.2">
      <c r="E269" t="s">
        <v>20</v>
      </c>
      <c r="F269">
        <v>381</v>
      </c>
      <c r="H269" t="s">
        <v>14</v>
      </c>
      <c r="I269">
        <v>83</v>
      </c>
    </row>
    <row r="270" spans="5:9" x14ac:dyDescent="0.2">
      <c r="E270" t="s">
        <v>20</v>
      </c>
      <c r="F270">
        <v>194</v>
      </c>
      <c r="H270" t="s">
        <v>14</v>
      </c>
      <c r="I270">
        <v>2025</v>
      </c>
    </row>
    <row r="271" spans="5:9" x14ac:dyDescent="0.2">
      <c r="E271" t="s">
        <v>20</v>
      </c>
      <c r="F271">
        <v>106</v>
      </c>
      <c r="H271" t="s">
        <v>14</v>
      </c>
      <c r="I271">
        <v>14</v>
      </c>
    </row>
    <row r="272" spans="5:9" x14ac:dyDescent="0.2">
      <c r="E272" t="s">
        <v>20</v>
      </c>
      <c r="F272">
        <v>142</v>
      </c>
      <c r="H272" t="s">
        <v>14</v>
      </c>
      <c r="I272">
        <v>656</v>
      </c>
    </row>
    <row r="273" spans="5:9" x14ac:dyDescent="0.2">
      <c r="E273" t="s">
        <v>20</v>
      </c>
      <c r="F273">
        <v>211</v>
      </c>
      <c r="H273" t="s">
        <v>14</v>
      </c>
      <c r="I273">
        <v>1596</v>
      </c>
    </row>
    <row r="274" spans="5:9" x14ac:dyDescent="0.2">
      <c r="E274" t="s">
        <v>20</v>
      </c>
      <c r="F274">
        <v>2756</v>
      </c>
      <c r="H274" t="s">
        <v>14</v>
      </c>
      <c r="I274">
        <v>10</v>
      </c>
    </row>
    <row r="275" spans="5:9" x14ac:dyDescent="0.2">
      <c r="E275" t="s">
        <v>20</v>
      </c>
      <c r="F275">
        <v>173</v>
      </c>
      <c r="H275" t="s">
        <v>14</v>
      </c>
      <c r="I275">
        <v>1121</v>
      </c>
    </row>
    <row r="276" spans="5:9" x14ac:dyDescent="0.2">
      <c r="E276" t="s">
        <v>20</v>
      </c>
      <c r="F276">
        <v>87</v>
      </c>
      <c r="H276" t="s">
        <v>14</v>
      </c>
      <c r="I276">
        <v>15</v>
      </c>
    </row>
    <row r="277" spans="5:9" x14ac:dyDescent="0.2">
      <c r="E277" t="s">
        <v>20</v>
      </c>
      <c r="F277">
        <v>1572</v>
      </c>
      <c r="H277" t="s">
        <v>14</v>
      </c>
      <c r="I277">
        <v>191</v>
      </c>
    </row>
    <row r="278" spans="5:9" x14ac:dyDescent="0.2">
      <c r="E278" t="s">
        <v>20</v>
      </c>
      <c r="F278">
        <v>2346</v>
      </c>
      <c r="H278" t="s">
        <v>14</v>
      </c>
      <c r="I278">
        <v>16</v>
      </c>
    </row>
    <row r="279" spans="5:9" x14ac:dyDescent="0.2">
      <c r="E279" t="s">
        <v>20</v>
      </c>
      <c r="F279">
        <v>115</v>
      </c>
      <c r="H279" t="s">
        <v>14</v>
      </c>
      <c r="I279">
        <v>17</v>
      </c>
    </row>
    <row r="280" spans="5:9" x14ac:dyDescent="0.2">
      <c r="E280" t="s">
        <v>20</v>
      </c>
      <c r="F280">
        <v>85</v>
      </c>
      <c r="H280" t="s">
        <v>14</v>
      </c>
      <c r="I280">
        <v>34</v>
      </c>
    </row>
    <row r="281" spans="5:9" x14ac:dyDescent="0.2">
      <c r="E281" t="s">
        <v>20</v>
      </c>
      <c r="F281">
        <v>144</v>
      </c>
      <c r="H281" t="s">
        <v>14</v>
      </c>
      <c r="I281">
        <v>1</v>
      </c>
    </row>
    <row r="282" spans="5:9" x14ac:dyDescent="0.2">
      <c r="E282" t="s">
        <v>20</v>
      </c>
      <c r="F282">
        <v>2443</v>
      </c>
      <c r="H282" t="s">
        <v>14</v>
      </c>
      <c r="I282">
        <v>1274</v>
      </c>
    </row>
    <row r="283" spans="5:9" x14ac:dyDescent="0.2">
      <c r="E283" t="s">
        <v>20</v>
      </c>
      <c r="F283">
        <v>64</v>
      </c>
      <c r="H283" t="s">
        <v>14</v>
      </c>
      <c r="I283">
        <v>210</v>
      </c>
    </row>
    <row r="284" spans="5:9" x14ac:dyDescent="0.2">
      <c r="E284" t="s">
        <v>20</v>
      </c>
      <c r="F284">
        <v>268</v>
      </c>
      <c r="H284" t="s">
        <v>14</v>
      </c>
      <c r="I284">
        <v>248</v>
      </c>
    </row>
    <row r="285" spans="5:9" x14ac:dyDescent="0.2">
      <c r="E285" t="s">
        <v>20</v>
      </c>
      <c r="F285">
        <v>195</v>
      </c>
      <c r="H285" t="s">
        <v>14</v>
      </c>
      <c r="I285">
        <v>513</v>
      </c>
    </row>
    <row r="286" spans="5:9" x14ac:dyDescent="0.2">
      <c r="E286" t="s">
        <v>20</v>
      </c>
      <c r="F286">
        <v>186</v>
      </c>
      <c r="H286" t="s">
        <v>14</v>
      </c>
      <c r="I286">
        <v>3410</v>
      </c>
    </row>
    <row r="287" spans="5:9" x14ac:dyDescent="0.2">
      <c r="E287" t="s">
        <v>20</v>
      </c>
      <c r="F287">
        <v>460</v>
      </c>
      <c r="H287" t="s">
        <v>14</v>
      </c>
      <c r="I287">
        <v>10</v>
      </c>
    </row>
    <row r="288" spans="5:9" x14ac:dyDescent="0.2">
      <c r="E288" t="s">
        <v>20</v>
      </c>
      <c r="F288">
        <v>2528</v>
      </c>
      <c r="H288" t="s">
        <v>14</v>
      </c>
      <c r="I288">
        <v>2201</v>
      </c>
    </row>
    <row r="289" spans="5:9" x14ac:dyDescent="0.2">
      <c r="E289" t="s">
        <v>20</v>
      </c>
      <c r="F289">
        <v>3657</v>
      </c>
      <c r="H289" t="s">
        <v>14</v>
      </c>
      <c r="I289">
        <v>676</v>
      </c>
    </row>
    <row r="290" spans="5:9" x14ac:dyDescent="0.2">
      <c r="E290" t="s">
        <v>20</v>
      </c>
      <c r="F290">
        <v>131</v>
      </c>
      <c r="H290" t="s">
        <v>14</v>
      </c>
      <c r="I290">
        <v>831</v>
      </c>
    </row>
    <row r="291" spans="5:9" x14ac:dyDescent="0.2">
      <c r="E291" t="s">
        <v>20</v>
      </c>
      <c r="F291">
        <v>239</v>
      </c>
      <c r="H291" t="s">
        <v>14</v>
      </c>
      <c r="I291">
        <v>859</v>
      </c>
    </row>
    <row r="292" spans="5:9" x14ac:dyDescent="0.2">
      <c r="E292" t="s">
        <v>20</v>
      </c>
      <c r="F292">
        <v>78</v>
      </c>
      <c r="H292" t="s">
        <v>14</v>
      </c>
      <c r="I292">
        <v>45</v>
      </c>
    </row>
    <row r="293" spans="5:9" x14ac:dyDescent="0.2">
      <c r="E293" t="s">
        <v>20</v>
      </c>
      <c r="F293">
        <v>1773</v>
      </c>
      <c r="H293" t="s">
        <v>14</v>
      </c>
      <c r="I293">
        <v>6</v>
      </c>
    </row>
    <row r="294" spans="5:9" x14ac:dyDescent="0.2">
      <c r="E294" t="s">
        <v>20</v>
      </c>
      <c r="F294">
        <v>32</v>
      </c>
      <c r="H294" t="s">
        <v>14</v>
      </c>
      <c r="I294">
        <v>7</v>
      </c>
    </row>
    <row r="295" spans="5:9" x14ac:dyDescent="0.2">
      <c r="E295" t="s">
        <v>20</v>
      </c>
      <c r="F295">
        <v>369</v>
      </c>
      <c r="H295" t="s">
        <v>14</v>
      </c>
      <c r="I295">
        <v>31</v>
      </c>
    </row>
    <row r="296" spans="5:9" x14ac:dyDescent="0.2">
      <c r="E296" t="s">
        <v>20</v>
      </c>
      <c r="F296">
        <v>89</v>
      </c>
      <c r="H296" t="s">
        <v>14</v>
      </c>
      <c r="I296">
        <v>78</v>
      </c>
    </row>
    <row r="297" spans="5:9" x14ac:dyDescent="0.2">
      <c r="E297" t="s">
        <v>20</v>
      </c>
      <c r="F297">
        <v>147</v>
      </c>
      <c r="H297" t="s">
        <v>14</v>
      </c>
      <c r="I297">
        <v>1225</v>
      </c>
    </row>
    <row r="298" spans="5:9" x14ac:dyDescent="0.2">
      <c r="E298" t="s">
        <v>20</v>
      </c>
      <c r="F298">
        <v>126</v>
      </c>
      <c r="H298" t="s">
        <v>14</v>
      </c>
      <c r="I298">
        <v>1</v>
      </c>
    </row>
    <row r="299" spans="5:9" x14ac:dyDescent="0.2">
      <c r="E299" t="s">
        <v>20</v>
      </c>
      <c r="F299">
        <v>2218</v>
      </c>
      <c r="H299" t="s">
        <v>14</v>
      </c>
      <c r="I299">
        <v>67</v>
      </c>
    </row>
    <row r="300" spans="5:9" x14ac:dyDescent="0.2">
      <c r="E300" t="s">
        <v>20</v>
      </c>
      <c r="F300">
        <v>202</v>
      </c>
      <c r="H300" t="s">
        <v>14</v>
      </c>
      <c r="I300">
        <v>19</v>
      </c>
    </row>
    <row r="301" spans="5:9" x14ac:dyDescent="0.2">
      <c r="E301" t="s">
        <v>20</v>
      </c>
      <c r="F301">
        <v>140</v>
      </c>
      <c r="H301" t="s">
        <v>14</v>
      </c>
      <c r="I301">
        <v>2108</v>
      </c>
    </row>
    <row r="302" spans="5:9" x14ac:dyDescent="0.2">
      <c r="E302" t="s">
        <v>20</v>
      </c>
      <c r="F302">
        <v>1052</v>
      </c>
      <c r="H302" t="s">
        <v>14</v>
      </c>
      <c r="I302">
        <v>679</v>
      </c>
    </row>
    <row r="303" spans="5:9" x14ac:dyDescent="0.2">
      <c r="E303" t="s">
        <v>20</v>
      </c>
      <c r="F303">
        <v>247</v>
      </c>
      <c r="H303" t="s">
        <v>14</v>
      </c>
      <c r="I303">
        <v>36</v>
      </c>
    </row>
    <row r="304" spans="5:9" x14ac:dyDescent="0.2">
      <c r="E304" t="s">
        <v>20</v>
      </c>
      <c r="F304">
        <v>84</v>
      </c>
      <c r="H304" t="s">
        <v>14</v>
      </c>
      <c r="I304">
        <v>47</v>
      </c>
    </row>
    <row r="305" spans="5:9" x14ac:dyDescent="0.2">
      <c r="E305" t="s">
        <v>20</v>
      </c>
      <c r="F305">
        <v>88</v>
      </c>
      <c r="H305" t="s">
        <v>14</v>
      </c>
      <c r="I305">
        <v>70</v>
      </c>
    </row>
    <row r="306" spans="5:9" x14ac:dyDescent="0.2">
      <c r="E306" t="s">
        <v>20</v>
      </c>
      <c r="F306">
        <v>156</v>
      </c>
      <c r="H306" t="s">
        <v>14</v>
      </c>
      <c r="I306">
        <v>154</v>
      </c>
    </row>
    <row r="307" spans="5:9" x14ac:dyDescent="0.2">
      <c r="E307" t="s">
        <v>20</v>
      </c>
      <c r="F307">
        <v>2985</v>
      </c>
      <c r="H307" t="s">
        <v>14</v>
      </c>
      <c r="I307">
        <v>22</v>
      </c>
    </row>
    <row r="308" spans="5:9" x14ac:dyDescent="0.2">
      <c r="E308" t="s">
        <v>20</v>
      </c>
      <c r="F308">
        <v>762</v>
      </c>
      <c r="H308" t="s">
        <v>14</v>
      </c>
      <c r="I308">
        <v>1758</v>
      </c>
    </row>
    <row r="309" spans="5:9" x14ac:dyDescent="0.2">
      <c r="E309" t="s">
        <v>20</v>
      </c>
      <c r="F309">
        <v>554</v>
      </c>
      <c r="H309" t="s">
        <v>14</v>
      </c>
      <c r="I309">
        <v>94</v>
      </c>
    </row>
    <row r="310" spans="5:9" x14ac:dyDescent="0.2">
      <c r="E310" t="s">
        <v>20</v>
      </c>
      <c r="F310">
        <v>135</v>
      </c>
      <c r="H310" t="s">
        <v>14</v>
      </c>
      <c r="I310">
        <v>33</v>
      </c>
    </row>
    <row r="311" spans="5:9" x14ac:dyDescent="0.2">
      <c r="E311" t="s">
        <v>20</v>
      </c>
      <c r="F311">
        <v>122</v>
      </c>
      <c r="H311" t="s">
        <v>14</v>
      </c>
      <c r="I311">
        <v>1</v>
      </c>
    </row>
    <row r="312" spans="5:9" x14ac:dyDescent="0.2">
      <c r="E312" t="s">
        <v>20</v>
      </c>
      <c r="F312">
        <v>221</v>
      </c>
      <c r="H312" t="s">
        <v>14</v>
      </c>
      <c r="I312">
        <v>31</v>
      </c>
    </row>
    <row r="313" spans="5:9" x14ac:dyDescent="0.2">
      <c r="E313" t="s">
        <v>20</v>
      </c>
      <c r="F313">
        <v>126</v>
      </c>
      <c r="H313" t="s">
        <v>14</v>
      </c>
      <c r="I313">
        <v>35</v>
      </c>
    </row>
    <row r="314" spans="5:9" x14ac:dyDescent="0.2">
      <c r="E314" t="s">
        <v>20</v>
      </c>
      <c r="F314">
        <v>1022</v>
      </c>
      <c r="H314" t="s">
        <v>14</v>
      </c>
      <c r="I314">
        <v>63</v>
      </c>
    </row>
    <row r="315" spans="5:9" x14ac:dyDescent="0.2">
      <c r="E315" t="s">
        <v>20</v>
      </c>
      <c r="F315">
        <v>3177</v>
      </c>
      <c r="H315" t="s">
        <v>14</v>
      </c>
      <c r="I315">
        <v>526</v>
      </c>
    </row>
    <row r="316" spans="5:9" x14ac:dyDescent="0.2">
      <c r="E316" t="s">
        <v>20</v>
      </c>
      <c r="F316">
        <v>198</v>
      </c>
      <c r="H316" t="s">
        <v>14</v>
      </c>
      <c r="I316">
        <v>121</v>
      </c>
    </row>
    <row r="317" spans="5:9" x14ac:dyDescent="0.2">
      <c r="E317" t="s">
        <v>20</v>
      </c>
      <c r="F317">
        <v>85</v>
      </c>
      <c r="H317" t="s">
        <v>14</v>
      </c>
      <c r="I317">
        <v>67</v>
      </c>
    </row>
    <row r="318" spans="5:9" x14ac:dyDescent="0.2">
      <c r="E318" t="s">
        <v>20</v>
      </c>
      <c r="F318">
        <v>3596</v>
      </c>
      <c r="H318" t="s">
        <v>14</v>
      </c>
      <c r="I318">
        <v>57</v>
      </c>
    </row>
    <row r="319" spans="5:9" x14ac:dyDescent="0.2">
      <c r="E319" t="s">
        <v>20</v>
      </c>
      <c r="F319">
        <v>244</v>
      </c>
      <c r="H319" t="s">
        <v>14</v>
      </c>
      <c r="I319">
        <v>1229</v>
      </c>
    </row>
    <row r="320" spans="5:9" x14ac:dyDescent="0.2">
      <c r="E320" t="s">
        <v>20</v>
      </c>
      <c r="F320">
        <v>5180</v>
      </c>
      <c r="H320" t="s">
        <v>14</v>
      </c>
      <c r="I320">
        <v>12</v>
      </c>
    </row>
    <row r="321" spans="5:9" x14ac:dyDescent="0.2">
      <c r="E321" t="s">
        <v>20</v>
      </c>
      <c r="F321">
        <v>589</v>
      </c>
      <c r="H321" t="s">
        <v>14</v>
      </c>
      <c r="I321">
        <v>452</v>
      </c>
    </row>
    <row r="322" spans="5:9" x14ac:dyDescent="0.2">
      <c r="E322" t="s">
        <v>20</v>
      </c>
      <c r="F322">
        <v>2725</v>
      </c>
      <c r="H322" t="s">
        <v>14</v>
      </c>
      <c r="I322">
        <v>1886</v>
      </c>
    </row>
    <row r="323" spans="5:9" x14ac:dyDescent="0.2">
      <c r="E323" t="s">
        <v>20</v>
      </c>
      <c r="F323">
        <v>300</v>
      </c>
      <c r="H323" t="s">
        <v>14</v>
      </c>
      <c r="I323">
        <v>1825</v>
      </c>
    </row>
    <row r="324" spans="5:9" x14ac:dyDescent="0.2">
      <c r="E324" t="s">
        <v>20</v>
      </c>
      <c r="F324">
        <v>144</v>
      </c>
      <c r="H324" t="s">
        <v>14</v>
      </c>
      <c r="I324">
        <v>31</v>
      </c>
    </row>
    <row r="325" spans="5:9" x14ac:dyDescent="0.2">
      <c r="E325" t="s">
        <v>20</v>
      </c>
      <c r="F325">
        <v>87</v>
      </c>
      <c r="H325" t="s">
        <v>14</v>
      </c>
      <c r="I325">
        <v>107</v>
      </c>
    </row>
    <row r="326" spans="5:9" x14ac:dyDescent="0.2">
      <c r="E326" t="s">
        <v>20</v>
      </c>
      <c r="F326">
        <v>3116</v>
      </c>
      <c r="H326" t="s">
        <v>14</v>
      </c>
      <c r="I326">
        <v>27</v>
      </c>
    </row>
    <row r="327" spans="5:9" x14ac:dyDescent="0.2">
      <c r="E327" t="s">
        <v>20</v>
      </c>
      <c r="F327">
        <v>909</v>
      </c>
      <c r="H327" t="s">
        <v>14</v>
      </c>
      <c r="I327">
        <v>1221</v>
      </c>
    </row>
    <row r="328" spans="5:9" x14ac:dyDescent="0.2">
      <c r="E328" t="s">
        <v>20</v>
      </c>
      <c r="F328">
        <v>1613</v>
      </c>
      <c r="H328" t="s">
        <v>14</v>
      </c>
      <c r="I328">
        <v>1</v>
      </c>
    </row>
    <row r="329" spans="5:9" x14ac:dyDescent="0.2">
      <c r="E329" t="s">
        <v>20</v>
      </c>
      <c r="F329">
        <v>136</v>
      </c>
      <c r="H329" t="s">
        <v>14</v>
      </c>
      <c r="I329">
        <v>16</v>
      </c>
    </row>
    <row r="330" spans="5:9" x14ac:dyDescent="0.2">
      <c r="E330" t="s">
        <v>20</v>
      </c>
      <c r="F330">
        <v>130</v>
      </c>
      <c r="H330" t="s">
        <v>14</v>
      </c>
      <c r="I330">
        <v>41</v>
      </c>
    </row>
    <row r="331" spans="5:9" x14ac:dyDescent="0.2">
      <c r="E331" t="s">
        <v>20</v>
      </c>
      <c r="F331">
        <v>102</v>
      </c>
      <c r="H331" t="s">
        <v>14</v>
      </c>
      <c r="I331">
        <v>523</v>
      </c>
    </row>
    <row r="332" spans="5:9" x14ac:dyDescent="0.2">
      <c r="E332" t="s">
        <v>20</v>
      </c>
      <c r="F332">
        <v>4006</v>
      </c>
      <c r="H332" t="s">
        <v>14</v>
      </c>
      <c r="I332">
        <v>141</v>
      </c>
    </row>
    <row r="333" spans="5:9" x14ac:dyDescent="0.2">
      <c r="E333" t="s">
        <v>20</v>
      </c>
      <c r="F333">
        <v>1629</v>
      </c>
      <c r="H333" t="s">
        <v>14</v>
      </c>
      <c r="I333">
        <v>52</v>
      </c>
    </row>
    <row r="334" spans="5:9" x14ac:dyDescent="0.2">
      <c r="E334" t="s">
        <v>20</v>
      </c>
      <c r="F334">
        <v>2188</v>
      </c>
      <c r="H334" t="s">
        <v>14</v>
      </c>
      <c r="I334">
        <v>225</v>
      </c>
    </row>
    <row r="335" spans="5:9" x14ac:dyDescent="0.2">
      <c r="E335" t="s">
        <v>20</v>
      </c>
      <c r="F335">
        <v>2409</v>
      </c>
      <c r="H335" t="s">
        <v>14</v>
      </c>
      <c r="I335">
        <v>38</v>
      </c>
    </row>
    <row r="336" spans="5:9" x14ac:dyDescent="0.2">
      <c r="E336" t="s">
        <v>20</v>
      </c>
      <c r="F336">
        <v>194</v>
      </c>
      <c r="H336" t="s">
        <v>14</v>
      </c>
      <c r="I336">
        <v>15</v>
      </c>
    </row>
    <row r="337" spans="5:9" x14ac:dyDescent="0.2">
      <c r="E337" t="s">
        <v>20</v>
      </c>
      <c r="F337">
        <v>1140</v>
      </c>
      <c r="H337" t="s">
        <v>14</v>
      </c>
      <c r="I337">
        <v>37</v>
      </c>
    </row>
    <row r="338" spans="5:9" x14ac:dyDescent="0.2">
      <c r="E338" t="s">
        <v>20</v>
      </c>
      <c r="F338">
        <v>102</v>
      </c>
      <c r="H338" t="s">
        <v>14</v>
      </c>
      <c r="I338">
        <v>112</v>
      </c>
    </row>
    <row r="339" spans="5:9" x14ac:dyDescent="0.2">
      <c r="E339" t="s">
        <v>20</v>
      </c>
      <c r="F339">
        <v>2857</v>
      </c>
      <c r="H339" t="s">
        <v>14</v>
      </c>
      <c r="I339">
        <v>21</v>
      </c>
    </row>
    <row r="340" spans="5:9" x14ac:dyDescent="0.2">
      <c r="E340" t="s">
        <v>20</v>
      </c>
      <c r="F340">
        <v>107</v>
      </c>
      <c r="H340" t="s">
        <v>14</v>
      </c>
      <c r="I340">
        <v>67</v>
      </c>
    </row>
    <row r="341" spans="5:9" x14ac:dyDescent="0.2">
      <c r="E341" t="s">
        <v>20</v>
      </c>
      <c r="F341">
        <v>160</v>
      </c>
      <c r="H341" t="s">
        <v>14</v>
      </c>
      <c r="I341">
        <v>78</v>
      </c>
    </row>
    <row r="342" spans="5:9" x14ac:dyDescent="0.2">
      <c r="E342" t="s">
        <v>20</v>
      </c>
      <c r="F342">
        <v>2230</v>
      </c>
      <c r="H342" t="s">
        <v>14</v>
      </c>
      <c r="I342">
        <v>67</v>
      </c>
    </row>
    <row r="343" spans="5:9" x14ac:dyDescent="0.2">
      <c r="E343" t="s">
        <v>20</v>
      </c>
      <c r="F343">
        <v>316</v>
      </c>
      <c r="H343" t="s">
        <v>14</v>
      </c>
      <c r="I343">
        <v>263</v>
      </c>
    </row>
    <row r="344" spans="5:9" x14ac:dyDescent="0.2">
      <c r="E344" t="s">
        <v>20</v>
      </c>
      <c r="F344">
        <v>117</v>
      </c>
      <c r="H344" t="s">
        <v>14</v>
      </c>
      <c r="I344">
        <v>1691</v>
      </c>
    </row>
    <row r="345" spans="5:9" x14ac:dyDescent="0.2">
      <c r="E345" t="s">
        <v>20</v>
      </c>
      <c r="F345">
        <v>6406</v>
      </c>
      <c r="H345" t="s">
        <v>14</v>
      </c>
      <c r="I345">
        <v>181</v>
      </c>
    </row>
    <row r="346" spans="5:9" x14ac:dyDescent="0.2">
      <c r="E346" t="s">
        <v>20</v>
      </c>
      <c r="F346">
        <v>192</v>
      </c>
      <c r="H346" t="s">
        <v>14</v>
      </c>
      <c r="I346">
        <v>13</v>
      </c>
    </row>
    <row r="347" spans="5:9" x14ac:dyDescent="0.2">
      <c r="E347" t="s">
        <v>20</v>
      </c>
      <c r="F347">
        <v>26</v>
      </c>
      <c r="H347" t="s">
        <v>14</v>
      </c>
      <c r="I347">
        <v>1</v>
      </c>
    </row>
    <row r="348" spans="5:9" x14ac:dyDescent="0.2">
      <c r="E348" t="s">
        <v>20</v>
      </c>
      <c r="F348">
        <v>723</v>
      </c>
      <c r="H348" t="s">
        <v>14</v>
      </c>
      <c r="I348">
        <v>21</v>
      </c>
    </row>
    <row r="349" spans="5:9" x14ac:dyDescent="0.2">
      <c r="E349" t="s">
        <v>20</v>
      </c>
      <c r="F349">
        <v>170</v>
      </c>
      <c r="H349" t="s">
        <v>14</v>
      </c>
      <c r="I349">
        <v>830</v>
      </c>
    </row>
    <row r="350" spans="5:9" x14ac:dyDescent="0.2">
      <c r="E350" t="s">
        <v>20</v>
      </c>
      <c r="F350">
        <v>238</v>
      </c>
      <c r="H350" t="s">
        <v>14</v>
      </c>
      <c r="I350">
        <v>130</v>
      </c>
    </row>
    <row r="351" spans="5:9" x14ac:dyDescent="0.2">
      <c r="E351" t="s">
        <v>20</v>
      </c>
      <c r="F351">
        <v>55</v>
      </c>
      <c r="H351" t="s">
        <v>14</v>
      </c>
      <c r="I351">
        <v>55</v>
      </c>
    </row>
    <row r="352" spans="5:9" x14ac:dyDescent="0.2">
      <c r="E352" t="s">
        <v>20</v>
      </c>
      <c r="F352">
        <v>128</v>
      </c>
      <c r="H352" t="s">
        <v>14</v>
      </c>
      <c r="I352">
        <v>114</v>
      </c>
    </row>
    <row r="353" spans="5:9" x14ac:dyDescent="0.2">
      <c r="E353" t="s">
        <v>20</v>
      </c>
      <c r="F353">
        <v>2144</v>
      </c>
      <c r="H353" t="s">
        <v>14</v>
      </c>
      <c r="I353">
        <v>594</v>
      </c>
    </row>
    <row r="354" spans="5:9" x14ac:dyDescent="0.2">
      <c r="E354" t="s">
        <v>20</v>
      </c>
      <c r="F354">
        <v>2693</v>
      </c>
      <c r="H354" t="s">
        <v>14</v>
      </c>
      <c r="I354">
        <v>24</v>
      </c>
    </row>
    <row r="355" spans="5:9" x14ac:dyDescent="0.2">
      <c r="E355" t="s">
        <v>20</v>
      </c>
      <c r="F355">
        <v>432</v>
      </c>
      <c r="H355" t="s">
        <v>14</v>
      </c>
      <c r="I355">
        <v>252</v>
      </c>
    </row>
    <row r="356" spans="5:9" x14ac:dyDescent="0.2">
      <c r="E356" t="s">
        <v>20</v>
      </c>
      <c r="F356">
        <v>189</v>
      </c>
      <c r="H356" t="s">
        <v>14</v>
      </c>
      <c r="I356">
        <v>67</v>
      </c>
    </row>
    <row r="357" spans="5:9" x14ac:dyDescent="0.2">
      <c r="E357" t="s">
        <v>20</v>
      </c>
      <c r="F357">
        <v>154</v>
      </c>
      <c r="H357" t="s">
        <v>14</v>
      </c>
      <c r="I357">
        <v>742</v>
      </c>
    </row>
    <row r="358" spans="5:9" x14ac:dyDescent="0.2">
      <c r="E358" t="s">
        <v>20</v>
      </c>
      <c r="F358">
        <v>96</v>
      </c>
      <c r="H358" t="s">
        <v>14</v>
      </c>
      <c r="I358">
        <v>75</v>
      </c>
    </row>
    <row r="359" spans="5:9" x14ac:dyDescent="0.2">
      <c r="E359" t="s">
        <v>20</v>
      </c>
      <c r="F359">
        <v>3063</v>
      </c>
      <c r="H359" t="s">
        <v>14</v>
      </c>
      <c r="I359">
        <v>4405</v>
      </c>
    </row>
    <row r="360" spans="5:9" x14ac:dyDescent="0.2">
      <c r="E360" t="s">
        <v>20</v>
      </c>
      <c r="F360">
        <v>2266</v>
      </c>
      <c r="H360" t="s">
        <v>14</v>
      </c>
      <c r="I360">
        <v>92</v>
      </c>
    </row>
    <row r="361" spans="5:9" x14ac:dyDescent="0.2">
      <c r="E361" t="s">
        <v>20</v>
      </c>
      <c r="F361">
        <v>194</v>
      </c>
      <c r="H361" t="s">
        <v>14</v>
      </c>
      <c r="I361">
        <v>64</v>
      </c>
    </row>
    <row r="362" spans="5:9" x14ac:dyDescent="0.2">
      <c r="E362" t="s">
        <v>20</v>
      </c>
      <c r="F362">
        <v>129</v>
      </c>
      <c r="H362" t="s">
        <v>14</v>
      </c>
      <c r="I362">
        <v>64</v>
      </c>
    </row>
    <row r="363" spans="5:9" x14ac:dyDescent="0.2">
      <c r="E363" t="s">
        <v>20</v>
      </c>
      <c r="F363">
        <v>375</v>
      </c>
      <c r="H363" t="s">
        <v>14</v>
      </c>
      <c r="I363">
        <v>842</v>
      </c>
    </row>
    <row r="364" spans="5:9" x14ac:dyDescent="0.2">
      <c r="E364" t="s">
        <v>20</v>
      </c>
      <c r="F364">
        <v>409</v>
      </c>
      <c r="H364" t="s">
        <v>14</v>
      </c>
      <c r="I364">
        <v>112</v>
      </c>
    </row>
    <row r="365" spans="5:9" x14ac:dyDescent="0.2">
      <c r="E365" t="s">
        <v>20</v>
      </c>
      <c r="F365">
        <v>234</v>
      </c>
      <c r="H365" t="s">
        <v>14</v>
      </c>
      <c r="I365">
        <v>374</v>
      </c>
    </row>
    <row r="366" spans="5:9" x14ac:dyDescent="0.2">
      <c r="E366" t="s">
        <v>20</v>
      </c>
      <c r="F366">
        <v>3016</v>
      </c>
    </row>
    <row r="367" spans="5:9" x14ac:dyDescent="0.2">
      <c r="E367" t="s">
        <v>20</v>
      </c>
      <c r="F367">
        <v>264</v>
      </c>
    </row>
    <row r="368" spans="5:9" x14ac:dyDescent="0.2">
      <c r="E368" t="s">
        <v>20</v>
      </c>
      <c r="F368">
        <v>272</v>
      </c>
    </row>
    <row r="369" spans="5:6" x14ac:dyDescent="0.2">
      <c r="E369" t="s">
        <v>20</v>
      </c>
      <c r="F369">
        <v>419</v>
      </c>
    </row>
    <row r="370" spans="5:6" x14ac:dyDescent="0.2">
      <c r="E370" t="s">
        <v>20</v>
      </c>
      <c r="F370">
        <v>1621</v>
      </c>
    </row>
    <row r="371" spans="5:6" x14ac:dyDescent="0.2">
      <c r="E371" t="s">
        <v>20</v>
      </c>
      <c r="F371">
        <v>1101</v>
      </c>
    </row>
    <row r="372" spans="5:6" x14ac:dyDescent="0.2">
      <c r="E372" t="s">
        <v>20</v>
      </c>
      <c r="F372">
        <v>1073</v>
      </c>
    </row>
    <row r="373" spans="5:6" x14ac:dyDescent="0.2">
      <c r="E373" t="s">
        <v>20</v>
      </c>
      <c r="F373">
        <v>331</v>
      </c>
    </row>
    <row r="374" spans="5:6" x14ac:dyDescent="0.2">
      <c r="E374" t="s">
        <v>20</v>
      </c>
      <c r="F374">
        <v>1170</v>
      </c>
    </row>
    <row r="375" spans="5:6" x14ac:dyDescent="0.2">
      <c r="E375" t="s">
        <v>20</v>
      </c>
      <c r="F375">
        <v>363</v>
      </c>
    </row>
    <row r="376" spans="5:6" x14ac:dyDescent="0.2">
      <c r="E376" t="s">
        <v>20</v>
      </c>
      <c r="F376">
        <v>103</v>
      </c>
    </row>
    <row r="377" spans="5:6" x14ac:dyDescent="0.2">
      <c r="E377" t="s">
        <v>20</v>
      </c>
      <c r="F377">
        <v>147</v>
      </c>
    </row>
    <row r="378" spans="5:6" x14ac:dyDescent="0.2">
      <c r="E378" t="s">
        <v>20</v>
      </c>
      <c r="F378">
        <v>110</v>
      </c>
    </row>
    <row r="379" spans="5:6" x14ac:dyDescent="0.2">
      <c r="E379" t="s">
        <v>20</v>
      </c>
      <c r="F379">
        <v>134</v>
      </c>
    </row>
    <row r="380" spans="5:6" x14ac:dyDescent="0.2">
      <c r="E380" t="s">
        <v>20</v>
      </c>
      <c r="F380">
        <v>269</v>
      </c>
    </row>
    <row r="381" spans="5:6" x14ac:dyDescent="0.2">
      <c r="E381" t="s">
        <v>20</v>
      </c>
      <c r="F381">
        <v>175</v>
      </c>
    </row>
    <row r="382" spans="5:6" x14ac:dyDescent="0.2">
      <c r="E382" t="s">
        <v>20</v>
      </c>
      <c r="F382">
        <v>69</v>
      </c>
    </row>
    <row r="383" spans="5:6" x14ac:dyDescent="0.2">
      <c r="E383" t="s">
        <v>20</v>
      </c>
      <c r="F383">
        <v>190</v>
      </c>
    </row>
    <row r="384" spans="5:6" x14ac:dyDescent="0.2">
      <c r="E384" t="s">
        <v>20</v>
      </c>
      <c r="F384">
        <v>237</v>
      </c>
    </row>
    <row r="385" spans="5:6" x14ac:dyDescent="0.2">
      <c r="E385" t="s">
        <v>20</v>
      </c>
      <c r="F385">
        <v>196</v>
      </c>
    </row>
    <row r="386" spans="5:6" x14ac:dyDescent="0.2">
      <c r="E386" t="s">
        <v>20</v>
      </c>
      <c r="F386">
        <v>7295</v>
      </c>
    </row>
    <row r="387" spans="5:6" x14ac:dyDescent="0.2">
      <c r="E387" t="s">
        <v>20</v>
      </c>
      <c r="F387">
        <v>2893</v>
      </c>
    </row>
    <row r="388" spans="5:6" x14ac:dyDescent="0.2">
      <c r="E388" t="s">
        <v>20</v>
      </c>
      <c r="F388">
        <v>820</v>
      </c>
    </row>
    <row r="389" spans="5:6" x14ac:dyDescent="0.2">
      <c r="E389" t="s">
        <v>20</v>
      </c>
      <c r="F389">
        <v>2038</v>
      </c>
    </row>
    <row r="390" spans="5:6" x14ac:dyDescent="0.2">
      <c r="E390" t="s">
        <v>20</v>
      </c>
      <c r="F390">
        <v>116</v>
      </c>
    </row>
    <row r="391" spans="5:6" x14ac:dyDescent="0.2">
      <c r="E391" t="s">
        <v>20</v>
      </c>
      <c r="F391">
        <v>1345</v>
      </c>
    </row>
    <row r="392" spans="5:6" x14ac:dyDescent="0.2">
      <c r="E392" t="s">
        <v>20</v>
      </c>
      <c r="F392">
        <v>168</v>
      </c>
    </row>
    <row r="393" spans="5:6" x14ac:dyDescent="0.2">
      <c r="E393" t="s">
        <v>20</v>
      </c>
      <c r="F393">
        <v>137</v>
      </c>
    </row>
    <row r="394" spans="5:6" x14ac:dyDescent="0.2">
      <c r="E394" t="s">
        <v>20</v>
      </c>
      <c r="F394">
        <v>186</v>
      </c>
    </row>
    <row r="395" spans="5:6" x14ac:dyDescent="0.2">
      <c r="E395" t="s">
        <v>20</v>
      </c>
      <c r="F395">
        <v>125</v>
      </c>
    </row>
    <row r="396" spans="5:6" x14ac:dyDescent="0.2">
      <c r="E396" t="s">
        <v>20</v>
      </c>
      <c r="F396">
        <v>202</v>
      </c>
    </row>
    <row r="397" spans="5:6" x14ac:dyDescent="0.2">
      <c r="E397" t="s">
        <v>20</v>
      </c>
      <c r="F397">
        <v>103</v>
      </c>
    </row>
    <row r="398" spans="5:6" x14ac:dyDescent="0.2">
      <c r="E398" t="s">
        <v>20</v>
      </c>
      <c r="F398">
        <v>1785</v>
      </c>
    </row>
    <row r="399" spans="5:6" x14ac:dyDescent="0.2">
      <c r="E399" t="s">
        <v>20</v>
      </c>
      <c r="F399">
        <v>157</v>
      </c>
    </row>
    <row r="400" spans="5:6" x14ac:dyDescent="0.2">
      <c r="E400" t="s">
        <v>20</v>
      </c>
      <c r="F400">
        <v>555</v>
      </c>
    </row>
    <row r="401" spans="5:6" x14ac:dyDescent="0.2">
      <c r="E401" t="s">
        <v>20</v>
      </c>
      <c r="F401">
        <v>297</v>
      </c>
    </row>
    <row r="402" spans="5:6" x14ac:dyDescent="0.2">
      <c r="E402" t="s">
        <v>20</v>
      </c>
      <c r="F402">
        <v>123</v>
      </c>
    </row>
    <row r="403" spans="5:6" x14ac:dyDescent="0.2">
      <c r="E403" t="s">
        <v>20</v>
      </c>
      <c r="F403">
        <v>3036</v>
      </c>
    </row>
    <row r="404" spans="5:6" x14ac:dyDescent="0.2">
      <c r="E404" t="s">
        <v>20</v>
      </c>
      <c r="F404">
        <v>144</v>
      </c>
    </row>
    <row r="405" spans="5:6" x14ac:dyDescent="0.2">
      <c r="E405" t="s">
        <v>20</v>
      </c>
      <c r="F405">
        <v>121</v>
      </c>
    </row>
    <row r="406" spans="5:6" x14ac:dyDescent="0.2">
      <c r="E406" t="s">
        <v>20</v>
      </c>
      <c r="F406">
        <v>181</v>
      </c>
    </row>
    <row r="407" spans="5:6" x14ac:dyDescent="0.2">
      <c r="E407" t="s">
        <v>20</v>
      </c>
      <c r="F407">
        <v>122</v>
      </c>
    </row>
    <row r="408" spans="5:6" x14ac:dyDescent="0.2">
      <c r="E408" t="s">
        <v>20</v>
      </c>
      <c r="F408">
        <v>1071</v>
      </c>
    </row>
    <row r="409" spans="5:6" x14ac:dyDescent="0.2">
      <c r="E409" t="s">
        <v>20</v>
      </c>
      <c r="F409">
        <v>980</v>
      </c>
    </row>
    <row r="410" spans="5:6" x14ac:dyDescent="0.2">
      <c r="E410" t="s">
        <v>20</v>
      </c>
      <c r="F410">
        <v>536</v>
      </c>
    </row>
    <row r="411" spans="5:6" x14ac:dyDescent="0.2">
      <c r="E411" t="s">
        <v>20</v>
      </c>
      <c r="F411">
        <v>1991</v>
      </c>
    </row>
    <row r="412" spans="5:6" x14ac:dyDescent="0.2">
      <c r="E412" t="s">
        <v>20</v>
      </c>
      <c r="F412">
        <v>180</v>
      </c>
    </row>
    <row r="413" spans="5:6" x14ac:dyDescent="0.2">
      <c r="E413" t="s">
        <v>20</v>
      </c>
      <c r="F413">
        <v>130</v>
      </c>
    </row>
    <row r="414" spans="5:6" x14ac:dyDescent="0.2">
      <c r="E414" t="s">
        <v>20</v>
      </c>
      <c r="F414">
        <v>122</v>
      </c>
    </row>
    <row r="415" spans="5:6" x14ac:dyDescent="0.2">
      <c r="E415" t="s">
        <v>20</v>
      </c>
      <c r="F415">
        <v>140</v>
      </c>
    </row>
    <row r="416" spans="5:6" x14ac:dyDescent="0.2">
      <c r="E416" t="s">
        <v>20</v>
      </c>
      <c r="F416">
        <v>3388</v>
      </c>
    </row>
    <row r="417" spans="5:6" x14ac:dyDescent="0.2">
      <c r="E417" t="s">
        <v>20</v>
      </c>
      <c r="F417">
        <v>280</v>
      </c>
    </row>
    <row r="418" spans="5:6" x14ac:dyDescent="0.2">
      <c r="E418" t="s">
        <v>20</v>
      </c>
      <c r="F418">
        <v>366</v>
      </c>
    </row>
    <row r="419" spans="5:6" x14ac:dyDescent="0.2">
      <c r="E419" t="s">
        <v>20</v>
      </c>
      <c r="F419">
        <v>270</v>
      </c>
    </row>
    <row r="420" spans="5:6" x14ac:dyDescent="0.2">
      <c r="E420" t="s">
        <v>20</v>
      </c>
      <c r="F420">
        <v>137</v>
      </c>
    </row>
    <row r="421" spans="5:6" x14ac:dyDescent="0.2">
      <c r="E421" t="s">
        <v>20</v>
      </c>
      <c r="F421">
        <v>3205</v>
      </c>
    </row>
    <row r="422" spans="5:6" x14ac:dyDescent="0.2">
      <c r="E422" t="s">
        <v>20</v>
      </c>
      <c r="F422">
        <v>288</v>
      </c>
    </row>
    <row r="423" spans="5:6" x14ac:dyDescent="0.2">
      <c r="E423" t="s">
        <v>20</v>
      </c>
      <c r="F423">
        <v>148</v>
      </c>
    </row>
    <row r="424" spans="5:6" x14ac:dyDescent="0.2">
      <c r="E424" t="s">
        <v>20</v>
      </c>
      <c r="F424">
        <v>114</v>
      </c>
    </row>
    <row r="425" spans="5:6" x14ac:dyDescent="0.2">
      <c r="E425" t="s">
        <v>20</v>
      </c>
      <c r="F425">
        <v>1518</v>
      </c>
    </row>
    <row r="426" spans="5:6" x14ac:dyDescent="0.2">
      <c r="E426" t="s">
        <v>20</v>
      </c>
      <c r="F426">
        <v>166</v>
      </c>
    </row>
    <row r="427" spans="5:6" x14ac:dyDescent="0.2">
      <c r="E427" t="s">
        <v>20</v>
      </c>
      <c r="F427">
        <v>100</v>
      </c>
    </row>
    <row r="428" spans="5:6" x14ac:dyDescent="0.2">
      <c r="E428" t="s">
        <v>20</v>
      </c>
      <c r="F428">
        <v>235</v>
      </c>
    </row>
    <row r="429" spans="5:6" x14ac:dyDescent="0.2">
      <c r="E429" t="s">
        <v>20</v>
      </c>
      <c r="F429">
        <v>148</v>
      </c>
    </row>
    <row r="430" spans="5:6" x14ac:dyDescent="0.2">
      <c r="E430" t="s">
        <v>20</v>
      </c>
      <c r="F430">
        <v>198</v>
      </c>
    </row>
    <row r="431" spans="5:6" x14ac:dyDescent="0.2">
      <c r="E431" t="s">
        <v>20</v>
      </c>
      <c r="F431">
        <v>150</v>
      </c>
    </row>
    <row r="432" spans="5:6" x14ac:dyDescent="0.2">
      <c r="E432" t="s">
        <v>20</v>
      </c>
      <c r="F432">
        <v>216</v>
      </c>
    </row>
    <row r="433" spans="5:6" x14ac:dyDescent="0.2">
      <c r="E433" t="s">
        <v>20</v>
      </c>
      <c r="F433">
        <v>5139</v>
      </c>
    </row>
    <row r="434" spans="5:6" x14ac:dyDescent="0.2">
      <c r="E434" t="s">
        <v>20</v>
      </c>
      <c r="F434">
        <v>2353</v>
      </c>
    </row>
    <row r="435" spans="5:6" x14ac:dyDescent="0.2">
      <c r="E435" t="s">
        <v>20</v>
      </c>
      <c r="F435">
        <v>78</v>
      </c>
    </row>
    <row r="436" spans="5:6" x14ac:dyDescent="0.2">
      <c r="E436" t="s">
        <v>20</v>
      </c>
      <c r="F436">
        <v>174</v>
      </c>
    </row>
    <row r="437" spans="5:6" x14ac:dyDescent="0.2">
      <c r="E437" t="s">
        <v>20</v>
      </c>
      <c r="F437">
        <v>164</v>
      </c>
    </row>
    <row r="438" spans="5:6" x14ac:dyDescent="0.2">
      <c r="E438" t="s">
        <v>20</v>
      </c>
      <c r="F438">
        <v>161</v>
      </c>
    </row>
    <row r="439" spans="5:6" x14ac:dyDescent="0.2">
      <c r="E439" t="s">
        <v>20</v>
      </c>
      <c r="F439">
        <v>138</v>
      </c>
    </row>
    <row r="440" spans="5:6" x14ac:dyDescent="0.2">
      <c r="E440" t="s">
        <v>20</v>
      </c>
      <c r="F440">
        <v>3308</v>
      </c>
    </row>
    <row r="441" spans="5:6" x14ac:dyDescent="0.2">
      <c r="E441" t="s">
        <v>20</v>
      </c>
      <c r="F441">
        <v>127</v>
      </c>
    </row>
    <row r="442" spans="5:6" x14ac:dyDescent="0.2">
      <c r="E442" t="s">
        <v>20</v>
      </c>
      <c r="F442">
        <v>207</v>
      </c>
    </row>
    <row r="443" spans="5:6" x14ac:dyDescent="0.2">
      <c r="E443" t="s">
        <v>20</v>
      </c>
      <c r="F443">
        <v>181</v>
      </c>
    </row>
    <row r="444" spans="5:6" x14ac:dyDescent="0.2">
      <c r="E444" t="s">
        <v>20</v>
      </c>
      <c r="F444">
        <v>110</v>
      </c>
    </row>
    <row r="445" spans="5:6" x14ac:dyDescent="0.2">
      <c r="E445" t="s">
        <v>20</v>
      </c>
      <c r="F445">
        <v>185</v>
      </c>
    </row>
    <row r="446" spans="5:6" x14ac:dyDescent="0.2">
      <c r="E446" t="s">
        <v>20</v>
      </c>
      <c r="F446">
        <v>121</v>
      </c>
    </row>
    <row r="447" spans="5:6" x14ac:dyDescent="0.2">
      <c r="E447" t="s">
        <v>20</v>
      </c>
      <c r="F447">
        <v>106</v>
      </c>
    </row>
    <row r="448" spans="5:6" x14ac:dyDescent="0.2">
      <c r="E448" t="s">
        <v>20</v>
      </c>
      <c r="F448">
        <v>142</v>
      </c>
    </row>
    <row r="449" spans="5:6" x14ac:dyDescent="0.2">
      <c r="E449" t="s">
        <v>20</v>
      </c>
      <c r="F449">
        <v>233</v>
      </c>
    </row>
    <row r="450" spans="5:6" x14ac:dyDescent="0.2">
      <c r="E450" t="s">
        <v>20</v>
      </c>
      <c r="F450">
        <v>218</v>
      </c>
    </row>
    <row r="451" spans="5:6" x14ac:dyDescent="0.2">
      <c r="E451" t="s">
        <v>20</v>
      </c>
      <c r="F451">
        <v>76</v>
      </c>
    </row>
    <row r="452" spans="5:6" x14ac:dyDescent="0.2">
      <c r="E452" t="s">
        <v>20</v>
      </c>
      <c r="F452">
        <v>43</v>
      </c>
    </row>
    <row r="453" spans="5:6" x14ac:dyDescent="0.2">
      <c r="E453" t="s">
        <v>20</v>
      </c>
      <c r="F453">
        <v>221</v>
      </c>
    </row>
    <row r="454" spans="5:6" x14ac:dyDescent="0.2">
      <c r="E454" t="s">
        <v>20</v>
      </c>
      <c r="F454">
        <v>2805</v>
      </c>
    </row>
    <row r="455" spans="5:6" x14ac:dyDescent="0.2">
      <c r="E455" t="s">
        <v>20</v>
      </c>
      <c r="F455">
        <v>68</v>
      </c>
    </row>
    <row r="456" spans="5:6" x14ac:dyDescent="0.2">
      <c r="E456" t="s">
        <v>20</v>
      </c>
      <c r="F456">
        <v>183</v>
      </c>
    </row>
    <row r="457" spans="5:6" x14ac:dyDescent="0.2">
      <c r="E457" t="s">
        <v>20</v>
      </c>
      <c r="F457">
        <v>133</v>
      </c>
    </row>
    <row r="458" spans="5:6" x14ac:dyDescent="0.2">
      <c r="E458" t="s">
        <v>20</v>
      </c>
      <c r="F458">
        <v>2489</v>
      </c>
    </row>
    <row r="459" spans="5:6" x14ac:dyDescent="0.2">
      <c r="E459" t="s">
        <v>20</v>
      </c>
      <c r="F459">
        <v>69</v>
      </c>
    </row>
    <row r="460" spans="5:6" x14ac:dyDescent="0.2">
      <c r="E460" t="s">
        <v>20</v>
      </c>
      <c r="F460">
        <v>279</v>
      </c>
    </row>
    <row r="461" spans="5:6" x14ac:dyDescent="0.2">
      <c r="E461" t="s">
        <v>20</v>
      </c>
      <c r="F461">
        <v>210</v>
      </c>
    </row>
    <row r="462" spans="5:6" x14ac:dyDescent="0.2">
      <c r="E462" t="s">
        <v>20</v>
      </c>
      <c r="F462">
        <v>2100</v>
      </c>
    </row>
    <row r="463" spans="5:6" x14ac:dyDescent="0.2">
      <c r="E463" t="s">
        <v>20</v>
      </c>
      <c r="F463">
        <v>252</v>
      </c>
    </row>
    <row r="464" spans="5:6" x14ac:dyDescent="0.2">
      <c r="E464" t="s">
        <v>20</v>
      </c>
      <c r="F464">
        <v>1280</v>
      </c>
    </row>
    <row r="465" spans="5:6" x14ac:dyDescent="0.2">
      <c r="E465" t="s">
        <v>20</v>
      </c>
      <c r="F465">
        <v>157</v>
      </c>
    </row>
    <row r="466" spans="5:6" x14ac:dyDescent="0.2">
      <c r="E466" t="s">
        <v>20</v>
      </c>
      <c r="F466">
        <v>194</v>
      </c>
    </row>
    <row r="467" spans="5:6" x14ac:dyDescent="0.2">
      <c r="E467" t="s">
        <v>20</v>
      </c>
      <c r="F467">
        <v>82</v>
      </c>
    </row>
    <row r="468" spans="5:6" x14ac:dyDescent="0.2">
      <c r="E468" t="s">
        <v>20</v>
      </c>
      <c r="F468">
        <v>4233</v>
      </c>
    </row>
    <row r="469" spans="5:6" x14ac:dyDescent="0.2">
      <c r="E469" t="s">
        <v>20</v>
      </c>
      <c r="F469">
        <v>1297</v>
      </c>
    </row>
    <row r="470" spans="5:6" x14ac:dyDescent="0.2">
      <c r="E470" t="s">
        <v>20</v>
      </c>
      <c r="F470">
        <v>165</v>
      </c>
    </row>
    <row r="471" spans="5:6" x14ac:dyDescent="0.2">
      <c r="E471" t="s">
        <v>20</v>
      </c>
      <c r="F471">
        <v>119</v>
      </c>
    </row>
    <row r="472" spans="5:6" x14ac:dyDescent="0.2">
      <c r="E472" t="s">
        <v>20</v>
      </c>
      <c r="F472">
        <v>1797</v>
      </c>
    </row>
    <row r="473" spans="5:6" x14ac:dyDescent="0.2">
      <c r="E473" t="s">
        <v>20</v>
      </c>
      <c r="F473">
        <v>261</v>
      </c>
    </row>
    <row r="474" spans="5:6" x14ac:dyDescent="0.2">
      <c r="E474" t="s">
        <v>20</v>
      </c>
      <c r="F474">
        <v>157</v>
      </c>
    </row>
    <row r="475" spans="5:6" x14ac:dyDescent="0.2">
      <c r="E475" t="s">
        <v>20</v>
      </c>
      <c r="F475">
        <v>3533</v>
      </c>
    </row>
    <row r="476" spans="5:6" x14ac:dyDescent="0.2">
      <c r="E476" t="s">
        <v>20</v>
      </c>
      <c r="F476">
        <v>155</v>
      </c>
    </row>
    <row r="477" spans="5:6" x14ac:dyDescent="0.2">
      <c r="E477" t="s">
        <v>20</v>
      </c>
      <c r="F477">
        <v>132</v>
      </c>
    </row>
    <row r="478" spans="5:6" x14ac:dyDescent="0.2">
      <c r="E478" t="s">
        <v>20</v>
      </c>
      <c r="F478">
        <v>1354</v>
      </c>
    </row>
    <row r="479" spans="5:6" x14ac:dyDescent="0.2">
      <c r="E479" t="s">
        <v>20</v>
      </c>
      <c r="F479">
        <v>48</v>
      </c>
    </row>
    <row r="480" spans="5:6" x14ac:dyDescent="0.2">
      <c r="E480" t="s">
        <v>20</v>
      </c>
      <c r="F480">
        <v>110</v>
      </c>
    </row>
    <row r="481" spans="5:6" x14ac:dyDescent="0.2">
      <c r="E481" t="s">
        <v>20</v>
      </c>
      <c r="F481">
        <v>172</v>
      </c>
    </row>
    <row r="482" spans="5:6" x14ac:dyDescent="0.2">
      <c r="E482" t="s">
        <v>20</v>
      </c>
      <c r="F482">
        <v>307</v>
      </c>
    </row>
    <row r="483" spans="5:6" x14ac:dyDescent="0.2">
      <c r="E483" t="s">
        <v>20</v>
      </c>
      <c r="F483">
        <v>160</v>
      </c>
    </row>
    <row r="484" spans="5:6" x14ac:dyDescent="0.2">
      <c r="E484" t="s">
        <v>20</v>
      </c>
      <c r="F484">
        <v>1467</v>
      </c>
    </row>
    <row r="485" spans="5:6" x14ac:dyDescent="0.2">
      <c r="E485" t="s">
        <v>20</v>
      </c>
      <c r="F485">
        <v>2662</v>
      </c>
    </row>
    <row r="486" spans="5:6" x14ac:dyDescent="0.2">
      <c r="E486" t="s">
        <v>20</v>
      </c>
      <c r="F486">
        <v>452</v>
      </c>
    </row>
    <row r="487" spans="5:6" x14ac:dyDescent="0.2">
      <c r="E487" t="s">
        <v>20</v>
      </c>
      <c r="F487">
        <v>158</v>
      </c>
    </row>
    <row r="488" spans="5:6" x14ac:dyDescent="0.2">
      <c r="E488" t="s">
        <v>20</v>
      </c>
      <c r="F488">
        <v>225</v>
      </c>
    </row>
    <row r="489" spans="5:6" x14ac:dyDescent="0.2">
      <c r="E489" t="s">
        <v>20</v>
      </c>
      <c r="F489">
        <v>65</v>
      </c>
    </row>
    <row r="490" spans="5:6" x14ac:dyDescent="0.2">
      <c r="E490" t="s">
        <v>20</v>
      </c>
      <c r="F490">
        <v>163</v>
      </c>
    </row>
    <row r="491" spans="5:6" x14ac:dyDescent="0.2">
      <c r="E491" t="s">
        <v>20</v>
      </c>
      <c r="F491">
        <v>85</v>
      </c>
    </row>
    <row r="492" spans="5:6" x14ac:dyDescent="0.2">
      <c r="E492" t="s">
        <v>20</v>
      </c>
      <c r="F492">
        <v>217</v>
      </c>
    </row>
    <row r="493" spans="5:6" x14ac:dyDescent="0.2">
      <c r="E493" t="s">
        <v>20</v>
      </c>
      <c r="F493">
        <v>150</v>
      </c>
    </row>
    <row r="494" spans="5:6" x14ac:dyDescent="0.2">
      <c r="E494" t="s">
        <v>20</v>
      </c>
      <c r="F494">
        <v>3272</v>
      </c>
    </row>
    <row r="495" spans="5:6" x14ac:dyDescent="0.2">
      <c r="E495" t="s">
        <v>20</v>
      </c>
      <c r="F495">
        <v>300</v>
      </c>
    </row>
    <row r="496" spans="5:6" x14ac:dyDescent="0.2">
      <c r="E496" t="s">
        <v>20</v>
      </c>
      <c r="F496">
        <v>126</v>
      </c>
    </row>
    <row r="497" spans="5:6" x14ac:dyDescent="0.2">
      <c r="E497" t="s">
        <v>20</v>
      </c>
      <c r="F497">
        <v>2320</v>
      </c>
    </row>
    <row r="498" spans="5:6" x14ac:dyDescent="0.2">
      <c r="E498" t="s">
        <v>20</v>
      </c>
      <c r="F498">
        <v>81</v>
      </c>
    </row>
    <row r="499" spans="5:6" x14ac:dyDescent="0.2">
      <c r="E499" t="s">
        <v>20</v>
      </c>
      <c r="F499">
        <v>1887</v>
      </c>
    </row>
    <row r="500" spans="5:6" x14ac:dyDescent="0.2">
      <c r="E500" t="s">
        <v>20</v>
      </c>
      <c r="F500">
        <v>4358</v>
      </c>
    </row>
    <row r="501" spans="5:6" x14ac:dyDescent="0.2">
      <c r="E501" t="s">
        <v>20</v>
      </c>
      <c r="F501">
        <v>53</v>
      </c>
    </row>
    <row r="502" spans="5:6" x14ac:dyDescent="0.2">
      <c r="E502" t="s">
        <v>20</v>
      </c>
      <c r="F502">
        <v>2414</v>
      </c>
    </row>
    <row r="503" spans="5:6" x14ac:dyDescent="0.2">
      <c r="E503" t="s">
        <v>20</v>
      </c>
      <c r="F503">
        <v>80</v>
      </c>
    </row>
    <row r="504" spans="5:6" x14ac:dyDescent="0.2">
      <c r="E504" t="s">
        <v>20</v>
      </c>
      <c r="F504">
        <v>193</v>
      </c>
    </row>
    <row r="505" spans="5:6" x14ac:dyDescent="0.2">
      <c r="E505" t="s">
        <v>20</v>
      </c>
      <c r="F505">
        <v>52</v>
      </c>
    </row>
    <row r="506" spans="5:6" x14ac:dyDescent="0.2">
      <c r="E506" t="s">
        <v>20</v>
      </c>
      <c r="F506">
        <v>290</v>
      </c>
    </row>
    <row r="507" spans="5:6" x14ac:dyDescent="0.2">
      <c r="E507" t="s">
        <v>20</v>
      </c>
      <c r="F507">
        <v>122</v>
      </c>
    </row>
    <row r="508" spans="5:6" x14ac:dyDescent="0.2">
      <c r="E508" t="s">
        <v>20</v>
      </c>
      <c r="F508">
        <v>1470</v>
      </c>
    </row>
    <row r="509" spans="5:6" x14ac:dyDescent="0.2">
      <c r="E509" t="s">
        <v>20</v>
      </c>
      <c r="F509">
        <v>165</v>
      </c>
    </row>
    <row r="510" spans="5:6" x14ac:dyDescent="0.2">
      <c r="E510" t="s">
        <v>20</v>
      </c>
      <c r="F510">
        <v>182</v>
      </c>
    </row>
    <row r="511" spans="5:6" x14ac:dyDescent="0.2">
      <c r="E511" t="s">
        <v>20</v>
      </c>
      <c r="F511">
        <v>199</v>
      </c>
    </row>
    <row r="512" spans="5:6" x14ac:dyDescent="0.2">
      <c r="E512" t="s">
        <v>20</v>
      </c>
      <c r="F512">
        <v>56</v>
      </c>
    </row>
    <row r="513" spans="5:6" x14ac:dyDescent="0.2">
      <c r="E513" t="s">
        <v>20</v>
      </c>
      <c r="F513">
        <v>1460</v>
      </c>
    </row>
    <row r="514" spans="5:6" x14ac:dyDescent="0.2">
      <c r="E514" t="s">
        <v>20</v>
      </c>
      <c r="F514">
        <v>123</v>
      </c>
    </row>
    <row r="515" spans="5:6" x14ac:dyDescent="0.2">
      <c r="E515" t="s">
        <v>20</v>
      </c>
      <c r="F515">
        <v>159</v>
      </c>
    </row>
    <row r="516" spans="5:6" x14ac:dyDescent="0.2">
      <c r="E516" t="s">
        <v>20</v>
      </c>
      <c r="F516">
        <v>110</v>
      </c>
    </row>
    <row r="517" spans="5:6" x14ac:dyDescent="0.2">
      <c r="E517" t="s">
        <v>20</v>
      </c>
      <c r="F517">
        <v>236</v>
      </c>
    </row>
    <row r="518" spans="5:6" x14ac:dyDescent="0.2">
      <c r="E518" t="s">
        <v>20</v>
      </c>
      <c r="F518">
        <v>191</v>
      </c>
    </row>
    <row r="519" spans="5:6" x14ac:dyDescent="0.2">
      <c r="E519" t="s">
        <v>20</v>
      </c>
      <c r="F519">
        <v>3934</v>
      </c>
    </row>
    <row r="520" spans="5:6" x14ac:dyDescent="0.2">
      <c r="E520" t="s">
        <v>20</v>
      </c>
      <c r="F520">
        <v>80</v>
      </c>
    </row>
    <row r="521" spans="5:6" x14ac:dyDescent="0.2">
      <c r="E521" t="s">
        <v>20</v>
      </c>
      <c r="F521">
        <v>462</v>
      </c>
    </row>
    <row r="522" spans="5:6" x14ac:dyDescent="0.2">
      <c r="E522" t="s">
        <v>20</v>
      </c>
      <c r="F522">
        <v>179</v>
      </c>
    </row>
    <row r="523" spans="5:6" x14ac:dyDescent="0.2">
      <c r="E523" t="s">
        <v>20</v>
      </c>
      <c r="F523">
        <v>1866</v>
      </c>
    </row>
    <row r="524" spans="5:6" x14ac:dyDescent="0.2">
      <c r="E524" t="s">
        <v>20</v>
      </c>
      <c r="F524">
        <v>156</v>
      </c>
    </row>
    <row r="525" spans="5:6" x14ac:dyDescent="0.2">
      <c r="E525" t="s">
        <v>20</v>
      </c>
      <c r="F525">
        <v>255</v>
      </c>
    </row>
    <row r="526" spans="5:6" x14ac:dyDescent="0.2">
      <c r="E526" t="s">
        <v>20</v>
      </c>
      <c r="F526">
        <v>2261</v>
      </c>
    </row>
    <row r="527" spans="5:6" x14ac:dyDescent="0.2">
      <c r="E527" t="s">
        <v>20</v>
      </c>
      <c r="F527">
        <v>40</v>
      </c>
    </row>
    <row r="528" spans="5:6" x14ac:dyDescent="0.2">
      <c r="E528" t="s">
        <v>20</v>
      </c>
      <c r="F528">
        <v>2289</v>
      </c>
    </row>
    <row r="529" spans="5:6" x14ac:dyDescent="0.2">
      <c r="E529" t="s">
        <v>20</v>
      </c>
      <c r="F529">
        <v>65</v>
      </c>
    </row>
    <row r="530" spans="5:6" x14ac:dyDescent="0.2">
      <c r="E530" t="s">
        <v>20</v>
      </c>
      <c r="F530">
        <v>3777</v>
      </c>
    </row>
    <row r="531" spans="5:6" x14ac:dyDescent="0.2">
      <c r="E531" t="s">
        <v>20</v>
      </c>
      <c r="F531">
        <v>184</v>
      </c>
    </row>
    <row r="532" spans="5:6" x14ac:dyDescent="0.2">
      <c r="E532" t="s">
        <v>20</v>
      </c>
      <c r="F532">
        <v>85</v>
      </c>
    </row>
    <row r="533" spans="5:6" x14ac:dyDescent="0.2">
      <c r="E533" t="s">
        <v>20</v>
      </c>
      <c r="F533">
        <v>144</v>
      </c>
    </row>
    <row r="534" spans="5:6" x14ac:dyDescent="0.2">
      <c r="E534" t="s">
        <v>20</v>
      </c>
      <c r="F534">
        <v>1902</v>
      </c>
    </row>
    <row r="535" spans="5:6" x14ac:dyDescent="0.2">
      <c r="E535" t="s">
        <v>20</v>
      </c>
      <c r="F535">
        <v>105</v>
      </c>
    </row>
    <row r="536" spans="5:6" x14ac:dyDescent="0.2">
      <c r="E536" t="s">
        <v>20</v>
      </c>
      <c r="F536">
        <v>132</v>
      </c>
    </row>
    <row r="537" spans="5:6" x14ac:dyDescent="0.2">
      <c r="E537" t="s">
        <v>20</v>
      </c>
      <c r="F537">
        <v>96</v>
      </c>
    </row>
    <row r="538" spans="5:6" x14ac:dyDescent="0.2">
      <c r="E538" t="s">
        <v>20</v>
      </c>
      <c r="F538">
        <v>114</v>
      </c>
    </row>
    <row r="539" spans="5:6" x14ac:dyDescent="0.2">
      <c r="E539" t="s">
        <v>20</v>
      </c>
      <c r="F539">
        <v>203</v>
      </c>
    </row>
    <row r="540" spans="5:6" x14ac:dyDescent="0.2">
      <c r="E540" t="s">
        <v>20</v>
      </c>
      <c r="F540">
        <v>1559</v>
      </c>
    </row>
    <row r="541" spans="5:6" x14ac:dyDescent="0.2">
      <c r="E541" t="s">
        <v>20</v>
      </c>
      <c r="F541">
        <v>1548</v>
      </c>
    </row>
    <row r="542" spans="5:6" x14ac:dyDescent="0.2">
      <c r="E542" t="s">
        <v>20</v>
      </c>
      <c r="F542">
        <v>80</v>
      </c>
    </row>
    <row r="543" spans="5:6" x14ac:dyDescent="0.2">
      <c r="E543" t="s">
        <v>20</v>
      </c>
      <c r="F543">
        <v>131</v>
      </c>
    </row>
    <row r="544" spans="5:6" x14ac:dyDescent="0.2">
      <c r="E544" t="s">
        <v>20</v>
      </c>
      <c r="F544">
        <v>112</v>
      </c>
    </row>
    <row r="545" spans="5:6" x14ac:dyDescent="0.2">
      <c r="E545" t="s">
        <v>20</v>
      </c>
      <c r="F545">
        <v>155</v>
      </c>
    </row>
    <row r="546" spans="5:6" x14ac:dyDescent="0.2">
      <c r="E546" t="s">
        <v>20</v>
      </c>
      <c r="F546">
        <v>266</v>
      </c>
    </row>
    <row r="547" spans="5:6" x14ac:dyDescent="0.2">
      <c r="E547" t="s">
        <v>20</v>
      </c>
      <c r="F547">
        <v>155</v>
      </c>
    </row>
    <row r="548" spans="5:6" x14ac:dyDescent="0.2">
      <c r="E548" t="s">
        <v>20</v>
      </c>
      <c r="F548">
        <v>207</v>
      </c>
    </row>
    <row r="549" spans="5:6" x14ac:dyDescent="0.2">
      <c r="E549" t="s">
        <v>20</v>
      </c>
      <c r="F549">
        <v>245</v>
      </c>
    </row>
    <row r="550" spans="5:6" x14ac:dyDescent="0.2">
      <c r="E550" t="s">
        <v>20</v>
      </c>
      <c r="F550">
        <v>1573</v>
      </c>
    </row>
    <row r="551" spans="5:6" x14ac:dyDescent="0.2">
      <c r="E551" t="s">
        <v>20</v>
      </c>
      <c r="F551">
        <v>114</v>
      </c>
    </row>
    <row r="552" spans="5:6" x14ac:dyDescent="0.2">
      <c r="E552" t="s">
        <v>20</v>
      </c>
      <c r="F552">
        <v>93</v>
      </c>
    </row>
    <row r="553" spans="5:6" x14ac:dyDescent="0.2">
      <c r="E553" t="s">
        <v>20</v>
      </c>
      <c r="F553">
        <v>1681</v>
      </c>
    </row>
    <row r="554" spans="5:6" x14ac:dyDescent="0.2">
      <c r="E554" t="s">
        <v>20</v>
      </c>
      <c r="F554">
        <v>32</v>
      </c>
    </row>
    <row r="555" spans="5:6" x14ac:dyDescent="0.2">
      <c r="E555" t="s">
        <v>20</v>
      </c>
      <c r="F555">
        <v>135</v>
      </c>
    </row>
    <row r="556" spans="5:6" x14ac:dyDescent="0.2">
      <c r="E556" t="s">
        <v>20</v>
      </c>
      <c r="F556">
        <v>140</v>
      </c>
    </row>
    <row r="557" spans="5:6" x14ac:dyDescent="0.2">
      <c r="E557" t="s">
        <v>20</v>
      </c>
      <c r="F557">
        <v>92</v>
      </c>
    </row>
    <row r="558" spans="5:6" x14ac:dyDescent="0.2">
      <c r="E558" t="s">
        <v>20</v>
      </c>
      <c r="F558">
        <v>1015</v>
      </c>
    </row>
    <row r="559" spans="5:6" x14ac:dyDescent="0.2">
      <c r="E559" t="s">
        <v>20</v>
      </c>
      <c r="F559">
        <v>323</v>
      </c>
    </row>
    <row r="560" spans="5:6" x14ac:dyDescent="0.2">
      <c r="E560" t="s">
        <v>20</v>
      </c>
      <c r="F560">
        <v>2326</v>
      </c>
    </row>
    <row r="561" spans="5:6" x14ac:dyDescent="0.2">
      <c r="E561" t="s">
        <v>20</v>
      </c>
      <c r="F561">
        <v>381</v>
      </c>
    </row>
    <row r="562" spans="5:6" x14ac:dyDescent="0.2">
      <c r="E562" t="s">
        <v>20</v>
      </c>
      <c r="F562">
        <v>480</v>
      </c>
    </row>
    <row r="563" spans="5:6" x14ac:dyDescent="0.2">
      <c r="E563" t="s">
        <v>20</v>
      </c>
      <c r="F563">
        <v>226</v>
      </c>
    </row>
    <row r="564" spans="5:6" x14ac:dyDescent="0.2">
      <c r="E564" t="s">
        <v>20</v>
      </c>
      <c r="F564">
        <v>241</v>
      </c>
    </row>
    <row r="565" spans="5:6" x14ac:dyDescent="0.2">
      <c r="E565" t="s">
        <v>20</v>
      </c>
      <c r="F565">
        <v>132</v>
      </c>
    </row>
    <row r="566" spans="5:6" x14ac:dyDescent="0.2">
      <c r="E566" t="s">
        <v>20</v>
      </c>
      <c r="F566">
        <v>2043</v>
      </c>
    </row>
    <row r="945" spans="5:6" x14ac:dyDescent="0.2">
      <c r="E945" t="s">
        <v>74</v>
      </c>
      <c r="F945">
        <v>135</v>
      </c>
    </row>
    <row r="946" spans="5:6" x14ac:dyDescent="0.2">
      <c r="E946" t="s">
        <v>74</v>
      </c>
      <c r="F946">
        <v>1480</v>
      </c>
    </row>
    <row r="947" spans="5:6" x14ac:dyDescent="0.2">
      <c r="E947" t="s">
        <v>74</v>
      </c>
      <c r="F947">
        <v>17</v>
      </c>
    </row>
    <row r="948" spans="5:6" x14ac:dyDescent="0.2">
      <c r="E948" t="s">
        <v>74</v>
      </c>
      <c r="F948">
        <v>610</v>
      </c>
    </row>
    <row r="949" spans="5:6" x14ac:dyDescent="0.2">
      <c r="E949" t="s">
        <v>74</v>
      </c>
      <c r="F949">
        <v>532</v>
      </c>
    </row>
    <row r="950" spans="5:6" x14ac:dyDescent="0.2">
      <c r="E950" t="s">
        <v>74</v>
      </c>
      <c r="F950">
        <v>55</v>
      </c>
    </row>
    <row r="951" spans="5:6" x14ac:dyDescent="0.2">
      <c r="E951" t="s">
        <v>74</v>
      </c>
      <c r="F951">
        <v>58</v>
      </c>
    </row>
    <row r="952" spans="5:6" x14ac:dyDescent="0.2">
      <c r="E952" t="s">
        <v>74</v>
      </c>
      <c r="F952">
        <v>51</v>
      </c>
    </row>
    <row r="953" spans="5:6" x14ac:dyDescent="0.2">
      <c r="E953" t="s">
        <v>74</v>
      </c>
      <c r="F953">
        <v>379</v>
      </c>
    </row>
    <row r="954" spans="5:6" x14ac:dyDescent="0.2">
      <c r="E954" t="s">
        <v>74</v>
      </c>
      <c r="F954">
        <v>441</v>
      </c>
    </row>
    <row r="955" spans="5:6" x14ac:dyDescent="0.2">
      <c r="E955" t="s">
        <v>74</v>
      </c>
      <c r="F955">
        <v>82</v>
      </c>
    </row>
    <row r="956" spans="5:6" x14ac:dyDescent="0.2">
      <c r="E956" t="s">
        <v>74</v>
      </c>
      <c r="F956">
        <v>57</v>
      </c>
    </row>
    <row r="957" spans="5:6" x14ac:dyDescent="0.2">
      <c r="E957" t="s">
        <v>74</v>
      </c>
      <c r="F957">
        <v>67</v>
      </c>
    </row>
    <row r="958" spans="5:6" x14ac:dyDescent="0.2">
      <c r="E958" t="s">
        <v>74</v>
      </c>
      <c r="F958">
        <v>1890</v>
      </c>
    </row>
    <row r="959" spans="5:6" x14ac:dyDescent="0.2">
      <c r="E959" t="s">
        <v>74</v>
      </c>
      <c r="F959">
        <v>184</v>
      </c>
    </row>
    <row r="960" spans="5:6" x14ac:dyDescent="0.2">
      <c r="E960" t="s">
        <v>74</v>
      </c>
      <c r="F960">
        <v>32</v>
      </c>
    </row>
    <row r="961" spans="5:6" x14ac:dyDescent="0.2">
      <c r="E961" t="s">
        <v>74</v>
      </c>
      <c r="F961">
        <v>75</v>
      </c>
    </row>
    <row r="962" spans="5:6" x14ac:dyDescent="0.2">
      <c r="E962" t="s">
        <v>74</v>
      </c>
      <c r="F962">
        <v>64</v>
      </c>
    </row>
    <row r="963" spans="5:6" x14ac:dyDescent="0.2">
      <c r="E963" t="s">
        <v>74</v>
      </c>
      <c r="F963">
        <v>1297</v>
      </c>
    </row>
    <row r="964" spans="5:6" x14ac:dyDescent="0.2">
      <c r="E964" t="s">
        <v>74</v>
      </c>
      <c r="F964">
        <v>145</v>
      </c>
    </row>
    <row r="965" spans="5:6" x14ac:dyDescent="0.2">
      <c r="E965" t="s">
        <v>74</v>
      </c>
      <c r="F965">
        <v>2138</v>
      </c>
    </row>
    <row r="966" spans="5:6" x14ac:dyDescent="0.2">
      <c r="E966" t="s">
        <v>74</v>
      </c>
      <c r="F966">
        <v>10</v>
      </c>
    </row>
    <row r="967" spans="5:6" x14ac:dyDescent="0.2">
      <c r="E967" t="s">
        <v>74</v>
      </c>
      <c r="F967">
        <v>90</v>
      </c>
    </row>
    <row r="968" spans="5:6" x14ac:dyDescent="0.2">
      <c r="E968" t="s">
        <v>74</v>
      </c>
      <c r="F968">
        <v>439</v>
      </c>
    </row>
    <row r="969" spans="5:6" x14ac:dyDescent="0.2">
      <c r="E969" t="s">
        <v>74</v>
      </c>
      <c r="F969">
        <v>595</v>
      </c>
    </row>
    <row r="970" spans="5:6" x14ac:dyDescent="0.2">
      <c r="E970" t="s">
        <v>74</v>
      </c>
      <c r="F970">
        <v>35</v>
      </c>
    </row>
    <row r="971" spans="5:6" x14ac:dyDescent="0.2">
      <c r="E971" t="s">
        <v>74</v>
      </c>
      <c r="F971">
        <v>528</v>
      </c>
    </row>
    <row r="972" spans="5:6" x14ac:dyDescent="0.2">
      <c r="E972" t="s">
        <v>74</v>
      </c>
      <c r="F972">
        <v>1</v>
      </c>
    </row>
    <row r="973" spans="5:6" x14ac:dyDescent="0.2">
      <c r="E973" t="s">
        <v>74</v>
      </c>
      <c r="F973">
        <v>94</v>
      </c>
    </row>
    <row r="974" spans="5:6" x14ac:dyDescent="0.2">
      <c r="E974" t="s">
        <v>74</v>
      </c>
      <c r="F974">
        <v>37</v>
      </c>
    </row>
    <row r="975" spans="5:6" x14ac:dyDescent="0.2">
      <c r="E975" t="s">
        <v>74</v>
      </c>
      <c r="F975">
        <v>15</v>
      </c>
    </row>
    <row r="976" spans="5:6" x14ac:dyDescent="0.2">
      <c r="E976" t="s">
        <v>74</v>
      </c>
      <c r="F976">
        <v>87</v>
      </c>
    </row>
    <row r="977" spans="5:6" x14ac:dyDescent="0.2">
      <c r="E977" t="s">
        <v>74</v>
      </c>
      <c r="F977">
        <v>1658</v>
      </c>
    </row>
    <row r="978" spans="5:6" x14ac:dyDescent="0.2">
      <c r="E978" t="s">
        <v>74</v>
      </c>
      <c r="F978">
        <v>723</v>
      </c>
    </row>
    <row r="979" spans="5:6" x14ac:dyDescent="0.2">
      <c r="E979" t="s">
        <v>74</v>
      </c>
      <c r="F979">
        <v>390</v>
      </c>
    </row>
    <row r="980" spans="5:6" x14ac:dyDescent="0.2">
      <c r="E980" t="s">
        <v>74</v>
      </c>
      <c r="F980">
        <v>25</v>
      </c>
    </row>
    <row r="981" spans="5:6" x14ac:dyDescent="0.2">
      <c r="E981" t="s">
        <v>74</v>
      </c>
      <c r="F981">
        <v>1218</v>
      </c>
    </row>
    <row r="982" spans="5:6" x14ac:dyDescent="0.2">
      <c r="E982" t="s">
        <v>74</v>
      </c>
      <c r="F982">
        <v>215</v>
      </c>
    </row>
    <row r="983" spans="5:6" x14ac:dyDescent="0.2">
      <c r="E983" t="s">
        <v>74</v>
      </c>
      <c r="F983">
        <v>38</v>
      </c>
    </row>
    <row r="984" spans="5:6" x14ac:dyDescent="0.2">
      <c r="E984" t="s">
        <v>74</v>
      </c>
      <c r="F984">
        <v>60</v>
      </c>
    </row>
    <row r="985" spans="5:6" x14ac:dyDescent="0.2">
      <c r="E985" t="s">
        <v>74</v>
      </c>
      <c r="F985">
        <v>524</v>
      </c>
    </row>
    <row r="986" spans="5:6" x14ac:dyDescent="0.2">
      <c r="E986" t="s">
        <v>74</v>
      </c>
      <c r="F986">
        <v>219</v>
      </c>
    </row>
    <row r="987" spans="5:6" x14ac:dyDescent="0.2">
      <c r="E987" t="s">
        <v>74</v>
      </c>
      <c r="F987">
        <v>29</v>
      </c>
    </row>
    <row r="988" spans="5:6" x14ac:dyDescent="0.2">
      <c r="E988" t="s">
        <v>74</v>
      </c>
      <c r="F988">
        <v>614</v>
      </c>
    </row>
    <row r="989" spans="5:6" x14ac:dyDescent="0.2">
      <c r="E989" t="s">
        <v>74</v>
      </c>
      <c r="F989">
        <v>114</v>
      </c>
    </row>
    <row r="990" spans="5:6" x14ac:dyDescent="0.2">
      <c r="E990" t="s">
        <v>74</v>
      </c>
      <c r="F990">
        <v>26</v>
      </c>
    </row>
    <row r="991" spans="5:6" x14ac:dyDescent="0.2">
      <c r="E991" t="s">
        <v>74</v>
      </c>
      <c r="F991">
        <v>56</v>
      </c>
    </row>
    <row r="992" spans="5:6" x14ac:dyDescent="0.2">
      <c r="E992" t="s">
        <v>74</v>
      </c>
      <c r="F992">
        <v>1113</v>
      </c>
    </row>
    <row r="993" spans="5:6" x14ac:dyDescent="0.2">
      <c r="E993" t="s">
        <v>74</v>
      </c>
      <c r="F993">
        <v>94</v>
      </c>
    </row>
    <row r="994" spans="5:6" x14ac:dyDescent="0.2">
      <c r="E994" t="s">
        <v>74</v>
      </c>
      <c r="F994">
        <v>898</v>
      </c>
    </row>
    <row r="995" spans="5:6" x14ac:dyDescent="0.2">
      <c r="E995" t="s">
        <v>74</v>
      </c>
      <c r="F995">
        <v>296</v>
      </c>
    </row>
    <row r="996" spans="5:6" x14ac:dyDescent="0.2">
      <c r="E996" t="s">
        <v>74</v>
      </c>
      <c r="F996">
        <v>976</v>
      </c>
    </row>
    <row r="997" spans="5:6" x14ac:dyDescent="0.2">
      <c r="E997" t="s">
        <v>74</v>
      </c>
      <c r="F997">
        <v>160</v>
      </c>
    </row>
    <row r="998" spans="5:6" x14ac:dyDescent="0.2">
      <c r="E998" t="s">
        <v>74</v>
      </c>
      <c r="F998">
        <v>2266</v>
      </c>
    </row>
    <row r="999" spans="5:6" x14ac:dyDescent="0.2">
      <c r="E999" t="s">
        <v>74</v>
      </c>
      <c r="F999">
        <v>75</v>
      </c>
    </row>
    <row r="1000" spans="5:6" x14ac:dyDescent="0.2">
      <c r="E1000" t="s">
        <v>74</v>
      </c>
      <c r="F1000">
        <v>139</v>
      </c>
    </row>
    <row r="1001" spans="5:6" x14ac:dyDescent="0.2">
      <c r="E1001" t="s">
        <v>74</v>
      </c>
      <c r="F1001">
        <v>1122</v>
      </c>
    </row>
  </sheetData>
  <sortState xmlns:xlrd2="http://schemas.microsoft.com/office/spreadsheetml/2017/richdata2" ref="E2:F1004">
    <sortCondition descending="1" ref="E1:E1004"/>
  </sortState>
  <conditionalFormatting sqref="E2">
    <cfRule type="colorScale" priority="2">
      <colorScale>
        <cfvo type="formula" val="&quot;failed&quot;"/>
        <cfvo type="formula" val="&quot;successful&quot;"/>
        <color rgb="FFFF0000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Sheet3</vt:lpstr>
      <vt:lpstr>date line graph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Albert Armas</cp:lastModifiedBy>
  <dcterms:created xsi:type="dcterms:W3CDTF">2021-09-29T18:52:28Z</dcterms:created>
  <dcterms:modified xsi:type="dcterms:W3CDTF">2023-09-23T22:47:06Z</dcterms:modified>
</cp:coreProperties>
</file>