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BC2B2905-EE20-4A84-A26E-06BD23E5008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2" sheetId="4" r:id="rId1"/>
    <sheet name="Malus" sheetId="1" r:id="rId2"/>
    <sheet name="Saccarosio" sheetId="2" r:id="rId3"/>
    <sheet name="Sheet1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4" l="1"/>
  <c r="H10" i="4"/>
  <c r="H9" i="4"/>
  <c r="H8" i="4"/>
  <c r="H7" i="4"/>
  <c r="H6" i="4"/>
  <c r="H5" i="4"/>
  <c r="H4" i="4"/>
  <c r="H3" i="4"/>
  <c r="H2" i="4"/>
  <c r="F3" i="4"/>
  <c r="F4" i="4"/>
  <c r="F5" i="4"/>
  <c r="F6" i="4"/>
  <c r="F7" i="4"/>
  <c r="F8" i="4"/>
  <c r="F9" i="4"/>
  <c r="F10" i="4"/>
  <c r="F11" i="4"/>
  <c r="F2" i="4"/>
  <c r="E3" i="4"/>
  <c r="E4" i="4"/>
  <c r="E5" i="4"/>
  <c r="E6" i="4"/>
  <c r="E7" i="4"/>
  <c r="E8" i="4"/>
  <c r="E9" i="4"/>
  <c r="E10" i="4"/>
  <c r="E11" i="4"/>
  <c r="E2" i="4"/>
  <c r="D11" i="4"/>
  <c r="D10" i="4"/>
  <c r="D9" i="4"/>
  <c r="D8" i="4"/>
  <c r="D7" i="4"/>
  <c r="D6" i="4"/>
  <c r="D5" i="4"/>
  <c r="D4" i="4"/>
  <c r="D3" i="4"/>
  <c r="J57" i="2"/>
  <c r="J56" i="2"/>
  <c r="J55" i="2"/>
  <c r="J54" i="2"/>
  <c r="J53" i="2"/>
  <c r="J52" i="2"/>
  <c r="J51" i="2"/>
  <c r="J50" i="2"/>
  <c r="J49" i="2"/>
  <c r="J48" i="2"/>
  <c r="J44" i="2"/>
  <c r="J41" i="2"/>
  <c r="J42" i="2"/>
  <c r="J43" i="2"/>
  <c r="J40" i="2"/>
  <c r="J37" i="2"/>
  <c r="J38" i="2"/>
  <c r="J39" i="2"/>
  <c r="J36" i="2"/>
  <c r="J35" i="2"/>
  <c r="N18" i="2"/>
  <c r="N29" i="2"/>
  <c r="M29" i="2"/>
  <c r="I30" i="2"/>
  <c r="H30" i="2"/>
  <c r="H19" i="2"/>
  <c r="M18" i="2"/>
  <c r="M7" i="2"/>
  <c r="L7" i="2"/>
  <c r="N4" i="2"/>
  <c r="M4" i="2"/>
  <c r="L2" i="2"/>
  <c r="I29" i="2"/>
  <c r="I28" i="2"/>
  <c r="I27" i="2"/>
  <c r="I26" i="2"/>
  <c r="I25" i="2"/>
  <c r="I15" i="2"/>
  <c r="I16" i="2"/>
  <c r="I17" i="2"/>
  <c r="I18" i="2"/>
  <c r="I14" i="2"/>
  <c r="N2" i="2"/>
  <c r="N13" i="2"/>
  <c r="O13" i="2" s="1"/>
  <c r="P2" i="2"/>
  <c r="L3" i="2"/>
  <c r="N3" i="2" s="1"/>
  <c r="M3" i="2"/>
  <c r="M2" i="2"/>
  <c r="H7" i="2"/>
  <c r="H5" i="2"/>
  <c r="H6" i="2"/>
  <c r="H4" i="2"/>
  <c r="H3" i="2"/>
  <c r="J10" i="1"/>
  <c r="J11" i="1"/>
  <c r="J12" i="1"/>
  <c r="J13" i="1"/>
  <c r="J14" i="1"/>
  <c r="J15" i="1"/>
  <c r="J16" i="1"/>
  <c r="J17" i="1"/>
  <c r="J18" i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C10" i="1"/>
  <c r="E10" i="1" s="1"/>
  <c r="G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D10" i="1"/>
  <c r="F10" i="1" s="1"/>
  <c r="C9" i="1"/>
  <c r="E9" i="1" s="1"/>
  <c r="J9" i="1"/>
  <c r="L2" i="1"/>
  <c r="C2" i="1"/>
  <c r="H8" i="2" l="1"/>
  <c r="I8" i="2" s="1"/>
  <c r="G8" i="2"/>
  <c r="I19" i="2"/>
  <c r="H9" i="1"/>
  <c r="G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</calcChain>
</file>

<file path=xl/sharedStrings.xml><?xml version="1.0" encoding="utf-8"?>
<sst xmlns="http://schemas.openxmlformats.org/spreadsheetml/2006/main" count="109" uniqueCount="52">
  <si>
    <t>Pos ang</t>
  </si>
  <si>
    <t>err pos ang</t>
  </si>
  <si>
    <t xml:space="preserve">alfa </t>
  </si>
  <si>
    <t>err alfa</t>
  </si>
  <si>
    <t>alfa rad</t>
  </si>
  <si>
    <t>err alfa rad</t>
  </si>
  <si>
    <t>I</t>
  </si>
  <si>
    <t>err I</t>
  </si>
  <si>
    <t>I (uA) senza polarizzatore</t>
  </si>
  <si>
    <t>I (uA) con polarizzatore</t>
  </si>
  <si>
    <t>err multimetro</t>
  </si>
  <si>
    <t>Posizione angolare polarizzatore °</t>
  </si>
  <si>
    <t>err °</t>
  </si>
  <si>
    <t>I (uA) con analizzatore</t>
  </si>
  <si>
    <t>NOTA</t>
  </si>
  <si>
    <t>err sens polaroid</t>
  </si>
  <si>
    <t>mezza tacca</t>
  </si>
  <si>
    <t>2 °</t>
  </si>
  <si>
    <t>1°</t>
  </si>
  <si>
    <t>Posizione angolare Θa (°)</t>
  </si>
  <si>
    <t>err (°)</t>
  </si>
  <si>
    <t>α (°)</t>
  </si>
  <si>
    <t>err α (°)</t>
  </si>
  <si>
    <t>α rad</t>
  </si>
  <si>
    <t>err α rad</t>
  </si>
  <si>
    <t>cos2</t>
  </si>
  <si>
    <t>err (cosα)^2</t>
  </si>
  <si>
    <t>I (uA)</t>
  </si>
  <si>
    <t>err I (uA)</t>
  </si>
  <si>
    <t>2*</t>
  </si>
  <si>
    <t>Posizione 0</t>
  </si>
  <si>
    <t>0 Ampere</t>
  </si>
  <si>
    <t>verso orario</t>
  </si>
  <si>
    <t>lambda (um)</t>
  </si>
  <si>
    <t>rho</t>
  </si>
  <si>
    <t>Lunghezza (dm)</t>
  </si>
  <si>
    <t>err L</t>
  </si>
  <si>
    <t>I saccarosio (uA)</t>
  </si>
  <si>
    <t>Angolo (°)</t>
  </si>
  <si>
    <t>err Ang</t>
  </si>
  <si>
    <t>Angolo 0 (°)</t>
  </si>
  <si>
    <t>err</t>
  </si>
  <si>
    <t>Delta Ang</t>
  </si>
  <si>
    <t>err Delta</t>
  </si>
  <si>
    <t>concentrazione</t>
  </si>
  <si>
    <t>delta conc</t>
  </si>
  <si>
    <t>media delta ang</t>
  </si>
  <si>
    <t>2o saccarosio</t>
  </si>
  <si>
    <t>Lunghezza</t>
  </si>
  <si>
    <t>3o saccarosio</t>
  </si>
  <si>
    <t>Iterazione 1o e 2o</t>
  </si>
  <si>
    <t>Iterazione 1o e 2o 3o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</si>
</sst>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E0EB-7884-4D0E-B726-1AD588733FDC}">
  <dimension ref="A1:L11"/>
  <sheetViews>
    <sheetView tabSelected="1" workbookViewId="0">
      <selection activeCell="K7" sqref="K7"/>
    </sheetView>
  </sheetViews>
  <sheetFormatPr defaultRowHeight="15" x14ac:dyDescent="0.25"/>
  <cols>
    <col min="2" max="2" width="10.85546875" bestFit="1" customWidth="1"/>
    <col min="6" max="6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>
        <v>141</v>
      </c>
      <c r="B2">
        <v>1</v>
      </c>
      <c r="C2">
        <v>0</v>
      </c>
      <c r="D2">
        <v>2</v>
      </c>
      <c r="E2">
        <f>RADIANS(C2)</f>
        <v>0</v>
      </c>
      <c r="F2">
        <f>RADIANS(D2)</f>
        <v>3.4906585039886591E-2</v>
      </c>
      <c r="G2" s="10">
        <v>109.9</v>
      </c>
      <c r="H2" s="10">
        <f>(0.01*G2)+(2*0.1)</f>
        <v>1.2989999999999999</v>
      </c>
    </row>
    <row r="3" spans="1:12" x14ac:dyDescent="0.25">
      <c r="A3">
        <v>151</v>
      </c>
      <c r="B3">
        <v>1</v>
      </c>
      <c r="C3">
        <v>10</v>
      </c>
      <c r="D3">
        <f>B3+B3</f>
        <v>2</v>
      </c>
      <c r="E3">
        <f t="shared" ref="E3:E11" si="0">RADIANS(C3)</f>
        <v>0.17453292519943295</v>
      </c>
      <c r="F3" s="12">
        <f t="shared" ref="F3:F11" si="1">RADIANS(D3)</f>
        <v>3.4906585039886591E-2</v>
      </c>
      <c r="G3" s="10">
        <v>106.3</v>
      </c>
      <c r="H3" s="10">
        <f t="shared" ref="H3:H11" si="2">(0.01*G3)+(2*0.1)</f>
        <v>1.2629999999999999</v>
      </c>
    </row>
    <row r="4" spans="1:12" x14ac:dyDescent="0.25">
      <c r="A4">
        <v>161</v>
      </c>
      <c r="B4">
        <v>1</v>
      </c>
      <c r="C4">
        <v>20</v>
      </c>
      <c r="D4">
        <f t="shared" ref="D4:D11" si="3">B4+B4</f>
        <v>2</v>
      </c>
      <c r="E4">
        <f t="shared" si="0"/>
        <v>0.3490658503988659</v>
      </c>
      <c r="F4">
        <f t="shared" si="1"/>
        <v>3.4906585039886591E-2</v>
      </c>
      <c r="G4" s="10">
        <v>97</v>
      </c>
      <c r="H4" s="10">
        <f t="shared" si="2"/>
        <v>1.17</v>
      </c>
    </row>
    <row r="5" spans="1:12" x14ac:dyDescent="0.25">
      <c r="A5">
        <v>171</v>
      </c>
      <c r="B5">
        <v>1</v>
      </c>
      <c r="C5">
        <v>30</v>
      </c>
      <c r="D5">
        <f t="shared" si="3"/>
        <v>2</v>
      </c>
      <c r="E5">
        <f t="shared" si="0"/>
        <v>0.52359877559829882</v>
      </c>
      <c r="F5">
        <f t="shared" si="1"/>
        <v>3.4906585039886591E-2</v>
      </c>
      <c r="G5" s="10">
        <v>82.5</v>
      </c>
      <c r="H5" s="10">
        <f t="shared" si="2"/>
        <v>1.0250000000000001</v>
      </c>
    </row>
    <row r="6" spans="1:12" x14ac:dyDescent="0.25">
      <c r="A6">
        <v>181</v>
      </c>
      <c r="B6">
        <v>1</v>
      </c>
      <c r="C6">
        <v>40</v>
      </c>
      <c r="D6">
        <f t="shared" si="3"/>
        <v>2</v>
      </c>
      <c r="E6">
        <f t="shared" si="0"/>
        <v>0.69813170079773179</v>
      </c>
      <c r="F6">
        <f t="shared" si="1"/>
        <v>3.4906585039886591E-2</v>
      </c>
      <c r="G6" s="10">
        <v>64.8</v>
      </c>
      <c r="H6" s="10">
        <f t="shared" si="2"/>
        <v>0.84800000000000009</v>
      </c>
    </row>
    <row r="7" spans="1:12" x14ac:dyDescent="0.25">
      <c r="A7">
        <v>191</v>
      </c>
      <c r="B7">
        <v>1</v>
      </c>
      <c r="C7">
        <v>50</v>
      </c>
      <c r="D7">
        <f t="shared" si="3"/>
        <v>2</v>
      </c>
      <c r="E7">
        <f t="shared" si="0"/>
        <v>0.87266462599716477</v>
      </c>
      <c r="F7">
        <f t="shared" si="1"/>
        <v>3.4906585039886591E-2</v>
      </c>
      <c r="G7" s="10">
        <v>45.9</v>
      </c>
      <c r="H7" s="10">
        <f t="shared" si="2"/>
        <v>0.65900000000000003</v>
      </c>
      <c r="K7" s="17"/>
    </row>
    <row r="8" spans="1:12" x14ac:dyDescent="0.25">
      <c r="A8">
        <v>201</v>
      </c>
      <c r="B8">
        <v>1</v>
      </c>
      <c r="C8">
        <v>60</v>
      </c>
      <c r="D8">
        <f t="shared" si="3"/>
        <v>2</v>
      </c>
      <c r="E8">
        <f t="shared" si="0"/>
        <v>1.0471975511965976</v>
      </c>
      <c r="F8">
        <f t="shared" si="1"/>
        <v>3.4906585039886591E-2</v>
      </c>
      <c r="G8" s="10">
        <v>28.4</v>
      </c>
      <c r="H8" s="10">
        <f t="shared" si="2"/>
        <v>0.48399999999999999</v>
      </c>
    </row>
    <row r="9" spans="1:12" x14ac:dyDescent="0.25">
      <c r="A9">
        <v>211</v>
      </c>
      <c r="B9">
        <v>1</v>
      </c>
      <c r="C9">
        <v>70</v>
      </c>
      <c r="D9">
        <f t="shared" si="3"/>
        <v>2</v>
      </c>
      <c r="E9">
        <f t="shared" si="0"/>
        <v>1.2217304763960306</v>
      </c>
      <c r="F9">
        <f t="shared" si="1"/>
        <v>3.4906585039886591E-2</v>
      </c>
      <c r="G9" s="10">
        <v>13.4</v>
      </c>
      <c r="H9" s="10">
        <f t="shared" si="2"/>
        <v>0.33400000000000002</v>
      </c>
      <c r="L9" s="17"/>
    </row>
    <row r="10" spans="1:12" x14ac:dyDescent="0.25">
      <c r="A10">
        <v>221</v>
      </c>
      <c r="B10">
        <v>1</v>
      </c>
      <c r="C10">
        <v>80</v>
      </c>
      <c r="D10">
        <f t="shared" si="3"/>
        <v>2</v>
      </c>
      <c r="E10">
        <f t="shared" si="0"/>
        <v>1.3962634015954636</v>
      </c>
      <c r="F10">
        <f t="shared" si="1"/>
        <v>3.4906585039886591E-2</v>
      </c>
      <c r="G10" s="10">
        <v>4.0999999999999996</v>
      </c>
      <c r="H10" s="10">
        <f t="shared" si="2"/>
        <v>0.24099999999999999</v>
      </c>
    </row>
    <row r="11" spans="1:12" x14ac:dyDescent="0.25">
      <c r="A11">
        <v>231</v>
      </c>
      <c r="B11">
        <v>1</v>
      </c>
      <c r="C11">
        <v>90</v>
      </c>
      <c r="D11">
        <f t="shared" si="3"/>
        <v>2</v>
      </c>
      <c r="E11">
        <f t="shared" si="0"/>
        <v>1.5707963267948966</v>
      </c>
      <c r="F11">
        <f t="shared" si="1"/>
        <v>3.4906585039886591E-2</v>
      </c>
      <c r="G11" s="10">
        <v>0</v>
      </c>
      <c r="H11" s="10">
        <f t="shared" si="2"/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opLeftCell="E1" workbookViewId="0">
      <selection activeCell="I9" sqref="I9:J18"/>
    </sheetView>
  </sheetViews>
  <sheetFormatPr defaultRowHeight="15" x14ac:dyDescent="0.25"/>
  <cols>
    <col min="1" max="2" width="23.5703125" bestFit="1" customWidth="1"/>
    <col min="3" max="3" width="23.5703125" customWidth="1"/>
    <col min="4" max="4" width="31.140625" bestFit="1" customWidth="1"/>
    <col min="5" max="9" width="31.140625" customWidth="1"/>
    <col min="11" max="11" width="31.140625" bestFit="1" customWidth="1"/>
    <col min="12" max="12" width="31.140625" customWidth="1"/>
    <col min="13" max="13" width="31.140625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J1" t="s">
        <v>12</v>
      </c>
      <c r="K1" t="s">
        <v>13</v>
      </c>
      <c r="L1" t="s">
        <v>10</v>
      </c>
      <c r="M1" t="s">
        <v>11</v>
      </c>
      <c r="N1" t="s">
        <v>12</v>
      </c>
    </row>
    <row r="2" spans="1:14" x14ac:dyDescent="0.25">
      <c r="B2">
        <v>162.19999999999999</v>
      </c>
      <c r="C2">
        <f>(0.01*B2)+(2*0.1)</f>
        <v>1.8219999999999998</v>
      </c>
      <c r="D2">
        <v>63</v>
      </c>
      <c r="J2">
        <v>1</v>
      </c>
      <c r="K2">
        <v>109.9</v>
      </c>
      <c r="L2">
        <f>(0.01*K2)+(2*0.1)</f>
        <v>1.2989999999999999</v>
      </c>
      <c r="M2">
        <v>141</v>
      </c>
      <c r="N2">
        <v>1</v>
      </c>
    </row>
    <row r="3" spans="1:14" x14ac:dyDescent="0.25">
      <c r="A3" t="s">
        <v>14</v>
      </c>
    </row>
    <row r="4" spans="1:14" x14ac:dyDescent="0.25">
      <c r="A4" t="s">
        <v>15</v>
      </c>
      <c r="B4" t="s">
        <v>16</v>
      </c>
    </row>
    <row r="5" spans="1:14" x14ac:dyDescent="0.25">
      <c r="A5" t="s">
        <v>17</v>
      </c>
      <c r="B5" t="s">
        <v>18</v>
      </c>
    </row>
    <row r="8" spans="1:14" x14ac:dyDescent="0.25">
      <c r="A8" t="s">
        <v>19</v>
      </c>
      <c r="B8" t="s">
        <v>20</v>
      </c>
      <c r="C8" t="s">
        <v>21</v>
      </c>
      <c r="D8" t="s">
        <v>22</v>
      </c>
      <c r="E8" s="1" t="s">
        <v>23</v>
      </c>
      <c r="F8" t="s">
        <v>24</v>
      </c>
      <c r="G8" t="s">
        <v>25</v>
      </c>
      <c r="H8" t="s">
        <v>26</v>
      </c>
      <c r="I8" t="s">
        <v>27</v>
      </c>
      <c r="J8" t="s">
        <v>28</v>
      </c>
    </row>
    <row r="9" spans="1:14" x14ac:dyDescent="0.25">
      <c r="A9">
        <v>141</v>
      </c>
      <c r="B9">
        <v>1</v>
      </c>
      <c r="C9">
        <f>A9-$A$9</f>
        <v>0</v>
      </c>
      <c r="D9" t="s">
        <v>29</v>
      </c>
      <c r="E9">
        <f>RADIANS(C9)</f>
        <v>0</v>
      </c>
      <c r="F9">
        <v>3.4906585039886591E-2</v>
      </c>
      <c r="G9">
        <f>(COS(E9))^2</f>
        <v>1</v>
      </c>
      <c r="H9">
        <f>2*COS(E9)*SIN(E9)*F9</f>
        <v>0</v>
      </c>
      <c r="I9" s="10">
        <v>109.9</v>
      </c>
      <c r="J9" s="10">
        <f>(0.01*I9)+(2*0.1)</f>
        <v>1.2989999999999999</v>
      </c>
    </row>
    <row r="10" spans="1:14" x14ac:dyDescent="0.25">
      <c r="A10">
        <v>151</v>
      </c>
      <c r="B10">
        <v>1</v>
      </c>
      <c r="C10">
        <f t="shared" ref="C10:C18" si="0">A10-$A$9</f>
        <v>10</v>
      </c>
      <c r="D10">
        <f>B10+B10</f>
        <v>2</v>
      </c>
      <c r="E10">
        <f t="shared" ref="E10:E17" si="1">RADIANS(C10)</f>
        <v>0.17453292519943295</v>
      </c>
      <c r="F10">
        <f>PI()*D10/180</f>
        <v>3.4906585039886591E-2</v>
      </c>
      <c r="G10">
        <f t="shared" ref="G10:G18" si="2">(COS(E10))^2</f>
        <v>0.9698463103929541</v>
      </c>
      <c r="H10">
        <f t="shared" ref="H10:H18" si="3">2*COS(E10)*SIN(E10)*F10</f>
        <v>1.1938755218351653E-2</v>
      </c>
      <c r="I10" s="10">
        <v>106.3</v>
      </c>
      <c r="J10" s="10">
        <f t="shared" ref="J10:J18" si="4">(0.01*I10)+(2*0.1)</f>
        <v>1.2629999999999999</v>
      </c>
    </row>
    <row r="11" spans="1:14" x14ac:dyDescent="0.25">
      <c r="A11">
        <v>161</v>
      </c>
      <c r="B11">
        <v>1</v>
      </c>
      <c r="C11">
        <f t="shared" si="0"/>
        <v>20</v>
      </c>
      <c r="D11">
        <f t="shared" ref="D11:D18" si="5">B11+B11</f>
        <v>2</v>
      </c>
      <c r="E11">
        <f t="shared" si="1"/>
        <v>0.3490658503988659</v>
      </c>
      <c r="F11">
        <f t="shared" ref="F11:F18" si="6">PI()*D11/180</f>
        <v>3.4906585039886591E-2</v>
      </c>
      <c r="G11">
        <f t="shared" si="2"/>
        <v>0.88302222155948906</v>
      </c>
      <c r="H11">
        <f t="shared" si="3"/>
        <v>2.2437520360108616E-2</v>
      </c>
      <c r="I11" s="10">
        <v>97</v>
      </c>
      <c r="J11" s="10">
        <f t="shared" si="4"/>
        <v>1.17</v>
      </c>
    </row>
    <row r="12" spans="1:14" x14ac:dyDescent="0.25">
      <c r="A12">
        <v>171</v>
      </c>
      <c r="B12">
        <v>1</v>
      </c>
      <c r="C12">
        <f t="shared" si="0"/>
        <v>30</v>
      </c>
      <c r="D12">
        <f t="shared" si="5"/>
        <v>2</v>
      </c>
      <c r="E12">
        <f t="shared" si="1"/>
        <v>0.52359877559829882</v>
      </c>
      <c r="F12">
        <f t="shared" si="6"/>
        <v>3.4906585039886591E-2</v>
      </c>
      <c r="G12">
        <f t="shared" si="2"/>
        <v>0.75000000000000011</v>
      </c>
      <c r="H12">
        <f t="shared" si="3"/>
        <v>3.0229989403903628E-2</v>
      </c>
      <c r="I12" s="10">
        <v>82.5</v>
      </c>
      <c r="J12" s="10">
        <f t="shared" si="4"/>
        <v>1.0250000000000001</v>
      </c>
    </row>
    <row r="13" spans="1:14" x14ac:dyDescent="0.25">
      <c r="A13">
        <v>181</v>
      </c>
      <c r="B13">
        <v>1</v>
      </c>
      <c r="C13">
        <f t="shared" si="0"/>
        <v>40</v>
      </c>
      <c r="D13">
        <f t="shared" si="5"/>
        <v>2</v>
      </c>
      <c r="E13">
        <f t="shared" si="1"/>
        <v>0.69813170079773179</v>
      </c>
      <c r="F13">
        <f t="shared" si="6"/>
        <v>3.4906585039886591E-2</v>
      </c>
      <c r="G13">
        <f t="shared" si="2"/>
        <v>0.58682408883346515</v>
      </c>
      <c r="H13">
        <f t="shared" si="3"/>
        <v>3.4376275578460264E-2</v>
      </c>
      <c r="I13" s="10">
        <v>64.8</v>
      </c>
      <c r="J13" s="10">
        <f t="shared" si="4"/>
        <v>0.84800000000000009</v>
      </c>
    </row>
    <row r="14" spans="1:14" x14ac:dyDescent="0.25">
      <c r="A14">
        <v>191</v>
      </c>
      <c r="B14">
        <v>1</v>
      </c>
      <c r="C14">
        <f t="shared" si="0"/>
        <v>50</v>
      </c>
      <c r="D14">
        <f t="shared" si="5"/>
        <v>2</v>
      </c>
      <c r="E14">
        <f t="shared" si="1"/>
        <v>0.87266462599716477</v>
      </c>
      <c r="F14">
        <f t="shared" si="6"/>
        <v>3.4906585039886591E-2</v>
      </c>
      <c r="G14">
        <f t="shared" si="2"/>
        <v>0.41317591116653485</v>
      </c>
      <c r="H14">
        <f t="shared" si="3"/>
        <v>3.4376275578460271E-2</v>
      </c>
      <c r="I14" s="10">
        <v>45.9</v>
      </c>
      <c r="J14" s="10">
        <f t="shared" si="4"/>
        <v>0.65900000000000003</v>
      </c>
    </row>
    <row r="15" spans="1:14" x14ac:dyDescent="0.25">
      <c r="A15">
        <v>201</v>
      </c>
      <c r="B15">
        <v>1</v>
      </c>
      <c r="C15">
        <f t="shared" si="0"/>
        <v>60</v>
      </c>
      <c r="D15">
        <f t="shared" si="5"/>
        <v>2</v>
      </c>
      <c r="E15">
        <f t="shared" si="1"/>
        <v>1.0471975511965976</v>
      </c>
      <c r="F15">
        <f t="shared" si="6"/>
        <v>3.4906585039886591E-2</v>
      </c>
      <c r="G15">
        <f t="shared" si="2"/>
        <v>0.25000000000000011</v>
      </c>
      <c r="H15">
        <f t="shared" si="3"/>
        <v>3.0229989403903635E-2</v>
      </c>
      <c r="I15" s="10">
        <v>28.4</v>
      </c>
      <c r="J15" s="10">
        <f t="shared" si="4"/>
        <v>0.48399999999999999</v>
      </c>
    </row>
    <row r="16" spans="1:14" x14ac:dyDescent="0.25">
      <c r="A16">
        <v>211</v>
      </c>
      <c r="B16">
        <v>1</v>
      </c>
      <c r="C16">
        <f t="shared" si="0"/>
        <v>70</v>
      </c>
      <c r="D16">
        <f t="shared" si="5"/>
        <v>2</v>
      </c>
      <c r="E16">
        <f t="shared" si="1"/>
        <v>1.2217304763960306</v>
      </c>
      <c r="F16">
        <f t="shared" si="6"/>
        <v>3.4906585039886591E-2</v>
      </c>
      <c r="G16">
        <f t="shared" si="2"/>
        <v>0.11697777844051105</v>
      </c>
      <c r="H16">
        <f t="shared" si="3"/>
        <v>2.2437520360108619E-2</v>
      </c>
      <c r="I16" s="10">
        <v>13.4</v>
      </c>
      <c r="J16" s="10">
        <f t="shared" si="4"/>
        <v>0.33400000000000002</v>
      </c>
    </row>
    <row r="17" spans="1:10" x14ac:dyDescent="0.25">
      <c r="A17">
        <v>221</v>
      </c>
      <c r="B17">
        <v>1</v>
      </c>
      <c r="C17">
        <f t="shared" si="0"/>
        <v>80</v>
      </c>
      <c r="D17">
        <f t="shared" si="5"/>
        <v>2</v>
      </c>
      <c r="E17">
        <f t="shared" si="1"/>
        <v>1.3962634015954636</v>
      </c>
      <c r="F17">
        <f t="shared" si="6"/>
        <v>3.4906585039886591E-2</v>
      </c>
      <c r="G17">
        <f t="shared" si="2"/>
        <v>3.0153689607045831E-2</v>
      </c>
      <c r="H17">
        <f t="shared" si="3"/>
        <v>1.1938755218351658E-2</v>
      </c>
      <c r="I17" s="10">
        <v>4.0999999999999996</v>
      </c>
      <c r="J17" s="10">
        <f t="shared" si="4"/>
        <v>0.24099999999999999</v>
      </c>
    </row>
    <row r="18" spans="1:10" x14ac:dyDescent="0.25">
      <c r="A18">
        <v>231</v>
      </c>
      <c r="B18">
        <v>1</v>
      </c>
      <c r="C18">
        <f t="shared" si="0"/>
        <v>90</v>
      </c>
      <c r="D18">
        <f t="shared" si="5"/>
        <v>2</v>
      </c>
      <c r="E18">
        <f>RADIANS(C18)</f>
        <v>1.5707963267948966</v>
      </c>
      <c r="F18">
        <f t="shared" si="6"/>
        <v>3.4906585039886591E-2</v>
      </c>
      <c r="G18">
        <f t="shared" si="2"/>
        <v>3.7524718414124473E-33</v>
      </c>
      <c r="H18">
        <f t="shared" si="3"/>
        <v>4.2765748727753404E-18</v>
      </c>
      <c r="I18" s="10">
        <v>0</v>
      </c>
      <c r="J18" s="10">
        <f t="shared" si="4"/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CBE4-82BB-446F-A42D-A68A3EB51E83}">
  <dimension ref="A1:P57"/>
  <sheetViews>
    <sheetView topLeftCell="A31" workbookViewId="0">
      <selection activeCell="C39" sqref="C39"/>
    </sheetView>
  </sheetViews>
  <sheetFormatPr defaultRowHeight="15" x14ac:dyDescent="0.25"/>
  <cols>
    <col min="1" max="1" width="17" bestFit="1" customWidth="1"/>
    <col min="2" max="3" width="15.42578125" bestFit="1" customWidth="1"/>
    <col min="6" max="6" width="15.28515625" bestFit="1" customWidth="1"/>
    <col min="7" max="8" width="11.28515625" bestFit="1" customWidth="1"/>
    <col min="9" max="9" width="9.5703125" bestFit="1" customWidth="1"/>
    <col min="10" max="10" width="12.5703125" bestFit="1" customWidth="1"/>
    <col min="11" max="11" width="11.7109375" bestFit="1" customWidth="1"/>
    <col min="12" max="12" width="14.7109375" bestFit="1" customWidth="1"/>
    <col min="13" max="13" width="12.5703125" bestFit="1" customWidth="1"/>
    <col min="15" max="15" width="15" bestFit="1" customWidth="1"/>
    <col min="16" max="16" width="5.140625" bestFit="1" customWidth="1"/>
  </cols>
  <sheetData>
    <row r="1" spans="1:16" x14ac:dyDescent="0.25">
      <c r="A1" s="13" t="s">
        <v>30</v>
      </c>
      <c r="B1" s="13"/>
      <c r="C1" s="13"/>
      <c r="D1" s="13"/>
      <c r="F1" s="14" t="s">
        <v>31</v>
      </c>
      <c r="G1" s="15"/>
      <c r="H1" s="15"/>
      <c r="I1" s="16"/>
      <c r="J1" t="s">
        <v>32</v>
      </c>
      <c r="L1" t="s">
        <v>33</v>
      </c>
      <c r="M1" t="s">
        <v>34</v>
      </c>
      <c r="O1" t="s">
        <v>35</v>
      </c>
      <c r="P1" t="s">
        <v>36</v>
      </c>
    </row>
    <row r="2" spans="1:16" x14ac:dyDescent="0.25">
      <c r="A2" s="6" t="s">
        <v>37</v>
      </c>
      <c r="B2" s="6" t="s">
        <v>7</v>
      </c>
      <c r="C2" s="6" t="s">
        <v>38</v>
      </c>
      <c r="D2" s="6" t="s">
        <v>39</v>
      </c>
      <c r="F2" s="4" t="s">
        <v>40</v>
      </c>
      <c r="G2" s="7" t="s">
        <v>41</v>
      </c>
      <c r="H2" s="8" t="s">
        <v>42</v>
      </c>
      <c r="I2" s="5" t="s">
        <v>43</v>
      </c>
      <c r="L2" s="9">
        <f>650*10^(-3)</f>
        <v>0.65</v>
      </c>
      <c r="M2">
        <f>2.682+(20.114/L2^2)+(0.655/L2^4)</f>
        <v>53.958439900563711</v>
      </c>
      <c r="N2">
        <f>0.836+(20.98/L2^2)+(0.619/L2^4)</f>
        <v>53.96047043170757</v>
      </c>
      <c r="O2">
        <v>1.01</v>
      </c>
      <c r="P2">
        <f>1*10^(-2)</f>
        <v>0.01</v>
      </c>
    </row>
    <row r="3" spans="1:16" x14ac:dyDescent="0.25">
      <c r="A3" s="8">
        <v>39.700000000000003</v>
      </c>
      <c r="B3" s="8"/>
      <c r="C3" s="8">
        <v>231</v>
      </c>
      <c r="D3" s="8">
        <v>1</v>
      </c>
      <c r="F3" s="2">
        <v>185</v>
      </c>
      <c r="G3" s="7">
        <v>1</v>
      </c>
      <c r="H3" s="8">
        <f>(C3-F3)</f>
        <v>46</v>
      </c>
      <c r="I3" s="3">
        <v>2</v>
      </c>
      <c r="L3" s="9">
        <f>589.3*10^(-3)</f>
        <v>0.58929999999999993</v>
      </c>
      <c r="M3">
        <f>2.682+(20.114/L3^2)+(0.655/L3^4)</f>
        <v>66.032798040717125</v>
      </c>
      <c r="N3">
        <f>0.836+(20.98/L3^2)+(0.619/L3^4)</f>
        <v>66.3819941368249</v>
      </c>
    </row>
    <row r="4" spans="1:16" x14ac:dyDescent="0.25">
      <c r="A4" s="6">
        <v>40.4</v>
      </c>
      <c r="B4" s="6"/>
      <c r="C4" s="6">
        <v>231</v>
      </c>
      <c r="D4" s="6">
        <v>1</v>
      </c>
      <c r="F4" s="6">
        <v>186</v>
      </c>
      <c r="G4" s="6">
        <v>1</v>
      </c>
      <c r="H4" s="6">
        <f>(C4-F4)</f>
        <v>45</v>
      </c>
      <c r="I4" s="6">
        <v>2</v>
      </c>
      <c r="L4">
        <v>0.67</v>
      </c>
      <c r="M4">
        <f>2.682+(20.114/L4^2)+(0.655/L4^4)</f>
        <v>50.739746266324332</v>
      </c>
      <c r="N4">
        <f>0.836+(20.98/L4^2)+(0.619/L4^4)</f>
        <v>50.644256324797006</v>
      </c>
    </row>
    <row r="5" spans="1:16" x14ac:dyDescent="0.25">
      <c r="A5">
        <v>40.5</v>
      </c>
      <c r="C5" s="8">
        <v>231</v>
      </c>
      <c r="D5" s="8">
        <v>1</v>
      </c>
      <c r="F5">
        <v>185</v>
      </c>
      <c r="G5">
        <v>1</v>
      </c>
      <c r="H5" s="6">
        <f t="shared" ref="H5:H7" si="0">(C5-F5)</f>
        <v>46</v>
      </c>
      <c r="I5">
        <v>2</v>
      </c>
    </row>
    <row r="6" spans="1:16" x14ac:dyDescent="0.25">
      <c r="A6">
        <v>39.799999999999997</v>
      </c>
      <c r="C6" s="6">
        <v>231</v>
      </c>
      <c r="D6" s="6">
        <v>1</v>
      </c>
      <c r="F6">
        <v>186</v>
      </c>
      <c r="G6">
        <v>1</v>
      </c>
      <c r="H6" s="6">
        <f t="shared" si="0"/>
        <v>45</v>
      </c>
      <c r="I6">
        <v>2</v>
      </c>
      <c r="L6" t="s">
        <v>44</v>
      </c>
      <c r="M6" t="s">
        <v>45</v>
      </c>
    </row>
    <row r="7" spans="1:16" x14ac:dyDescent="0.25">
      <c r="A7">
        <v>40.6</v>
      </c>
      <c r="C7">
        <v>231</v>
      </c>
      <c r="D7">
        <v>1</v>
      </c>
      <c r="F7">
        <v>186</v>
      </c>
      <c r="G7">
        <v>1</v>
      </c>
      <c r="H7" s="6">
        <f t="shared" si="0"/>
        <v>45</v>
      </c>
      <c r="I7">
        <v>2</v>
      </c>
      <c r="L7" s="11">
        <f>(G8/($M$2*O2))</f>
        <v>0.83305772243121035</v>
      </c>
      <c r="M7" s="11">
        <f>(1/$M$2)*(3*I8/O2+G8*P2/O2^2)</f>
        <v>2.1732014849194483E-2</v>
      </c>
    </row>
    <row r="8" spans="1:16" x14ac:dyDescent="0.25">
      <c r="F8" t="s">
        <v>46</v>
      </c>
      <c r="G8" s="10">
        <f>(H3+H4+H5+H6+H7)/5</f>
        <v>45.4</v>
      </c>
      <c r="H8" s="10">
        <f>_xlfn.STDEV.S(H3:H7)</f>
        <v>0.54772255750516607</v>
      </c>
      <c r="I8">
        <f>H8/SQRT(5)</f>
        <v>0.24494897427831777</v>
      </c>
    </row>
    <row r="9" spans="1:16" x14ac:dyDescent="0.25">
      <c r="A9" t="s">
        <v>47</v>
      </c>
      <c r="B9" t="s">
        <v>48</v>
      </c>
    </row>
    <row r="10" spans="1:16" x14ac:dyDescent="0.25">
      <c r="B10">
        <v>1.02</v>
      </c>
      <c r="C10">
        <v>0.01</v>
      </c>
    </row>
    <row r="12" spans="1:16" x14ac:dyDescent="0.25">
      <c r="B12" s="13" t="s">
        <v>30</v>
      </c>
      <c r="C12" s="13"/>
      <c r="D12" s="13"/>
      <c r="E12" s="13"/>
      <c r="G12" s="14" t="s">
        <v>31</v>
      </c>
      <c r="H12" s="15"/>
      <c r="I12" s="15"/>
      <c r="J12" s="16"/>
      <c r="K12" t="s">
        <v>32</v>
      </c>
      <c r="N12" t="s">
        <v>33</v>
      </c>
      <c r="O12" t="s">
        <v>34</v>
      </c>
    </row>
    <row r="13" spans="1:16" x14ac:dyDescent="0.25">
      <c r="B13" s="6" t="s">
        <v>37</v>
      </c>
      <c r="C13" s="6" t="s">
        <v>7</v>
      </c>
      <c r="D13" s="6" t="s">
        <v>38</v>
      </c>
      <c r="E13" s="6" t="s">
        <v>39</v>
      </c>
      <c r="G13" s="4" t="s">
        <v>40</v>
      </c>
      <c r="H13" s="7" t="s">
        <v>41</v>
      </c>
      <c r="I13" s="8" t="s">
        <v>42</v>
      </c>
      <c r="J13" s="5" t="s">
        <v>43</v>
      </c>
      <c r="N13" s="9">
        <f>650*10^(-3)</f>
        <v>0.65</v>
      </c>
      <c r="O13">
        <f>2.682+(20.114/N13^2)+(0.655/N13^4)</f>
        <v>53.958439900563711</v>
      </c>
    </row>
    <row r="14" spans="1:16" x14ac:dyDescent="0.25">
      <c r="B14">
        <v>38.6</v>
      </c>
      <c r="D14">
        <v>231</v>
      </c>
      <c r="E14">
        <v>1</v>
      </c>
      <c r="G14">
        <v>185</v>
      </c>
      <c r="H14">
        <v>1</v>
      </c>
      <c r="I14" s="8">
        <f>(D14-G14)</f>
        <v>46</v>
      </c>
      <c r="J14">
        <v>2</v>
      </c>
    </row>
    <row r="15" spans="1:16" x14ac:dyDescent="0.25">
      <c r="B15" s="10">
        <v>40</v>
      </c>
      <c r="D15">
        <v>231</v>
      </c>
      <c r="E15">
        <v>1</v>
      </c>
      <c r="G15">
        <v>186</v>
      </c>
      <c r="H15">
        <v>1</v>
      </c>
      <c r="I15" s="8">
        <f t="shared" ref="I15:I18" si="1">(D15-G15)</f>
        <v>45</v>
      </c>
      <c r="J15">
        <v>2</v>
      </c>
    </row>
    <row r="16" spans="1:16" x14ac:dyDescent="0.25">
      <c r="B16">
        <v>39.4</v>
      </c>
      <c r="D16">
        <v>231</v>
      </c>
      <c r="E16">
        <v>1</v>
      </c>
      <c r="G16">
        <v>185</v>
      </c>
      <c r="H16">
        <v>1</v>
      </c>
      <c r="I16" s="8">
        <f t="shared" si="1"/>
        <v>46</v>
      </c>
      <c r="J16">
        <v>2</v>
      </c>
    </row>
    <row r="17" spans="1:14" x14ac:dyDescent="0.25">
      <c r="B17" s="10">
        <v>40</v>
      </c>
      <c r="D17">
        <v>231</v>
      </c>
      <c r="E17">
        <v>1</v>
      </c>
      <c r="G17">
        <v>185</v>
      </c>
      <c r="H17">
        <v>1</v>
      </c>
      <c r="I17" s="8">
        <f t="shared" si="1"/>
        <v>46</v>
      </c>
      <c r="J17">
        <v>2</v>
      </c>
      <c r="L17" s="9"/>
      <c r="M17" t="s">
        <v>44</v>
      </c>
      <c r="N17" t="s">
        <v>45</v>
      </c>
    </row>
    <row r="18" spans="1:14" x14ac:dyDescent="0.25">
      <c r="B18">
        <v>40.4</v>
      </c>
      <c r="D18">
        <v>231</v>
      </c>
      <c r="E18">
        <v>1</v>
      </c>
      <c r="G18">
        <v>185</v>
      </c>
      <c r="H18">
        <v>1</v>
      </c>
      <c r="I18" s="8">
        <f t="shared" si="1"/>
        <v>46</v>
      </c>
      <c r="J18">
        <v>2</v>
      </c>
      <c r="M18" s="11">
        <f>(H19/($M$2*B10))</f>
        <v>0.83215824747825273</v>
      </c>
      <c r="N18" s="11">
        <f>(1/$M$2)*(3*J19/B10+H19*C10/B10^2)</f>
        <v>2.1240377906778588E-2</v>
      </c>
    </row>
    <row r="19" spans="1:14" x14ac:dyDescent="0.25">
      <c r="G19" t="s">
        <v>46</v>
      </c>
      <c r="H19" s="10">
        <f>AVERAGE(I14:I18)</f>
        <v>45.8</v>
      </c>
      <c r="I19" s="10">
        <f>_xlfn.STDEV.S(I14:I18)</f>
        <v>0.44721359549995793</v>
      </c>
      <c r="J19" s="10">
        <v>0.24</v>
      </c>
    </row>
    <row r="20" spans="1:14" x14ac:dyDescent="0.25">
      <c r="A20" t="s">
        <v>49</v>
      </c>
      <c r="B20" t="s">
        <v>48</v>
      </c>
    </row>
    <row r="21" spans="1:14" x14ac:dyDescent="0.25">
      <c r="B21">
        <v>1.03</v>
      </c>
      <c r="C21">
        <v>0.01</v>
      </c>
    </row>
    <row r="23" spans="1:14" x14ac:dyDescent="0.25">
      <c r="B23" s="13" t="s">
        <v>30</v>
      </c>
      <c r="C23" s="13"/>
      <c r="D23" s="13"/>
      <c r="E23" s="13"/>
      <c r="G23" s="14" t="s">
        <v>31</v>
      </c>
      <c r="H23" s="15"/>
      <c r="I23" s="15"/>
      <c r="J23" s="16"/>
      <c r="K23" t="s">
        <v>32</v>
      </c>
    </row>
    <row r="24" spans="1:14" x14ac:dyDescent="0.25">
      <c r="B24" s="6" t="s">
        <v>37</v>
      </c>
      <c r="C24" s="6" t="s">
        <v>7</v>
      </c>
      <c r="D24" s="6" t="s">
        <v>38</v>
      </c>
      <c r="E24" s="6" t="s">
        <v>39</v>
      </c>
      <c r="G24" s="4" t="s">
        <v>40</v>
      </c>
      <c r="H24" s="7" t="s">
        <v>41</v>
      </c>
      <c r="I24" s="8" t="s">
        <v>42</v>
      </c>
      <c r="J24" s="5" t="s">
        <v>43</v>
      </c>
    </row>
    <row r="25" spans="1:14" x14ac:dyDescent="0.25">
      <c r="B25">
        <v>42.1</v>
      </c>
      <c r="D25">
        <v>231</v>
      </c>
      <c r="E25">
        <v>1</v>
      </c>
      <c r="G25">
        <v>184</v>
      </c>
      <c r="H25">
        <v>1</v>
      </c>
      <c r="I25" s="8">
        <f>(D25-G25)</f>
        <v>47</v>
      </c>
      <c r="J25">
        <v>2</v>
      </c>
    </row>
    <row r="26" spans="1:14" x14ac:dyDescent="0.25">
      <c r="B26" s="10">
        <v>42.4</v>
      </c>
      <c r="D26">
        <v>231</v>
      </c>
      <c r="E26">
        <v>1</v>
      </c>
      <c r="G26">
        <v>185</v>
      </c>
      <c r="H26">
        <v>1</v>
      </c>
      <c r="I26" s="8">
        <f t="shared" ref="I26:I29" si="2">(D26-G26)</f>
        <v>46</v>
      </c>
      <c r="J26">
        <v>2</v>
      </c>
    </row>
    <row r="27" spans="1:14" x14ac:dyDescent="0.25">
      <c r="B27">
        <v>42.4</v>
      </c>
      <c r="D27">
        <v>231</v>
      </c>
      <c r="E27">
        <v>1</v>
      </c>
      <c r="G27">
        <v>185</v>
      </c>
      <c r="H27">
        <v>1</v>
      </c>
      <c r="I27" s="8">
        <f t="shared" si="2"/>
        <v>46</v>
      </c>
      <c r="J27">
        <v>2</v>
      </c>
    </row>
    <row r="28" spans="1:14" x14ac:dyDescent="0.25">
      <c r="B28" s="10">
        <v>42.7</v>
      </c>
      <c r="D28">
        <v>231</v>
      </c>
      <c r="E28">
        <v>1</v>
      </c>
      <c r="G28">
        <v>184</v>
      </c>
      <c r="H28">
        <v>1</v>
      </c>
      <c r="I28" s="8">
        <f t="shared" si="2"/>
        <v>47</v>
      </c>
      <c r="J28">
        <v>2</v>
      </c>
      <c r="M28" t="s">
        <v>44</v>
      </c>
      <c r="N28" t="s">
        <v>45</v>
      </c>
    </row>
    <row r="29" spans="1:14" x14ac:dyDescent="0.25">
      <c r="B29">
        <v>40.020000000000003</v>
      </c>
      <c r="D29">
        <v>231</v>
      </c>
      <c r="E29">
        <v>1</v>
      </c>
      <c r="G29">
        <v>185</v>
      </c>
      <c r="H29">
        <v>1</v>
      </c>
      <c r="I29" s="8">
        <f t="shared" si="2"/>
        <v>46</v>
      </c>
      <c r="J29">
        <v>2</v>
      </c>
      <c r="M29" s="11">
        <f>(H30/($M$2*B21))</f>
        <v>0.83487483649151528</v>
      </c>
      <c r="N29" s="11">
        <f>(1/$M$2)*(3*J30/B21+H30*C21/B21^2)</f>
        <v>2.106053529616193E-2</v>
      </c>
    </row>
    <row r="30" spans="1:14" x14ac:dyDescent="0.25">
      <c r="G30" t="s">
        <v>46</v>
      </c>
      <c r="H30" s="10">
        <f>AVERAGE(I25:I29)</f>
        <v>46.4</v>
      </c>
      <c r="I30" s="10">
        <f>_xlfn.STDEV.S(I25:I29)</f>
        <v>0.54772255750516607</v>
      </c>
      <c r="J30" s="10">
        <v>0.24</v>
      </c>
    </row>
    <row r="33" spans="1:12" x14ac:dyDescent="0.25">
      <c r="A33" t="s">
        <v>50</v>
      </c>
      <c r="C33" s="13" t="s">
        <v>30</v>
      </c>
      <c r="D33" s="13"/>
      <c r="E33" s="13"/>
      <c r="F33" s="13"/>
      <c r="H33" s="14" t="s">
        <v>31</v>
      </c>
      <c r="I33" s="15"/>
      <c r="J33" s="15"/>
      <c r="K33" s="16"/>
      <c r="L33" t="s">
        <v>32</v>
      </c>
    </row>
    <row r="34" spans="1:12" x14ac:dyDescent="0.25">
      <c r="C34" s="6" t="s">
        <v>37</v>
      </c>
      <c r="D34" s="6" t="s">
        <v>7</v>
      </c>
      <c r="E34" s="6" t="s">
        <v>38</v>
      </c>
      <c r="F34" s="6" t="s">
        <v>39</v>
      </c>
      <c r="H34" s="4" t="s">
        <v>40</v>
      </c>
      <c r="I34" s="7" t="s">
        <v>41</v>
      </c>
      <c r="J34" s="8" t="s">
        <v>42</v>
      </c>
      <c r="K34" s="5" t="s">
        <v>43</v>
      </c>
    </row>
    <row r="35" spans="1:12" x14ac:dyDescent="0.25">
      <c r="C35">
        <v>48.9</v>
      </c>
      <c r="E35">
        <v>231</v>
      </c>
      <c r="F35">
        <v>1</v>
      </c>
      <c r="H35">
        <v>317</v>
      </c>
      <c r="I35">
        <v>1</v>
      </c>
      <c r="J35" s="8">
        <f>ABS(E35-H35)</f>
        <v>86</v>
      </c>
      <c r="K35">
        <v>2</v>
      </c>
    </row>
    <row r="36" spans="1:12" x14ac:dyDescent="0.25">
      <c r="C36" s="10">
        <v>50.6</v>
      </c>
      <c r="E36">
        <v>231</v>
      </c>
      <c r="F36">
        <v>1</v>
      </c>
      <c r="H36">
        <v>316</v>
      </c>
      <c r="I36">
        <v>1</v>
      </c>
      <c r="J36" s="8">
        <f>ABS(E36-H36)</f>
        <v>85</v>
      </c>
      <c r="K36">
        <v>2</v>
      </c>
    </row>
    <row r="37" spans="1:12" x14ac:dyDescent="0.25">
      <c r="C37">
        <v>46.3</v>
      </c>
      <c r="E37">
        <v>231</v>
      </c>
      <c r="F37">
        <v>1</v>
      </c>
      <c r="H37">
        <v>319</v>
      </c>
      <c r="I37">
        <v>1</v>
      </c>
      <c r="J37" s="8">
        <f t="shared" ref="J37:J43" si="3">ABS(E37-H37)</f>
        <v>88</v>
      </c>
      <c r="K37">
        <v>2</v>
      </c>
    </row>
    <row r="38" spans="1:12" x14ac:dyDescent="0.25">
      <c r="C38" s="10">
        <v>48.4</v>
      </c>
      <c r="E38">
        <v>231</v>
      </c>
      <c r="F38">
        <v>1</v>
      </c>
      <c r="H38">
        <v>315</v>
      </c>
      <c r="I38">
        <v>1</v>
      </c>
      <c r="J38" s="8">
        <f t="shared" si="3"/>
        <v>84</v>
      </c>
      <c r="K38">
        <v>2</v>
      </c>
    </row>
    <row r="39" spans="1:12" x14ac:dyDescent="0.25">
      <c r="C39">
        <v>48.9</v>
      </c>
      <c r="E39">
        <v>231</v>
      </c>
      <c r="F39">
        <v>1</v>
      </c>
      <c r="H39">
        <v>318</v>
      </c>
      <c r="I39">
        <v>1</v>
      </c>
      <c r="J39" s="8">
        <f t="shared" si="3"/>
        <v>87</v>
      </c>
      <c r="K39">
        <v>2</v>
      </c>
    </row>
    <row r="40" spans="1:12" x14ac:dyDescent="0.25">
      <c r="C40">
        <v>48.9</v>
      </c>
      <c r="E40">
        <v>231</v>
      </c>
      <c r="F40">
        <v>1</v>
      </c>
      <c r="H40">
        <v>317</v>
      </c>
      <c r="I40">
        <v>1</v>
      </c>
      <c r="J40" s="8">
        <f t="shared" si="3"/>
        <v>86</v>
      </c>
      <c r="K40">
        <v>2</v>
      </c>
    </row>
    <row r="41" spans="1:12" x14ac:dyDescent="0.25">
      <c r="C41" s="10">
        <v>49</v>
      </c>
      <c r="E41">
        <v>231</v>
      </c>
      <c r="F41">
        <v>1</v>
      </c>
      <c r="H41">
        <v>318</v>
      </c>
      <c r="I41">
        <v>1</v>
      </c>
      <c r="J41" s="8">
        <f t="shared" si="3"/>
        <v>87</v>
      </c>
      <c r="K41">
        <v>2</v>
      </c>
    </row>
    <row r="42" spans="1:12" x14ac:dyDescent="0.25">
      <c r="C42">
        <v>47.9</v>
      </c>
      <c r="E42">
        <v>231</v>
      </c>
      <c r="F42">
        <v>1</v>
      </c>
      <c r="H42">
        <v>317</v>
      </c>
      <c r="I42">
        <v>1</v>
      </c>
      <c r="J42" s="8">
        <f t="shared" si="3"/>
        <v>86</v>
      </c>
      <c r="K42">
        <v>2</v>
      </c>
    </row>
    <row r="43" spans="1:12" x14ac:dyDescent="0.25">
      <c r="C43">
        <v>48.3</v>
      </c>
      <c r="E43">
        <v>231</v>
      </c>
      <c r="F43">
        <v>1</v>
      </c>
      <c r="H43">
        <v>316</v>
      </c>
      <c r="I43">
        <v>1</v>
      </c>
      <c r="J43" s="8">
        <f t="shared" si="3"/>
        <v>85</v>
      </c>
      <c r="K43">
        <v>2</v>
      </c>
    </row>
    <row r="44" spans="1:12" x14ac:dyDescent="0.25">
      <c r="C44">
        <v>48.4</v>
      </c>
      <c r="E44">
        <v>231</v>
      </c>
      <c r="F44">
        <v>1</v>
      </c>
      <c r="H44">
        <v>315</v>
      </c>
      <c r="I44">
        <v>2</v>
      </c>
      <c r="J44" s="8">
        <f t="shared" ref="J44" si="4">ABS(E44-H44)</f>
        <v>84</v>
      </c>
      <c r="K44">
        <v>3</v>
      </c>
    </row>
    <row r="46" spans="1:12" x14ac:dyDescent="0.25">
      <c r="A46" t="s">
        <v>51</v>
      </c>
      <c r="C46" s="13" t="s">
        <v>30</v>
      </c>
      <c r="D46" s="13"/>
      <c r="E46" s="13"/>
      <c r="F46" s="13"/>
      <c r="H46" s="14" t="s">
        <v>31</v>
      </c>
      <c r="I46" s="15"/>
      <c r="J46" s="15"/>
      <c r="K46" s="16"/>
      <c r="L46" t="s">
        <v>32</v>
      </c>
    </row>
    <row r="47" spans="1:12" x14ac:dyDescent="0.25">
      <c r="C47" s="6" t="s">
        <v>37</v>
      </c>
      <c r="D47" s="6" t="s">
        <v>7</v>
      </c>
      <c r="E47" s="6" t="s">
        <v>38</v>
      </c>
      <c r="F47" s="6" t="s">
        <v>39</v>
      </c>
      <c r="H47" s="4" t="s">
        <v>40</v>
      </c>
      <c r="I47" s="7" t="s">
        <v>41</v>
      </c>
      <c r="J47" s="8" t="s">
        <v>42</v>
      </c>
      <c r="K47" s="5" t="s">
        <v>43</v>
      </c>
    </row>
    <row r="48" spans="1:12" x14ac:dyDescent="0.25">
      <c r="C48">
        <v>7</v>
      </c>
      <c r="E48">
        <v>228</v>
      </c>
      <c r="F48">
        <v>1</v>
      </c>
      <c r="H48">
        <v>90</v>
      </c>
      <c r="I48">
        <v>1</v>
      </c>
      <c r="J48" s="8">
        <f>ABS(E48-H48)</f>
        <v>138</v>
      </c>
      <c r="K48">
        <v>2</v>
      </c>
    </row>
    <row r="49" spans="3:11" x14ac:dyDescent="0.25">
      <c r="C49" s="10">
        <v>11.3</v>
      </c>
      <c r="E49">
        <v>228</v>
      </c>
      <c r="F49">
        <v>1</v>
      </c>
      <c r="H49">
        <v>91</v>
      </c>
      <c r="I49">
        <v>1</v>
      </c>
      <c r="J49" s="8">
        <f>ABS(E49-H49)</f>
        <v>137</v>
      </c>
      <c r="K49">
        <v>2</v>
      </c>
    </row>
    <row r="50" spans="3:11" x14ac:dyDescent="0.25">
      <c r="C50">
        <v>11</v>
      </c>
      <c r="E50">
        <v>228</v>
      </c>
      <c r="F50">
        <v>1</v>
      </c>
      <c r="H50">
        <v>88</v>
      </c>
      <c r="I50">
        <v>1</v>
      </c>
      <c r="J50" s="8">
        <f t="shared" ref="J50:J57" si="5">ABS(E50-H50)</f>
        <v>140</v>
      </c>
      <c r="K50">
        <v>2</v>
      </c>
    </row>
    <row r="51" spans="3:11" x14ac:dyDescent="0.25">
      <c r="C51" s="10">
        <v>11.1</v>
      </c>
      <c r="E51">
        <v>228</v>
      </c>
      <c r="F51">
        <v>1</v>
      </c>
      <c r="H51">
        <v>90</v>
      </c>
      <c r="I51">
        <v>1</v>
      </c>
      <c r="J51" s="8">
        <f t="shared" si="5"/>
        <v>138</v>
      </c>
      <c r="K51">
        <v>2</v>
      </c>
    </row>
    <row r="52" spans="3:11" x14ac:dyDescent="0.25">
      <c r="C52">
        <v>10.6</v>
      </c>
      <c r="E52">
        <v>228</v>
      </c>
      <c r="F52">
        <v>1</v>
      </c>
      <c r="H52">
        <v>88</v>
      </c>
      <c r="I52">
        <v>1</v>
      </c>
      <c r="J52" s="8">
        <f t="shared" si="5"/>
        <v>140</v>
      </c>
      <c r="K52">
        <v>2</v>
      </c>
    </row>
    <row r="53" spans="3:11" x14ac:dyDescent="0.25">
      <c r="C53">
        <v>10.7</v>
      </c>
      <c r="E53">
        <v>228</v>
      </c>
      <c r="F53">
        <v>1</v>
      </c>
      <c r="H53">
        <v>92</v>
      </c>
      <c r="I53">
        <v>1</v>
      </c>
      <c r="J53" s="8">
        <f t="shared" si="5"/>
        <v>136</v>
      </c>
      <c r="K53">
        <v>2</v>
      </c>
    </row>
    <row r="54" spans="3:11" x14ac:dyDescent="0.25">
      <c r="C54" s="10">
        <v>10.6</v>
      </c>
      <c r="E54">
        <v>228</v>
      </c>
      <c r="F54">
        <v>1</v>
      </c>
      <c r="H54">
        <v>87</v>
      </c>
      <c r="I54">
        <v>1</v>
      </c>
      <c r="J54" s="8">
        <f t="shared" si="5"/>
        <v>141</v>
      </c>
      <c r="K54">
        <v>2</v>
      </c>
    </row>
    <row r="55" spans="3:11" x14ac:dyDescent="0.25">
      <c r="C55">
        <v>10.7</v>
      </c>
      <c r="E55">
        <v>228</v>
      </c>
      <c r="F55">
        <v>1</v>
      </c>
      <c r="H55">
        <v>88</v>
      </c>
      <c r="I55">
        <v>1</v>
      </c>
      <c r="J55" s="8">
        <f t="shared" si="5"/>
        <v>140</v>
      </c>
      <c r="K55">
        <v>2</v>
      </c>
    </row>
    <row r="56" spans="3:11" x14ac:dyDescent="0.25">
      <c r="C56">
        <v>10.1</v>
      </c>
      <c r="E56">
        <v>228</v>
      </c>
      <c r="F56">
        <v>1</v>
      </c>
      <c r="H56">
        <v>87</v>
      </c>
      <c r="I56">
        <v>1</v>
      </c>
      <c r="J56" s="8">
        <f t="shared" si="5"/>
        <v>141</v>
      </c>
      <c r="K56">
        <v>2</v>
      </c>
    </row>
    <row r="57" spans="3:11" x14ac:dyDescent="0.25">
      <c r="C57">
        <v>10.199999999999999</v>
      </c>
      <c r="E57">
        <v>228</v>
      </c>
      <c r="F57">
        <v>1</v>
      </c>
      <c r="H57">
        <v>90</v>
      </c>
      <c r="I57">
        <v>2</v>
      </c>
      <c r="J57" s="8">
        <f t="shared" si="5"/>
        <v>138</v>
      </c>
      <c r="K57">
        <v>3</v>
      </c>
    </row>
  </sheetData>
  <mergeCells count="10">
    <mergeCell ref="C46:F46"/>
    <mergeCell ref="H46:K46"/>
    <mergeCell ref="C33:F33"/>
    <mergeCell ref="H33:K33"/>
    <mergeCell ref="A1:D1"/>
    <mergeCell ref="F1:I1"/>
    <mergeCell ref="B12:E12"/>
    <mergeCell ref="G12:J12"/>
    <mergeCell ref="B23:E23"/>
    <mergeCell ref="G23:J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7096-AA86-4964-A947-B4363136A5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Sheet2</vt:lpstr>
      <vt:lpstr>Malus</vt:lpstr>
      <vt:lpstr>Saccarosio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2024-05-24T16:35:38Z</dcterms:modified>
  <cp:category/>
  <cp:contentStatus/>
</cp:coreProperties>
</file>