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82" documentId="13_ncr:1_{89A5CB98-93EB-451E-A012-FBFD01AD492F}" xr6:coauthVersionLast="47" xr6:coauthVersionMax="47" xr10:uidLastSave="{5D697BD6-BB8E-40A4-82C4-8FF001BCC757}"/>
  <bookViews>
    <workbookView xWindow="-120" yWindow="-120" windowWidth="29040" windowHeight="15840" tabRatio="500"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8" l="1"/>
  <c r="E26" i="8"/>
  <c r="G7" i="9"/>
  <c r="H6" i="9"/>
  <c r="C6" i="9"/>
  <c r="B6" i="9"/>
  <c r="D6" i="9" s="1"/>
  <c r="G6" i="9" s="1"/>
  <c r="C4" i="9"/>
  <c r="B4" i="9"/>
  <c r="D4" i="9" s="1"/>
  <c r="G4" i="9" s="1"/>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E8" i="8" l="1"/>
  <c r="D15" i="8"/>
  <c r="E21" i="8"/>
  <c r="E35" i="8"/>
  <c r="E36" i="8"/>
  <c r="E37" i="8"/>
  <c r="E38" i="8"/>
  <c r="E39" i="8"/>
  <c r="E28" i="8" l="1"/>
  <c r="B5" i="9" s="1"/>
  <c r="D5" i="9" s="1"/>
  <c r="G5" i="9" s="1"/>
  <c r="E15" i="8"/>
</calcChain>
</file>

<file path=xl/sharedStrings.xml><?xml version="1.0" encoding="utf-8"?>
<sst xmlns="http://schemas.openxmlformats.org/spreadsheetml/2006/main" count="338" uniqueCount="201">
  <si>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</si>
  <si>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</si>
  <si>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</si>
  <si>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</si>
  <si>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</si>
  <si>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</si>
  <si>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</si>
  <si>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</si>
  <si>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</si>
  <si>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</si>
  <si>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</si>
  <si>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</si>
  <si>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</si>
  <si>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</si>
  <si>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</si>
  <si>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</si>
  <si>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</si>
  <si>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</si>
  <si>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</si>
  <si>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</si>
  <si>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</si>
  <si>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</si>
  <si>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image-area component contient trop de logiques . Faut minimiser la logique dans les components </t>
  </si>
  <si>
    <t>game.page et creation.page ont beaucoup de responsabilités.
Aussi, La responsabilité d'envoyer ou d'ecouter les event est considéré comme une communication avec le serveur donc ca devrait etre dans des services type controlleur</t>
  </si>
  <si>
    <t>1.2 Arborescence</t>
  </si>
  <si>
    <t>Le projet respecte une arborescence de fichier claire,uniforme et structurée.
Les noms de fichiers et dossiers respectent le format kebab-case.</t>
  </si>
  <si>
    <t xml:space="preserve">configConstants.ts doit respecter kebab-case format. 
Groupez svp les services dans des folders comme ce qui est fait avec les components du client </t>
  </si>
  <si>
    <t xml:space="preserve">Faudrait grouper les services dans des folders comme ce qui est fait avec les components du client. Vous le faites pour certains mais pas pour tous
sheet-http.service? c'est un service type controlleur donc la nomenclature doit l'indiquer </t>
  </si>
  <si>
    <t>Sous-total</t>
  </si>
  <si>
    <t>2. Classe</t>
  </si>
  <si>
    <t>MOD</t>
  </si>
  <si>
    <t>2.1 Responsabilité</t>
  </si>
  <si>
    <t>La classe n'a qu'une responsabilitée.</t>
  </si>
  <si>
    <t>Ok</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</si>
  <si>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</si>
  <si>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</si>
  <si>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</si>
  <si>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</si>
  <si>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Vous ne gérez aucunement l'accesibilité des membres</t>
  </si>
  <si>
    <t>2.4 Couplage</t>
  </si>
  <si>
    <t>La classe minimise le couplage aux autres classes.
La classe minimise les longues chaînes d'appels (ex : foo.bar.baz.foo)</t>
  </si>
  <si>
    <t>Bon travail</t>
  </si>
  <si>
    <t>Vos classes sont beaucoup trop couplé. Vous devez injecter trop de service dans plusieurs classes.</t>
  </si>
  <si>
    <t>2.5 Valeur par défaut</t>
  </si>
  <si>
    <t>La classe initialise tous ses attributs de la même façon. Soit à la définition, soit dans le constructeur.</t>
  </si>
  <si>
    <t>Parfois vous initialisez à la définition parfois dans le constructeur. Voir GameLogicService</t>
  </si>
  <si>
    <t>GameLogicService
AudioService vs le reste</t>
  </si>
  <si>
    <t>3. Fonctions et méthodes</t>
  </si>
  <si>
    <t>3.1 Utilité</t>
  </si>
  <si>
    <t>La fonction est utilie et non-triviale.
La fonction ne peut pas être fragmenté en plusieurs fonctions.
La fonction n'a pas une longueur trop grande.</t>
  </si>
  <si>
    <t>compareImages est trop complexe
enlargeRadius est beaucoup trop complexe</t>
  </si>
  <si>
    <t>RadiusEnlargementService est trop complexe et devrait être fragmenté en plusieurs fonction
compareImage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</si>
  <si>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</si>
  <si>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</si>
  <si>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</si>
  <si>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</si>
  <si>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</si>
  <si>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</si>
  <si>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</si>
  <si>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avez des return await redondant</t>
  </si>
  <si>
    <t>return await redontant</t>
  </si>
  <si>
    <t>4.3 Message d'erreur</t>
  </si>
  <si>
    <t>Le message d'erreur est précis et compréhensible par l'utilisateur moyen.</t>
  </si>
  <si>
    <t>5. Variables et constantes</t>
  </si>
  <si>
    <t>5.1 Groupement</t>
  </si>
  <si>
    <t>Les constantes sont regroupées ensemble en groupes logiques.</t>
  </si>
  <si>
    <t xml:space="preserve">Il faut grouper les constantes dans un fichier constantes .
Plusieurs chhiffres magiques ne sont pas mises dans des consts. Mettez les dans des const svp ca c'est tres important </t>
  </si>
  <si>
    <t xml:space="preserve">client/constants.ts devraient pas etre dans le root folder. Faudrait le mettre dans un folder constants/ Idem pour le serveur
Faudrait aussi les grouper seulement le context d'utilisation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</si>
  <si>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</si>
  <si>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</si>
  <si>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</si>
  <si>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</si>
  <si>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Certaines constantes du client ont des nommés qui décrivent pas le context d'utilisation</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</si>
  <si>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</si>
  <si>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</si>
  <si>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</si>
  <si>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</si>
  <si>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</si>
  <si>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</si>
  <si>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</si>
  <si>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</si>
  <si>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</si>
  <si>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</si>
  <si>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</si>
  <si>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</si>
  <si>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</si>
  <si>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</si>
  <si>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</si>
  <si>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</si>
  <si>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Non</t>
  </si>
  <si>
    <t>Dans CanvasHelperService</t>
  </si>
  <si>
    <t>7.3 Enum</t>
  </si>
  <si>
    <t>Le code utilise des enum lorsque c'est pertinent.</t>
  </si>
  <si>
    <t>Pas de folder pour les enums</t>
  </si>
  <si>
    <t>7.4 Classe et interface</t>
  </si>
  <si>
    <t>Le code n'utilise pas d'objets anonymes JS et priorise les classes et les interfaces.</t>
  </si>
  <si>
    <t>any</t>
  </si>
  <si>
    <t>any est utilisé.</t>
  </si>
  <si>
    <t>7.5 Duplication</t>
  </si>
  <si>
    <t>Il n'y a pas de duplication de code.</t>
  </si>
  <si>
    <t>MainPageComponent HTML</t>
  </si>
  <si>
    <t>7.6 ESLint</t>
  </si>
  <si>
    <t>Il n'y a pas de "eslint:disable" non justifiés dans le code.
L'utilisation limitée de eslint:disable est tolérée dans les fichiers de test (.spec.ts). (Exemple : nombres magiques)</t>
  </si>
  <si>
    <t>no-explicit-any,  no-console, no-empty-function, no-non-null-assertion ...</t>
  </si>
  <si>
    <t xml:space="preserve">eslint-disable-next-line @typescript-eslint/no-explicit-any
</t>
  </si>
  <si>
    <t>7.7 Complexité</t>
  </si>
  <si>
    <t>Le code minimise la complexité cyclomatique. (Exemple : plusieurs if/else ou boucles for imbriqués, opérations complexes, etc.)</t>
  </si>
  <si>
    <t xml:space="preserve">Pas de séparation en folders et très haute compléxité des fonctions. Un grand refactor est nécessaire pour le sprint prochain. </t>
  </si>
  <si>
    <t>Components trop complexe: CreationPageComponent
cheatBlink</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</si>
  <si>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</si>
  <si>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</si>
  <si>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Fonction: makeBlink; Variable: file0, file1; Constants: exJeux, games</t>
  </si>
  <si>
    <t>7.8 Performance</t>
  </si>
  <si>
    <t>Le logiciel a une performance acceptable.</t>
  </si>
  <si>
    <t>Tout est fait coté client</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</si>
  <si>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</si>
  <si>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</si>
  <si>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</si>
  <si>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</si>
  <si>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</si>
  <si>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</si>
  <si>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</si>
  <si>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No</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</si>
  <si>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</si>
  <si>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</si>
  <si>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</si>
  <si>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</si>
  <si>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2 serveurs toujours présents dans Git</t>
  </si>
  <si>
    <t>Total QA sprint</t>
  </si>
  <si>
    <t>Note QA sprint</t>
  </si>
  <si>
    <t>Fonctionnalités</t>
  </si>
  <si>
    <t>Fonctionnalité</t>
  </si>
  <si>
    <t>Testé</t>
  </si>
  <si>
    <t>Note finale</t>
  </si>
  <si>
    <t>1.1 Vue Initiale</t>
  </si>
  <si>
    <t>1.2 Vue de Sélection de partie</t>
  </si>
  <si>
    <t xml:space="preserve">Difficulty missing </t>
  </si>
  <si>
    <t>1.3 Vue de Configuration - interface de base</t>
  </si>
  <si>
    <t>1.4 Vue de création de jeu - modification de l'arrière plan</t>
  </si>
  <si>
    <t>Sans modal, sans affichage de l'image de diff + 2 bugs MOYEN</t>
  </si>
  <si>
    <t>1.5 Système de détection de différences</t>
  </si>
  <si>
    <t xml:space="preserve">On peut écraser l'image. Meme dans le serveur </t>
  </si>
  <si>
    <t>1.6 Vue de jeu en solo</t>
  </si>
  <si>
    <t xml:space="preserve">difficulté et mode absents
 abscence d'un titre "Nombre de diff restants "
Le temps continue à rouler aprés une partie finie
OK pour le reste </t>
  </si>
  <si>
    <t>1.7 Mode classique en solo</t>
  </si>
  <si>
    <t>Pas de gestion d'un click invalide
Pas de gestions de plusieurs parties sur même fiche ou fiche différentes.
Vous ne testez aucunement le Mode classique en solo que ce soit du coté client ou serveur.
Votre serveur n'a aucun test GameLogic, GameLogicController
Votre PlayAreaComponent n'est pas testé
GameLogicService n'est pas testé</t>
  </si>
  <si>
    <t>Note finale pour le sprint</t>
  </si>
  <si>
    <t>Pénalités</t>
  </si>
  <si>
    <t>Crash</t>
  </si>
  <si>
    <t>Erreur de build</t>
  </si>
  <si>
    <t>Votre serveur a des erreurs de build dans un env unix
Vos tests côtés client ont des erreurs de build</t>
  </si>
  <si>
    <t>2.1 Vue de création de jeu - modification de l'avant-plan</t>
  </si>
  <si>
    <t>Le stack de votre undo-redo n'est pas vider
L'inversion ne fonctionne pas bien avec l'undo redo
Shift ne fonctionne pas bien rectangle
Votre controller et votre difference detector manque de coverage du côté serveur.</t>
  </si>
  <si>
    <t>2.2 Créer et Joindre une partie un contre un</t>
  </si>
  <si>
    <t>Bug avec le join apres annulation . OK pour le reste</t>
  </si>
  <si>
    <t>2.3 Mode Classique en un contre un</t>
  </si>
  <si>
    <t>Bon travail. Attention aux tests</t>
  </si>
  <si>
    <t>2.4 Vue de jeu en un contre un et Section des messages</t>
  </si>
  <si>
    <t>Good job</t>
  </si>
  <si>
    <t>2.5 Vue de Configuration - suppression de jeu</t>
  </si>
  <si>
    <t xml:space="preserve">Il n'y a pas de gestion des parties en cours supprimés </t>
  </si>
  <si>
    <t xml:space="preserve">2.6 Messages de partie (local) </t>
  </si>
  <si>
    <t>Manque l'heure dans l'afficahge. OK pour le reste
Manque de coverage server side pour les tests</t>
  </si>
  <si>
    <t>2.7 Mode Triche</t>
  </si>
  <si>
    <t>Bon travail
Bon test</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</si>
  <si>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</si>
  <si>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</si>
  <si>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</si>
  <si>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</si>
  <si>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</si>
  <si>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</si>
  <si>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</si>
  <si>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</si>
  <si>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</si>
  <si>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</si>
  <si>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</si>
  <si>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</si>
  <si>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</si>
  <si>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</si>
  <si>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</si>
  <si>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</si>
  <si>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</si>
  <si>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 xml:space="preserve">Présenter votre application, qu'est-ce qu'elle fait et quelles sont les parties qui communiquent ensemble. Ne mentionner pas Angular ni Javascript. </t>
  </si>
  <si>
    <t>2 Vue des cas d'utilisation /5</t>
  </si>
  <si>
    <t>2 Communication client-serveur /7</t>
  </si>
  <si>
    <t xml:space="preserve">Notation UML à revoir : il vous manque la délimitation du système dans toutes les diagrammes, la notation pour le Server/DB n'est pas la bonne et il manque un acteur tout court dans la majorité des diagramme.
Vous ne semblez pas comprendre le concept de Cas d'Utilisation : ce sont des actions haut niveau, ex : Utiliser des Indices et non des détails d'implémentation comme les pages 7 et 8.
Page 6 : pourquoi le CU 4.0 est lié à CU 6.0 s'il n'y a aucun lien logique entre les 2 ?
Page 6, temps limité : ceci est presqu'un diagramme de séquences qu'un diagramme de CU. À refaire puisqu'on ne comprend pas le fonctionnement du temps limité.
Page 7, CU-1.0 : ceci s'applique à mode classique seulement et non le temps limité.
Page 7, CU-2.0 : ce ne sont pas des cas d'utilisations, mais plutôt des détails d'implémentation. Mauvaise nomenclature de vos CU : ils devraient commencer par un verbe. Trop de relations "include" qui devraient être des "extend". Diagramme à refaire ou retirer complétement.
Page 8, CU-3.0 : mêmes commentaire que CU-2.0. Nous avons le sentiment de lire un diagramme de séquence.
Page 8, CU-4.0 : mêmes commentaires que CU-3.0 et CU-2.0. La relation entre les CUs 4.X et 4.0 devrait être un "extends" ou une généralisation.
Page 9, diagramme général : la numération des CUs devrait être séquentielle, 3.0 avant 4.0
Page 9, CU-1.0 : ce sont des détails d'implémentation. Ce diagramme est à retirer.
Pages 10 , CU-2.0  à CU-4.0: mêmes commentaires que CU-1.0. Tous ces diagrammes sont à retirer.
Page 11 : les 3 diagrammes devraient être un seul. Retirer CU-1.4, CU-1.5 et CU-1.5.1 du 2e diagrammes. Le diagramme de CU-2.0 au complet est à retirer.
Pages 12 et 13 : les 4 diagrammes devraient etre un seul. Le diagramme de CU-2.0 est invaldie : il n'y a pas de configuration des indices. Les diagrammes de CU-3.1 et CU-4.0  sont des détails d'implémentation à retirer.
Page 14 et 15: mêmes commentaires que plus haut.
Page 16 et 17: mêmes commentaires que plus haut.
Page 17 et 18 : mêmes commentaires que plus haut. </t>
  </si>
  <si>
    <t xml:space="preserve">- Soyez concis, vous avez pas à justifier vos décisions en équipe. 
- C'est faux de mentionner les librairies Angular et SocketIO. Les protocoles de communications HTTP et WebSocket sont indépendant de la librairie utilisé.
- Absence d'une justification correcte de l'utilisation de HTTP et WebSocket.
- Section incomplète, à refaire. 
- Absence d'une association de chaque fonctionnalité au bon protocole de communication. 
- 
</t>
  </si>
  <si>
    <t>3 Vue des processus /6</t>
  </si>
  <si>
    <t>3 Description des paquets /12</t>
  </si>
  <si>
    <t>Section incomplète : vous avez 1 seul diagramme et il est erroné : Il n'y a pas de reprise vidéo pour le temps limité. Si le message "update Sheets" veut dire la mise à jour des meilleurs temps, ceci est erroné puisqu'Il n'y a pas de meilleurs temps en mode temps limité
Vous devez séparer la présentation en plusieurs diagrammes : selon ce diagramme, il faut configurer les constantes de jeu avant chaque partie solo (mais pas coop??), le mode solo se termine après avoir utilisé 1 indice en solo ou après avoir trouvé une différence en coop, et après la fin de la partie, il faut obligatoirement supprimer toutes les fiches.
La séquence de jeu est mal représentée : il manque un [loop] pour représenter que la partie peut passer à travers plusieurs images et il manque une représentation de la gestion d'abandon et la poursuite en mode solo.</t>
  </si>
  <si>
    <t xml:space="preserve">HTTP: 
- C'est très bien que vous avez associé une requête à un cas d'utilisation. 
- Bonne description de chaque requête et évenement socket, mais elle peut être beaucoup plus concise. 
- Vous devez ajouter les code de retour de chaque requête HTTP
- Il faut inclure le bodyde la réponse pour chaque requête si c'est applicable.
- Attention au copiage du texte qui provient des documents pédagogique! Essayer de formuler à votre façon. 
- Il faut montrer les interfaces utilisées dans le body des requêtes. 
WebSocket:
- Un component ne devrait pas être la source ni la destionation d'un évenement socket 
- Il faut mettre les BODY d'un event dans des interfaces.
- Soyer concis dans la description de l'utilité de vos events
- Vous devez avoir des noms d'évenements en camelCase seulement.
</t>
  </si>
  <si>
    <t>4 Vue logique /6</t>
  </si>
  <si>
    <t>Mauvaise notation UML. Le titre de chaque paqutage doit être dans le rectangle en haut à gauche.
Page 22 : évitez des paquetages/classes flottantes : présentez les liens entre vos interfaces et les services spécifques.
Page 23 : très bien pour la partie logique, mais vous ne présentez pas les différentes classes (Components) en lien avec ce paquetage. Ex : le contenu du paquetage "Chat box" de la page 22.
Page 24 : description du paquetage incomplet : il communique avec quoi ?
Page 25 : mêmes commentaires que page 22. Que veut dire le paquetage "events" ?
Page 26 : mêmes commentaires que page 23.
Page 27 : pourquoi utiliser le terme "module" et non "paquetage" dans la description ? La présentation dans le diagramme est différente que les pages 22 et 25. Il manque la boîte du paquetage "GameSelection" au plus haut niveau.
Page 28  : mêmes commentaires que page 23.
Page 29 : la description est la même que la page 21 (GamePlay) et présente le paquetage du client. Dans le diagramme, vous avez "Client requests" qui ne devrait logiquement pas faire partie du paquetage serveur.
Page 30 : le diagramme ne correspond pas au diagramme de paquetages de la page 29 : manque "DifferenceService" et vous avez "Gateway" (page 29) et "ChatGateway" (page 30) : est-ce la même chose ?
Page 31 : la description est la même que la page 24 (GameConfiguration) et présente le paquetage du client. mêmes commentaires que page 29.
Page 32 : mêmes commentaires que page 30 : FileUploadingServices n'est pas présent ici, mais présenté à la page 31.
Page 33 :  la description est la même que la page 27 (GameSelection) et présente le paquetage du client. 
Page 34 : mêmes commentaires que la page 29.
Page 35 : mêmes commentaires que la page 30. ChatGateway de cette page n'est pas présent à la page 34.</t>
  </si>
  <si>
    <t>5 Vue de déploiement /2</t>
  </si>
  <si>
    <t>Le serveur statique et le client (machine de l'utilisateur ) sont 2 concepts différents et devraient être séparés.
Les fichiers statiques ne sont pas un environnement d'exécution, mais un artéfact.
Gitlab Pages n'a pas NodeJS ou Nginx pour servir le contenu statique : Pages utilise leur propre serveur http (https://gitlab.com/gitlab-org/gitlab-pages)
Que veut dire NEST API ? Est-ce votre serveur ? 
Amazon Linux est un système d'exploitation et non un environnement d'exécution.  Même commentaire pour MongoDB Linux.
NodeJS devrait être une boîte englobante autour de votre NEST API.
Mongoose est une librairie et non un protocole de communication : la communication avec MongoDB se fait par TCP ou plus spécifiquement MongoDB Wire Protocol</t>
  </si>
  <si>
    <t>Forme /1</t>
  </si>
  <si>
    <t xml:space="preserve">Notation UML à revoir dans les 4 sections.
Plusieurs problèmes de mise en page avec des titres sur des pages différentes que le contenu. Ex : pages 5 et 6, 9 et 10.
Section 4 : pas de numération ou de titres pour les diagrammes. Les diagrammes de paquetages et leurs diagrammes de classes ne sont pas cohérents dans la majorité des cas. </t>
  </si>
  <si>
    <t>- Attention aux fautes d'écritures!
- La table de matiére devrait seulement contenir les titres. Les cas d'utilisatiions doivent être numérotées. 
- Enlever le paragraphe dupliquer dans le rapport.</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</si>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</sst>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61">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right/>
      <top/>
      <bottom style="thin">
        <color rgb="FF000000"/>
      </bottom>
      <diagonal/>
    </border>
    <border>
      <left style="thin">
        <color rgb="FFCCCCCC"/>
      </left>
      <right style="thin">
        <color rgb="FFCCCCCC"/>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14" borderId="0" xfId="0" applyFont="1" applyFill="1" applyAlignment="1">
      <alignment horizontal="left" vertical="center"/>
    </xf>
    <xf numFmtId="0" fontId="14" fillId="11" borderId="45" xfId="0" applyFont="1" applyFill="1" applyBorder="1" applyAlignment="1">
      <alignment horizontal="left"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59" xfId="0" applyBorder="1" applyAlignment="1">
      <alignment vertical="top" wrapText="1"/>
    </xf>
    <xf numFmtId="0" fontId="19" fillId="25" borderId="60" xfId="0" applyFont="1" applyFill="1" applyBorder="1" applyAlignment="1">
      <alignment wrapText="1" readingOrder="1"/>
    </xf>
    <xf numFmtId="0" fontId="21" fillId="0" borderId="56" xfId="0" applyFont="1" applyBorder="1" applyAlignment="1">
      <alignment vertical="center" wrapText="1" readingOrder="1"/>
    </xf>
    <xf numFmtId="0" fontId="14" fillId="20"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F19" sqref="F1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0.40449999999999997</v>
      </c>
      <c r="C4" s="108">
        <f>'Assurance Qualité'!C59</f>
        <v>0.63</v>
      </c>
      <c r="D4" s="108">
        <f>B4*0.6+C4*0.4 - 0.1*E4</f>
        <v>0.49469999999999997</v>
      </c>
      <c r="E4" s="109"/>
      <c r="F4" s="110">
        <v>20</v>
      </c>
      <c r="G4" s="111">
        <f>D4*F4</f>
        <v>9.8940000000000001</v>
      </c>
      <c r="H4" s="111"/>
    </row>
    <row r="5" spans="1:8">
      <c r="A5" s="112" t="s">
        <v>8</v>
      </c>
      <c r="B5" s="113">
        <f>(Fonctionnalités!E28)</f>
        <v>0.77625</v>
      </c>
      <c r="C5" s="113">
        <f>'Assurance Qualité'!F59</f>
        <v>0.71200000000000008</v>
      </c>
      <c r="D5" s="113">
        <f t="shared" ref="D5:D6" si="0">B5*0.6+C5*0.4 - 0.1*E5</f>
        <v>0.75055000000000005</v>
      </c>
      <c r="E5" s="114"/>
      <c r="F5" s="115">
        <v>20</v>
      </c>
      <c r="G5" s="116">
        <f t="shared" ref="G5:G7" si="1">D5*F5</f>
        <v>15.011000000000001</v>
      </c>
      <c r="H5" s="116">
        <f>AVERAGE(Documents!B18,Documents!F18)*5</f>
        <v>3.046875</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57" zoomScaleNormal="100" workbookViewId="0">
      <selection activeCell="H56" sqref="H5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9" t="s">
        <v>11</v>
      </c>
      <c r="B2" s="239"/>
      <c r="C2" s="239"/>
      <c r="D2" s="239"/>
      <c r="E2" s="239"/>
      <c r="F2" s="239"/>
      <c r="G2" s="239"/>
      <c r="H2" s="239"/>
      <c r="I2" s="239"/>
      <c r="J2" s="239"/>
      <c r="K2" s="239"/>
      <c r="L2" s="7"/>
      <c r="M2" s="7"/>
    </row>
    <row r="4" spans="1:17" ht="18.399999999999999" customHeight="1">
      <c r="A4" s="240" t="s">
        <v>12</v>
      </c>
      <c r="B4" s="240"/>
      <c r="C4" s="240"/>
      <c r="D4" s="240"/>
      <c r="E4" s="240"/>
      <c r="F4" s="240"/>
      <c r="G4" s="240"/>
      <c r="H4" s="240"/>
      <c r="I4" s="240"/>
      <c r="J4" s="240"/>
      <c r="K4" s="240"/>
      <c r="L4" s="4"/>
      <c r="M4" s="4"/>
    </row>
    <row r="5" spans="1:17" ht="18.75">
      <c r="A5" s="11"/>
      <c r="B5" s="41"/>
      <c r="C5" s="2"/>
      <c r="D5" s="2"/>
      <c r="E5" s="41"/>
      <c r="F5" s="2"/>
      <c r="G5" s="2"/>
      <c r="H5" s="41"/>
      <c r="I5" s="2"/>
      <c r="J5" s="2"/>
      <c r="K5" s="41"/>
      <c r="L5" s="2"/>
      <c r="M5" s="2"/>
    </row>
    <row r="6" spans="1:17" ht="18.399999999999999" customHeight="1">
      <c r="A6" s="257" t="s">
        <v>13</v>
      </c>
      <c r="B6" s="244" t="s">
        <v>14</v>
      </c>
      <c r="C6" s="259" t="s">
        <v>7</v>
      </c>
      <c r="D6" s="260"/>
      <c r="E6" s="260"/>
      <c r="F6" s="261" t="s">
        <v>8</v>
      </c>
      <c r="G6" s="262"/>
      <c r="H6" s="263"/>
      <c r="I6" s="241" t="s">
        <v>9</v>
      </c>
      <c r="J6" s="242"/>
      <c r="K6" s="243"/>
      <c r="L6" s="3"/>
      <c r="M6" s="3"/>
      <c r="N6" s="255"/>
      <c r="O6" s="256"/>
      <c r="P6" s="256"/>
    </row>
    <row r="7" spans="1:17" ht="18.75">
      <c r="A7" s="258"/>
      <c r="B7" s="245"/>
      <c r="C7" s="14" t="s">
        <v>15</v>
      </c>
      <c r="D7" s="15" t="s">
        <v>4</v>
      </c>
      <c r="E7" s="21" t="s">
        <v>16</v>
      </c>
      <c r="F7" s="16" t="s">
        <v>15</v>
      </c>
      <c r="G7" s="17" t="s">
        <v>4</v>
      </c>
      <c r="H7" s="20" t="s">
        <v>16</v>
      </c>
      <c r="I7" s="18" t="s">
        <v>15</v>
      </c>
      <c r="J7" s="19" t="s">
        <v>4</v>
      </c>
      <c r="K7" s="22" t="s">
        <v>16</v>
      </c>
      <c r="L7" s="3"/>
      <c r="M7" s="3"/>
      <c r="N7" s="40"/>
      <c r="O7" s="40"/>
      <c r="P7" s="40"/>
      <c r="Q7" s="40"/>
    </row>
    <row r="8" spans="1:17" ht="18.75">
      <c r="A8" s="254" t="s">
        <v>17</v>
      </c>
      <c r="B8" s="254"/>
      <c r="C8" s="247" t="s">
        <v>18</v>
      </c>
      <c r="D8" s="248"/>
      <c r="E8" s="46" t="s">
        <v>19</v>
      </c>
      <c r="F8" s="247" t="s">
        <v>18</v>
      </c>
      <c r="G8" s="248"/>
      <c r="H8" s="46"/>
      <c r="I8" s="247" t="s">
        <v>18</v>
      </c>
      <c r="J8" s="248"/>
      <c r="K8" s="46"/>
      <c r="L8" s="3"/>
      <c r="M8" s="3"/>
      <c r="N8" s="40"/>
      <c r="O8" s="40"/>
      <c r="P8" s="40"/>
      <c r="Q8" s="40"/>
    </row>
    <row r="9" spans="1:17" ht="229.5">
      <c r="A9" s="29" t="s">
        <v>20</v>
      </c>
      <c r="B9" s="29" t="s">
        <v>21</v>
      </c>
      <c r="C9" s="100">
        <v>0.8</v>
      </c>
      <c r="D9" s="98">
        <v>6</v>
      </c>
      <c r="E9" s="101" t="s">
        <v>22</v>
      </c>
      <c r="F9" s="102">
        <v>0.75</v>
      </c>
      <c r="G9" s="99">
        <v>6</v>
      </c>
      <c r="H9" s="103" t="s">
        <v>23</v>
      </c>
      <c r="I9" s="104"/>
      <c r="J9" s="105">
        <v>6</v>
      </c>
      <c r="K9" s="106"/>
      <c r="L9" s="3"/>
      <c r="M9" s="3"/>
      <c r="N9" s="40"/>
      <c r="O9" s="40"/>
      <c r="P9" s="40"/>
      <c r="Q9" s="40"/>
    </row>
    <row r="10" spans="1:17" ht="213">
      <c r="A10" s="23" t="s">
        <v>24</v>
      </c>
      <c r="B10" s="23" t="s">
        <v>25</v>
      </c>
      <c r="C10" s="100">
        <v>0.8</v>
      </c>
      <c r="D10" s="98">
        <v>2</v>
      </c>
      <c r="E10" s="101" t="s">
        <v>26</v>
      </c>
      <c r="F10" s="102">
        <v>0.7</v>
      </c>
      <c r="G10" s="99">
        <v>2</v>
      </c>
      <c r="H10" s="103" t="s">
        <v>27</v>
      </c>
      <c r="I10" s="104"/>
      <c r="J10" s="105">
        <v>2</v>
      </c>
      <c r="K10" s="106"/>
      <c r="L10" s="3"/>
      <c r="M10" s="3"/>
      <c r="N10" s="40"/>
      <c r="O10" s="40"/>
      <c r="P10" s="40"/>
      <c r="Q10" s="40"/>
    </row>
    <row r="11" spans="1:17" s="30" customFormat="1" ht="15.75">
      <c r="A11" s="249" t="s">
        <v>28</v>
      </c>
      <c r="B11" s="250"/>
      <c r="C11" s="47">
        <f>SUMPRODUCT(C6:C10,D6:D10)</f>
        <v>6.4</v>
      </c>
      <c r="D11" s="48">
        <f>SUM(D6:D10)</f>
        <v>8</v>
      </c>
      <c r="E11" s="49"/>
      <c r="F11" s="50">
        <f>SUMPRODUCT(F6:F10,G6:G10)</f>
        <v>5.9</v>
      </c>
      <c r="G11" s="51">
        <f>SUM(G6:G10)</f>
        <v>8</v>
      </c>
      <c r="H11" s="52"/>
      <c r="I11" s="53">
        <f>SUMPRODUCT(I6:I10,J6:J10)</f>
        <v>0</v>
      </c>
      <c r="J11" s="54">
        <f>SUM(J6:J10)</f>
        <v>8</v>
      </c>
      <c r="K11" s="55"/>
      <c r="L11" s="56"/>
      <c r="M11" s="56"/>
      <c r="N11" s="44"/>
      <c r="O11" s="44"/>
      <c r="P11" s="44"/>
      <c r="Q11" s="44"/>
    </row>
    <row r="12" spans="1:17" s="12" customFormat="1" ht="18.399999999999999" customHeight="1">
      <c r="A12" s="254" t="s">
        <v>29</v>
      </c>
      <c r="B12" s="254"/>
      <c r="C12" s="247" t="s">
        <v>18</v>
      </c>
      <c r="D12" s="248"/>
      <c r="E12" s="46" t="s">
        <v>30</v>
      </c>
      <c r="F12" s="247" t="s">
        <v>18</v>
      </c>
      <c r="G12" s="248"/>
      <c r="H12" s="46" t="s">
        <v>30</v>
      </c>
      <c r="I12" s="247" t="s">
        <v>18</v>
      </c>
      <c r="J12" s="248"/>
      <c r="K12" s="46"/>
      <c r="L12" s="4"/>
      <c r="M12" s="4"/>
      <c r="N12" s="43"/>
      <c r="O12" s="43"/>
      <c r="P12" s="43"/>
      <c r="Q12" s="43"/>
    </row>
    <row r="13" spans="1:17">
      <c r="A13" s="29" t="s">
        <v>31</v>
      </c>
      <c r="B13" s="29" t="s">
        <v>32</v>
      </c>
      <c r="C13" s="79">
        <v>1</v>
      </c>
      <c r="D13" s="80">
        <v>3</v>
      </c>
      <c r="E13" s="81" t="s">
        <v>33</v>
      </c>
      <c r="F13" s="89">
        <v>1</v>
      </c>
      <c r="G13" s="90">
        <f>D13</f>
        <v>3</v>
      </c>
      <c r="H13" s="91" t="s">
        <v>33</v>
      </c>
      <c r="I13" s="92"/>
      <c r="J13" s="93">
        <f>G13</f>
        <v>3</v>
      </c>
      <c r="K13" s="94"/>
      <c r="L13" s="5"/>
      <c r="M13" s="5"/>
    </row>
    <row r="14" spans="1:17" ht="45.75">
      <c r="A14" s="23" t="s">
        <v>34</v>
      </c>
      <c r="B14" s="23" t="s">
        <v>35</v>
      </c>
      <c r="C14" s="83">
        <v>1</v>
      </c>
      <c r="D14" s="84">
        <v>2</v>
      </c>
      <c r="E14" s="85" t="s">
        <v>33</v>
      </c>
      <c r="F14" s="86">
        <v>1</v>
      </c>
      <c r="G14" s="90">
        <f t="shared" ref="G14:G17" si="0">D14</f>
        <v>2</v>
      </c>
      <c r="H14" s="88" t="s">
        <v>33</v>
      </c>
      <c r="I14" s="76"/>
      <c r="J14" s="93">
        <f t="shared" ref="J14:J17" si="1">G14</f>
        <v>2</v>
      </c>
      <c r="K14" s="78"/>
      <c r="L14" s="5"/>
      <c r="M14" s="5"/>
    </row>
    <row r="15" spans="1:17" ht="60.75">
      <c r="A15" s="23" t="s">
        <v>36</v>
      </c>
      <c r="B15" s="23" t="s">
        <v>37</v>
      </c>
      <c r="C15" s="83">
        <v>0</v>
      </c>
      <c r="D15" s="84">
        <v>2</v>
      </c>
      <c r="E15" s="85" t="s">
        <v>38</v>
      </c>
      <c r="F15" s="86">
        <v>0</v>
      </c>
      <c r="G15" s="90">
        <f t="shared" si="0"/>
        <v>2</v>
      </c>
      <c r="H15" s="88" t="s">
        <v>38</v>
      </c>
      <c r="I15" s="76"/>
      <c r="J15" s="93">
        <f t="shared" si="1"/>
        <v>2</v>
      </c>
      <c r="K15" s="78"/>
      <c r="L15" s="5"/>
      <c r="M15" s="5"/>
    </row>
    <row r="16" spans="1:17" ht="76.5">
      <c r="A16" s="23" t="s">
        <v>39</v>
      </c>
      <c r="B16" s="23" t="s">
        <v>40</v>
      </c>
      <c r="C16" s="83">
        <v>1</v>
      </c>
      <c r="D16" s="84">
        <v>4</v>
      </c>
      <c r="E16" s="85" t="s">
        <v>41</v>
      </c>
      <c r="F16" s="86">
        <v>0</v>
      </c>
      <c r="G16" s="90">
        <f t="shared" si="0"/>
        <v>4</v>
      </c>
      <c r="H16" s="88" t="s">
        <v>42</v>
      </c>
      <c r="I16" s="76"/>
      <c r="J16" s="93">
        <f t="shared" si="1"/>
        <v>4</v>
      </c>
      <c r="K16" s="78"/>
      <c r="L16" s="5"/>
      <c r="M16" s="5"/>
    </row>
    <row r="17" spans="1:17" ht="60.75">
      <c r="A17" s="23" t="s">
        <v>43</v>
      </c>
      <c r="B17" s="23" t="s">
        <v>44</v>
      </c>
      <c r="C17" s="83">
        <v>0.8</v>
      </c>
      <c r="D17" s="84">
        <v>4</v>
      </c>
      <c r="E17" s="85" t="s">
        <v>45</v>
      </c>
      <c r="F17" s="86">
        <v>0.6</v>
      </c>
      <c r="G17" s="90">
        <f t="shared" si="0"/>
        <v>4</v>
      </c>
      <c r="H17" s="88" t="s">
        <v>46</v>
      </c>
      <c r="I17" s="76"/>
      <c r="J17" s="93">
        <f t="shared" si="1"/>
        <v>4</v>
      </c>
      <c r="K17" s="78"/>
      <c r="L17" s="5"/>
      <c r="M17" s="5"/>
    </row>
    <row r="18" spans="1:17" s="30" customFormat="1" ht="15.75">
      <c r="A18" s="249" t="s">
        <v>28</v>
      </c>
      <c r="B18" s="250"/>
      <c r="C18" s="47">
        <f>SUMPRODUCT(C13:C17,D13:D17)</f>
        <v>12.2</v>
      </c>
      <c r="D18" s="48">
        <f>SUM(D13:D17)</f>
        <v>15</v>
      </c>
      <c r="E18" s="49"/>
      <c r="F18" s="50">
        <f>SUMPRODUCT(F13:F17,G13:G17)</f>
        <v>7.4</v>
      </c>
      <c r="G18" s="51">
        <f>SUM(G13:G17)</f>
        <v>15</v>
      </c>
      <c r="H18" s="52"/>
      <c r="I18" s="53">
        <f>SUMPRODUCT(I13:I17,J13:J17)</f>
        <v>0</v>
      </c>
      <c r="J18" s="54">
        <f>SUM(J13:J17)</f>
        <v>15</v>
      </c>
      <c r="K18" s="55"/>
      <c r="L18" s="56"/>
      <c r="M18" s="56"/>
      <c r="N18" s="44"/>
      <c r="O18" s="44"/>
      <c r="P18" s="44"/>
      <c r="Q18" s="44"/>
    </row>
    <row r="19" spans="1:17" s="43" customFormat="1" ht="18.399999999999999" customHeight="1">
      <c r="A19" s="246" t="s">
        <v>47</v>
      </c>
      <c r="B19" s="246"/>
      <c r="C19" s="247" t="s">
        <v>18</v>
      </c>
      <c r="D19" s="248"/>
      <c r="E19" s="46" t="s">
        <v>30</v>
      </c>
      <c r="F19" s="247" t="s">
        <v>18</v>
      </c>
      <c r="G19" s="248"/>
      <c r="H19" s="46"/>
      <c r="I19" s="247" t="s">
        <v>18</v>
      </c>
      <c r="J19" s="248"/>
      <c r="K19" s="46"/>
      <c r="L19" s="4"/>
      <c r="M19" s="4"/>
    </row>
    <row r="20" spans="1:17" ht="91.5">
      <c r="A20" s="23" t="s">
        <v>48</v>
      </c>
      <c r="B20" s="23" t="s">
        <v>49</v>
      </c>
      <c r="C20" s="83">
        <v>0.6</v>
      </c>
      <c r="D20" s="84">
        <v>3</v>
      </c>
      <c r="E20" s="85" t="s">
        <v>50</v>
      </c>
      <c r="F20" s="86">
        <v>0.5</v>
      </c>
      <c r="G20" s="87">
        <v>3</v>
      </c>
      <c r="H20" s="88" t="s">
        <v>51</v>
      </c>
      <c r="I20" s="76"/>
      <c r="J20" s="77">
        <v>3</v>
      </c>
      <c r="K20" s="78"/>
      <c r="L20" s="5"/>
      <c r="M20" s="5"/>
    </row>
    <row r="21" spans="1:17" ht="30.75">
      <c r="A21" s="23" t="s">
        <v>52</v>
      </c>
      <c r="B21" s="23" t="s">
        <v>53</v>
      </c>
      <c r="C21" s="83">
        <v>1</v>
      </c>
      <c r="D21" s="84">
        <v>3</v>
      </c>
      <c r="E21" s="85" t="s">
        <v>41</v>
      </c>
      <c r="F21" s="86">
        <v>1</v>
      </c>
      <c r="G21" s="87">
        <v>3</v>
      </c>
      <c r="H21" s="88" t="s">
        <v>33</v>
      </c>
      <c r="I21" s="76"/>
      <c r="J21" s="77">
        <v>3</v>
      </c>
      <c r="K21" s="78"/>
      <c r="L21" s="5"/>
      <c r="M21" s="5"/>
    </row>
    <row r="22" spans="1:17" s="44" customFormat="1" ht="15.75">
      <c r="A22" s="251" t="s">
        <v>28</v>
      </c>
      <c r="B22" s="252"/>
      <c r="C22" s="57">
        <f>SUMPRODUCT(C20:C21,D20:D21)</f>
        <v>4.8</v>
      </c>
      <c r="D22" s="58">
        <f>SUM(D20:D21)</f>
        <v>6</v>
      </c>
      <c r="E22" s="59"/>
      <c r="F22" s="60">
        <f>SUMPRODUCT(F20:F21,G20:G21)</f>
        <v>4.5</v>
      </c>
      <c r="G22" s="61">
        <f>SUM(G20:G21)</f>
        <v>6</v>
      </c>
      <c r="H22" s="62"/>
      <c r="I22" s="63">
        <f>SUMPRODUCT(I20:I21,J20:J21)</f>
        <v>0</v>
      </c>
      <c r="J22" s="64">
        <f>SUM(J20:J21)</f>
        <v>6</v>
      </c>
      <c r="K22" s="65"/>
      <c r="L22" s="56"/>
      <c r="M22" s="56"/>
    </row>
    <row r="23" spans="1:17" ht="18.75" customHeight="1">
      <c r="A23" s="213" t="s">
        <v>54</v>
      </c>
      <c r="B23" s="213"/>
      <c r="C23" s="247" t="s">
        <v>18</v>
      </c>
      <c r="D23" s="248"/>
      <c r="E23" s="46" t="s">
        <v>30</v>
      </c>
      <c r="F23" s="247" t="s">
        <v>18</v>
      </c>
      <c r="G23" s="248"/>
      <c r="H23" s="46"/>
      <c r="I23" s="247" t="s">
        <v>18</v>
      </c>
      <c r="J23" s="248"/>
      <c r="K23" s="46"/>
      <c r="L23" s="4"/>
      <c r="M23" s="4"/>
    </row>
    <row r="24" spans="1:17" ht="30.75">
      <c r="A24" s="42" t="s">
        <v>55</v>
      </c>
      <c r="B24" s="42" t="s">
        <v>56</v>
      </c>
      <c r="C24" s="97">
        <v>1</v>
      </c>
      <c r="D24" s="25">
        <v>1</v>
      </c>
      <c r="E24" s="26" t="s">
        <v>41</v>
      </c>
      <c r="F24" s="82">
        <v>1</v>
      </c>
      <c r="G24" s="27">
        <v>1</v>
      </c>
      <c r="H24" s="28" t="s">
        <v>41</v>
      </c>
      <c r="I24" s="73"/>
      <c r="J24" s="74">
        <v>1</v>
      </c>
      <c r="K24" s="75"/>
      <c r="L24" s="5"/>
      <c r="M24" s="5"/>
    </row>
    <row r="25" spans="1:17" ht="30.75">
      <c r="A25" s="23" t="s">
        <v>57</v>
      </c>
      <c r="B25" s="23" t="s">
        <v>58</v>
      </c>
      <c r="C25" s="83">
        <v>0.6</v>
      </c>
      <c r="D25" s="84">
        <v>2</v>
      </c>
      <c r="E25" s="85" t="s">
        <v>59</v>
      </c>
      <c r="F25" s="86">
        <v>0.6</v>
      </c>
      <c r="G25" s="87">
        <v>2</v>
      </c>
      <c r="H25" s="88" t="s">
        <v>60</v>
      </c>
      <c r="I25" s="76"/>
      <c r="J25" s="77">
        <v>2</v>
      </c>
      <c r="K25" s="78"/>
      <c r="L25" s="5"/>
      <c r="M25" s="5"/>
    </row>
    <row r="26" spans="1:17">
      <c r="A26" s="23" t="s">
        <v>61</v>
      </c>
      <c r="B26" s="23" t="s">
        <v>62</v>
      </c>
      <c r="C26" s="83">
        <v>1</v>
      </c>
      <c r="D26" s="84">
        <v>1</v>
      </c>
      <c r="E26" s="85" t="s">
        <v>41</v>
      </c>
      <c r="F26" s="86">
        <v>1</v>
      </c>
      <c r="G26" s="87">
        <v>1</v>
      </c>
      <c r="H26" s="88" t="s">
        <v>41</v>
      </c>
      <c r="I26" s="76"/>
      <c r="J26" s="77">
        <v>1</v>
      </c>
      <c r="K26" s="78"/>
      <c r="L26" s="5"/>
      <c r="M26" s="5"/>
    </row>
    <row r="27" spans="1:17" s="44" customFormat="1" ht="15.75">
      <c r="A27" s="253" t="s">
        <v>28</v>
      </c>
      <c r="B27" s="252"/>
      <c r="C27" s="47">
        <f>SUMPRODUCT(C24:C26,D24:D26)</f>
        <v>3.2</v>
      </c>
      <c r="D27" s="48">
        <f>SUM(D24:D26)</f>
        <v>4</v>
      </c>
      <c r="E27" s="49"/>
      <c r="F27" s="60">
        <f>SUMPRODUCT(F24:F26,G24:G26)</f>
        <v>3.2</v>
      </c>
      <c r="G27" s="61">
        <f>SUM(G24:G26)</f>
        <v>4</v>
      </c>
      <c r="H27" s="62"/>
      <c r="I27" s="63">
        <f>SUMPRODUCT(I24:I26,J24:J26)</f>
        <v>0</v>
      </c>
      <c r="J27" s="64">
        <f>SUM(J24:J26)</f>
        <v>4</v>
      </c>
      <c r="K27" s="65"/>
      <c r="L27" s="56"/>
      <c r="M27" s="56"/>
    </row>
    <row r="28" spans="1:17" ht="21" customHeight="1">
      <c r="A28" s="246" t="s">
        <v>63</v>
      </c>
      <c r="B28" s="246"/>
      <c r="C28" s="247" t="s">
        <v>18</v>
      </c>
      <c r="D28" s="248"/>
      <c r="E28" s="46" t="s">
        <v>19</v>
      </c>
      <c r="F28" s="247" t="s">
        <v>18</v>
      </c>
      <c r="G28" s="248"/>
      <c r="H28" s="66"/>
      <c r="I28" s="247" t="s">
        <v>18</v>
      </c>
      <c r="J28" s="248"/>
      <c r="K28" s="46"/>
      <c r="L28" s="9"/>
      <c r="M28" s="4"/>
    </row>
    <row r="29" spans="1:17" ht="198">
      <c r="A29" s="31" t="s">
        <v>64</v>
      </c>
      <c r="B29" s="31" t="s">
        <v>65</v>
      </c>
      <c r="C29" s="79">
        <v>0.5</v>
      </c>
      <c r="D29" s="80">
        <v>2</v>
      </c>
      <c r="E29" s="81" t="s">
        <v>66</v>
      </c>
      <c r="F29" s="89">
        <v>0.6</v>
      </c>
      <c r="G29" s="90">
        <f>D29</f>
        <v>2</v>
      </c>
      <c r="H29" s="95" t="s">
        <v>67</v>
      </c>
      <c r="I29" s="92"/>
      <c r="J29" s="93">
        <f>D29</f>
        <v>2</v>
      </c>
      <c r="K29" s="94"/>
      <c r="L29" s="5"/>
      <c r="M29" s="5"/>
    </row>
    <row r="30" spans="1:17">
      <c r="A30" s="24" t="s">
        <v>68</v>
      </c>
      <c r="B30" s="24" t="s">
        <v>69</v>
      </c>
      <c r="C30" s="83">
        <v>1</v>
      </c>
      <c r="D30" s="84">
        <v>2</v>
      </c>
      <c r="E30" s="85"/>
      <c r="F30" s="86">
        <v>1</v>
      </c>
      <c r="G30" s="90">
        <f t="shared" ref="G30:G31" si="2">D30</f>
        <v>2</v>
      </c>
      <c r="H30" s="96"/>
      <c r="I30" s="76"/>
      <c r="J30" s="93">
        <f t="shared" ref="J30:J31" si="3">D30</f>
        <v>2</v>
      </c>
      <c r="K30" s="78"/>
      <c r="L30" s="5"/>
      <c r="M30" s="5"/>
    </row>
    <row r="31" spans="1:17" ht="76.5">
      <c r="A31" s="24" t="s">
        <v>70</v>
      </c>
      <c r="B31" s="24" t="s">
        <v>71</v>
      </c>
      <c r="C31" s="83">
        <v>1</v>
      </c>
      <c r="D31" s="84">
        <v>2</v>
      </c>
      <c r="E31" s="85"/>
      <c r="F31" s="86">
        <v>0.5</v>
      </c>
      <c r="G31" s="90">
        <f t="shared" si="2"/>
        <v>2</v>
      </c>
      <c r="H31" s="96" t="s">
        <v>72</v>
      </c>
      <c r="I31" s="76"/>
      <c r="J31" s="93">
        <f t="shared" si="3"/>
        <v>2</v>
      </c>
      <c r="K31" s="78"/>
      <c r="L31" s="5"/>
      <c r="M31" s="5"/>
    </row>
    <row r="32" spans="1:17" s="44" customFormat="1" ht="15.75">
      <c r="A32" s="249" t="s">
        <v>28</v>
      </c>
      <c r="B32" s="250"/>
      <c r="C32" s="47">
        <f>SUMPRODUCT(C29:C31,D29:D31)</f>
        <v>5</v>
      </c>
      <c r="D32" s="48">
        <f>SUM(D29:D31)</f>
        <v>6</v>
      </c>
      <c r="E32" s="49"/>
      <c r="F32" s="50">
        <f>SUMPRODUCT(F29:F31,G29:G31)</f>
        <v>4.2</v>
      </c>
      <c r="G32" s="51">
        <f>SUM(G29:G31)</f>
        <v>6</v>
      </c>
      <c r="H32" s="67"/>
      <c r="I32" s="63">
        <f>SUMPRODUCT(I29:I31,J29:J31)</f>
        <v>0</v>
      </c>
      <c r="J32" s="64">
        <f>SUM(J29:J31)</f>
        <v>6</v>
      </c>
      <c r="K32" s="65"/>
      <c r="L32" s="56"/>
      <c r="M32" s="56"/>
    </row>
    <row r="33" spans="1:13" ht="18.75" customHeight="1">
      <c r="A33" s="254" t="s">
        <v>73</v>
      </c>
      <c r="B33" s="254"/>
      <c r="C33" s="247" t="s">
        <v>18</v>
      </c>
      <c r="D33" s="248"/>
      <c r="E33" s="46"/>
      <c r="F33" s="247" t="s">
        <v>18</v>
      </c>
      <c r="G33" s="248"/>
      <c r="H33" s="46"/>
      <c r="I33" s="68" t="s">
        <v>18</v>
      </c>
      <c r="J33" s="66"/>
      <c r="K33" s="46"/>
      <c r="L33" s="8"/>
      <c r="M33" s="4"/>
    </row>
    <row r="34" spans="1:13" ht="30.75">
      <c r="A34" s="29" t="s">
        <v>74</v>
      </c>
      <c r="B34" s="29" t="s">
        <v>75</v>
      </c>
      <c r="C34" s="79">
        <v>1</v>
      </c>
      <c r="D34" s="80">
        <v>2</v>
      </c>
      <c r="E34" s="81"/>
      <c r="F34" s="89">
        <v>1</v>
      </c>
      <c r="G34" s="90">
        <v>2</v>
      </c>
      <c r="H34" s="91"/>
      <c r="I34" s="92"/>
      <c r="J34" s="93">
        <v>2</v>
      </c>
      <c r="K34" s="94"/>
      <c r="L34" s="5"/>
      <c r="M34" s="5"/>
    </row>
    <row r="35" spans="1:13">
      <c r="A35" s="23" t="s">
        <v>76</v>
      </c>
      <c r="B35" s="23" t="s">
        <v>77</v>
      </c>
      <c r="C35" s="83">
        <v>1</v>
      </c>
      <c r="D35" s="84">
        <v>2</v>
      </c>
      <c r="E35" s="85"/>
      <c r="F35" s="89">
        <v>1</v>
      </c>
      <c r="G35" s="87">
        <v>2</v>
      </c>
      <c r="H35" s="88"/>
      <c r="I35" s="76"/>
      <c r="J35" s="77">
        <v>2</v>
      </c>
      <c r="K35" s="78"/>
      <c r="L35" s="5"/>
      <c r="M35" s="5"/>
    </row>
    <row r="36" spans="1:13">
      <c r="A36" s="23" t="s">
        <v>78</v>
      </c>
      <c r="B36" s="23" t="s">
        <v>79</v>
      </c>
      <c r="C36" s="83">
        <v>1</v>
      </c>
      <c r="D36" s="84">
        <v>3</v>
      </c>
      <c r="E36" s="85"/>
      <c r="F36" s="89">
        <v>1</v>
      </c>
      <c r="G36" s="87">
        <v>3</v>
      </c>
      <c r="H36" s="88"/>
      <c r="I36" s="76"/>
      <c r="J36" s="77">
        <v>3</v>
      </c>
      <c r="K36" s="78"/>
      <c r="L36" s="5"/>
      <c r="M36" s="5"/>
    </row>
    <row r="37" spans="1:13" ht="45.75">
      <c r="A37" s="23" t="s">
        <v>80</v>
      </c>
      <c r="B37" s="23" t="s">
        <v>81</v>
      </c>
      <c r="C37" s="83">
        <v>1</v>
      </c>
      <c r="D37" s="84">
        <v>3</v>
      </c>
      <c r="E37" s="85"/>
      <c r="F37" s="89">
        <v>1</v>
      </c>
      <c r="G37" s="87">
        <v>3</v>
      </c>
      <c r="H37" s="88"/>
      <c r="I37" s="76"/>
      <c r="J37" s="77">
        <v>3</v>
      </c>
      <c r="K37" s="78"/>
      <c r="L37" s="5"/>
      <c r="M37" s="5"/>
    </row>
    <row r="38" spans="1:13" s="44" customFormat="1" ht="16.5">
      <c r="A38" s="249" t="s">
        <v>28</v>
      </c>
      <c r="B38" s="250"/>
      <c r="C38" s="69">
        <f>SUMPRODUCT(C34:C37,D34:D37)</f>
        <v>10</v>
      </c>
      <c r="D38" s="48">
        <f>SUM(D34:D37)</f>
        <v>10</v>
      </c>
      <c r="E38" s="49"/>
      <c r="F38" s="70">
        <f>SUMPRODUCT(F34:F37,G34:G37)</f>
        <v>10</v>
      </c>
      <c r="G38" s="51">
        <f>SUM(G34:G37)</f>
        <v>10</v>
      </c>
      <c r="H38" s="52" t="s">
        <v>82</v>
      </c>
      <c r="I38" s="63">
        <f>SUMPRODUCT(I34:I37,J34:J37)</f>
        <v>0</v>
      </c>
      <c r="J38" s="64">
        <f>SUM(J34:J37)</f>
        <v>10</v>
      </c>
      <c r="K38" s="65"/>
      <c r="L38" s="56"/>
      <c r="M38" s="56"/>
    </row>
    <row r="39" spans="1:13" ht="18.75" customHeight="1">
      <c r="A39" s="45" t="s">
        <v>83</v>
      </c>
      <c r="B39" s="45"/>
      <c r="C39" s="247" t="s">
        <v>18</v>
      </c>
      <c r="D39" s="248"/>
      <c r="E39" s="66" t="s">
        <v>84</v>
      </c>
      <c r="F39" s="247" t="s">
        <v>18</v>
      </c>
      <c r="G39" s="248"/>
      <c r="H39" s="46" t="s">
        <v>84</v>
      </c>
      <c r="I39" s="247" t="s">
        <v>18</v>
      </c>
      <c r="J39" s="248"/>
      <c r="K39" s="46"/>
      <c r="L39" s="4"/>
      <c r="M39" s="4"/>
    </row>
    <row r="40" spans="1:13" ht="60.75">
      <c r="A40" s="23" t="s">
        <v>85</v>
      </c>
      <c r="B40" s="23" t="s">
        <v>86</v>
      </c>
      <c r="C40" s="83">
        <v>1</v>
      </c>
      <c r="D40" s="84">
        <v>2</v>
      </c>
      <c r="E40" s="85" t="s">
        <v>82</v>
      </c>
      <c r="F40" s="86">
        <v>1</v>
      </c>
      <c r="G40" s="87">
        <f>D40</f>
        <v>2</v>
      </c>
      <c r="H40" s="88" t="s">
        <v>82</v>
      </c>
      <c r="I40" s="76"/>
      <c r="J40" s="77">
        <f>D40</f>
        <v>2</v>
      </c>
      <c r="K40" s="78"/>
      <c r="L40" s="5"/>
      <c r="M40" s="5"/>
    </row>
    <row r="41" spans="1:13" ht="30.75">
      <c r="A41" s="23" t="s">
        <v>87</v>
      </c>
      <c r="B41" s="23" t="s">
        <v>88</v>
      </c>
      <c r="C41" s="83">
        <v>0</v>
      </c>
      <c r="D41" s="84">
        <v>2</v>
      </c>
      <c r="E41" s="85" t="s">
        <v>89</v>
      </c>
      <c r="F41" s="86">
        <v>0.5</v>
      </c>
      <c r="G41" s="87">
        <f t="shared" ref="G41:G48" si="4">D41</f>
        <v>2</v>
      </c>
      <c r="H41" s="88" t="s">
        <v>90</v>
      </c>
      <c r="I41" s="76"/>
      <c r="J41" s="77">
        <f t="shared" ref="J41:J48" si="5">D41</f>
        <v>2</v>
      </c>
      <c r="K41" s="78"/>
      <c r="L41" s="5"/>
      <c r="M41" s="5"/>
    </row>
    <row r="42" spans="1:13" ht="30.75">
      <c r="A42" s="23" t="s">
        <v>91</v>
      </c>
      <c r="B42" s="23" t="s">
        <v>92</v>
      </c>
      <c r="C42" s="83">
        <v>0</v>
      </c>
      <c r="D42" s="84">
        <v>2</v>
      </c>
      <c r="E42" s="85" t="s">
        <v>89</v>
      </c>
      <c r="F42" s="86">
        <v>0</v>
      </c>
      <c r="G42" s="87">
        <f t="shared" si="4"/>
        <v>2</v>
      </c>
      <c r="H42" s="88" t="s">
        <v>93</v>
      </c>
      <c r="I42" s="76"/>
      <c r="J42" s="77">
        <f t="shared" si="5"/>
        <v>2</v>
      </c>
      <c r="K42" s="78"/>
      <c r="L42" s="5"/>
    </row>
    <row r="43" spans="1:13">
      <c r="A43" s="23" t="s">
        <v>94</v>
      </c>
      <c r="B43" s="23" t="s">
        <v>95</v>
      </c>
      <c r="C43" s="83">
        <v>0</v>
      </c>
      <c r="D43" s="84">
        <v>4</v>
      </c>
      <c r="E43" s="85" t="s">
        <v>96</v>
      </c>
      <c r="F43" s="86">
        <v>0.5</v>
      </c>
      <c r="G43" s="87">
        <f t="shared" si="4"/>
        <v>4</v>
      </c>
      <c r="H43" s="88" t="s">
        <v>97</v>
      </c>
      <c r="I43" s="76"/>
      <c r="J43" s="77">
        <f t="shared" si="5"/>
        <v>4</v>
      </c>
      <c r="K43" s="78"/>
      <c r="L43" s="5"/>
      <c r="M43" s="5"/>
    </row>
    <row r="44" spans="1:13" ht="30.75">
      <c r="A44" s="23" t="s">
        <v>98</v>
      </c>
      <c r="B44" s="23" t="s">
        <v>99</v>
      </c>
      <c r="C44" s="83">
        <v>1</v>
      </c>
      <c r="D44" s="84">
        <v>6</v>
      </c>
      <c r="E44" s="85" t="s">
        <v>33</v>
      </c>
      <c r="F44" s="86">
        <v>0.5</v>
      </c>
      <c r="G44" s="87">
        <f t="shared" si="4"/>
        <v>6</v>
      </c>
      <c r="H44" s="88" t="s">
        <v>100</v>
      </c>
      <c r="I44" s="76"/>
      <c r="J44" s="77">
        <f t="shared" si="5"/>
        <v>6</v>
      </c>
      <c r="K44" s="78"/>
      <c r="L44" s="5"/>
      <c r="M44" s="5"/>
    </row>
    <row r="45" spans="1:13" ht="76.5">
      <c r="A45" s="23" t="s">
        <v>101</v>
      </c>
      <c r="B45" s="23" t="s">
        <v>102</v>
      </c>
      <c r="C45" s="83">
        <v>0.75</v>
      </c>
      <c r="D45" s="84">
        <v>8</v>
      </c>
      <c r="E45" s="85" t="s">
        <v>103</v>
      </c>
      <c r="F45" s="86">
        <v>0.5</v>
      </c>
      <c r="G45" s="87">
        <f t="shared" si="4"/>
        <v>8</v>
      </c>
      <c r="H45" s="88" t="s">
        <v>104</v>
      </c>
      <c r="I45" s="76"/>
      <c r="J45" s="77">
        <f t="shared" si="5"/>
        <v>8</v>
      </c>
      <c r="K45" s="78"/>
      <c r="L45" s="5"/>
      <c r="M45" s="5"/>
    </row>
    <row r="46" spans="1:13" ht="106.5">
      <c r="A46" s="23" t="s">
        <v>105</v>
      </c>
      <c r="B46" s="23" t="s">
        <v>106</v>
      </c>
      <c r="C46" s="83">
        <v>0</v>
      </c>
      <c r="D46" s="84">
        <v>6</v>
      </c>
      <c r="E46" s="85" t="s">
        <v>107</v>
      </c>
      <c r="F46" s="86">
        <v>0.5</v>
      </c>
      <c r="G46" s="87">
        <f t="shared" si="4"/>
        <v>6</v>
      </c>
      <c r="H46" s="88" t="s">
        <v>108</v>
      </c>
      <c r="I46" s="76"/>
      <c r="J46" s="77">
        <f t="shared" si="5"/>
        <v>6</v>
      </c>
      <c r="K46" s="78"/>
      <c r="L46" s="5"/>
      <c r="M46" s="5"/>
    </row>
    <row r="47" spans="1:13" ht="76.5">
      <c r="A47" s="23" t="s">
        <v>109</v>
      </c>
      <c r="B47" s="23" t="s">
        <v>110</v>
      </c>
      <c r="C47" s="83">
        <v>0.4</v>
      </c>
      <c r="D47" s="84">
        <v>6</v>
      </c>
      <c r="E47" s="85" t="s">
        <v>111</v>
      </c>
      <c r="F47" s="86">
        <v>1</v>
      </c>
      <c r="G47" s="87">
        <f t="shared" si="4"/>
        <v>6</v>
      </c>
      <c r="H47" s="88" t="s">
        <v>33</v>
      </c>
      <c r="I47" s="76"/>
      <c r="J47" s="77">
        <f t="shared" si="5"/>
        <v>6</v>
      </c>
      <c r="K47" s="78"/>
      <c r="L47" s="5"/>
      <c r="M47" s="5"/>
    </row>
    <row r="48" spans="1:13">
      <c r="A48" s="13" t="s">
        <v>112</v>
      </c>
      <c r="B48" s="23" t="s">
        <v>113</v>
      </c>
      <c r="C48" s="83">
        <v>0</v>
      </c>
      <c r="D48" s="84">
        <v>4</v>
      </c>
      <c r="E48" s="85" t="s">
        <v>114</v>
      </c>
      <c r="F48" s="86">
        <v>1</v>
      </c>
      <c r="G48" s="87">
        <f t="shared" si="4"/>
        <v>4</v>
      </c>
      <c r="H48" s="88" t="s">
        <v>33</v>
      </c>
      <c r="I48" s="76"/>
      <c r="J48" s="77">
        <f t="shared" si="5"/>
        <v>4</v>
      </c>
      <c r="K48" s="78"/>
      <c r="L48" s="5"/>
      <c r="M48" s="5"/>
    </row>
    <row r="49" spans="1:17" s="30" customFormat="1" ht="15.75">
      <c r="A49" s="249" t="s">
        <v>28</v>
      </c>
      <c r="B49" s="250"/>
      <c r="C49" s="71">
        <f>SUMPRODUCT(C40:C48,D40:D48)</f>
        <v>16.399999999999999</v>
      </c>
      <c r="D49" s="58">
        <f>SUM(D40:D48)</f>
        <v>40</v>
      </c>
      <c r="E49" s="59"/>
      <c r="F49" s="70">
        <f>SUMPRODUCT(F40:F48,G40:G48)</f>
        <v>25</v>
      </c>
      <c r="G49" s="51">
        <f>SUM(G40:G48)</f>
        <v>40</v>
      </c>
      <c r="H49" s="52"/>
      <c r="I49" s="53">
        <f>SUMPRODUCT(I40:I48,J40:J48)</f>
        <v>0</v>
      </c>
      <c r="J49" s="54">
        <f>SUM(J40:J48)</f>
        <v>40</v>
      </c>
      <c r="K49" s="55"/>
      <c r="L49" s="56"/>
      <c r="M49" s="56"/>
      <c r="N49" s="44"/>
      <c r="O49" s="44"/>
      <c r="P49" s="44"/>
      <c r="Q49" s="44"/>
    </row>
    <row r="50" spans="1:17" ht="18.399999999999999" customHeight="1">
      <c r="A50" s="254" t="s">
        <v>115</v>
      </c>
      <c r="B50" s="254"/>
      <c r="C50" s="247" t="s">
        <v>18</v>
      </c>
      <c r="D50" s="248"/>
      <c r="E50" s="46" t="s">
        <v>84</v>
      </c>
      <c r="F50" s="247" t="s">
        <v>18</v>
      </c>
      <c r="G50" s="248"/>
      <c r="H50" s="46" t="s">
        <v>84</v>
      </c>
      <c r="I50" s="247" t="s">
        <v>18</v>
      </c>
      <c r="J50" s="248"/>
      <c r="K50" s="46"/>
      <c r="L50" s="8"/>
      <c r="M50" s="4"/>
    </row>
    <row r="51" spans="1:17">
      <c r="A51" s="29" t="s">
        <v>116</v>
      </c>
      <c r="B51" s="29" t="s">
        <v>117</v>
      </c>
      <c r="C51" s="79">
        <v>1</v>
      </c>
      <c r="D51" s="80">
        <v>2</v>
      </c>
      <c r="E51" s="81" t="s">
        <v>33</v>
      </c>
      <c r="F51" s="82">
        <v>1</v>
      </c>
      <c r="G51" s="27">
        <v>2</v>
      </c>
      <c r="H51" s="28" t="s">
        <v>82</v>
      </c>
      <c r="I51" s="73"/>
      <c r="J51" s="74">
        <v>2</v>
      </c>
      <c r="K51" s="75"/>
      <c r="L51" s="5"/>
      <c r="M51" s="5"/>
    </row>
    <row r="52" spans="1:17">
      <c r="A52" s="23" t="s">
        <v>118</v>
      </c>
      <c r="B52" s="23" t="s">
        <v>119</v>
      </c>
      <c r="C52" s="83">
        <v>1</v>
      </c>
      <c r="D52" s="84">
        <v>2</v>
      </c>
      <c r="E52" s="85" t="s">
        <v>33</v>
      </c>
      <c r="F52" s="86">
        <v>1</v>
      </c>
      <c r="G52" s="87">
        <v>2</v>
      </c>
      <c r="H52" s="88" t="s">
        <v>82</v>
      </c>
      <c r="I52" s="76"/>
      <c r="J52" s="77">
        <v>2</v>
      </c>
      <c r="K52" s="78"/>
      <c r="L52" s="5"/>
      <c r="M52" s="5"/>
    </row>
    <row r="53" spans="1:17" ht="30.75">
      <c r="A53" s="23" t="s">
        <v>120</v>
      </c>
      <c r="B53" s="23" t="s">
        <v>121</v>
      </c>
      <c r="C53" s="83">
        <v>0</v>
      </c>
      <c r="D53" s="84">
        <v>1</v>
      </c>
      <c r="E53" s="85" t="s">
        <v>122</v>
      </c>
      <c r="F53" s="86">
        <v>1</v>
      </c>
      <c r="G53" s="87">
        <v>1</v>
      </c>
      <c r="H53" s="88" t="s">
        <v>82</v>
      </c>
      <c r="I53" s="76"/>
      <c r="J53" s="77">
        <v>1</v>
      </c>
      <c r="K53" s="78"/>
      <c r="L53" s="5"/>
      <c r="M53" s="5"/>
    </row>
    <row r="54" spans="1:17" ht="60.75">
      <c r="A54" s="23" t="s">
        <v>123</v>
      </c>
      <c r="B54" s="23" t="s">
        <v>124</v>
      </c>
      <c r="C54" s="83">
        <v>0</v>
      </c>
      <c r="D54" s="84">
        <v>4</v>
      </c>
      <c r="E54" s="85" t="s">
        <v>122</v>
      </c>
      <c r="F54" s="86">
        <v>1</v>
      </c>
      <c r="G54" s="87">
        <v>4</v>
      </c>
      <c r="H54" s="88" t="s">
        <v>82</v>
      </c>
      <c r="I54" s="76"/>
      <c r="J54" s="77">
        <v>4</v>
      </c>
      <c r="K54" s="78"/>
      <c r="L54" s="5"/>
      <c r="M54" s="5"/>
    </row>
    <row r="55" spans="1:17" ht="30.75">
      <c r="A55" s="23" t="s">
        <v>125</v>
      </c>
      <c r="B55" s="23" t="s">
        <v>126</v>
      </c>
      <c r="C55" s="83">
        <v>0.5</v>
      </c>
      <c r="D55" s="84">
        <v>2</v>
      </c>
      <c r="E55" s="85" t="s">
        <v>127</v>
      </c>
      <c r="F55" s="86">
        <v>1</v>
      </c>
      <c r="G55" s="87">
        <v>2</v>
      </c>
      <c r="H55" s="88" t="s">
        <v>33</v>
      </c>
      <c r="I55" s="76"/>
      <c r="J55" s="77">
        <v>2</v>
      </c>
      <c r="K55" s="78"/>
      <c r="L55" s="6"/>
      <c r="M55" s="5"/>
    </row>
    <row r="56" spans="1:17" s="44" customFormat="1" ht="15.75">
      <c r="A56" s="249" t="s">
        <v>28</v>
      </c>
      <c r="B56" s="250"/>
      <c r="C56" s="57">
        <f>SUMPRODUCT(C51:C55,D51:D55)</f>
        <v>5</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77" t="s">
        <v>2</v>
      </c>
      <c r="B57" s="278"/>
      <c r="C57" s="278"/>
      <c r="D57" s="278"/>
      <c r="E57" s="278"/>
      <c r="F57" s="278"/>
      <c r="G57" s="278"/>
      <c r="H57" s="278"/>
      <c r="I57" s="278"/>
      <c r="J57" s="278"/>
      <c r="K57" s="279"/>
      <c r="L57" s="4"/>
      <c r="M57" s="4"/>
    </row>
    <row r="58" spans="1:17">
      <c r="A58" s="264" t="s">
        <v>128</v>
      </c>
      <c r="B58" s="265"/>
      <c r="C58" s="34">
        <f>C11+C18+C22+C27+C32+C38+C49+C56</f>
        <v>63</v>
      </c>
      <c r="D58" s="25">
        <f>D11+D18+D22+D27+D32+D38+D49+D56</f>
        <v>100</v>
      </c>
      <c r="E58" s="26"/>
      <c r="F58" s="35">
        <f>F11+F18+F22+F27+F32+F38+F49+F56</f>
        <v>71.2</v>
      </c>
      <c r="G58" s="27">
        <f>G11+G18+G22+G27+G32+G38+G49+G56</f>
        <v>100</v>
      </c>
      <c r="H58" s="28"/>
      <c r="I58" s="212">
        <f>I11+I18+I22+I27+I32+I38+I49+I56</f>
        <v>0</v>
      </c>
      <c r="J58" s="32">
        <f>J11+J18+J22+J27+J32+J38+J49+J56</f>
        <v>100</v>
      </c>
      <c r="K58" s="33"/>
      <c r="L58" s="6"/>
      <c r="M58" s="5"/>
    </row>
    <row r="59" spans="1:17" s="44" customFormat="1" ht="15.75">
      <c r="A59" s="266" t="s">
        <v>129</v>
      </c>
      <c r="B59" s="267"/>
      <c r="C59" s="268">
        <f>C58/D58</f>
        <v>0.63</v>
      </c>
      <c r="D59" s="269"/>
      <c r="E59" s="270"/>
      <c r="F59" s="271">
        <f>F58/G58</f>
        <v>0.71200000000000008</v>
      </c>
      <c r="G59" s="272"/>
      <c r="H59" s="273"/>
      <c r="I59" s="274">
        <f>I58/J58</f>
        <v>0</v>
      </c>
      <c r="J59" s="275"/>
      <c r="K59" s="27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14" workbookViewId="0">
      <selection activeCell="E28" sqref="E2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80" t="s">
        <v>11</v>
      </c>
      <c r="B2" s="280"/>
      <c r="C2" s="280"/>
      <c r="D2" s="280"/>
      <c r="E2" s="280"/>
      <c r="F2" s="280"/>
      <c r="G2" s="280"/>
    </row>
    <row r="3" spans="1:7">
      <c r="A3" s="38"/>
      <c r="B3" s="38"/>
      <c r="C3" s="39"/>
      <c r="D3" s="39"/>
      <c r="E3" s="38"/>
      <c r="F3" s="38"/>
      <c r="G3" s="39"/>
    </row>
    <row r="4" spans="1:7" ht="18.75">
      <c r="A4" s="36" t="s">
        <v>130</v>
      </c>
      <c r="B4" s="36"/>
      <c r="C4" s="36"/>
      <c r="D4" s="36"/>
      <c r="E4" s="36"/>
      <c r="F4" s="36"/>
      <c r="G4" s="36"/>
    </row>
    <row r="5" spans="1:7" ht="15.75" thickBot="1"/>
    <row r="6" spans="1:7" ht="23.25">
      <c r="A6" s="284" t="s">
        <v>7</v>
      </c>
      <c r="B6" s="285"/>
      <c r="C6" s="285"/>
      <c r="D6" s="285"/>
      <c r="E6" s="285"/>
      <c r="F6" s="285"/>
      <c r="G6" s="286"/>
    </row>
    <row r="7" spans="1:7">
      <c r="A7" s="130" t="s">
        <v>131</v>
      </c>
      <c r="B7" s="131" t="s">
        <v>15</v>
      </c>
      <c r="C7" s="131" t="s">
        <v>132</v>
      </c>
      <c r="D7" s="131" t="s">
        <v>4</v>
      </c>
      <c r="E7" s="131" t="s">
        <v>133</v>
      </c>
      <c r="F7" s="131" t="s">
        <v>18</v>
      </c>
      <c r="G7" s="132" t="s">
        <v>16</v>
      </c>
    </row>
    <row r="8" spans="1:7">
      <c r="A8" s="133" t="s">
        <v>134</v>
      </c>
      <c r="B8" s="134">
        <v>1</v>
      </c>
      <c r="C8" s="134">
        <v>1</v>
      </c>
      <c r="D8" s="134">
        <v>4</v>
      </c>
      <c r="E8" s="134">
        <f t="shared" ref="E8:E14" si="0">B8*C8*D8</f>
        <v>4</v>
      </c>
      <c r="F8" s="134" t="s">
        <v>30</v>
      </c>
      <c r="G8" s="135" t="s">
        <v>33</v>
      </c>
    </row>
    <row r="9" spans="1:7">
      <c r="A9" s="136" t="s">
        <v>135</v>
      </c>
      <c r="B9" s="137">
        <v>0.9</v>
      </c>
      <c r="C9" s="137">
        <v>1</v>
      </c>
      <c r="D9" s="137">
        <v>12</v>
      </c>
      <c r="E9" s="137">
        <f t="shared" si="0"/>
        <v>10.8</v>
      </c>
      <c r="F9" s="137" t="s">
        <v>19</v>
      </c>
      <c r="G9" s="138" t="s">
        <v>136</v>
      </c>
    </row>
    <row r="10" spans="1:7">
      <c r="A10" s="133" t="s">
        <v>137</v>
      </c>
      <c r="B10" s="134">
        <v>1</v>
      </c>
      <c r="C10" s="134">
        <v>1</v>
      </c>
      <c r="D10" s="134">
        <v>10</v>
      </c>
      <c r="E10" s="134">
        <f t="shared" si="0"/>
        <v>10</v>
      </c>
      <c r="F10" s="134" t="s">
        <v>19</v>
      </c>
      <c r="G10" s="135" t="s">
        <v>82</v>
      </c>
    </row>
    <row r="11" spans="1:7">
      <c r="A11" s="136" t="s">
        <v>138</v>
      </c>
      <c r="B11" s="137">
        <v>0.5</v>
      </c>
      <c r="C11" s="137">
        <v>0.25</v>
      </c>
      <c r="D11" s="137">
        <v>16</v>
      </c>
      <c r="E11" s="137">
        <f t="shared" si="0"/>
        <v>2</v>
      </c>
      <c r="F11" s="137" t="s">
        <v>84</v>
      </c>
      <c r="G11" s="138" t="s">
        <v>139</v>
      </c>
    </row>
    <row r="12" spans="1:7">
      <c r="A12" s="133" t="s">
        <v>140</v>
      </c>
      <c r="B12" s="134">
        <v>0.6</v>
      </c>
      <c r="C12" s="134">
        <v>0.75</v>
      </c>
      <c r="D12" s="134">
        <v>20</v>
      </c>
      <c r="E12" s="134">
        <f t="shared" si="0"/>
        <v>9</v>
      </c>
      <c r="F12" s="134" t="s">
        <v>84</v>
      </c>
      <c r="G12" s="135" t="s">
        <v>141</v>
      </c>
    </row>
    <row r="13" spans="1:7" ht="76.5">
      <c r="A13" s="133" t="s">
        <v>142</v>
      </c>
      <c r="B13" s="134">
        <v>0.7</v>
      </c>
      <c r="C13" s="134">
        <v>1</v>
      </c>
      <c r="D13" s="134">
        <v>12</v>
      </c>
      <c r="E13" s="134">
        <f t="shared" si="0"/>
        <v>8.3999999999999986</v>
      </c>
      <c r="F13" s="134" t="s">
        <v>19</v>
      </c>
      <c r="G13" s="218" t="s">
        <v>143</v>
      </c>
    </row>
    <row r="14" spans="1:7" ht="121.5">
      <c r="A14" s="136" t="s">
        <v>144</v>
      </c>
      <c r="B14" s="137">
        <v>0.5</v>
      </c>
      <c r="C14" s="137">
        <v>0</v>
      </c>
      <c r="D14" s="137">
        <v>26</v>
      </c>
      <c r="E14" s="137">
        <f t="shared" si="0"/>
        <v>0</v>
      </c>
      <c r="F14" s="137" t="s">
        <v>30</v>
      </c>
      <c r="G14" s="217" t="s">
        <v>145</v>
      </c>
    </row>
    <row r="15" spans="1:7">
      <c r="A15" s="139" t="s">
        <v>146</v>
      </c>
      <c r="B15" s="287"/>
      <c r="C15" s="287"/>
      <c r="D15" s="140">
        <f>SUM(D8:D14)</f>
        <v>100</v>
      </c>
      <c r="E15" s="141">
        <f>(SUM(E8:E14)+E17+E18)/D15</f>
        <v>0.40449999999999997</v>
      </c>
      <c r="F15" s="141"/>
      <c r="G15" s="142"/>
    </row>
    <row r="16" spans="1:7">
      <c r="A16" s="143" t="s">
        <v>147</v>
      </c>
      <c r="B16" s="144" t="s">
        <v>15</v>
      </c>
      <c r="C16" s="144"/>
      <c r="D16" s="144" t="s">
        <v>4</v>
      </c>
      <c r="E16" s="145" t="s">
        <v>133</v>
      </c>
      <c r="F16" s="145"/>
      <c r="G16" s="146" t="s">
        <v>16</v>
      </c>
    </row>
    <row r="17" spans="1:7">
      <c r="A17" s="147" t="s">
        <v>148</v>
      </c>
      <c r="B17" s="148">
        <v>0</v>
      </c>
      <c r="C17" s="148"/>
      <c r="D17" s="149">
        <v>-10</v>
      </c>
      <c r="E17" s="148">
        <f>B17*D17</f>
        <v>0</v>
      </c>
      <c r="F17" s="148"/>
      <c r="G17" s="150"/>
    </row>
    <row r="18" spans="1:7" ht="30.75">
      <c r="A18" s="151" t="s">
        <v>149</v>
      </c>
      <c r="B18" s="152">
        <v>0.25</v>
      </c>
      <c r="C18" s="152"/>
      <c r="D18" s="153">
        <v>-15</v>
      </c>
      <c r="E18" s="152">
        <f>B18*D18</f>
        <v>-3.75</v>
      </c>
      <c r="F18" s="152"/>
      <c r="G18" s="216" t="s">
        <v>150</v>
      </c>
    </row>
    <row r="19" spans="1:7" ht="23.25">
      <c r="A19" s="288" t="s">
        <v>8</v>
      </c>
      <c r="B19" s="289"/>
      <c r="C19" s="289"/>
      <c r="D19" s="289"/>
      <c r="E19" s="289"/>
      <c r="F19" s="289"/>
      <c r="G19" s="290"/>
    </row>
    <row r="20" spans="1:7">
      <c r="A20" s="154" t="s">
        <v>131</v>
      </c>
      <c r="B20" s="155" t="s">
        <v>15</v>
      </c>
      <c r="C20" s="155" t="s">
        <v>132</v>
      </c>
      <c r="D20" s="155" t="s">
        <v>4</v>
      </c>
      <c r="E20" s="155" t="s">
        <v>133</v>
      </c>
      <c r="F20" s="155" t="s">
        <v>18</v>
      </c>
      <c r="G20" s="156" t="s">
        <v>16</v>
      </c>
    </row>
    <row r="21" spans="1:7" ht="76.5">
      <c r="A21" s="157" t="s">
        <v>151</v>
      </c>
      <c r="B21" s="158">
        <v>0.75</v>
      </c>
      <c r="C21" s="158">
        <v>0.9</v>
      </c>
      <c r="D21" s="158">
        <v>26</v>
      </c>
      <c r="E21" s="158">
        <f>B21*C21*D21</f>
        <v>17.55</v>
      </c>
      <c r="F21" s="158"/>
      <c r="G21" s="219" t="s">
        <v>152</v>
      </c>
    </row>
    <row r="22" spans="1:7">
      <c r="A22" s="160" t="s">
        <v>153</v>
      </c>
      <c r="B22" s="161">
        <v>0.8</v>
      </c>
      <c r="C22" s="161">
        <v>1</v>
      </c>
      <c r="D22" s="161">
        <v>14</v>
      </c>
      <c r="E22" s="161">
        <f t="shared" ref="E22:E28" si="1">B22*C22*D22</f>
        <v>11.200000000000001</v>
      </c>
      <c r="F22" s="161" t="s">
        <v>19</v>
      </c>
      <c r="G22" s="162" t="s">
        <v>154</v>
      </c>
    </row>
    <row r="23" spans="1:7">
      <c r="A23" s="157" t="s">
        <v>155</v>
      </c>
      <c r="B23" s="158">
        <v>1</v>
      </c>
      <c r="C23" s="158">
        <v>0.75</v>
      </c>
      <c r="D23" s="158">
        <v>26</v>
      </c>
      <c r="E23" s="158">
        <f t="shared" si="1"/>
        <v>19.5</v>
      </c>
      <c r="F23" s="158" t="s">
        <v>84</v>
      </c>
      <c r="G23" s="159" t="s">
        <v>156</v>
      </c>
    </row>
    <row r="24" spans="1:7">
      <c r="A24" s="160" t="s">
        <v>157</v>
      </c>
      <c r="B24" s="161">
        <v>1</v>
      </c>
      <c r="C24" s="161">
        <v>1</v>
      </c>
      <c r="D24" s="161">
        <v>12</v>
      </c>
      <c r="E24" s="161">
        <f t="shared" si="1"/>
        <v>12</v>
      </c>
      <c r="F24" s="161" t="s">
        <v>19</v>
      </c>
      <c r="G24" s="162" t="s">
        <v>158</v>
      </c>
    </row>
    <row r="25" spans="1:7">
      <c r="A25" s="157" t="s">
        <v>159</v>
      </c>
      <c r="B25" s="158">
        <v>0.75</v>
      </c>
      <c r="C25" s="158">
        <v>1</v>
      </c>
      <c r="D25" s="158">
        <v>8</v>
      </c>
      <c r="E25" s="158">
        <f t="shared" si="1"/>
        <v>6</v>
      </c>
      <c r="F25" s="158" t="s">
        <v>84</v>
      </c>
      <c r="G25" s="159" t="s">
        <v>160</v>
      </c>
    </row>
    <row r="26" spans="1:7" ht="30.75">
      <c r="A26" s="160" t="s">
        <v>161</v>
      </c>
      <c r="B26" s="161">
        <v>0.75</v>
      </c>
      <c r="C26" s="161">
        <v>0.75</v>
      </c>
      <c r="D26" s="161">
        <v>6</v>
      </c>
      <c r="E26" s="161">
        <f>B26*C26*D26</f>
        <v>3.375</v>
      </c>
      <c r="F26" s="161" t="s">
        <v>19</v>
      </c>
      <c r="G26" s="238" t="s">
        <v>162</v>
      </c>
    </row>
    <row r="27" spans="1:7" ht="30.75">
      <c r="A27" s="214" t="s">
        <v>163</v>
      </c>
      <c r="B27" s="214">
        <v>1</v>
      </c>
      <c r="C27" s="214">
        <v>1</v>
      </c>
      <c r="D27" s="214">
        <v>8</v>
      </c>
      <c r="E27" s="161">
        <f t="shared" si="1"/>
        <v>8</v>
      </c>
      <c r="F27" s="214"/>
      <c r="G27" s="214" t="s">
        <v>164</v>
      </c>
    </row>
    <row r="28" spans="1:7">
      <c r="A28" s="163" t="s">
        <v>146</v>
      </c>
      <c r="B28" s="164"/>
      <c r="C28" s="164"/>
      <c r="D28" s="164">
        <f>SUM(D21:D27)</f>
        <v>100</v>
      </c>
      <c r="E28" s="165">
        <f>(SUM(E21:E27) + E30+E31+E32)/D28</f>
        <v>0.77625</v>
      </c>
      <c r="F28" s="165"/>
      <c r="G28" s="166"/>
    </row>
    <row r="29" spans="1:7">
      <c r="A29" s="167" t="s">
        <v>147</v>
      </c>
      <c r="B29" s="168" t="s">
        <v>15</v>
      </c>
      <c r="C29" s="168"/>
      <c r="D29" s="168" t="s">
        <v>4</v>
      </c>
      <c r="E29" s="169" t="s">
        <v>133</v>
      </c>
      <c r="F29" s="169"/>
      <c r="G29" s="170" t="s">
        <v>16</v>
      </c>
    </row>
    <row r="30" spans="1:7">
      <c r="A30" s="171" t="s">
        <v>148</v>
      </c>
      <c r="B30" s="172">
        <v>0</v>
      </c>
      <c r="C30" s="172"/>
      <c r="D30" s="173">
        <v>-10</v>
      </c>
      <c r="E30" s="172">
        <f>B30*D30</f>
        <v>0</v>
      </c>
      <c r="F30" s="172"/>
      <c r="G30" s="174"/>
    </row>
    <row r="31" spans="1:7">
      <c r="A31" s="175" t="s">
        <v>165</v>
      </c>
      <c r="B31" s="176">
        <v>0</v>
      </c>
      <c r="C31" s="176"/>
      <c r="D31" s="177">
        <v>-15</v>
      </c>
      <c r="E31" s="176">
        <f>B31*D31</f>
        <v>0</v>
      </c>
      <c r="F31" s="176"/>
      <c r="G31" s="178"/>
    </row>
    <row r="32" spans="1:7">
      <c r="A32" s="179" t="s">
        <v>166</v>
      </c>
      <c r="B32" s="180">
        <v>0</v>
      </c>
      <c r="C32" s="180"/>
      <c r="D32" s="181">
        <v>-5</v>
      </c>
      <c r="E32" s="180">
        <f>B32*D32</f>
        <v>0</v>
      </c>
      <c r="F32" s="180"/>
      <c r="G32" s="182"/>
    </row>
    <row r="33" spans="1:7" ht="23.25">
      <c r="A33" s="281" t="s">
        <v>9</v>
      </c>
      <c r="B33" s="282"/>
      <c r="C33" s="282"/>
      <c r="D33" s="282"/>
      <c r="E33" s="282"/>
      <c r="F33" s="282"/>
      <c r="G33" s="283"/>
    </row>
    <row r="34" spans="1:7">
      <c r="A34" s="183" t="s">
        <v>131</v>
      </c>
      <c r="B34" s="184" t="s">
        <v>15</v>
      </c>
      <c r="C34" s="184" t="s">
        <v>132</v>
      </c>
      <c r="D34" s="184" t="s">
        <v>4</v>
      </c>
      <c r="E34" s="184" t="s">
        <v>133</v>
      </c>
      <c r="F34" s="184" t="s">
        <v>18</v>
      </c>
      <c r="G34" s="185" t="s">
        <v>16</v>
      </c>
    </row>
    <row r="35" spans="1:7">
      <c r="A35" s="186" t="s">
        <v>167</v>
      </c>
      <c r="B35" s="187">
        <v>0</v>
      </c>
      <c r="C35" s="187">
        <v>0</v>
      </c>
      <c r="D35" s="187">
        <v>24</v>
      </c>
      <c r="E35" s="187">
        <f t="shared" ref="E35:E42" si="2">B35*C35*D35</f>
        <v>0</v>
      </c>
      <c r="F35" s="187"/>
      <c r="G35" s="188"/>
    </row>
    <row r="36" spans="1:7">
      <c r="A36" s="189" t="s">
        <v>168</v>
      </c>
      <c r="B36" s="190">
        <v>0</v>
      </c>
      <c r="C36" s="190">
        <v>0</v>
      </c>
      <c r="D36" s="190">
        <v>6</v>
      </c>
      <c r="E36" s="190">
        <f t="shared" si="2"/>
        <v>0</v>
      </c>
      <c r="F36" s="190"/>
      <c r="G36" s="191"/>
    </row>
    <row r="37" spans="1:7">
      <c r="A37" s="186" t="s">
        <v>169</v>
      </c>
      <c r="B37" s="187">
        <v>0</v>
      </c>
      <c r="C37" s="187">
        <v>0</v>
      </c>
      <c r="D37" s="187">
        <v>6</v>
      </c>
      <c r="E37" s="187">
        <f t="shared" si="2"/>
        <v>0</v>
      </c>
      <c r="F37" s="187"/>
      <c r="G37" s="188"/>
    </row>
    <row r="38" spans="1:7">
      <c r="A38" s="189" t="s">
        <v>170</v>
      </c>
      <c r="B38" s="190">
        <v>0</v>
      </c>
      <c r="C38" s="190">
        <v>0</v>
      </c>
      <c r="D38" s="190">
        <v>12</v>
      </c>
      <c r="E38" s="190">
        <f t="shared" si="2"/>
        <v>0</v>
      </c>
      <c r="F38" s="190"/>
      <c r="G38" s="191"/>
    </row>
    <row r="39" spans="1:7">
      <c r="A39" s="186" t="s">
        <v>171</v>
      </c>
      <c r="B39" s="187">
        <v>0</v>
      </c>
      <c r="C39" s="187">
        <v>0</v>
      </c>
      <c r="D39" s="187">
        <v>12</v>
      </c>
      <c r="E39" s="187">
        <f t="shared" si="2"/>
        <v>0</v>
      </c>
      <c r="F39" s="187"/>
      <c r="G39" s="188"/>
    </row>
    <row r="40" spans="1:7">
      <c r="A40" s="189" t="s">
        <v>172</v>
      </c>
      <c r="B40" s="190">
        <v>0</v>
      </c>
      <c r="C40" s="190">
        <v>0</v>
      </c>
      <c r="D40" s="190">
        <v>14</v>
      </c>
      <c r="E40" s="190">
        <f t="shared" si="2"/>
        <v>0</v>
      </c>
      <c r="F40" s="190"/>
      <c r="G40" s="191"/>
    </row>
    <row r="41" spans="1:7">
      <c r="A41" s="186" t="s">
        <v>173</v>
      </c>
      <c r="B41" s="187">
        <v>0</v>
      </c>
      <c r="C41" s="187">
        <v>0</v>
      </c>
      <c r="D41" s="187">
        <v>6</v>
      </c>
      <c r="E41" s="187">
        <f t="shared" si="2"/>
        <v>0</v>
      </c>
      <c r="F41" s="187"/>
      <c r="G41" s="188"/>
    </row>
    <row r="42" spans="1:7">
      <c r="A42" s="215" t="s">
        <v>174</v>
      </c>
      <c r="B42" s="215">
        <v>0</v>
      </c>
      <c r="C42" s="215">
        <v>0</v>
      </c>
      <c r="D42" s="215">
        <v>20</v>
      </c>
      <c r="E42" s="187">
        <f t="shared" si="2"/>
        <v>0</v>
      </c>
      <c r="F42" s="215"/>
      <c r="G42" s="215"/>
    </row>
    <row r="43" spans="1:7">
      <c r="A43" s="192" t="s">
        <v>146</v>
      </c>
      <c r="B43" s="193"/>
      <c r="C43" s="193"/>
      <c r="D43" s="193">
        <f>SUM(D35:D42)</f>
        <v>100</v>
      </c>
      <c r="E43" s="194">
        <f>(SUM(E35:E42) +E45+E46+E47)/D43</f>
        <v>0</v>
      </c>
      <c r="F43" s="194"/>
      <c r="G43" s="195"/>
    </row>
    <row r="44" spans="1:7">
      <c r="A44" s="196" t="s">
        <v>147</v>
      </c>
      <c r="B44" s="197" t="s">
        <v>15</v>
      </c>
      <c r="C44" s="197"/>
      <c r="D44" s="197" t="s">
        <v>4</v>
      </c>
      <c r="E44" s="198" t="s">
        <v>133</v>
      </c>
      <c r="F44" s="198"/>
      <c r="G44" s="199" t="s">
        <v>16</v>
      </c>
    </row>
    <row r="45" spans="1:7">
      <c r="A45" s="200" t="s">
        <v>148</v>
      </c>
      <c r="B45" s="201">
        <v>0</v>
      </c>
      <c r="C45" s="201"/>
      <c r="D45" s="202">
        <v>-10</v>
      </c>
      <c r="E45" s="201">
        <f>B45*D45</f>
        <v>0</v>
      </c>
      <c r="F45" s="201"/>
      <c r="G45" s="203"/>
    </row>
    <row r="46" spans="1:7">
      <c r="A46" s="204" t="s">
        <v>175</v>
      </c>
      <c r="B46" s="205">
        <v>0</v>
      </c>
      <c r="C46" s="205"/>
      <c r="D46" s="206">
        <v>-15</v>
      </c>
      <c r="E46" s="205">
        <f>B46*D46</f>
        <v>0</v>
      </c>
      <c r="F46" s="205"/>
      <c r="G46" s="207"/>
    </row>
    <row r="47" spans="1:7">
      <c r="A47" s="208" t="s">
        <v>166</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90A7-15EB-4DD9-8ABE-151660FB9A15}">
  <dimension ref="A1:G18"/>
  <sheetViews>
    <sheetView workbookViewId="0">
      <selection activeCell="E15" sqref="E15"/>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91" t="s">
        <v>176</v>
      </c>
      <c r="B1" s="291"/>
      <c r="E1" s="291" t="s">
        <v>177</v>
      </c>
      <c r="F1" s="291"/>
    </row>
    <row r="2" spans="1:7" ht="15" customHeight="1">
      <c r="B2" s="220" t="s">
        <v>8</v>
      </c>
      <c r="C2" s="220" t="s">
        <v>9</v>
      </c>
      <c r="D2" s="220"/>
      <c r="E2" s="220"/>
      <c r="F2" s="220" t="s">
        <v>8</v>
      </c>
      <c r="G2" s="220" t="s">
        <v>9</v>
      </c>
    </row>
    <row r="3" spans="1:7" ht="15.75" customHeight="1">
      <c r="A3" s="221" t="s">
        <v>178</v>
      </c>
      <c r="B3" s="222"/>
      <c r="E3" s="221" t="s">
        <v>178</v>
      </c>
      <c r="F3" s="222"/>
    </row>
    <row r="4" spans="1:7" ht="15.75" customHeight="1">
      <c r="A4" s="223" t="s">
        <v>179</v>
      </c>
      <c r="B4" s="224">
        <v>1</v>
      </c>
      <c r="C4" s="224"/>
      <c r="E4" s="223" t="s">
        <v>179</v>
      </c>
      <c r="F4" s="224">
        <v>0.75</v>
      </c>
      <c r="G4" s="224"/>
    </row>
    <row r="5" spans="1:7" ht="15.75" customHeight="1">
      <c r="A5" s="221"/>
      <c r="B5" s="225" t="s">
        <v>180</v>
      </c>
      <c r="E5" s="221" t="s">
        <v>181</v>
      </c>
      <c r="F5" s="225" t="s">
        <v>182</v>
      </c>
    </row>
    <row r="6" spans="1:7" ht="16.5">
      <c r="A6" s="223" t="s">
        <v>183</v>
      </c>
      <c r="B6" s="224">
        <v>2.5</v>
      </c>
      <c r="C6" s="224"/>
      <c r="E6" s="223" t="s">
        <v>184</v>
      </c>
      <c r="F6" s="224">
        <v>4</v>
      </c>
      <c r="G6" s="224"/>
    </row>
    <row r="7" spans="1:7" ht="15.75" customHeight="1">
      <c r="A7" s="221"/>
      <c r="B7" s="1" t="s">
        <v>185</v>
      </c>
      <c r="E7" s="221"/>
      <c r="F7" s="222" t="s">
        <v>186</v>
      </c>
    </row>
    <row r="8" spans="1:7" ht="16.5">
      <c r="A8" s="223" t="s">
        <v>187</v>
      </c>
      <c r="B8" s="224">
        <v>2</v>
      </c>
      <c r="C8" s="224"/>
      <c r="E8" s="223" t="s">
        <v>188</v>
      </c>
      <c r="F8" s="224">
        <v>8</v>
      </c>
      <c r="G8" s="224"/>
    </row>
    <row r="9" spans="1:7" ht="15.75" customHeight="1">
      <c r="A9" s="221"/>
      <c r="B9" s="226" t="s">
        <v>189</v>
      </c>
      <c r="E9" s="227"/>
      <c r="F9" s="226" t="s">
        <v>190</v>
      </c>
    </row>
    <row r="10" spans="1:7" ht="16.5">
      <c r="A10" s="223" t="s">
        <v>191</v>
      </c>
      <c r="B10" s="224">
        <v>4</v>
      </c>
      <c r="C10" s="224"/>
    </row>
    <row r="11" spans="1:7" ht="15.75" customHeight="1">
      <c r="A11" s="221"/>
      <c r="B11" s="228" t="s">
        <v>192</v>
      </c>
    </row>
    <row r="12" spans="1:7" ht="16.5">
      <c r="A12" s="223" t="s">
        <v>193</v>
      </c>
      <c r="B12" s="224">
        <v>1.5</v>
      </c>
      <c r="C12" s="224"/>
    </row>
    <row r="13" spans="1:7" ht="15.75" customHeight="1">
      <c r="A13" s="227"/>
      <c r="B13" s="235" t="s">
        <v>194</v>
      </c>
    </row>
    <row r="14" spans="1:7" ht="16.5">
      <c r="A14" s="229" t="s">
        <v>195</v>
      </c>
      <c r="B14" s="236">
        <v>0.75</v>
      </c>
      <c r="C14" s="224"/>
      <c r="E14" s="229" t="s">
        <v>195</v>
      </c>
      <c r="F14" s="230">
        <v>0.75</v>
      </c>
      <c r="G14" s="224"/>
    </row>
    <row r="15" spans="1:7" ht="64.5">
      <c r="A15" s="221"/>
      <c r="B15" s="237" t="s">
        <v>196</v>
      </c>
      <c r="E15" s="221"/>
      <c r="F15" s="226" t="s">
        <v>197</v>
      </c>
    </row>
    <row r="16" spans="1:7" ht="16.5">
      <c r="A16" s="231" t="s">
        <v>198</v>
      </c>
      <c r="B16" s="232">
        <f t="shared" ref="B16" si="0">SUM(B4,B6,B8,B10,B12)</f>
        <v>11</v>
      </c>
      <c r="C16" s="232">
        <f>SUM(C4,C6,C8,C10,C12)</f>
        <v>0</v>
      </c>
      <c r="E16" s="231" t="s">
        <v>198</v>
      </c>
      <c r="F16" s="232">
        <f>SUM(F4,F6,F8)</f>
        <v>12.75</v>
      </c>
      <c r="G16" s="232">
        <f>SUM(G4,G6,G8)</f>
        <v>0</v>
      </c>
    </row>
    <row r="17" spans="1:7" ht="16.5">
      <c r="A17" s="231" t="s">
        <v>199</v>
      </c>
      <c r="B17" s="232">
        <f t="shared" ref="B17" si="1">B14</f>
        <v>0.75</v>
      </c>
      <c r="C17" s="232">
        <f>C14</f>
        <v>0</v>
      </c>
      <c r="E17" s="231" t="s">
        <v>199</v>
      </c>
      <c r="F17" s="232">
        <f>F14</f>
        <v>0.75</v>
      </c>
      <c r="G17" s="232">
        <f>G14</f>
        <v>0</v>
      </c>
    </row>
    <row r="18" spans="1:7" ht="16.5">
      <c r="A18" s="233" t="s">
        <v>200</v>
      </c>
      <c r="B18" s="234">
        <f t="shared" ref="B18" si="2">B16/20*0.9+B17*0.1</f>
        <v>0.57000000000000006</v>
      </c>
      <c r="C18" s="234">
        <f>C16/20*0.9+C17*0.1</f>
        <v>0</v>
      </c>
      <c r="E18" s="233" t="s">
        <v>200</v>
      </c>
      <c r="F18" s="234">
        <f>F16/20*0.9+F17*0.1</f>
        <v>0.64874999999999994</v>
      </c>
      <c r="G18" s="234">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2023-04-07T21:20:37Z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