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rayro\Documents\TAREAS\TEC\Maestría\7° Trimestre\Proyecto de ciberseguridad empresarial\"/>
    </mc:Choice>
  </mc:AlternateContent>
  <xr:revisionPtr revIDLastSave="0" documentId="13_ncr:1_{F01450E8-2D27-47F5-85E3-84F948587497}" xr6:coauthVersionLast="47" xr6:coauthVersionMax="47" xr10:uidLastSave="{00000000-0000-0000-0000-000000000000}"/>
  <bookViews>
    <workbookView xWindow="-38520" yWindow="-1020" windowWidth="38640" windowHeight="15840" tabRatio="653" activeTab="7" xr2:uid="{4F95D66C-F51B-4CBB-BDEB-8CFECEC34574}"/>
  </bookViews>
  <sheets>
    <sheet name="Introduction" sheetId="1" r:id="rId1"/>
    <sheet name="Methodology" sheetId="2" r:id="rId2"/>
    <sheet name="Template" sheetId="7" state="hidden" r:id="rId3"/>
    <sheet name="Unmapped CMMI" sheetId="5" r:id="rId4"/>
    <sheet name="CMMI v3.0" sheetId="4" r:id="rId5"/>
    <sheet name="NIST 800-218" sheetId="6" r:id="rId6"/>
    <sheet name="CMMI-to-NIST" sheetId="9" r:id="rId7"/>
    <sheet name="Metrics" sheetId="16" r:id="rId8"/>
  </sheets>
  <definedNames>
    <definedName name="_xlnm._FilterDatabase" localSheetId="6" hidden="1">'CMMI-to-NIST'!$A$2:$L$441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76" i="9" l="1"/>
  <c r="I89" i="9"/>
  <c r="I92" i="9"/>
  <c r="I95" i="9"/>
  <c r="I96" i="9"/>
  <c r="I103" i="9"/>
  <c r="I112" i="9"/>
  <c r="I146" i="9"/>
  <c r="I242" i="9"/>
  <c r="I245" i="9"/>
  <c r="I335" i="9"/>
  <c r="I17" i="9"/>
  <c r="I67" i="9"/>
  <c r="I90" i="9"/>
  <c r="I93" i="9"/>
  <c r="I98" i="9"/>
  <c r="I104" i="9"/>
  <c r="I113" i="9"/>
  <c r="I274" i="9"/>
  <c r="I337" i="9"/>
  <c r="I339" i="9"/>
  <c r="I392" i="9"/>
  <c r="I105" i="9"/>
  <c r="I341" i="9"/>
  <c r="I357" i="9"/>
  <c r="I360" i="9"/>
  <c r="I365" i="9"/>
  <c r="I370" i="9"/>
  <c r="I18" i="9"/>
  <c r="I45" i="9"/>
  <c r="I46" i="9"/>
  <c r="I62" i="9"/>
  <c r="I77" i="9"/>
  <c r="I106" i="9"/>
  <c r="I107" i="9"/>
  <c r="I134" i="9"/>
  <c r="I222" i="9"/>
  <c r="I227" i="9"/>
  <c r="I229" i="9"/>
  <c r="I275" i="9"/>
  <c r="I278" i="9"/>
  <c r="I221" i="9"/>
  <c r="I224" i="9"/>
  <c r="I228" i="9"/>
  <c r="I230" i="9"/>
  <c r="I231" i="9"/>
  <c r="I234" i="9"/>
  <c r="I235" i="9"/>
  <c r="I276" i="9"/>
  <c r="I57" i="9"/>
  <c r="I132" i="9"/>
  <c r="I135" i="9"/>
  <c r="I137" i="9"/>
  <c r="I232" i="9"/>
  <c r="I279" i="9"/>
  <c r="I342" i="9"/>
  <c r="I351" i="9"/>
  <c r="I68" i="9"/>
  <c r="I212" i="9"/>
  <c r="I264" i="9"/>
  <c r="I268" i="9"/>
  <c r="I321" i="9"/>
  <c r="I386" i="9"/>
  <c r="I396" i="9"/>
  <c r="I397" i="9"/>
  <c r="I29" i="9"/>
  <c r="I91" i="9"/>
  <c r="I201" i="9"/>
  <c r="I209" i="9"/>
  <c r="I213" i="9"/>
  <c r="I241" i="9"/>
  <c r="I260" i="9"/>
  <c r="I40" i="9"/>
  <c r="I69" i="9"/>
  <c r="I143" i="9"/>
  <c r="I218" i="9"/>
  <c r="I248" i="9"/>
  <c r="I332" i="9"/>
  <c r="I388" i="9"/>
  <c r="I63" i="9"/>
  <c r="I118" i="9"/>
  <c r="I173" i="9"/>
  <c r="I176" i="9"/>
  <c r="I249" i="9"/>
  <c r="I256" i="9"/>
  <c r="I266" i="9"/>
  <c r="I290" i="9"/>
  <c r="I327" i="9"/>
  <c r="I331" i="9"/>
  <c r="I334" i="9"/>
  <c r="I64" i="9"/>
  <c r="I114" i="9"/>
  <c r="I257" i="9"/>
  <c r="I383" i="9"/>
  <c r="I30" i="9"/>
  <c r="I35" i="9"/>
  <c r="I99" i="9"/>
  <c r="I108" i="9"/>
  <c r="I115" i="9"/>
  <c r="I214" i="9"/>
  <c r="I262" i="9"/>
  <c r="I287" i="9"/>
  <c r="I437" i="9"/>
  <c r="I116" i="9"/>
  <c r="I169" i="9"/>
  <c r="I263" i="9"/>
  <c r="I328" i="9"/>
  <c r="I19" i="9"/>
  <c r="I24" i="9"/>
  <c r="I31" i="9"/>
  <c r="I36" i="9"/>
  <c r="I41" i="9"/>
  <c r="I59" i="9"/>
  <c r="I100" i="9"/>
  <c r="I299" i="9"/>
  <c r="I311" i="9"/>
  <c r="I387" i="9"/>
  <c r="I410" i="9"/>
  <c r="I16" i="9"/>
  <c r="I405" i="9"/>
  <c r="I411" i="9"/>
  <c r="I416" i="9"/>
  <c r="I421" i="9"/>
  <c r="I425" i="9"/>
  <c r="I37" i="9"/>
  <c r="I42" i="9"/>
  <c r="I60" i="9"/>
  <c r="I70" i="9"/>
  <c r="I25" i="9"/>
  <c r="I32" i="9"/>
  <c r="I165" i="9"/>
  <c r="I380" i="9"/>
  <c r="I71" i="9"/>
  <c r="I109" i="9"/>
  <c r="I202" i="9"/>
  <c r="I225" i="9"/>
  <c r="I226" i="9"/>
  <c r="I338" i="9"/>
  <c r="I345" i="9"/>
  <c r="I51" i="9"/>
  <c r="I65" i="9"/>
  <c r="I94" i="9"/>
  <c r="I133" i="9"/>
  <c r="I156" i="9"/>
  <c r="I170" i="9"/>
  <c r="I343" i="9"/>
  <c r="I346" i="9"/>
  <c r="I348" i="9"/>
  <c r="I352" i="9"/>
  <c r="I20" i="9"/>
  <c r="I101" i="9"/>
  <c r="I110" i="9"/>
  <c r="I393" i="9"/>
  <c r="I403" i="9"/>
  <c r="I223" i="9"/>
  <c r="I233" i="9"/>
  <c r="I289" i="9"/>
  <c r="I293" i="9"/>
  <c r="I300" i="9"/>
  <c r="I304" i="9"/>
  <c r="I312" i="9"/>
  <c r="I318" i="9"/>
  <c r="I347" i="9"/>
  <c r="I391" i="9"/>
  <c r="I21" i="9"/>
  <c r="I58" i="9"/>
  <c r="I329" i="9"/>
  <c r="I353" i="9"/>
  <c r="I358" i="9"/>
  <c r="I384" i="9"/>
  <c r="I398" i="9"/>
  <c r="I400" i="9"/>
  <c r="I22" i="9"/>
  <c r="I33" i="9"/>
  <c r="I38" i="9"/>
  <c r="I117" i="9"/>
  <c r="I330" i="9"/>
  <c r="I333" i="9"/>
  <c r="I385" i="9"/>
  <c r="I394" i="9"/>
  <c r="I426" i="9"/>
  <c r="I102" i="9"/>
  <c r="I261" i="9"/>
  <c r="I267" i="9"/>
  <c r="I359" i="9"/>
  <c r="I361" i="9"/>
  <c r="I366" i="9"/>
  <c r="I367" i="9"/>
  <c r="I381" i="9"/>
  <c r="I399" i="9"/>
  <c r="I406" i="9"/>
  <c r="I412" i="9"/>
  <c r="I97" i="9"/>
  <c r="I119" i="9"/>
  <c r="I197" i="9"/>
  <c r="I207" i="9"/>
  <c r="I291" i="9"/>
  <c r="I294" i="9"/>
  <c r="I301" i="9"/>
  <c r="I305" i="9"/>
  <c r="I308" i="9"/>
  <c r="I313" i="9"/>
  <c r="I324" i="9"/>
  <c r="I407" i="9"/>
  <c r="I413" i="9"/>
  <c r="I422" i="9"/>
  <c r="I34" i="9"/>
  <c r="I395" i="9"/>
  <c r="I401" i="9"/>
  <c r="I414" i="9"/>
  <c r="I193" i="9"/>
  <c r="I302" i="9"/>
  <c r="I408" i="9"/>
  <c r="I292" i="9"/>
  <c r="I309" i="9"/>
  <c r="I423" i="9"/>
  <c r="I427" i="9"/>
  <c r="I429" i="9"/>
  <c r="I3" i="9"/>
  <c r="I243" i="9"/>
  <c r="I295" i="9"/>
  <c r="I306" i="9"/>
  <c r="I314" i="9"/>
  <c r="I409" i="9"/>
  <c r="I415" i="9"/>
  <c r="I433" i="9"/>
  <c r="I307" i="9"/>
  <c r="I310" i="9"/>
  <c r="I417" i="9"/>
  <c r="I430" i="9"/>
  <c r="I203" i="9"/>
  <c r="I215" i="9"/>
  <c r="I315" i="9"/>
  <c r="I418" i="9"/>
  <c r="I431" i="9"/>
  <c r="I434" i="9"/>
  <c r="I26" i="9"/>
  <c r="I265" i="9"/>
  <c r="I23" i="9"/>
  <c r="I27" i="9"/>
  <c r="I28" i="9"/>
  <c r="I39" i="9"/>
  <c r="I404" i="9"/>
  <c r="I194" i="9"/>
  <c r="I219" i="9"/>
  <c r="I303" i="9"/>
  <c r="I316" i="9"/>
  <c r="I389" i="9"/>
  <c r="I198" i="9"/>
  <c r="I204" i="9"/>
  <c r="I216" i="9"/>
  <c r="I317" i="9"/>
  <c r="I402" i="9"/>
  <c r="I419" i="9"/>
  <c r="I424" i="9"/>
  <c r="I428" i="9"/>
  <c r="I432" i="9"/>
  <c r="I111" i="9"/>
  <c r="I136" i="9"/>
  <c r="I150" i="9"/>
  <c r="I157" i="9"/>
  <c r="I199" i="9"/>
  <c r="I158" i="9"/>
  <c r="I195" i="9"/>
  <c r="I205" i="9"/>
  <c r="I206" i="9"/>
  <c r="I340" i="9"/>
  <c r="I349" i="9"/>
  <c r="I66" i="9"/>
  <c r="I154" i="9"/>
  <c r="I196" i="9"/>
  <c r="I208" i="9"/>
  <c r="I210" i="9"/>
  <c r="I344" i="9"/>
  <c r="I350" i="9"/>
  <c r="I7" i="9"/>
  <c r="I10" i="9"/>
  <c r="I12" i="9"/>
  <c r="I151" i="9"/>
  <c r="I159" i="9"/>
  <c r="I211" i="9"/>
  <c r="I4" i="9"/>
  <c r="I6" i="9"/>
  <c r="I13" i="9"/>
  <c r="I160" i="9"/>
  <c r="I252" i="9"/>
  <c r="I200" i="9"/>
  <c r="I220" i="9"/>
  <c r="I420" i="9"/>
  <c r="I147" i="9"/>
  <c r="I152" i="9"/>
  <c r="I251" i="9"/>
  <c r="I254" i="9"/>
  <c r="I390" i="9"/>
  <c r="I5" i="9"/>
  <c r="I8" i="9"/>
  <c r="I9" i="9"/>
  <c r="I11" i="9"/>
  <c r="I14" i="9"/>
  <c r="I15" i="9"/>
  <c r="I43" i="9"/>
  <c r="I44" i="9"/>
  <c r="I47" i="9"/>
  <c r="I48" i="9"/>
  <c r="I49" i="9"/>
  <c r="I50" i="9"/>
  <c r="I52" i="9"/>
  <c r="I53" i="9"/>
  <c r="I54" i="9"/>
  <c r="I55" i="9"/>
  <c r="I56" i="9"/>
  <c r="I72" i="9"/>
  <c r="I73" i="9"/>
  <c r="I74" i="9"/>
  <c r="I75" i="9"/>
  <c r="I78" i="9"/>
  <c r="I79" i="9"/>
  <c r="I80" i="9"/>
  <c r="I81" i="9"/>
  <c r="I82" i="9"/>
  <c r="I83" i="9"/>
  <c r="I84" i="9"/>
  <c r="I85" i="9"/>
  <c r="I86" i="9"/>
  <c r="I87" i="9"/>
  <c r="I88" i="9"/>
  <c r="I120" i="9"/>
  <c r="I121" i="9"/>
  <c r="I122" i="9"/>
  <c r="I123" i="9"/>
  <c r="I124" i="9"/>
  <c r="I125" i="9"/>
  <c r="I126" i="9"/>
  <c r="I127" i="9"/>
  <c r="I128" i="9"/>
  <c r="I129" i="9"/>
  <c r="I130" i="9"/>
  <c r="I131" i="9"/>
  <c r="I138" i="9"/>
  <c r="I139" i="9"/>
  <c r="I140" i="9"/>
  <c r="I141" i="9"/>
  <c r="I142" i="9"/>
  <c r="I144" i="9"/>
  <c r="I145" i="9"/>
  <c r="I148" i="9"/>
  <c r="I149" i="9"/>
  <c r="I153" i="9"/>
  <c r="I155" i="9"/>
  <c r="I161" i="9"/>
  <c r="I162" i="9"/>
  <c r="I163" i="9"/>
  <c r="I164" i="9"/>
  <c r="I166" i="9"/>
  <c r="I167" i="9"/>
  <c r="I168" i="9"/>
  <c r="I171" i="9"/>
  <c r="I172" i="9"/>
  <c r="I174" i="9"/>
  <c r="I175" i="9"/>
  <c r="I177" i="9"/>
  <c r="I178" i="9"/>
  <c r="I179" i="9"/>
  <c r="I180" i="9"/>
  <c r="I181" i="9"/>
  <c r="I182" i="9"/>
  <c r="I183" i="9"/>
  <c r="I184" i="9"/>
  <c r="I185" i="9"/>
  <c r="I186" i="9"/>
  <c r="I187" i="9"/>
  <c r="I188" i="9"/>
  <c r="I189" i="9"/>
  <c r="I190" i="9"/>
  <c r="I191" i="9"/>
  <c r="I192" i="9"/>
  <c r="I217" i="9"/>
  <c r="I236" i="9"/>
  <c r="I237" i="9"/>
  <c r="I238" i="9"/>
  <c r="I239" i="9"/>
  <c r="I240" i="9"/>
  <c r="I244" i="9"/>
  <c r="I246" i="9"/>
  <c r="I247" i="9"/>
  <c r="I250" i="9"/>
  <c r="I253" i="9"/>
  <c r="I255" i="9"/>
  <c r="I258" i="9"/>
  <c r="I259" i="9"/>
  <c r="I269" i="9"/>
  <c r="I270" i="9"/>
  <c r="I271" i="9"/>
  <c r="I272" i="9"/>
  <c r="I273" i="9"/>
  <c r="I277" i="9"/>
  <c r="I280" i="9"/>
  <c r="I281" i="9"/>
  <c r="I282" i="9"/>
  <c r="I283" i="9"/>
  <c r="I284" i="9"/>
  <c r="I285" i="9"/>
  <c r="I286" i="9"/>
  <c r="I288" i="9"/>
  <c r="I296" i="9"/>
  <c r="I297" i="9"/>
  <c r="I298" i="9"/>
  <c r="I319" i="9"/>
  <c r="I320" i="9"/>
  <c r="I322" i="9"/>
  <c r="I323" i="9"/>
  <c r="I325" i="9"/>
  <c r="I326" i="9"/>
  <c r="I336" i="9"/>
  <c r="I354" i="9"/>
  <c r="I355" i="9"/>
  <c r="I356" i="9"/>
  <c r="I362" i="9"/>
  <c r="I363" i="9"/>
  <c r="I364" i="9"/>
  <c r="I368" i="9"/>
  <c r="I369" i="9"/>
  <c r="I371" i="9"/>
  <c r="I372" i="9"/>
  <c r="I373" i="9"/>
  <c r="I374" i="9"/>
  <c r="I375" i="9"/>
  <c r="I376" i="9"/>
  <c r="I377" i="9"/>
  <c r="I378" i="9"/>
  <c r="I379" i="9"/>
  <c r="I382" i="9"/>
  <c r="I435" i="9"/>
  <c r="I436" i="9"/>
  <c r="I438" i="9"/>
  <c r="I439" i="9"/>
  <c r="I440" i="9"/>
  <c r="I441" i="9"/>
  <c r="I61" i="9"/>
  <c r="BB5" i="16"/>
  <c r="BB6" i="16"/>
  <c r="BB7" i="16"/>
  <c r="BB8" i="16"/>
  <c r="BB9" i="16"/>
  <c r="BB10" i="16"/>
  <c r="BB11" i="16"/>
  <c r="BB12" i="16"/>
  <c r="BB13" i="16"/>
  <c r="BB14" i="16"/>
  <c r="BB15" i="16"/>
  <c r="BB16" i="16"/>
  <c r="BB17" i="16"/>
  <c r="BB18" i="16"/>
  <c r="BB19" i="16"/>
  <c r="BB20" i="16"/>
  <c r="BB21" i="16"/>
  <c r="BB22" i="16"/>
  <c r="BB23" i="16"/>
  <c r="BB24" i="16"/>
  <c r="BB25" i="16"/>
  <c r="BB26" i="16"/>
  <c r="BB27" i="16"/>
  <c r="BB28" i="16"/>
  <c r="BB29" i="16"/>
  <c r="BB30" i="16"/>
  <c r="BB31" i="16"/>
  <c r="BB32" i="16"/>
  <c r="BB33" i="16"/>
  <c r="BB34" i="16"/>
  <c r="BB35" i="16"/>
  <c r="BB36" i="16"/>
  <c r="BB37" i="16"/>
  <c r="BB38" i="16"/>
  <c r="BB39" i="16"/>
  <c r="BB40" i="16"/>
  <c r="BB41" i="16"/>
  <c r="BB42" i="16"/>
  <c r="BB43" i="16"/>
  <c r="BB44" i="16"/>
  <c r="BB45" i="16"/>
  <c r="BB46" i="16"/>
  <c r="BB47" i="16"/>
  <c r="BB48" i="16"/>
  <c r="BB49" i="16"/>
  <c r="BB50" i="16"/>
  <c r="BB4" i="16"/>
  <c r="L5" i="16"/>
  <c r="L6" i="16"/>
  <c r="L7" i="16"/>
  <c r="L8" i="16"/>
  <c r="L4" i="16"/>
  <c r="I5" i="16"/>
  <c r="J5" i="16"/>
  <c r="K5" i="16"/>
  <c r="I6" i="16"/>
  <c r="J6" i="16"/>
  <c r="K6" i="16"/>
  <c r="I7" i="16"/>
  <c r="J7" i="16"/>
  <c r="K7" i="16"/>
  <c r="I8" i="16"/>
  <c r="J8" i="16"/>
  <c r="K8" i="16"/>
  <c r="S5" i="16"/>
  <c r="S6" i="16"/>
  <c r="L18" i="16" s="1"/>
  <c r="S7" i="16"/>
  <c r="S8" i="16"/>
  <c r="S4" i="16"/>
  <c r="R5" i="16"/>
  <c r="R6" i="16"/>
  <c r="R7" i="16"/>
  <c r="R8" i="16"/>
  <c r="R4" i="16"/>
  <c r="Q5" i="16"/>
  <c r="Q6" i="16"/>
  <c r="Q7" i="16"/>
  <c r="Q8" i="16"/>
  <c r="Q4" i="16"/>
  <c r="P5" i="16"/>
  <c r="P6" i="16"/>
  <c r="P7" i="16"/>
  <c r="P8" i="16"/>
  <c r="P4" i="16"/>
  <c r="K4" i="16"/>
  <c r="J4" i="16"/>
  <c r="I4" i="16"/>
  <c r="E5" i="16"/>
  <c r="E6" i="16"/>
  <c r="E18" i="16" s="1"/>
  <c r="E7" i="16"/>
  <c r="E8" i="16"/>
  <c r="E4" i="16"/>
  <c r="D5" i="16"/>
  <c r="D6" i="16"/>
  <c r="D7" i="16"/>
  <c r="D8" i="16"/>
  <c r="D4" i="16"/>
  <c r="C5" i="16"/>
  <c r="C6" i="16"/>
  <c r="C7" i="16"/>
  <c r="C8" i="16"/>
  <c r="C4" i="16"/>
  <c r="B5" i="16"/>
  <c r="B6" i="16"/>
  <c r="B7" i="16"/>
  <c r="B8" i="16"/>
  <c r="B4" i="16"/>
  <c r="G3" i="4"/>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71" i="9"/>
  <c r="D272" i="9"/>
  <c r="D273" i="9"/>
  <c r="D274" i="9"/>
  <c r="D275" i="9"/>
  <c r="D276" i="9"/>
  <c r="D277" i="9"/>
  <c r="D278" i="9"/>
  <c r="D279" i="9"/>
  <c r="D280" i="9"/>
  <c r="D281" i="9"/>
  <c r="D282" i="9"/>
  <c r="D283" i="9"/>
  <c r="D284" i="9"/>
  <c r="D285" i="9"/>
  <c r="D286" i="9"/>
  <c r="D287" i="9"/>
  <c r="D288" i="9"/>
  <c r="D289" i="9"/>
  <c r="D290" i="9"/>
  <c r="D291" i="9"/>
  <c r="D292" i="9"/>
  <c r="D293" i="9"/>
  <c r="D294" i="9"/>
  <c r="D295" i="9"/>
  <c r="D296" i="9"/>
  <c r="D297" i="9"/>
  <c r="D298" i="9"/>
  <c r="D299" i="9"/>
  <c r="D300" i="9"/>
  <c r="D301" i="9"/>
  <c r="D302" i="9"/>
  <c r="D303" i="9"/>
  <c r="D304" i="9"/>
  <c r="D305" i="9"/>
  <c r="D306" i="9"/>
  <c r="D307" i="9"/>
  <c r="D308" i="9"/>
  <c r="D309" i="9"/>
  <c r="D310" i="9"/>
  <c r="D311" i="9"/>
  <c r="D312" i="9"/>
  <c r="D313" i="9"/>
  <c r="D314" i="9"/>
  <c r="D315" i="9"/>
  <c r="D316" i="9"/>
  <c r="D317" i="9"/>
  <c r="D318" i="9"/>
  <c r="D319" i="9"/>
  <c r="D320" i="9"/>
  <c r="D321" i="9"/>
  <c r="D322" i="9"/>
  <c r="D323" i="9"/>
  <c r="D324" i="9"/>
  <c r="D325" i="9"/>
  <c r="D326" i="9"/>
  <c r="D327" i="9"/>
  <c r="D328" i="9"/>
  <c r="D329" i="9"/>
  <c r="D330" i="9"/>
  <c r="D331" i="9"/>
  <c r="D332" i="9"/>
  <c r="D333" i="9"/>
  <c r="D334" i="9"/>
  <c r="D335" i="9"/>
  <c r="D336" i="9"/>
  <c r="D337" i="9"/>
  <c r="D338" i="9"/>
  <c r="D339" i="9"/>
  <c r="D340" i="9"/>
  <c r="D341" i="9"/>
  <c r="D342" i="9"/>
  <c r="D343" i="9"/>
  <c r="D344" i="9"/>
  <c r="D345" i="9"/>
  <c r="D346" i="9"/>
  <c r="D347" i="9"/>
  <c r="D348" i="9"/>
  <c r="D349" i="9"/>
  <c r="D350" i="9"/>
  <c r="D351" i="9"/>
  <c r="D352" i="9"/>
  <c r="D353" i="9"/>
  <c r="D354" i="9"/>
  <c r="D355" i="9"/>
  <c r="D356" i="9"/>
  <c r="D357" i="9"/>
  <c r="D358" i="9"/>
  <c r="D359" i="9"/>
  <c r="D360" i="9"/>
  <c r="D361" i="9"/>
  <c r="D362" i="9"/>
  <c r="D363" i="9"/>
  <c r="D364" i="9"/>
  <c r="D365" i="9"/>
  <c r="D366" i="9"/>
  <c r="D367" i="9"/>
  <c r="D368" i="9"/>
  <c r="D369" i="9"/>
  <c r="D370" i="9"/>
  <c r="D371" i="9"/>
  <c r="D372" i="9"/>
  <c r="D373" i="9"/>
  <c r="D374" i="9"/>
  <c r="D375" i="9"/>
  <c r="D376" i="9"/>
  <c r="D377" i="9"/>
  <c r="D378" i="9"/>
  <c r="D379" i="9"/>
  <c r="D380" i="9"/>
  <c r="D381" i="9"/>
  <c r="D382" i="9"/>
  <c r="D383" i="9"/>
  <c r="D384" i="9"/>
  <c r="D385" i="9"/>
  <c r="D386" i="9"/>
  <c r="D387" i="9"/>
  <c r="D388" i="9"/>
  <c r="D389" i="9"/>
  <c r="D390" i="9"/>
  <c r="D391" i="9"/>
  <c r="D392" i="9"/>
  <c r="D393" i="9"/>
  <c r="D394" i="9"/>
  <c r="D395" i="9"/>
  <c r="D396" i="9"/>
  <c r="D397" i="9"/>
  <c r="D398" i="9"/>
  <c r="D399" i="9"/>
  <c r="D400" i="9"/>
  <c r="D401" i="9"/>
  <c r="D402" i="9"/>
  <c r="D403" i="9"/>
  <c r="D404" i="9"/>
  <c r="D405" i="9"/>
  <c r="D406" i="9"/>
  <c r="D407" i="9"/>
  <c r="D408" i="9"/>
  <c r="D409" i="9"/>
  <c r="D410" i="9"/>
  <c r="D411" i="9"/>
  <c r="D412" i="9"/>
  <c r="D413" i="9"/>
  <c r="D414" i="9"/>
  <c r="D415" i="9"/>
  <c r="D416" i="9"/>
  <c r="D417" i="9"/>
  <c r="D418" i="9"/>
  <c r="D419" i="9"/>
  <c r="D420" i="9"/>
  <c r="D421" i="9"/>
  <c r="D422" i="9"/>
  <c r="D423" i="9"/>
  <c r="D424" i="9"/>
  <c r="D425" i="9"/>
  <c r="D426" i="9"/>
  <c r="D427" i="9"/>
  <c r="D428" i="9"/>
  <c r="D429" i="9"/>
  <c r="D430" i="9"/>
  <c r="D431" i="9"/>
  <c r="D432" i="9"/>
  <c r="D433" i="9"/>
  <c r="D434" i="9"/>
  <c r="D435" i="9"/>
  <c r="D436" i="9"/>
  <c r="D437" i="9"/>
  <c r="D438" i="9"/>
  <c r="D439" i="9"/>
  <c r="D440" i="9"/>
  <c r="D441" i="9"/>
  <c r="D3" i="9"/>
  <c r="I35" i="6"/>
  <c r="I36" i="6"/>
  <c r="I37" i="6"/>
  <c r="I38" i="6"/>
  <c r="I39" i="6"/>
  <c r="I40" i="6"/>
  <c r="I41" i="6"/>
  <c r="I42" i="6"/>
  <c r="I43" i="6"/>
  <c r="I44" i="6"/>
  <c r="I45" i="6"/>
  <c r="I46" i="6"/>
  <c r="I47" i="6"/>
  <c r="I48" i="6"/>
  <c r="I49" i="6"/>
  <c r="I34" i="6"/>
  <c r="I33" i="6"/>
  <c r="I31" i="6"/>
  <c r="I29" i="6"/>
  <c r="I27" i="6"/>
  <c r="I26" i="6"/>
  <c r="I4" i="6"/>
  <c r="I5" i="6"/>
  <c r="I6" i="6"/>
  <c r="I7" i="6"/>
  <c r="I8" i="6"/>
  <c r="I9" i="6"/>
  <c r="I10" i="6"/>
  <c r="I11" i="6"/>
  <c r="I12" i="6"/>
  <c r="I13" i="6"/>
  <c r="I14" i="6"/>
  <c r="I15" i="6"/>
  <c r="I16" i="6"/>
  <c r="I17" i="6"/>
  <c r="I18" i="6"/>
  <c r="I19" i="6"/>
  <c r="I20" i="6"/>
  <c r="I21" i="6"/>
  <c r="I22" i="6"/>
  <c r="I23" i="6"/>
  <c r="I3" i="6"/>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BD41" i="16" l="1"/>
  <c r="BD29" i="16"/>
  <c r="BD5" i="16"/>
  <c r="BD17" i="16"/>
  <c r="BD4" i="16"/>
  <c r="BD39" i="16"/>
  <c r="BD27" i="16"/>
  <c r="BD15" i="16"/>
  <c r="AC34" i="16"/>
  <c r="AD34" i="16" s="1"/>
  <c r="BE50" i="16"/>
  <c r="BE38" i="16"/>
  <c r="BE26" i="16"/>
  <c r="BE14" i="16"/>
  <c r="BE49" i="16"/>
  <c r="BE37" i="16"/>
  <c r="BE25" i="16"/>
  <c r="BE13" i="16"/>
  <c r="BC48" i="16"/>
  <c r="BC36" i="16"/>
  <c r="BC24" i="16"/>
  <c r="BC12" i="16"/>
  <c r="BC47" i="16"/>
  <c r="BC35" i="16"/>
  <c r="BC23" i="16"/>
  <c r="BC11" i="16"/>
  <c r="BC40" i="16"/>
  <c r="BC46" i="16"/>
  <c r="BC28" i="16"/>
  <c r="BC45" i="16"/>
  <c r="BC33" i="16"/>
  <c r="BC21" i="16"/>
  <c r="BC9" i="16"/>
  <c r="BC16" i="16"/>
  <c r="BC10" i="16"/>
  <c r="BC44" i="16"/>
  <c r="BC32" i="16"/>
  <c r="BC20" i="16"/>
  <c r="BC8" i="16"/>
  <c r="BC22" i="16"/>
  <c r="BC43" i="16"/>
  <c r="BC31" i="16"/>
  <c r="BC19" i="16"/>
  <c r="BC7" i="16"/>
  <c r="BC34" i="16"/>
  <c r="BC42" i="16"/>
  <c r="BC30" i="16"/>
  <c r="BC18" i="16"/>
  <c r="BC6" i="16"/>
  <c r="J19" i="16"/>
  <c r="L17" i="16"/>
  <c r="BC29" i="16"/>
  <c r="BE27" i="16"/>
  <c r="BC5" i="16"/>
  <c r="BE4" i="16"/>
  <c r="BC50" i="16"/>
  <c r="BD49" i="16"/>
  <c r="BE48" i="16"/>
  <c r="BC49" i="16"/>
  <c r="BD48" i="16"/>
  <c r="BE42" i="16"/>
  <c r="BD28" i="16"/>
  <c r="BC41" i="16"/>
  <c r="BD40" i="16"/>
  <c r="BE39" i="16"/>
  <c r="BC38" i="16"/>
  <c r="BD37" i="16"/>
  <c r="BE36" i="16"/>
  <c r="BC37" i="16"/>
  <c r="BD36" i="16"/>
  <c r="BE30" i="16"/>
  <c r="BC26" i="16"/>
  <c r="BD25" i="16"/>
  <c r="BE24" i="16"/>
  <c r="BC25" i="16"/>
  <c r="BD24" i="16"/>
  <c r="BE18" i="16"/>
  <c r="BC17" i="16"/>
  <c r="BD16" i="16"/>
  <c r="BE15" i="16"/>
  <c r="BC14" i="16"/>
  <c r="BD13" i="16"/>
  <c r="BE12" i="16"/>
  <c r="BC13" i="16"/>
  <c r="BD12" i="16"/>
  <c r="BF12" i="16" s="1"/>
  <c r="BE6" i="16"/>
  <c r="BC4" i="16"/>
  <c r="BC39" i="16"/>
  <c r="BF39" i="16" s="1"/>
  <c r="BC27" i="16"/>
  <c r="BF27" i="16" s="1"/>
  <c r="BC15" i="16"/>
  <c r="BD50" i="16"/>
  <c r="BD38" i="16"/>
  <c r="BF38" i="16" s="1"/>
  <c r="BD26" i="16"/>
  <c r="BD14" i="16"/>
  <c r="BF14" i="16" s="1"/>
  <c r="BE35" i="16"/>
  <c r="BE23" i="16"/>
  <c r="BE11" i="16"/>
  <c r="BD47" i="16"/>
  <c r="BD35" i="16"/>
  <c r="BD23" i="16"/>
  <c r="BD11" i="16"/>
  <c r="BE46" i="16"/>
  <c r="BE34" i="16"/>
  <c r="BE22" i="16"/>
  <c r="BE10" i="16"/>
  <c r="BE47" i="16"/>
  <c r="BD46" i="16"/>
  <c r="BD34" i="16"/>
  <c r="BD22" i="16"/>
  <c r="BD10" i="16"/>
  <c r="BE45" i="16"/>
  <c r="BE33" i="16"/>
  <c r="BE21" i="16"/>
  <c r="BE9" i="16"/>
  <c r="BF37" i="16"/>
  <c r="BD45" i="16"/>
  <c r="BD33" i="16"/>
  <c r="BD21" i="16"/>
  <c r="BD9" i="16"/>
  <c r="BE44" i="16"/>
  <c r="BE32" i="16"/>
  <c r="BE20" i="16"/>
  <c r="BE8" i="16"/>
  <c r="BD44" i="16"/>
  <c r="BD32" i="16"/>
  <c r="BF32" i="16" s="1"/>
  <c r="BD20" i="16"/>
  <c r="BD8" i="16"/>
  <c r="BE43" i="16"/>
  <c r="BE31" i="16"/>
  <c r="BE19" i="16"/>
  <c r="BE7" i="16"/>
  <c r="BD43" i="16"/>
  <c r="BD31" i="16"/>
  <c r="BD19" i="16"/>
  <c r="BD7" i="16"/>
  <c r="BD42" i="16"/>
  <c r="BD30" i="16"/>
  <c r="BD18" i="16"/>
  <c r="BD6" i="16"/>
  <c r="BF6" i="16" s="1"/>
  <c r="BE41" i="16"/>
  <c r="BF41" i="16" s="1"/>
  <c r="BE29" i="16"/>
  <c r="BF29" i="16" s="1"/>
  <c r="BE17" i="16"/>
  <c r="BE5" i="16"/>
  <c r="BF5" i="16" s="1"/>
  <c r="BF50" i="16"/>
  <c r="BF49" i="16"/>
  <c r="K17" i="16"/>
  <c r="BE40" i="16"/>
  <c r="BF40" i="16" s="1"/>
  <c r="BE28" i="16"/>
  <c r="BE16" i="16"/>
  <c r="BF16" i="16" s="1"/>
  <c r="K20" i="16"/>
  <c r="L16" i="16"/>
  <c r="E16" i="16"/>
  <c r="AC213" i="16"/>
  <c r="AD213" i="16" s="1"/>
  <c r="AF4" i="16"/>
  <c r="AG4" i="16" s="1"/>
  <c r="AE4" i="16" s="1"/>
  <c r="AC262" i="16"/>
  <c r="AC256" i="16"/>
  <c r="AD256" i="16" s="1"/>
  <c r="AC214" i="16"/>
  <c r="AD214" i="16" s="1"/>
  <c r="AC160" i="16"/>
  <c r="AC250" i="16"/>
  <c r="AC202" i="16"/>
  <c r="AD202" i="16" s="1"/>
  <c r="AC154" i="16"/>
  <c r="AD154" i="16" s="1"/>
  <c r="AC100" i="16"/>
  <c r="AB100" i="16" s="1"/>
  <c r="AC28" i="16"/>
  <c r="AD28" i="16" s="1"/>
  <c r="AC249" i="16"/>
  <c r="AC201" i="16"/>
  <c r="AD201" i="16" s="1"/>
  <c r="AC153" i="16"/>
  <c r="AD153" i="16" s="1"/>
  <c r="AC94" i="16"/>
  <c r="AD94" i="16" s="1"/>
  <c r="AC22" i="16"/>
  <c r="AD22" i="16" s="1"/>
  <c r="AC106" i="16"/>
  <c r="AD106" i="16" s="1"/>
  <c r="AC4" i="16"/>
  <c r="AB4" i="16" s="1"/>
  <c r="AC244" i="16"/>
  <c r="AC196" i="16"/>
  <c r="AC148" i="16"/>
  <c r="AC88" i="16"/>
  <c r="AD88" i="16" s="1"/>
  <c r="AC16" i="16"/>
  <c r="AD16" i="16" s="1"/>
  <c r="AC208" i="16"/>
  <c r="AB208" i="16" s="1"/>
  <c r="AC238" i="16"/>
  <c r="AB238" i="16" s="1"/>
  <c r="AC190" i="16"/>
  <c r="AB190" i="16" s="1"/>
  <c r="AC142" i="16"/>
  <c r="AD142" i="16" s="1"/>
  <c r="AC82" i="16"/>
  <c r="AD82" i="16" s="1"/>
  <c r="AC10" i="16"/>
  <c r="AD10" i="16" s="1"/>
  <c r="AC237" i="16"/>
  <c r="AD237" i="16" s="1"/>
  <c r="AC189" i="16"/>
  <c r="AD189" i="16" s="1"/>
  <c r="AC141" i="16"/>
  <c r="AD141" i="16" s="1"/>
  <c r="AC76" i="16"/>
  <c r="AB76" i="16" s="1"/>
  <c r="AI207" i="16"/>
  <c r="AF9" i="16"/>
  <c r="AF69" i="16"/>
  <c r="AF141" i="16"/>
  <c r="AF177" i="16"/>
  <c r="AF201" i="16"/>
  <c r="AF249" i="16"/>
  <c r="AC57" i="16"/>
  <c r="AD57" i="16" s="1"/>
  <c r="AC81" i="16"/>
  <c r="AD81" i="16" s="1"/>
  <c r="AF33" i="16"/>
  <c r="AF105" i="16"/>
  <c r="AF129" i="16"/>
  <c r="AF165" i="16"/>
  <c r="AF225" i="16"/>
  <c r="AF273" i="16"/>
  <c r="AC33" i="16"/>
  <c r="AD33" i="16" s="1"/>
  <c r="AC105" i="16"/>
  <c r="AD105" i="16" s="1"/>
  <c r="AF45" i="16"/>
  <c r="AF81" i="16"/>
  <c r="AF189" i="16"/>
  <c r="AF237" i="16"/>
  <c r="AC9" i="16"/>
  <c r="AD9" i="16" s="1"/>
  <c r="AC93" i="16"/>
  <c r="AD93" i="16" s="1"/>
  <c r="AC117" i="16"/>
  <c r="AD117" i="16" s="1"/>
  <c r="AF57" i="16"/>
  <c r="AF93" i="16"/>
  <c r="AF117" i="16"/>
  <c r="AF153" i="16"/>
  <c r="AF213" i="16"/>
  <c r="AF261" i="16"/>
  <c r="AC21" i="16"/>
  <c r="AD21" i="16" s="1"/>
  <c r="AC45" i="16"/>
  <c r="AD45" i="16" s="1"/>
  <c r="AC69" i="16"/>
  <c r="AD69" i="16" s="1"/>
  <c r="AF190" i="16"/>
  <c r="AF202" i="16"/>
  <c r="AF214" i="16"/>
  <c r="AF226" i="16"/>
  <c r="AF238" i="16"/>
  <c r="AF250" i="16"/>
  <c r="AF262" i="16"/>
  <c r="AF274" i="16"/>
  <c r="AI243" i="16"/>
  <c r="AF52" i="16"/>
  <c r="AG52" i="16" s="1"/>
  <c r="AE52" i="16" s="1"/>
  <c r="AF100" i="16"/>
  <c r="AF136" i="16"/>
  <c r="AF196" i="16"/>
  <c r="AI255" i="16"/>
  <c r="AI267" i="16"/>
  <c r="AF16" i="16"/>
  <c r="AF76" i="16"/>
  <c r="AG76" i="16" s="1"/>
  <c r="AE76" i="16" s="1"/>
  <c r="AF148" i="16"/>
  <c r="AF172" i="16"/>
  <c r="AC133" i="16"/>
  <c r="AD133" i="16" s="1"/>
  <c r="AI231" i="16"/>
  <c r="AI279" i="16"/>
  <c r="AF40" i="16"/>
  <c r="AF64" i="16"/>
  <c r="AF124" i="16"/>
  <c r="AF184" i="16"/>
  <c r="AI219" i="16"/>
  <c r="AF28" i="16"/>
  <c r="AF88" i="16"/>
  <c r="AF112" i="16"/>
  <c r="AF160" i="16"/>
  <c r="AG160" i="16" s="1"/>
  <c r="AE160" i="16" s="1"/>
  <c r="AC232" i="16"/>
  <c r="AB232" i="16" s="1"/>
  <c r="AC184" i="16"/>
  <c r="AC136" i="16"/>
  <c r="AG136" i="16" s="1"/>
  <c r="AE136" i="16" s="1"/>
  <c r="AC70" i="16"/>
  <c r="AD70" i="16" s="1"/>
  <c r="AF268" i="16"/>
  <c r="AC274" i="16"/>
  <c r="AC130" i="16"/>
  <c r="AD130" i="16" s="1"/>
  <c r="AC64" i="16"/>
  <c r="AF256" i="16"/>
  <c r="AC226" i="16"/>
  <c r="AG226" i="16" s="1"/>
  <c r="AE226" i="16" s="1"/>
  <c r="AC178" i="16"/>
  <c r="AD178" i="16" s="1"/>
  <c r="AC273" i="16"/>
  <c r="AD273" i="16" s="1"/>
  <c r="AC225" i="16"/>
  <c r="AD225" i="16" s="1"/>
  <c r="AC177" i="16"/>
  <c r="AD177" i="16" s="1"/>
  <c r="AC129" i="16"/>
  <c r="AD129" i="16" s="1"/>
  <c r="AC58" i="16"/>
  <c r="AD58" i="16" s="1"/>
  <c r="AF244" i="16"/>
  <c r="AI32" i="16"/>
  <c r="AC268" i="16"/>
  <c r="AC220" i="16"/>
  <c r="AB220" i="16" s="1"/>
  <c r="AC172" i="16"/>
  <c r="AC124" i="16"/>
  <c r="AC52" i="16"/>
  <c r="AF232" i="16"/>
  <c r="AC166" i="16"/>
  <c r="AD166" i="16" s="1"/>
  <c r="AC118" i="16"/>
  <c r="AD118" i="16" s="1"/>
  <c r="AC46" i="16"/>
  <c r="AD46" i="16" s="1"/>
  <c r="AF220" i="16"/>
  <c r="AI44" i="16"/>
  <c r="AC261" i="16"/>
  <c r="AC165" i="16"/>
  <c r="AD165" i="16" s="1"/>
  <c r="AC112" i="16"/>
  <c r="AB112" i="16" s="1"/>
  <c r="AC40" i="16"/>
  <c r="AF208" i="16"/>
  <c r="AC279" i="16"/>
  <c r="AB279" i="16" s="1"/>
  <c r="AC267" i="16"/>
  <c r="AB267" i="16" s="1"/>
  <c r="AC255" i="16"/>
  <c r="AB255" i="16" s="1"/>
  <c r="AC243" i="16"/>
  <c r="AB243" i="16" s="1"/>
  <c r="AC231" i="16"/>
  <c r="AB231" i="16" s="1"/>
  <c r="AC219" i="16"/>
  <c r="AB219" i="16" s="1"/>
  <c r="AC207" i="16"/>
  <c r="AB207" i="16" s="1"/>
  <c r="AC195" i="16"/>
  <c r="AB195" i="16" s="1"/>
  <c r="AC183" i="16"/>
  <c r="AB183" i="16" s="1"/>
  <c r="AC171" i="16"/>
  <c r="AB171" i="16" s="1"/>
  <c r="AC159" i="16"/>
  <c r="AB159" i="16" s="1"/>
  <c r="AC147" i="16"/>
  <c r="AB147" i="16" s="1"/>
  <c r="AC135" i="16"/>
  <c r="AB135" i="16" s="1"/>
  <c r="AC123" i="16"/>
  <c r="AB123" i="16" s="1"/>
  <c r="AC111" i="16"/>
  <c r="AB111" i="16" s="1"/>
  <c r="AC99" i="16"/>
  <c r="AB99" i="16" s="1"/>
  <c r="AC87" i="16"/>
  <c r="AB87" i="16" s="1"/>
  <c r="AC75" i="16"/>
  <c r="AB75" i="16" s="1"/>
  <c r="AC63" i="16"/>
  <c r="AB63" i="16" s="1"/>
  <c r="AC51" i="16"/>
  <c r="AB51" i="16" s="1"/>
  <c r="AC39" i="16"/>
  <c r="AB39" i="16" s="1"/>
  <c r="AC27" i="16"/>
  <c r="AB27" i="16" s="1"/>
  <c r="AC15" i="16"/>
  <c r="AB15" i="16" s="1"/>
  <c r="AF279" i="16"/>
  <c r="AF267" i="16"/>
  <c r="AF255" i="16"/>
  <c r="AF243" i="16"/>
  <c r="AF231" i="16"/>
  <c r="AF219" i="16"/>
  <c r="AJ219" i="16" s="1"/>
  <c r="AH219" i="16" s="1"/>
  <c r="AF207" i="16"/>
  <c r="AF195" i="16"/>
  <c r="AF183" i="16"/>
  <c r="AF171" i="16"/>
  <c r="AF159" i="16"/>
  <c r="AF147" i="16"/>
  <c r="AF135" i="16"/>
  <c r="AF123" i="16"/>
  <c r="AF111" i="16"/>
  <c r="AF99" i="16"/>
  <c r="AF87" i="16"/>
  <c r="AF75" i="16"/>
  <c r="AG75" i="16" s="1"/>
  <c r="AE75" i="16" s="1"/>
  <c r="AF63" i="16"/>
  <c r="AF51" i="16"/>
  <c r="AF39" i="16"/>
  <c r="AF27" i="16"/>
  <c r="AF15" i="16"/>
  <c r="AI278" i="16"/>
  <c r="AI266" i="16"/>
  <c r="AI254" i="16"/>
  <c r="AI242" i="16"/>
  <c r="AI230" i="16"/>
  <c r="AI218" i="16"/>
  <c r="AI206" i="16"/>
  <c r="AI194" i="16"/>
  <c r="AI182" i="16"/>
  <c r="AI170" i="16"/>
  <c r="AI158" i="16"/>
  <c r="AI146" i="16"/>
  <c r="AI134" i="16"/>
  <c r="AI122" i="16"/>
  <c r="AI110" i="16"/>
  <c r="AI98" i="16"/>
  <c r="AI86" i="16"/>
  <c r="AI74" i="16"/>
  <c r="AI62" i="16"/>
  <c r="AI50" i="16"/>
  <c r="AI38" i="16"/>
  <c r="AI26" i="16"/>
  <c r="AI14" i="16"/>
  <c r="AC278" i="16"/>
  <c r="AD278" i="16" s="1"/>
  <c r="AC266" i="16"/>
  <c r="AC254" i="16"/>
  <c r="AC242" i="16"/>
  <c r="AC230" i="16"/>
  <c r="AB230" i="16" s="1"/>
  <c r="AC218" i="16"/>
  <c r="AD218" i="16" s="1"/>
  <c r="AC206" i="16"/>
  <c r="AB206" i="16" s="1"/>
  <c r="AC194" i="16"/>
  <c r="AD194" i="16" s="1"/>
  <c r="AC182" i="16"/>
  <c r="AD182" i="16" s="1"/>
  <c r="AC170" i="16"/>
  <c r="AD170" i="16" s="1"/>
  <c r="AC158" i="16"/>
  <c r="AD158" i="16" s="1"/>
  <c r="AC146" i="16"/>
  <c r="AD146" i="16" s="1"/>
  <c r="AC134" i="16"/>
  <c r="AD134" i="16" s="1"/>
  <c r="AC122" i="16"/>
  <c r="AD122" i="16" s="1"/>
  <c r="AC110" i="16"/>
  <c r="AD110" i="16" s="1"/>
  <c r="AC98" i="16"/>
  <c r="AD98" i="16" s="1"/>
  <c r="AC86" i="16"/>
  <c r="AD86" i="16" s="1"/>
  <c r="AC74" i="16"/>
  <c r="AD74" i="16" s="1"/>
  <c r="AC62" i="16"/>
  <c r="AD62" i="16" s="1"/>
  <c r="AC50" i="16"/>
  <c r="AD50" i="16" s="1"/>
  <c r="AC38" i="16"/>
  <c r="AD38" i="16" s="1"/>
  <c r="AC26" i="16"/>
  <c r="AD26" i="16" s="1"/>
  <c r="AC14" i="16"/>
  <c r="AD14" i="16" s="1"/>
  <c r="AF278" i="16"/>
  <c r="AF266" i="16"/>
  <c r="AF254" i="16"/>
  <c r="AF242" i="16"/>
  <c r="AF230" i="16"/>
  <c r="AF218" i="16"/>
  <c r="AF206" i="16"/>
  <c r="AF194" i="16"/>
  <c r="AF182" i="16"/>
  <c r="AG182" i="16" s="1"/>
  <c r="AE182" i="16" s="1"/>
  <c r="AF170" i="16"/>
  <c r="AF158" i="16"/>
  <c r="AF146" i="16"/>
  <c r="AF134" i="16"/>
  <c r="AF122" i="16"/>
  <c r="AF110" i="16"/>
  <c r="AF98" i="16"/>
  <c r="AF86" i="16"/>
  <c r="AF74" i="16"/>
  <c r="AF62" i="16"/>
  <c r="AF50" i="16"/>
  <c r="AF38" i="16"/>
  <c r="AG38" i="16" s="1"/>
  <c r="AE38" i="16" s="1"/>
  <c r="AF26" i="16"/>
  <c r="AF14" i="16"/>
  <c r="AI277" i="16"/>
  <c r="AI265" i="16"/>
  <c r="AI253" i="16"/>
  <c r="AI241" i="16"/>
  <c r="AI229" i="16"/>
  <c r="AI217" i="16"/>
  <c r="AI205" i="16"/>
  <c r="AI193" i="16"/>
  <c r="AI181" i="16"/>
  <c r="AI169" i="16"/>
  <c r="AI157" i="16"/>
  <c r="AI145" i="16"/>
  <c r="AI133" i="16"/>
  <c r="AI121" i="16"/>
  <c r="AI109" i="16"/>
  <c r="AI97" i="16"/>
  <c r="AI85" i="16"/>
  <c r="AI73" i="16"/>
  <c r="AI61" i="16"/>
  <c r="AI49" i="16"/>
  <c r="AI37" i="16"/>
  <c r="AI25" i="16"/>
  <c r="AI13" i="16"/>
  <c r="AC121" i="16"/>
  <c r="AD121" i="16" s="1"/>
  <c r="AC109" i="16"/>
  <c r="AD109" i="16" s="1"/>
  <c r="AC97" i="16"/>
  <c r="AD97" i="16" s="1"/>
  <c r="AC85" i="16"/>
  <c r="AD85" i="16" s="1"/>
  <c r="AC73" i="16"/>
  <c r="AD73" i="16" s="1"/>
  <c r="AC61" i="16"/>
  <c r="AD61" i="16" s="1"/>
  <c r="AC49" i="16"/>
  <c r="AD49" i="16" s="1"/>
  <c r="AC37" i="16"/>
  <c r="AD37" i="16" s="1"/>
  <c r="AC25" i="16"/>
  <c r="AD25" i="16" s="1"/>
  <c r="AC13" i="16"/>
  <c r="AD13" i="16" s="1"/>
  <c r="AF277" i="16"/>
  <c r="AF265" i="16"/>
  <c r="AF253" i="16"/>
  <c r="AF241" i="16"/>
  <c r="AF229" i="16"/>
  <c r="AF217" i="16"/>
  <c r="AF205" i="16"/>
  <c r="AF193" i="16"/>
  <c r="AF181" i="16"/>
  <c r="AF169" i="16"/>
  <c r="AF157" i="16"/>
  <c r="AF145" i="16"/>
  <c r="AF133" i="16"/>
  <c r="AF121" i="16"/>
  <c r="AF109" i="16"/>
  <c r="AF97" i="16"/>
  <c r="AF85" i="16"/>
  <c r="AF73" i="16"/>
  <c r="AF61" i="16"/>
  <c r="AF49" i="16"/>
  <c r="AF37" i="16"/>
  <c r="AF25" i="16"/>
  <c r="AF13" i="16"/>
  <c r="AI276" i="16"/>
  <c r="AI264" i="16"/>
  <c r="AJ264" i="16" s="1"/>
  <c r="AH264" i="16" s="1"/>
  <c r="AI252" i="16"/>
  <c r="AI240" i="16"/>
  <c r="AI228" i="16"/>
  <c r="AI216" i="16"/>
  <c r="AI204" i="16"/>
  <c r="AI192" i="16"/>
  <c r="AI180" i="16"/>
  <c r="AI168" i="16"/>
  <c r="AI156" i="16"/>
  <c r="AI144" i="16"/>
  <c r="AI132" i="16"/>
  <c r="AI120" i="16"/>
  <c r="AJ120" i="16" s="1"/>
  <c r="AH120" i="16" s="1"/>
  <c r="AI108" i="16"/>
  <c r="AI96" i="16"/>
  <c r="AI84" i="16"/>
  <c r="AI72" i="16"/>
  <c r="AI60" i="16"/>
  <c r="AI48" i="16"/>
  <c r="AI36" i="16"/>
  <c r="AI24" i="16"/>
  <c r="AI12" i="16"/>
  <c r="AC277" i="16"/>
  <c r="AD277" i="16" s="1"/>
  <c r="AC241" i="16"/>
  <c r="AD241" i="16" s="1"/>
  <c r="AC217" i="16"/>
  <c r="AB217" i="16" s="1"/>
  <c r="AC205" i="16"/>
  <c r="AC193" i="16"/>
  <c r="AB193" i="16" s="1"/>
  <c r="AC181" i="16"/>
  <c r="AC169" i="16"/>
  <c r="AD169" i="16" s="1"/>
  <c r="AC157" i="16"/>
  <c r="AD157" i="16" s="1"/>
  <c r="AC145" i="16"/>
  <c r="AD145" i="16" s="1"/>
  <c r="AC276" i="16"/>
  <c r="AC264" i="16"/>
  <c r="AC252" i="16"/>
  <c r="AB252" i="16" s="1"/>
  <c r="AC240" i="16"/>
  <c r="AC228" i="16"/>
  <c r="AD228" i="16" s="1"/>
  <c r="AC216" i="16"/>
  <c r="AB216" i="16" s="1"/>
  <c r="AC204" i="16"/>
  <c r="AC192" i="16"/>
  <c r="AB192" i="16" s="1"/>
  <c r="AC180" i="16"/>
  <c r="AD180" i="16" s="1"/>
  <c r="AC168" i="16"/>
  <c r="AD168" i="16" s="1"/>
  <c r="AC156" i="16"/>
  <c r="AD156" i="16" s="1"/>
  <c r="AC144" i="16"/>
  <c r="AD144" i="16" s="1"/>
  <c r="AC132" i="16"/>
  <c r="AD132" i="16" s="1"/>
  <c r="AC120" i="16"/>
  <c r="AD120" i="16" s="1"/>
  <c r="AC108" i="16"/>
  <c r="AD108" i="16" s="1"/>
  <c r="AC96" i="16"/>
  <c r="AD96" i="16" s="1"/>
  <c r="AC84" i="16"/>
  <c r="AD84" i="16" s="1"/>
  <c r="AC72" i="16"/>
  <c r="AD72" i="16" s="1"/>
  <c r="AC60" i="16"/>
  <c r="AB60" i="16" s="1"/>
  <c r="AC48" i="16"/>
  <c r="AD48" i="16" s="1"/>
  <c r="AC36" i="16"/>
  <c r="AD36" i="16" s="1"/>
  <c r="AC24" i="16"/>
  <c r="AC12" i="16"/>
  <c r="AB12" i="16" s="1"/>
  <c r="AF276" i="16"/>
  <c r="AF264" i="16"/>
  <c r="AF252" i="16"/>
  <c r="AF240" i="16"/>
  <c r="AF228" i="16"/>
  <c r="AF216" i="16"/>
  <c r="AF204" i="16"/>
  <c r="AF192" i="16"/>
  <c r="AF180" i="16"/>
  <c r="AF168" i="16"/>
  <c r="AF156" i="16"/>
  <c r="AF144" i="16"/>
  <c r="AF132" i="16"/>
  <c r="AF120" i="16"/>
  <c r="AF108" i="16"/>
  <c r="AF96" i="16"/>
  <c r="AF84" i="16"/>
  <c r="AF72" i="16"/>
  <c r="AF60" i="16"/>
  <c r="AF48" i="16"/>
  <c r="AF36" i="16"/>
  <c r="AF24" i="16"/>
  <c r="AF12" i="16"/>
  <c r="AI275" i="16"/>
  <c r="AI263" i="16"/>
  <c r="AI251" i="16"/>
  <c r="AI239" i="16"/>
  <c r="AI227" i="16"/>
  <c r="AI215" i="16"/>
  <c r="AI203" i="16"/>
  <c r="AI191" i="16"/>
  <c r="AI179" i="16"/>
  <c r="AI167" i="16"/>
  <c r="AI155" i="16"/>
  <c r="AI143" i="16"/>
  <c r="AI131" i="16"/>
  <c r="AI119" i="16"/>
  <c r="AI107" i="16"/>
  <c r="AI95" i="16"/>
  <c r="AI83" i="16"/>
  <c r="AI71" i="16"/>
  <c r="AI59" i="16"/>
  <c r="AI47" i="16"/>
  <c r="AI35" i="16"/>
  <c r="AI23" i="16"/>
  <c r="AI11" i="16"/>
  <c r="AC265" i="16"/>
  <c r="AB265" i="16" s="1"/>
  <c r="AC253" i="16"/>
  <c r="AC229" i="16"/>
  <c r="AC275" i="16"/>
  <c r="AC263" i="16"/>
  <c r="AC251" i="16"/>
  <c r="AC239" i="16"/>
  <c r="AC227" i="16"/>
  <c r="AB227" i="16" s="1"/>
  <c r="AC215" i="16"/>
  <c r="AD215" i="16" s="1"/>
  <c r="AC203" i="16"/>
  <c r="AB203" i="16" s="1"/>
  <c r="AC191" i="16"/>
  <c r="AD191" i="16" s="1"/>
  <c r="AC179" i="16"/>
  <c r="AD179" i="16" s="1"/>
  <c r="AC167" i="16"/>
  <c r="AD167" i="16" s="1"/>
  <c r="AC155" i="16"/>
  <c r="AD155" i="16" s="1"/>
  <c r="AC143" i="16"/>
  <c r="AD143" i="16" s="1"/>
  <c r="AC131" i="16"/>
  <c r="AD131" i="16" s="1"/>
  <c r="AC119" i="16"/>
  <c r="AD119" i="16" s="1"/>
  <c r="AC107" i="16"/>
  <c r="AD107" i="16" s="1"/>
  <c r="AC95" i="16"/>
  <c r="AD95" i="16" s="1"/>
  <c r="AC83" i="16"/>
  <c r="AD83" i="16" s="1"/>
  <c r="AC71" i="16"/>
  <c r="AD71" i="16" s="1"/>
  <c r="AC59" i="16"/>
  <c r="AD59" i="16" s="1"/>
  <c r="AC47" i="16"/>
  <c r="AD47" i="16" s="1"/>
  <c r="AC35" i="16"/>
  <c r="AD35" i="16" s="1"/>
  <c r="AC23" i="16"/>
  <c r="AD23" i="16" s="1"/>
  <c r="AC11" i="16"/>
  <c r="AD11" i="16" s="1"/>
  <c r="AF275" i="16"/>
  <c r="AF263" i="16"/>
  <c r="AF251" i="16"/>
  <c r="AF239" i="16"/>
  <c r="AF227" i="16"/>
  <c r="AF215" i="16"/>
  <c r="AF203" i="16"/>
  <c r="AF191" i="16"/>
  <c r="AF179" i="16"/>
  <c r="AF167" i="16"/>
  <c r="AF155" i="16"/>
  <c r="AF143" i="16"/>
  <c r="AF131" i="16"/>
  <c r="AF119" i="16"/>
  <c r="AF107" i="16"/>
  <c r="AF95" i="16"/>
  <c r="AF83" i="16"/>
  <c r="AF71" i="16"/>
  <c r="AF59" i="16"/>
  <c r="AG59" i="16" s="1"/>
  <c r="AE59" i="16" s="1"/>
  <c r="AF47" i="16"/>
  <c r="AF35" i="16"/>
  <c r="AF23" i="16"/>
  <c r="AF11" i="16"/>
  <c r="AI274" i="16"/>
  <c r="AI262" i="16"/>
  <c r="AI250" i="16"/>
  <c r="AI238" i="16"/>
  <c r="AI226" i="16"/>
  <c r="AI214" i="16"/>
  <c r="AI202" i="16"/>
  <c r="AI190" i="16"/>
  <c r="AI178" i="16"/>
  <c r="AI166" i="16"/>
  <c r="AI154" i="16"/>
  <c r="AI142" i="16"/>
  <c r="AI130" i="16"/>
  <c r="AI118" i="16"/>
  <c r="AI106" i="16"/>
  <c r="AI94" i="16"/>
  <c r="AI82" i="16"/>
  <c r="AI70" i="16"/>
  <c r="AI58" i="16"/>
  <c r="AI46" i="16"/>
  <c r="AI34" i="16"/>
  <c r="AI22" i="16"/>
  <c r="AI10" i="16"/>
  <c r="AF178" i="16"/>
  <c r="AF166" i="16"/>
  <c r="AF154" i="16"/>
  <c r="AF142" i="16"/>
  <c r="AF130" i="16"/>
  <c r="AF118" i="16"/>
  <c r="AF106" i="16"/>
  <c r="AF94" i="16"/>
  <c r="AF82" i="16"/>
  <c r="AF70" i="16"/>
  <c r="AF58" i="16"/>
  <c r="AF46" i="16"/>
  <c r="AF34" i="16"/>
  <c r="AF22" i="16"/>
  <c r="AF10" i="16"/>
  <c r="AI273" i="16"/>
  <c r="AI261" i="16"/>
  <c r="AI249" i="16"/>
  <c r="AI237" i="16"/>
  <c r="AJ237" i="16" s="1"/>
  <c r="AH237" i="16" s="1"/>
  <c r="AI225" i="16"/>
  <c r="AI213" i="16"/>
  <c r="AI201" i="16"/>
  <c r="AI189" i="16"/>
  <c r="AI177" i="16"/>
  <c r="AI165" i="16"/>
  <c r="AI153" i="16"/>
  <c r="AI141" i="16"/>
  <c r="AI129" i="16"/>
  <c r="AI117" i="16"/>
  <c r="AI105" i="16"/>
  <c r="AI93" i="16"/>
  <c r="AI81" i="16"/>
  <c r="AI69" i="16"/>
  <c r="AJ69" i="16" s="1"/>
  <c r="AH69" i="16" s="1"/>
  <c r="AI57" i="16"/>
  <c r="AI45" i="16"/>
  <c r="AI33" i="16"/>
  <c r="AI21" i="16"/>
  <c r="AI9" i="16"/>
  <c r="AI8" i="16"/>
  <c r="AI248" i="16"/>
  <c r="AI200" i="16"/>
  <c r="AI188" i="16"/>
  <c r="AI80" i="16"/>
  <c r="AC272" i="16"/>
  <c r="AB272" i="16" s="1"/>
  <c r="AC260" i="16"/>
  <c r="AD260" i="16" s="1"/>
  <c r="AC248" i="16"/>
  <c r="AB248" i="16" s="1"/>
  <c r="AC236" i="16"/>
  <c r="AD236" i="16" s="1"/>
  <c r="AC224" i="16"/>
  <c r="AC212" i="16"/>
  <c r="AD212" i="16" s="1"/>
  <c r="AC200" i="16"/>
  <c r="AB200" i="16" s="1"/>
  <c r="AC188" i="16"/>
  <c r="AD188" i="16" s="1"/>
  <c r="AC176" i="16"/>
  <c r="AD176" i="16" s="1"/>
  <c r="AC164" i="16"/>
  <c r="AD164" i="16" s="1"/>
  <c r="AC152" i="16"/>
  <c r="AD152" i="16" s="1"/>
  <c r="AC140" i="16"/>
  <c r="AD140" i="16" s="1"/>
  <c r="AC128" i="16"/>
  <c r="AD128" i="16" s="1"/>
  <c r="AC116" i="16"/>
  <c r="AD116" i="16" s="1"/>
  <c r="AC104" i="16"/>
  <c r="AD104" i="16" s="1"/>
  <c r="AC92" i="16"/>
  <c r="AD92" i="16" s="1"/>
  <c r="AC80" i="16"/>
  <c r="AD80" i="16" s="1"/>
  <c r="AC68" i="16"/>
  <c r="AD68" i="16" s="1"/>
  <c r="AC56" i="16"/>
  <c r="AD56" i="16" s="1"/>
  <c r="AC44" i="16"/>
  <c r="AD44" i="16" s="1"/>
  <c r="AC32" i="16"/>
  <c r="AD32" i="16" s="1"/>
  <c r="AC20" i="16"/>
  <c r="AD20" i="16" s="1"/>
  <c r="AC8" i="16"/>
  <c r="AD8" i="16" s="1"/>
  <c r="AF272" i="16"/>
  <c r="AF260" i="16"/>
  <c r="AF248" i="16"/>
  <c r="AF236" i="16"/>
  <c r="AF224" i="16"/>
  <c r="AF212" i="16"/>
  <c r="AF200" i="16"/>
  <c r="AF188" i="16"/>
  <c r="AF176" i="16"/>
  <c r="AF164" i="16"/>
  <c r="AF152" i="16"/>
  <c r="AF140" i="16"/>
  <c r="AF128" i="16"/>
  <c r="AF116" i="16"/>
  <c r="AF104" i="16"/>
  <c r="AF92" i="16"/>
  <c r="AF80" i="16"/>
  <c r="AF68" i="16"/>
  <c r="AF56" i="16"/>
  <c r="AF44" i="16"/>
  <c r="AF32" i="16"/>
  <c r="AF20" i="16"/>
  <c r="AF8" i="16"/>
  <c r="AI271" i="16"/>
  <c r="AI259" i="16"/>
  <c r="AI247" i="16"/>
  <c r="AI235" i="16"/>
  <c r="AI223" i="16"/>
  <c r="AI211" i="16"/>
  <c r="AI199" i="16"/>
  <c r="AI187" i="16"/>
  <c r="AI175" i="16"/>
  <c r="AI163" i="16"/>
  <c r="AI151" i="16"/>
  <c r="AI139" i="16"/>
  <c r="AI127" i="16"/>
  <c r="AI115" i="16"/>
  <c r="AI103" i="16"/>
  <c r="AI91" i="16"/>
  <c r="AI79" i="16"/>
  <c r="AI67" i="16"/>
  <c r="AI55" i="16"/>
  <c r="AI43" i="16"/>
  <c r="AI31" i="16"/>
  <c r="AI19" i="16"/>
  <c r="AI7" i="16"/>
  <c r="AF21" i="16"/>
  <c r="AI236" i="16"/>
  <c r="AI164" i="16"/>
  <c r="AI140" i="16"/>
  <c r="AI68" i="16"/>
  <c r="AI20" i="16"/>
  <c r="AC271" i="16"/>
  <c r="AD271" i="16" s="1"/>
  <c r="AC259" i="16"/>
  <c r="AD259" i="16" s="1"/>
  <c r="AC247" i="16"/>
  <c r="AD247" i="16" s="1"/>
  <c r="AC235" i="16"/>
  <c r="AD235" i="16" s="1"/>
  <c r="AC223" i="16"/>
  <c r="AD223" i="16" s="1"/>
  <c r="AC211" i="16"/>
  <c r="AD211" i="16" s="1"/>
  <c r="AC199" i="16"/>
  <c r="AD199" i="16" s="1"/>
  <c r="AC187" i="16"/>
  <c r="AD187" i="16" s="1"/>
  <c r="AC175" i="16"/>
  <c r="AD175" i="16" s="1"/>
  <c r="AC163" i="16"/>
  <c r="AD163" i="16" s="1"/>
  <c r="AC151" i="16"/>
  <c r="AD151" i="16" s="1"/>
  <c r="AC139" i="16"/>
  <c r="AD139" i="16" s="1"/>
  <c r="AC127" i="16"/>
  <c r="AD127" i="16" s="1"/>
  <c r="AC115" i="16"/>
  <c r="AD115" i="16" s="1"/>
  <c r="AC103" i="16"/>
  <c r="AD103" i="16" s="1"/>
  <c r="AC91" i="16"/>
  <c r="AD91" i="16" s="1"/>
  <c r="AC79" i="16"/>
  <c r="AD79" i="16" s="1"/>
  <c r="AC67" i="16"/>
  <c r="AD67" i="16" s="1"/>
  <c r="AC55" i="16"/>
  <c r="AD55" i="16" s="1"/>
  <c r="AC43" i="16"/>
  <c r="AD43" i="16" s="1"/>
  <c r="AC31" i="16"/>
  <c r="AD31" i="16" s="1"/>
  <c r="AC19" i="16"/>
  <c r="AD19" i="16" s="1"/>
  <c r="AC7" i="16"/>
  <c r="AD7" i="16" s="1"/>
  <c r="AF271" i="16"/>
  <c r="AF259" i="16"/>
  <c r="AF247" i="16"/>
  <c r="AF235" i="16"/>
  <c r="AF223" i="16"/>
  <c r="AF211" i="16"/>
  <c r="AF199" i="16"/>
  <c r="AF187" i="16"/>
  <c r="AF175" i="16"/>
  <c r="AF163" i="16"/>
  <c r="AF151" i="16"/>
  <c r="AF139" i="16"/>
  <c r="AF127" i="16"/>
  <c r="AF115" i="16"/>
  <c r="AF103" i="16"/>
  <c r="AF91" i="16"/>
  <c r="AF79" i="16"/>
  <c r="AF67" i="16"/>
  <c r="AF55" i="16"/>
  <c r="AF43" i="16"/>
  <c r="AF31" i="16"/>
  <c r="AF19" i="16"/>
  <c r="AF7" i="16"/>
  <c r="AI270" i="16"/>
  <c r="AI258" i="16"/>
  <c r="AI246" i="16"/>
  <c r="AI234" i="16"/>
  <c r="AI222" i="16"/>
  <c r="AI210" i="16"/>
  <c r="AI198" i="16"/>
  <c r="AI186" i="16"/>
  <c r="AI174" i="16"/>
  <c r="AI162" i="16"/>
  <c r="AI150" i="16"/>
  <c r="AI138" i="16"/>
  <c r="AI126" i="16"/>
  <c r="AI114" i="16"/>
  <c r="AI102" i="16"/>
  <c r="AI90" i="16"/>
  <c r="AI78" i="16"/>
  <c r="AI66" i="16"/>
  <c r="AI54" i="16"/>
  <c r="AI42" i="16"/>
  <c r="AI30" i="16"/>
  <c r="AI18" i="16"/>
  <c r="AI6" i="16"/>
  <c r="AI272" i="16"/>
  <c r="AI224" i="16"/>
  <c r="AI152" i="16"/>
  <c r="AI116" i="16"/>
  <c r="AI104" i="16"/>
  <c r="AI92" i="16"/>
  <c r="AI56" i="16"/>
  <c r="AC270" i="16"/>
  <c r="AC258" i="16"/>
  <c r="AC246" i="16"/>
  <c r="AD246" i="16" s="1"/>
  <c r="AC234" i="16"/>
  <c r="AD234" i="16" s="1"/>
  <c r="AC222" i="16"/>
  <c r="AD222" i="16" s="1"/>
  <c r="AC210" i="16"/>
  <c r="AD210" i="16" s="1"/>
  <c r="AC198" i="16"/>
  <c r="AB198" i="16" s="1"/>
  <c r="AC186" i="16"/>
  <c r="AD186" i="16" s="1"/>
  <c r="AC174" i="16"/>
  <c r="AD174" i="16" s="1"/>
  <c r="AC162" i="16"/>
  <c r="AD162" i="16" s="1"/>
  <c r="AC150" i="16"/>
  <c r="AD150" i="16" s="1"/>
  <c r="AC138" i="16"/>
  <c r="AD138" i="16" s="1"/>
  <c r="AC126" i="16"/>
  <c r="AD126" i="16" s="1"/>
  <c r="AC114" i="16"/>
  <c r="AD114" i="16" s="1"/>
  <c r="AC102" i="16"/>
  <c r="AD102" i="16" s="1"/>
  <c r="AC90" i="16"/>
  <c r="AD90" i="16" s="1"/>
  <c r="AC78" i="16"/>
  <c r="AD78" i="16" s="1"/>
  <c r="AC66" i="16"/>
  <c r="AD66" i="16" s="1"/>
  <c r="AC54" i="16"/>
  <c r="AD54" i="16" s="1"/>
  <c r="AC42" i="16"/>
  <c r="AD42" i="16" s="1"/>
  <c r="AC30" i="16"/>
  <c r="AD30" i="16" s="1"/>
  <c r="AC18" i="16"/>
  <c r="AD18" i="16" s="1"/>
  <c r="AC6" i="16"/>
  <c r="AD6" i="16" s="1"/>
  <c r="AF270" i="16"/>
  <c r="AF258" i="16"/>
  <c r="AF246" i="16"/>
  <c r="AF234" i="16"/>
  <c r="AF222" i="16"/>
  <c r="AF210" i="16"/>
  <c r="AF198" i="16"/>
  <c r="AF186" i="16"/>
  <c r="AF174" i="16"/>
  <c r="AF162" i="16"/>
  <c r="AF150" i="16"/>
  <c r="AF138" i="16"/>
  <c r="AF126" i="16"/>
  <c r="AF114" i="16"/>
  <c r="AF102" i="16"/>
  <c r="AF90" i="16"/>
  <c r="AF78" i="16"/>
  <c r="AF66" i="16"/>
  <c r="AF54" i="16"/>
  <c r="AF42" i="16"/>
  <c r="AF30" i="16"/>
  <c r="AF18" i="16"/>
  <c r="AF6" i="16"/>
  <c r="AI269" i="16"/>
  <c r="AI257" i="16"/>
  <c r="AI245" i="16"/>
  <c r="AI233" i="16"/>
  <c r="AI221" i="16"/>
  <c r="AI209" i="16"/>
  <c r="AI197" i="16"/>
  <c r="AI185" i="16"/>
  <c r="AI173" i="16"/>
  <c r="AI161" i="16"/>
  <c r="AI149" i="16"/>
  <c r="AI137" i="16"/>
  <c r="AI125" i="16"/>
  <c r="AI113" i="16"/>
  <c r="AI101" i="16"/>
  <c r="AI89" i="16"/>
  <c r="AI77" i="16"/>
  <c r="AI65" i="16"/>
  <c r="AI53" i="16"/>
  <c r="AI41" i="16"/>
  <c r="AI29" i="16"/>
  <c r="AI17" i="16"/>
  <c r="AI5" i="16"/>
  <c r="AI260" i="16"/>
  <c r="AI212" i="16"/>
  <c r="AI176" i="16"/>
  <c r="AJ176" i="16" s="1"/>
  <c r="AH176" i="16" s="1"/>
  <c r="AI128" i="16"/>
  <c r="AC269" i="16"/>
  <c r="AD269" i="16" s="1"/>
  <c r="AC257" i="16"/>
  <c r="AD257" i="16" s="1"/>
  <c r="AC245" i="16"/>
  <c r="AC233" i="16"/>
  <c r="AD233" i="16" s="1"/>
  <c r="AC221" i="16"/>
  <c r="AD221" i="16" s="1"/>
  <c r="AC209" i="16"/>
  <c r="AD209" i="16" s="1"/>
  <c r="AC197" i="16"/>
  <c r="AD197" i="16" s="1"/>
  <c r="AC185" i="16"/>
  <c r="AD185" i="16" s="1"/>
  <c r="AC173" i="16"/>
  <c r="AD173" i="16" s="1"/>
  <c r="AC161" i="16"/>
  <c r="AD161" i="16" s="1"/>
  <c r="AC149" i="16"/>
  <c r="AD149" i="16" s="1"/>
  <c r="AC137" i="16"/>
  <c r="AD137" i="16" s="1"/>
  <c r="AC125" i="16"/>
  <c r="AD125" i="16" s="1"/>
  <c r="AC113" i="16"/>
  <c r="AD113" i="16" s="1"/>
  <c r="AC101" i="16"/>
  <c r="AD101" i="16" s="1"/>
  <c r="AC89" i="16"/>
  <c r="AD89" i="16" s="1"/>
  <c r="AC77" i="16"/>
  <c r="AD77" i="16" s="1"/>
  <c r="AC65" i="16"/>
  <c r="AD65" i="16" s="1"/>
  <c r="AC53" i="16"/>
  <c r="AD53" i="16" s="1"/>
  <c r="AC41" i="16"/>
  <c r="AD41" i="16" s="1"/>
  <c r="AC29" i="16"/>
  <c r="AD29" i="16" s="1"/>
  <c r="AC17" i="16"/>
  <c r="AD17" i="16" s="1"/>
  <c r="AC5" i="16"/>
  <c r="AD5" i="16" s="1"/>
  <c r="AF269" i="16"/>
  <c r="AF257" i="16"/>
  <c r="AF245" i="16"/>
  <c r="AF233" i="16"/>
  <c r="AF221" i="16"/>
  <c r="AF209" i="16"/>
  <c r="AF197" i="16"/>
  <c r="AF185" i="16"/>
  <c r="AF173" i="16"/>
  <c r="AF161" i="16"/>
  <c r="AF149" i="16"/>
  <c r="AF137" i="16"/>
  <c r="AF125" i="16"/>
  <c r="AF113" i="16"/>
  <c r="AF101" i="16"/>
  <c r="AF89" i="16"/>
  <c r="AF77" i="16"/>
  <c r="AF65" i="16"/>
  <c r="AF53" i="16"/>
  <c r="AF41" i="16"/>
  <c r="AF29" i="16"/>
  <c r="AF17" i="16"/>
  <c r="AG17" i="16" s="1"/>
  <c r="AE17" i="16" s="1"/>
  <c r="AF5" i="16"/>
  <c r="AI268" i="16"/>
  <c r="AI256" i="16"/>
  <c r="AI244" i="16"/>
  <c r="AJ244" i="16" s="1"/>
  <c r="AH244" i="16" s="1"/>
  <c r="AI232" i="16"/>
  <c r="AI220" i="16"/>
  <c r="AJ220" i="16" s="1"/>
  <c r="AH220" i="16" s="1"/>
  <c r="AI208" i="16"/>
  <c r="AJ208" i="16" s="1"/>
  <c r="AH208" i="16" s="1"/>
  <c r="AI196" i="16"/>
  <c r="AI184" i="16"/>
  <c r="AI172" i="16"/>
  <c r="AI160" i="16"/>
  <c r="AI148" i="16"/>
  <c r="AJ148" i="16" s="1"/>
  <c r="AH148" i="16" s="1"/>
  <c r="AI136" i="16"/>
  <c r="AI124" i="16"/>
  <c r="AI112" i="16"/>
  <c r="AI100" i="16"/>
  <c r="AI88" i="16"/>
  <c r="AI76" i="16"/>
  <c r="AI64" i="16"/>
  <c r="AJ64" i="16" s="1"/>
  <c r="AH64" i="16" s="1"/>
  <c r="AI52" i="16"/>
  <c r="AI40" i="16"/>
  <c r="AI28" i="16"/>
  <c r="AI16" i="16"/>
  <c r="AI4" i="16"/>
  <c r="AI195" i="16"/>
  <c r="AI183" i="16"/>
  <c r="AJ183" i="16" s="1"/>
  <c r="AH183" i="16" s="1"/>
  <c r="AI171" i="16"/>
  <c r="AI159" i="16"/>
  <c r="AI147" i="16"/>
  <c r="AJ147" i="16" s="1"/>
  <c r="AH147" i="16" s="1"/>
  <c r="AI135" i="16"/>
  <c r="AJ135" i="16" s="1"/>
  <c r="AH135" i="16" s="1"/>
  <c r="AI123" i="16"/>
  <c r="AI111" i="16"/>
  <c r="AI99" i="16"/>
  <c r="AI87" i="16"/>
  <c r="AI75" i="16"/>
  <c r="AI63" i="16"/>
  <c r="AI51" i="16"/>
  <c r="AI39" i="16"/>
  <c r="AJ39" i="16" s="1"/>
  <c r="AH39" i="16" s="1"/>
  <c r="AI27" i="16"/>
  <c r="AI15" i="16"/>
  <c r="I16" i="16"/>
  <c r="K19" i="16"/>
  <c r="K18" i="16"/>
  <c r="B19" i="16"/>
  <c r="I18" i="16"/>
  <c r="J18" i="16"/>
  <c r="I19" i="16"/>
  <c r="J17" i="16"/>
  <c r="C20" i="16"/>
  <c r="E20" i="16"/>
  <c r="B20" i="16"/>
  <c r="E19" i="16"/>
  <c r="D16" i="16"/>
  <c r="C19" i="16"/>
  <c r="E17" i="16"/>
  <c r="M8" i="16"/>
  <c r="N8" i="16" s="1"/>
  <c r="R9" i="16"/>
  <c r="R11" i="16" s="1"/>
  <c r="D19" i="16"/>
  <c r="I20" i="16"/>
  <c r="D18" i="16"/>
  <c r="C18" i="16"/>
  <c r="F5" i="16"/>
  <c r="G5" i="16" s="1"/>
  <c r="T5" i="16"/>
  <c r="U5" i="16" s="1"/>
  <c r="L20" i="16"/>
  <c r="B18" i="16"/>
  <c r="C16" i="16"/>
  <c r="Q9" i="16"/>
  <c r="Q11" i="16" s="1"/>
  <c r="L19" i="16"/>
  <c r="D17" i="16"/>
  <c r="J20" i="16"/>
  <c r="C17" i="16"/>
  <c r="B17" i="16"/>
  <c r="B16" i="16"/>
  <c r="D20" i="16"/>
  <c r="L9" i="16"/>
  <c r="L11" i="16" s="1"/>
  <c r="I17" i="16"/>
  <c r="B9" i="16"/>
  <c r="B11" i="16" s="1"/>
  <c r="J16" i="16"/>
  <c r="K16" i="16"/>
  <c r="E9" i="16"/>
  <c r="E11" i="16" s="1"/>
  <c r="F4" i="16"/>
  <c r="G4" i="16" s="1"/>
  <c r="F8" i="16"/>
  <c r="G8" i="16" s="1"/>
  <c r="P9" i="16"/>
  <c r="P11" i="16" s="1"/>
  <c r="F7" i="16"/>
  <c r="G7" i="16" s="1"/>
  <c r="T8" i="16"/>
  <c r="M5" i="16"/>
  <c r="F6" i="16"/>
  <c r="G6" i="16" s="1"/>
  <c r="T7" i="16"/>
  <c r="T6" i="16"/>
  <c r="S9" i="16"/>
  <c r="K9" i="16"/>
  <c r="T4" i="16"/>
  <c r="J9" i="16"/>
  <c r="M6" i="16"/>
  <c r="I9" i="16"/>
  <c r="M4" i="16"/>
  <c r="M7" i="16"/>
  <c r="D9" i="16"/>
  <c r="D11" i="16" s="1"/>
  <c r="C9" i="16"/>
  <c r="C11" i="16" s="1"/>
  <c r="AD248" i="16"/>
  <c r="AD224" i="16"/>
  <c r="AD270" i="16"/>
  <c r="AD258" i="16"/>
  <c r="AD198" i="16"/>
  <c r="AD4" i="16"/>
  <c r="AD244" i="16"/>
  <c r="AD220" i="16"/>
  <c r="AD208" i="16"/>
  <c r="AD160" i="16"/>
  <c r="AD148" i="16"/>
  <c r="AD100" i="16"/>
  <c r="AD76" i="16"/>
  <c r="AD64" i="16"/>
  <c r="AD52" i="16"/>
  <c r="AD40" i="16"/>
  <c r="AD279" i="16"/>
  <c r="AD219" i="16"/>
  <c r="AD195" i="16"/>
  <c r="AD159" i="16"/>
  <c r="AD147" i="16"/>
  <c r="AD135" i="16"/>
  <c r="AD75" i="16"/>
  <c r="AD51" i="16"/>
  <c r="AD39" i="16"/>
  <c r="AD15" i="16"/>
  <c r="AD266" i="16"/>
  <c r="AD254" i="16"/>
  <c r="AD242" i="16"/>
  <c r="AG120" i="16"/>
  <c r="AE120" i="16" s="1"/>
  <c r="AD229" i="16"/>
  <c r="AD205" i="16"/>
  <c r="AD181" i="16"/>
  <c r="AD276" i="16"/>
  <c r="AD264" i="16"/>
  <c r="AD216" i="16"/>
  <c r="AD204" i="16"/>
  <c r="AD275" i="16"/>
  <c r="AD263" i="16"/>
  <c r="AD203" i="16"/>
  <c r="AD274" i="16"/>
  <c r="AD250" i="16"/>
  <c r="AD190" i="16"/>
  <c r="AD261" i="16"/>
  <c r="AD249" i="16"/>
  <c r="AB114" i="16"/>
  <c r="AG114" i="16"/>
  <c r="AE114" i="16" s="1"/>
  <c r="AB237" i="16"/>
  <c r="AB259" i="16"/>
  <c r="AB223" i="16"/>
  <c r="AB211" i="16"/>
  <c r="AJ199" i="16"/>
  <c r="AH199" i="16" s="1"/>
  <c r="AB115" i="16"/>
  <c r="AB79" i="16"/>
  <c r="AB67" i="16"/>
  <c r="AG67" i="16"/>
  <c r="AE67" i="16" s="1"/>
  <c r="AB55" i="16"/>
  <c r="AJ55" i="16"/>
  <c r="AH55" i="16" s="1"/>
  <c r="AG55" i="16"/>
  <c r="AE55" i="16" s="1"/>
  <c r="AB137" i="16"/>
  <c r="AG220" i="16"/>
  <c r="AE220" i="16" s="1"/>
  <c r="AG208" i="16"/>
  <c r="AE208" i="16" s="1"/>
  <c r="AB270" i="16"/>
  <c r="AB269" i="16"/>
  <c r="AG279" i="16"/>
  <c r="AE279" i="16" s="1"/>
  <c r="AG64" i="16"/>
  <c r="AE64" i="16" s="1"/>
  <c r="AB162" i="16"/>
  <c r="AB30" i="16"/>
  <c r="AB125" i="16"/>
  <c r="AB254" i="16"/>
  <c r="AJ254" i="16"/>
  <c r="AH254" i="16" s="1"/>
  <c r="AB158" i="16"/>
  <c r="AB122" i="16"/>
  <c r="AB110" i="16"/>
  <c r="AJ110" i="16"/>
  <c r="AH110" i="16" s="1"/>
  <c r="AG110" i="16"/>
  <c r="AE110" i="16" s="1"/>
  <c r="AB98" i="16"/>
  <c r="AG98" i="16"/>
  <c r="AE98" i="16" s="1"/>
  <c r="AB38" i="16"/>
  <c r="AB14" i="16"/>
  <c r="AG205" i="16"/>
  <c r="AE205" i="16" s="1"/>
  <c r="AG6" i="16"/>
  <c r="AE6" i="16" s="1"/>
  <c r="AB109" i="16"/>
  <c r="AB73" i="16"/>
  <c r="AB61" i="16"/>
  <c r="AG61" i="16"/>
  <c r="AE61" i="16" s="1"/>
  <c r="AB49" i="16"/>
  <c r="AG49" i="16"/>
  <c r="AE49" i="16" s="1"/>
  <c r="AB37" i="16"/>
  <c r="AG276" i="16"/>
  <c r="AE276" i="16" s="1"/>
  <c r="AG264" i="16"/>
  <c r="AE264" i="16" s="1"/>
  <c r="AB182" i="16"/>
  <c r="AB204" i="16"/>
  <c r="AB180" i="16"/>
  <c r="AJ168" i="16"/>
  <c r="AH168" i="16" s="1"/>
  <c r="AB144" i="16"/>
  <c r="AB132" i="16"/>
  <c r="AB120" i="16"/>
  <c r="AB36" i="16"/>
  <c r="AG147" i="16"/>
  <c r="AE147" i="16" s="1"/>
  <c r="AG269" i="16"/>
  <c r="AE269" i="16" s="1"/>
  <c r="AB266" i="16"/>
  <c r="AB275" i="16"/>
  <c r="AB263" i="16"/>
  <c r="AJ263" i="16"/>
  <c r="AH263" i="16" s="1"/>
  <c r="AB215" i="16"/>
  <c r="AB179" i="16"/>
  <c r="AG167" i="16"/>
  <c r="AE167" i="16" s="1"/>
  <c r="AB143" i="16"/>
  <c r="AB131" i="16"/>
  <c r="AG131" i="16"/>
  <c r="AE131" i="16" s="1"/>
  <c r="AB119" i="16"/>
  <c r="AJ119" i="16"/>
  <c r="AH119" i="16" s="1"/>
  <c r="AG119" i="16"/>
  <c r="AE119" i="16" s="1"/>
  <c r="AB35" i="16"/>
  <c r="AG183" i="16"/>
  <c r="AE183" i="16" s="1"/>
  <c r="AB258" i="16"/>
  <c r="AB126" i="16"/>
  <c r="AB242" i="16"/>
  <c r="AB274" i="16"/>
  <c r="AB250" i="16"/>
  <c r="AJ250" i="16"/>
  <c r="AH250" i="16" s="1"/>
  <c r="AB178" i="16"/>
  <c r="AB154" i="16"/>
  <c r="AJ154" i="16"/>
  <c r="AH154" i="16" s="1"/>
  <c r="AG154" i="16"/>
  <c r="AE154" i="16" s="1"/>
  <c r="AB34" i="16"/>
  <c r="AG237" i="16"/>
  <c r="AE237" i="16" s="1"/>
  <c r="AG181" i="16"/>
  <c r="AE181" i="16" s="1"/>
  <c r="AB249" i="16"/>
  <c r="AB213" i="16"/>
  <c r="AB117" i="16"/>
  <c r="AJ117" i="16"/>
  <c r="AH117" i="16" s="1"/>
  <c r="AG117" i="16"/>
  <c r="AE117" i="16" s="1"/>
  <c r="AB81" i="16"/>
  <c r="AB69" i="16"/>
  <c r="AG69" i="16"/>
  <c r="AE69" i="16" s="1"/>
  <c r="AB9" i="16"/>
  <c r="AG135" i="16"/>
  <c r="AE135" i="16" s="1"/>
  <c r="AB18" i="16"/>
  <c r="AB261" i="16"/>
  <c r="AB189" i="16"/>
  <c r="AB224" i="16"/>
  <c r="AB212" i="16"/>
  <c r="AJ212" i="16"/>
  <c r="AH212" i="16" s="1"/>
  <c r="AB188" i="16"/>
  <c r="AB176" i="16"/>
  <c r="AG176" i="16"/>
  <c r="AE176" i="16" s="1"/>
  <c r="AB164" i="16"/>
  <c r="AG164" i="16"/>
  <c r="AE164" i="16" s="1"/>
  <c r="AB80" i="16"/>
  <c r="AB44" i="16"/>
  <c r="AB32" i="16"/>
  <c r="AJ32" i="16"/>
  <c r="AH32" i="16" s="1"/>
  <c r="AG32" i="16"/>
  <c r="AE32" i="16" s="1"/>
  <c r="AB20" i="16"/>
  <c r="AG20" i="16"/>
  <c r="AE20" i="16" s="1"/>
  <c r="AG211" i="16"/>
  <c r="AE211" i="16" s="1"/>
  <c r="AG178" i="16"/>
  <c r="AE178" i="16" s="1"/>
  <c r="AG132" i="16"/>
  <c r="AE132" i="16" s="1"/>
  <c r="AB229" i="16"/>
  <c r="AB205" i="16"/>
  <c r="AB181" i="16"/>
  <c r="AB145" i="16"/>
  <c r="AB276" i="16"/>
  <c r="AB264" i="16"/>
  <c r="AB29" i="16"/>
  <c r="AB244" i="16"/>
  <c r="AB160" i="16"/>
  <c r="AB148" i="16"/>
  <c r="AB64" i="16"/>
  <c r="AB52" i="16"/>
  <c r="AB40" i="16"/>
  <c r="AJ81" i="16" l="1"/>
  <c r="AH81" i="16" s="1"/>
  <c r="AJ46" i="16"/>
  <c r="AH46" i="16" s="1"/>
  <c r="AG219" i="16"/>
  <c r="AE219" i="16" s="1"/>
  <c r="AJ249" i="16"/>
  <c r="AH249" i="16" s="1"/>
  <c r="AB256" i="16"/>
  <c r="AB71" i="16"/>
  <c r="AB151" i="16"/>
  <c r="AD87" i="16"/>
  <c r="AD217" i="16"/>
  <c r="BF18" i="16"/>
  <c r="AJ129" i="16"/>
  <c r="AH129" i="16" s="1"/>
  <c r="AB194" i="16"/>
  <c r="AB72" i="16"/>
  <c r="AB116" i="16"/>
  <c r="AD231" i="16"/>
  <c r="AJ75" i="16"/>
  <c r="AH75" i="16" s="1"/>
  <c r="BJ4" i="16"/>
  <c r="AB260" i="16"/>
  <c r="AB50" i="16"/>
  <c r="AG232" i="16"/>
  <c r="AE232" i="16" s="1"/>
  <c r="AG153" i="16"/>
  <c r="AE153" i="16" s="1"/>
  <c r="AB105" i="16"/>
  <c r="BK3" i="16"/>
  <c r="AB133" i="16"/>
  <c r="BF15" i="16"/>
  <c r="BI4" i="16"/>
  <c r="BI6" i="16"/>
  <c r="BF17" i="16"/>
  <c r="BK4" i="16"/>
  <c r="AJ274" i="16"/>
  <c r="AH274" i="16" s="1"/>
  <c r="BK5" i="16"/>
  <c r="BJ6" i="16"/>
  <c r="BI5" i="16"/>
  <c r="BL5" i="16" s="1"/>
  <c r="BF4" i="16"/>
  <c r="BI3" i="16"/>
  <c r="AJ190" i="16"/>
  <c r="AH190" i="16" s="1"/>
  <c r="AG51" i="16"/>
  <c r="AE51" i="16" s="1"/>
  <c r="AG195" i="16"/>
  <c r="AE195" i="16" s="1"/>
  <c r="AB74" i="16"/>
  <c r="AB225" i="16"/>
  <c r="AD232" i="16"/>
  <c r="BF22" i="16"/>
  <c r="BF25" i="16"/>
  <c r="BK6" i="16"/>
  <c r="BJ3" i="16"/>
  <c r="BJ5" i="16"/>
  <c r="AJ4" i="16"/>
  <c r="AH4" i="16" s="1"/>
  <c r="AB153" i="16"/>
  <c r="AG133" i="16"/>
  <c r="AE133" i="16" s="1"/>
  <c r="AJ133" i="16"/>
  <c r="AH133" i="16" s="1"/>
  <c r="BF43" i="16"/>
  <c r="AJ242" i="16"/>
  <c r="AH242" i="16" s="1"/>
  <c r="AG172" i="16"/>
  <c r="AE172" i="16" s="1"/>
  <c r="BF42" i="16"/>
  <c r="AB7" i="16"/>
  <c r="AB54" i="16"/>
  <c r="AG33" i="16"/>
  <c r="AE33" i="16" s="1"/>
  <c r="AD238" i="16"/>
  <c r="AG260" i="16"/>
  <c r="AE260" i="16" s="1"/>
  <c r="AJ276" i="16"/>
  <c r="AH276" i="16" s="1"/>
  <c r="AG201" i="16"/>
  <c r="AE201" i="16" s="1"/>
  <c r="AG262" i="16"/>
  <c r="AE262" i="16" s="1"/>
  <c r="BF48" i="16"/>
  <c r="AG273" i="16"/>
  <c r="AE273" i="16" s="1"/>
  <c r="AB65" i="16"/>
  <c r="AJ33" i="16"/>
  <c r="AH33" i="16" s="1"/>
  <c r="AJ273" i="16"/>
  <c r="AH273" i="16" s="1"/>
  <c r="AB209" i="16"/>
  <c r="AB33" i="16"/>
  <c r="AJ213" i="16"/>
  <c r="AH213" i="16" s="1"/>
  <c r="AB273" i="16"/>
  <c r="AJ123" i="16"/>
  <c r="AH123" i="16" s="1"/>
  <c r="AB246" i="16"/>
  <c r="AJ232" i="16"/>
  <c r="AH232" i="16" s="1"/>
  <c r="AD230" i="16"/>
  <c r="AJ153" i="16"/>
  <c r="AH153" i="16" s="1"/>
  <c r="AB113" i="16"/>
  <c r="AG86" i="16"/>
  <c r="AE86" i="16" s="1"/>
  <c r="AJ160" i="16"/>
  <c r="AH160" i="16" s="1"/>
  <c r="AB201" i="16"/>
  <c r="AG189" i="16"/>
  <c r="AE189" i="16" s="1"/>
  <c r="BF31" i="16"/>
  <c r="AJ164" i="16"/>
  <c r="AH164" i="16" s="1"/>
  <c r="AG213" i="16"/>
  <c r="AE213" i="16" s="1"/>
  <c r="AB173" i="16"/>
  <c r="AG199" i="16"/>
  <c r="AE199" i="16" s="1"/>
  <c r="AJ262" i="16"/>
  <c r="AH262" i="16" s="1"/>
  <c r="AB199" i="16"/>
  <c r="BF26" i="16"/>
  <c r="AB19" i="16"/>
  <c r="BF30" i="16"/>
  <c r="BF33" i="16"/>
  <c r="AB62" i="16"/>
  <c r="AG65" i="16"/>
  <c r="AE65" i="16" s="1"/>
  <c r="AG209" i="16"/>
  <c r="AE209" i="16" s="1"/>
  <c r="AJ54" i="16"/>
  <c r="AH54" i="16" s="1"/>
  <c r="AJ198" i="16"/>
  <c r="AH198" i="16" s="1"/>
  <c r="AG7" i="16"/>
  <c r="AE7" i="16" s="1"/>
  <c r="AJ151" i="16"/>
  <c r="AH151" i="16" s="1"/>
  <c r="AG116" i="16"/>
  <c r="AE116" i="16" s="1"/>
  <c r="AJ260" i="16"/>
  <c r="AH260" i="16" s="1"/>
  <c r="AG94" i="16"/>
  <c r="AE94" i="16" s="1"/>
  <c r="AG71" i="16"/>
  <c r="AE71" i="16" s="1"/>
  <c r="AJ59" i="16"/>
  <c r="AH59" i="16" s="1"/>
  <c r="AJ132" i="16"/>
  <c r="AH132" i="16" s="1"/>
  <c r="AG145" i="16"/>
  <c r="AE145" i="16" s="1"/>
  <c r="AJ37" i="16"/>
  <c r="AH37" i="16" s="1"/>
  <c r="AT7" i="16" s="1"/>
  <c r="AU7" i="16" s="1"/>
  <c r="AJ181" i="16"/>
  <c r="AH181" i="16" s="1"/>
  <c r="AJ50" i="16"/>
  <c r="AH50" i="16" s="1"/>
  <c r="AG194" i="16"/>
  <c r="AE194" i="16" s="1"/>
  <c r="AG87" i="16"/>
  <c r="AE87" i="16" s="1"/>
  <c r="AG231" i="16"/>
  <c r="AE231" i="16" s="1"/>
  <c r="AG81" i="16"/>
  <c r="AE81" i="16" s="1"/>
  <c r="AB262" i="16"/>
  <c r="AG118" i="16"/>
  <c r="AE118" i="16" s="1"/>
  <c r="AD262" i="16"/>
  <c r="AG40" i="16"/>
  <c r="AE40" i="16" s="1"/>
  <c r="AJ100" i="16"/>
  <c r="AH100" i="16" s="1"/>
  <c r="BF46" i="16"/>
  <c r="BF13" i="16"/>
  <c r="BF36" i="16"/>
  <c r="BF11" i="16"/>
  <c r="BF45" i="16"/>
  <c r="BF8" i="16"/>
  <c r="BF20" i="16"/>
  <c r="BF7" i="16"/>
  <c r="BF24" i="16"/>
  <c r="BF21" i="16"/>
  <c r="BF44" i="16"/>
  <c r="BF23" i="16"/>
  <c r="BF28" i="16"/>
  <c r="BF19" i="16"/>
  <c r="BF10" i="16"/>
  <c r="BF35" i="16"/>
  <c r="BF47" i="16"/>
  <c r="BF34" i="16"/>
  <c r="BF9" i="16"/>
  <c r="AB214" i="16"/>
  <c r="AJ214" i="16"/>
  <c r="AH214" i="16" s="1"/>
  <c r="AB58" i="16"/>
  <c r="AB13" i="16"/>
  <c r="AG113" i="16"/>
  <c r="AE113" i="16" s="1"/>
  <c r="AG46" i="16"/>
  <c r="AE46" i="16" s="1"/>
  <c r="AG257" i="16"/>
  <c r="AE257" i="16" s="1"/>
  <c r="AJ194" i="16"/>
  <c r="AH194" i="16" s="1"/>
  <c r="AB163" i="16"/>
  <c r="AD272" i="16"/>
  <c r="AJ40" i="16"/>
  <c r="AH40" i="16" s="1"/>
  <c r="AJ243" i="16"/>
  <c r="AH243" i="16" s="1"/>
  <c r="AJ106" i="16"/>
  <c r="AH106" i="16" s="1"/>
  <c r="AG214" i="16"/>
  <c r="AE214" i="16" s="1"/>
  <c r="AB46" i="16"/>
  <c r="AG54" i="16"/>
  <c r="AE54" i="16" s="1"/>
  <c r="AB70" i="16"/>
  <c r="AG241" i="16"/>
  <c r="AE241" i="16" s="1"/>
  <c r="AD227" i="16"/>
  <c r="AJ241" i="16"/>
  <c r="AH241" i="16" s="1"/>
  <c r="AJ95" i="16"/>
  <c r="AH95" i="16" s="1"/>
  <c r="AD99" i="16"/>
  <c r="AD243" i="16"/>
  <c r="AB228" i="16"/>
  <c r="AB257" i="16"/>
  <c r="AN31" i="16" s="1"/>
  <c r="AO31" i="16" s="1"/>
  <c r="AB210" i="16"/>
  <c r="AG10" i="16"/>
  <c r="AE10" i="16" s="1"/>
  <c r="AB241" i="16"/>
  <c r="AB45" i="16"/>
  <c r="AB106" i="16"/>
  <c r="AB128" i="16"/>
  <c r="AB57" i="16"/>
  <c r="AB83" i="16"/>
  <c r="AB84" i="16"/>
  <c r="AG29" i="16"/>
  <c r="AE29" i="16" s="1"/>
  <c r="AJ173" i="16"/>
  <c r="AH173" i="16" s="1"/>
  <c r="AG18" i="16"/>
  <c r="AE18" i="16" s="1"/>
  <c r="AG162" i="16"/>
  <c r="AE162" i="16" s="1"/>
  <c r="AJ116" i="16"/>
  <c r="AH116" i="16" s="1"/>
  <c r="AJ102" i="16"/>
  <c r="AH102" i="16" s="1"/>
  <c r="AJ246" i="16"/>
  <c r="AH246" i="16" s="1"/>
  <c r="AG115" i="16"/>
  <c r="AE115" i="16" s="1"/>
  <c r="AG259" i="16"/>
  <c r="AE259" i="16" s="1"/>
  <c r="AJ67" i="16"/>
  <c r="AH67" i="16" s="1"/>
  <c r="AJ211" i="16"/>
  <c r="AH211" i="16" s="1"/>
  <c r="AG80" i="16"/>
  <c r="AE80" i="16" s="1"/>
  <c r="AG224" i="16"/>
  <c r="AE224" i="16" s="1"/>
  <c r="AJ189" i="16"/>
  <c r="AH189" i="16" s="1"/>
  <c r="AJ58" i="16"/>
  <c r="AH58" i="16" s="1"/>
  <c r="AG35" i="16"/>
  <c r="AE35" i="16" s="1"/>
  <c r="AJ179" i="16"/>
  <c r="AH179" i="16" s="1"/>
  <c r="AG36" i="16"/>
  <c r="AE36" i="16" s="1"/>
  <c r="AJ180" i="16"/>
  <c r="AH180" i="16" s="1"/>
  <c r="AG109" i="16"/>
  <c r="AE109" i="16" s="1"/>
  <c r="AJ145" i="16"/>
  <c r="AH145" i="16" s="1"/>
  <c r="AG14" i="16"/>
  <c r="AE14" i="16" s="1"/>
  <c r="AG158" i="16"/>
  <c r="AE158" i="16" s="1"/>
  <c r="AJ38" i="16"/>
  <c r="AH38" i="16" s="1"/>
  <c r="AJ182" i="16"/>
  <c r="AH182" i="16" s="1"/>
  <c r="AG268" i="16"/>
  <c r="AE268" i="16" s="1"/>
  <c r="AG105" i="16"/>
  <c r="AE105" i="16" s="1"/>
  <c r="AJ196" i="16"/>
  <c r="AH196" i="16" s="1"/>
  <c r="AJ10" i="16"/>
  <c r="AH10" i="16" s="1"/>
  <c r="AG102" i="16"/>
  <c r="AE102" i="16" s="1"/>
  <c r="AG151" i="16"/>
  <c r="AE151" i="16" s="1"/>
  <c r="AD206" i="16"/>
  <c r="AB10" i="16"/>
  <c r="AB102" i="16"/>
  <c r="AG50" i="16"/>
  <c r="AE50" i="16" s="1"/>
  <c r="AG246" i="16"/>
  <c r="AE246" i="16" s="1"/>
  <c r="AJ7" i="16"/>
  <c r="AH7" i="16" s="1"/>
  <c r="AJ87" i="16"/>
  <c r="AH87" i="16" s="1"/>
  <c r="AJ114" i="16"/>
  <c r="AH114" i="16" s="1"/>
  <c r="AJ258" i="16"/>
  <c r="AH258" i="16" s="1"/>
  <c r="AJ20" i="16"/>
  <c r="AH20" i="16" s="1"/>
  <c r="AG70" i="16"/>
  <c r="AE70" i="16" s="1"/>
  <c r="AG274" i="16"/>
  <c r="AE274" i="16" s="1"/>
  <c r="AB59" i="16"/>
  <c r="AG104" i="16"/>
  <c r="AE104" i="16" s="1"/>
  <c r="AJ203" i="16"/>
  <c r="AH203" i="16" s="1"/>
  <c r="AD268" i="16"/>
  <c r="AJ77" i="16"/>
  <c r="AH77" i="16" s="1"/>
  <c r="AJ221" i="16"/>
  <c r="AH221" i="16" s="1"/>
  <c r="AJ19" i="16"/>
  <c r="AH19" i="16" s="1"/>
  <c r="AJ163" i="16"/>
  <c r="AH163" i="16" s="1"/>
  <c r="AG128" i="16"/>
  <c r="AE128" i="16" s="1"/>
  <c r="AG84" i="16"/>
  <c r="AE84" i="16" s="1"/>
  <c r="AJ228" i="16"/>
  <c r="AH228" i="16" s="1"/>
  <c r="AJ62" i="16"/>
  <c r="AH62" i="16" s="1"/>
  <c r="AJ206" i="16"/>
  <c r="AH206" i="16" s="1"/>
  <c r="AB197" i="16"/>
  <c r="AJ104" i="16"/>
  <c r="AH104" i="16" s="1"/>
  <c r="AG139" i="16"/>
  <c r="AE139" i="16" s="1"/>
  <c r="AD60" i="16"/>
  <c r="AB104" i="16"/>
  <c r="AJ248" i="16"/>
  <c r="AH248" i="16" s="1"/>
  <c r="AJ139" i="16"/>
  <c r="AH139" i="16" s="1"/>
  <c r="AB221" i="16"/>
  <c r="AB66" i="16"/>
  <c r="AJ192" i="16"/>
  <c r="AH192" i="16" s="1"/>
  <c r="AG42" i="16"/>
  <c r="AE42" i="16" s="1"/>
  <c r="AB48" i="16"/>
  <c r="AG58" i="16"/>
  <c r="AE58" i="16" s="1"/>
  <c r="AJ137" i="16"/>
  <c r="AH137" i="16" s="1"/>
  <c r="AJ126" i="16"/>
  <c r="AH126" i="16" s="1"/>
  <c r="AJ270" i="16"/>
  <c r="AH270" i="16" s="1"/>
  <c r="AG188" i="16"/>
  <c r="AE188" i="16" s="1"/>
  <c r="AJ143" i="16"/>
  <c r="AH143" i="16" s="1"/>
  <c r="AG144" i="16"/>
  <c r="AE144" i="16" s="1"/>
  <c r="AJ73" i="16"/>
  <c r="AH73" i="16" s="1"/>
  <c r="AJ122" i="16"/>
  <c r="AH122" i="16" s="1"/>
  <c r="AJ266" i="16"/>
  <c r="AH266" i="16" s="1"/>
  <c r="AG159" i="16"/>
  <c r="AE159" i="16" s="1"/>
  <c r="AB77" i="16"/>
  <c r="AB191" i="16"/>
  <c r="AJ141" i="16"/>
  <c r="AH141" i="16" s="1"/>
  <c r="AJ35" i="16"/>
  <c r="AH35" i="16" s="1"/>
  <c r="AB271" i="16"/>
  <c r="AG179" i="16"/>
  <c r="AE179" i="16" s="1"/>
  <c r="AG63" i="16"/>
  <c r="AE63" i="16" s="1"/>
  <c r="AG271" i="16"/>
  <c r="AE271" i="16" s="1"/>
  <c r="AJ36" i="16"/>
  <c r="AH36" i="16" s="1"/>
  <c r="AG185" i="16"/>
  <c r="AE185" i="16" s="1"/>
  <c r="AG196" i="16"/>
  <c r="AE196" i="16" s="1"/>
  <c r="AJ224" i="16"/>
  <c r="AH224" i="16" s="1"/>
  <c r="AG141" i="16"/>
  <c r="AE141" i="16" s="1"/>
  <c r="AJ191" i="16"/>
  <c r="AH191" i="16" s="1"/>
  <c r="AJ48" i="16"/>
  <c r="AH48" i="16" s="1"/>
  <c r="AJ30" i="16"/>
  <c r="AH30" i="16" s="1"/>
  <c r="AG173" i="16"/>
  <c r="AE173" i="16" s="1"/>
  <c r="AB127" i="16"/>
  <c r="AD192" i="16"/>
  <c r="AJ63" i="16"/>
  <c r="AH63" i="16" s="1"/>
  <c r="AB196" i="16"/>
  <c r="AG180" i="16"/>
  <c r="AE180" i="16" s="1"/>
  <c r="AJ170" i="16"/>
  <c r="AH170" i="16" s="1"/>
  <c r="AG47" i="16"/>
  <c r="AE47" i="16" s="1"/>
  <c r="AJ42" i="16"/>
  <c r="AH42" i="16" s="1"/>
  <c r="AB139" i="16"/>
  <c r="AJ236" i="16"/>
  <c r="AH236" i="16" s="1"/>
  <c r="AG197" i="16"/>
  <c r="AE197" i="16" s="1"/>
  <c r="AG236" i="16"/>
  <c r="AE236" i="16" s="1"/>
  <c r="AB170" i="16"/>
  <c r="AJ47" i="16"/>
  <c r="AH47" i="16" s="1"/>
  <c r="AG121" i="16"/>
  <c r="AE121" i="16" s="1"/>
  <c r="AB42" i="16"/>
  <c r="AB236" i="16"/>
  <c r="AJ70" i="16"/>
  <c r="AH70" i="16" s="1"/>
  <c r="AJ13" i="16"/>
  <c r="AH13" i="16" s="1"/>
  <c r="AB141" i="16"/>
  <c r="AJ186" i="16"/>
  <c r="AH186" i="16" s="1"/>
  <c r="AJ78" i="16"/>
  <c r="AH78" i="16" s="1"/>
  <c r="AJ105" i="16"/>
  <c r="AH105" i="16" s="1"/>
  <c r="AJ174" i="16"/>
  <c r="AH174" i="16" s="1"/>
  <c r="AB268" i="16"/>
  <c r="AB121" i="16"/>
  <c r="AB186" i="16"/>
  <c r="AJ26" i="16"/>
  <c r="AH26" i="16" s="1"/>
  <c r="AG207" i="16"/>
  <c r="AE207" i="16" s="1"/>
  <c r="AB174" i="16"/>
  <c r="AD207" i="16"/>
  <c r="AD196" i="16"/>
  <c r="AB93" i="16"/>
  <c r="AJ202" i="16"/>
  <c r="AH202" i="16" s="1"/>
  <c r="AB47" i="16"/>
  <c r="AG186" i="16"/>
  <c r="AE186" i="16" s="1"/>
  <c r="AG174" i="16"/>
  <c r="AE174" i="16" s="1"/>
  <c r="AB202" i="16"/>
  <c r="AG26" i="16"/>
  <c r="AE26" i="16" s="1"/>
  <c r="AB53" i="16"/>
  <c r="AB92" i="16"/>
  <c r="AG130" i="16"/>
  <c r="AE130" i="16" s="1"/>
  <c r="AG41" i="16"/>
  <c r="AE41" i="16" s="1"/>
  <c r="AG193" i="16"/>
  <c r="AE193" i="16" s="1"/>
  <c r="AG125" i="16"/>
  <c r="AE125" i="16" s="1"/>
  <c r="AG170" i="16"/>
  <c r="AE170" i="16" s="1"/>
  <c r="AG92" i="16"/>
  <c r="AE92" i="16" s="1"/>
  <c r="AB26" i="16"/>
  <c r="AD193" i="16"/>
  <c r="AB130" i="16"/>
  <c r="AJ268" i="16"/>
  <c r="AH268" i="16" s="1"/>
  <c r="AJ113" i="16"/>
  <c r="AH113" i="16" s="1"/>
  <c r="AJ257" i="16"/>
  <c r="AH257" i="16" s="1"/>
  <c r="AJ79" i="16"/>
  <c r="AH79" i="16" s="1"/>
  <c r="AJ223" i="16"/>
  <c r="AH223" i="16" s="1"/>
  <c r="AJ44" i="16"/>
  <c r="AH44" i="16" s="1"/>
  <c r="AJ22" i="16"/>
  <c r="AH22" i="16" s="1"/>
  <c r="AJ166" i="16"/>
  <c r="AH166" i="16" s="1"/>
  <c r="AJ130" i="16"/>
  <c r="AH130" i="16" s="1"/>
  <c r="AG253" i="16"/>
  <c r="AE253" i="16" s="1"/>
  <c r="AJ131" i="16"/>
  <c r="AH131" i="16" s="1"/>
  <c r="AJ275" i="16"/>
  <c r="AH275" i="16" s="1"/>
  <c r="AJ60" i="16"/>
  <c r="AH60" i="16" s="1"/>
  <c r="AJ204" i="16"/>
  <c r="AH204" i="16" s="1"/>
  <c r="AJ217" i="16"/>
  <c r="AH217" i="16" s="1"/>
  <c r="AJ109" i="16"/>
  <c r="AH109" i="16" s="1"/>
  <c r="AJ15" i="16"/>
  <c r="AH15" i="16" s="1"/>
  <c r="AG124" i="16"/>
  <c r="AE124" i="16" s="1"/>
  <c r="AJ88" i="16"/>
  <c r="AH88" i="16" s="1"/>
  <c r="AJ238" i="16"/>
  <c r="AH238" i="16" s="1"/>
  <c r="AG93" i="16"/>
  <c r="AE93" i="16" s="1"/>
  <c r="AJ225" i="16"/>
  <c r="AH225" i="16" s="1"/>
  <c r="AB185" i="16"/>
  <c r="AG48" i="16"/>
  <c r="AE48" i="16" s="1"/>
  <c r="AG191" i="16"/>
  <c r="AE191" i="16" s="1"/>
  <c r="AJ29" i="16"/>
  <c r="AH29" i="16" s="1"/>
  <c r="AJ185" i="16"/>
  <c r="AH185" i="16" s="1"/>
  <c r="AG30" i="16"/>
  <c r="AE30" i="16" s="1"/>
  <c r="AG53" i="16"/>
  <c r="AE53" i="16" s="1"/>
  <c r="AG127" i="16"/>
  <c r="AE127" i="16" s="1"/>
  <c r="AD63" i="16"/>
  <c r="AJ51" i="16"/>
  <c r="AH51" i="16" s="1"/>
  <c r="AJ195" i="16"/>
  <c r="AH195" i="16" s="1"/>
  <c r="AJ125" i="16"/>
  <c r="AH125" i="16" s="1"/>
  <c r="AJ269" i="16"/>
  <c r="AH269" i="16" s="1"/>
  <c r="AJ92" i="16"/>
  <c r="AH92" i="16" s="1"/>
  <c r="AJ34" i="16"/>
  <c r="AH34" i="16" s="1"/>
  <c r="AT6" i="16" s="1"/>
  <c r="AJ178" i="16"/>
  <c r="AH178" i="16" s="1"/>
  <c r="AJ24" i="16"/>
  <c r="AH24" i="16" s="1"/>
  <c r="AJ72" i="16"/>
  <c r="AH72" i="16" s="1"/>
  <c r="AJ216" i="16"/>
  <c r="AH216" i="16" s="1"/>
  <c r="AG229" i="16"/>
  <c r="AE229" i="16" s="1"/>
  <c r="AJ121" i="16"/>
  <c r="AH121" i="16" s="1"/>
  <c r="AJ14" i="16"/>
  <c r="AH14" i="16" s="1"/>
  <c r="AJ158" i="16"/>
  <c r="AH158" i="16" s="1"/>
  <c r="AJ172" i="16"/>
  <c r="AH172" i="16" s="1"/>
  <c r="AJ256" i="16"/>
  <c r="AH256" i="16" s="1"/>
  <c r="AJ57" i="16"/>
  <c r="AH57" i="16" s="1"/>
  <c r="AJ207" i="16"/>
  <c r="AH207" i="16" s="1"/>
  <c r="AB24" i="16"/>
  <c r="AB97" i="16"/>
  <c r="AB247" i="16"/>
  <c r="AD24" i="16"/>
  <c r="AB17" i="16"/>
  <c r="AG11" i="16"/>
  <c r="AE11" i="16" s="1"/>
  <c r="AJ167" i="16"/>
  <c r="AH167" i="16" s="1"/>
  <c r="AB168" i="16"/>
  <c r="AB6" i="16"/>
  <c r="AJ91" i="16"/>
  <c r="AH91" i="16" s="1"/>
  <c r="AD172" i="16"/>
  <c r="AJ229" i="16"/>
  <c r="AH229" i="16" s="1"/>
  <c r="AB169" i="16"/>
  <c r="AB161" i="16"/>
  <c r="AG235" i="16"/>
  <c r="AE235" i="16" s="1"/>
  <c r="AJ68" i="16"/>
  <c r="AH68" i="16" s="1"/>
  <c r="AJ23" i="16"/>
  <c r="AH23" i="16" s="1"/>
  <c r="AJ103" i="16"/>
  <c r="AH103" i="16" s="1"/>
  <c r="AD265" i="16"/>
  <c r="AJ265" i="16"/>
  <c r="AH265" i="16" s="1"/>
  <c r="AJ17" i="16"/>
  <c r="AH17" i="16" s="1"/>
  <c r="AG247" i="16"/>
  <c r="AE247" i="16" s="1"/>
  <c r="AB68" i="16"/>
  <c r="AN11" i="16" s="1"/>
  <c r="AO11" i="16" s="1"/>
  <c r="AG150" i="16"/>
  <c r="AE150" i="16" s="1"/>
  <c r="AB23" i="16"/>
  <c r="AG256" i="16"/>
  <c r="AE256" i="16" s="1"/>
  <c r="AB103" i="16"/>
  <c r="AG168" i="16"/>
  <c r="AE168" i="16" s="1"/>
  <c r="AB88" i="16"/>
  <c r="AG68" i="16"/>
  <c r="AE68" i="16" s="1"/>
  <c r="AG23" i="16"/>
  <c r="AE23" i="16" s="1"/>
  <c r="AB167" i="16"/>
  <c r="AB138" i="16"/>
  <c r="AG103" i="16"/>
  <c r="AE103" i="16" s="1"/>
  <c r="AB172" i="16"/>
  <c r="AB150" i="16"/>
  <c r="AG57" i="16"/>
  <c r="AE57" i="16" s="1"/>
  <c r="AG165" i="16"/>
  <c r="AE165" i="16" s="1"/>
  <c r="AG39" i="16"/>
  <c r="AE39" i="16" s="1"/>
  <c r="AG34" i="16"/>
  <c r="AE34" i="16" s="1"/>
  <c r="AG146" i="16"/>
  <c r="AE146" i="16" s="1"/>
  <c r="AJ165" i="16"/>
  <c r="AH165" i="16" s="1"/>
  <c r="AJ83" i="16"/>
  <c r="AH83" i="16" s="1"/>
  <c r="AJ227" i="16"/>
  <c r="AH227" i="16" s="1"/>
  <c r="AJ9" i="16"/>
  <c r="AH9" i="16" s="1"/>
  <c r="AG161" i="16"/>
  <c r="AE161" i="16" s="1"/>
  <c r="AG100" i="16"/>
  <c r="AE100" i="16" s="1"/>
  <c r="AG97" i="16"/>
  <c r="AE97" i="16" s="1"/>
  <c r="AJ41" i="16"/>
  <c r="AH41" i="16" s="1"/>
  <c r="AG265" i="16"/>
  <c r="AE265" i="16" s="1"/>
  <c r="AB146" i="16"/>
  <c r="AB85" i="16"/>
  <c r="AJ146" i="16"/>
  <c r="AH146" i="16" s="1"/>
  <c r="AB165" i="16"/>
  <c r="AJ161" i="16"/>
  <c r="AH161" i="16" s="1"/>
  <c r="AJ97" i="16"/>
  <c r="AH97" i="16" s="1"/>
  <c r="AB41" i="16"/>
  <c r="AN7" i="16" s="1"/>
  <c r="AO7" i="16" s="1"/>
  <c r="AJ247" i="16"/>
  <c r="AH247" i="16" s="1"/>
  <c r="AD183" i="16"/>
  <c r="AB16" i="16"/>
  <c r="AG44" i="16"/>
  <c r="AE44" i="16" s="1"/>
  <c r="AG85" i="16"/>
  <c r="AE85" i="16" s="1"/>
  <c r="AG138" i="16"/>
  <c r="AE138" i="16" s="1"/>
  <c r="AB134" i="16"/>
  <c r="AJ235" i="16"/>
  <c r="AH235" i="16" s="1"/>
  <c r="AD253" i="16"/>
  <c r="AD27" i="16"/>
  <c r="AB28" i="16"/>
  <c r="AG223" i="16"/>
  <c r="AE223" i="16" s="1"/>
  <c r="AB156" i="16"/>
  <c r="AJ85" i="16"/>
  <c r="AH85" i="16" s="1"/>
  <c r="AJ138" i="16"/>
  <c r="AH138" i="16" s="1"/>
  <c r="AG15" i="16"/>
  <c r="AE15" i="16" s="1"/>
  <c r="AG91" i="16"/>
  <c r="AE91" i="16" s="1"/>
  <c r="AB235" i="16"/>
  <c r="AD200" i="16"/>
  <c r="AJ253" i="16"/>
  <c r="AH253" i="16" s="1"/>
  <c r="AJ27" i="16"/>
  <c r="AH27" i="16" s="1"/>
  <c r="AJ11" i="16"/>
  <c r="AH11" i="16" s="1"/>
  <c r="AG143" i="16"/>
  <c r="AE143" i="16" s="1"/>
  <c r="AJ159" i="16"/>
  <c r="AH159" i="16" s="1"/>
  <c r="AD112" i="16"/>
  <c r="AJ28" i="16"/>
  <c r="AH28" i="16" s="1"/>
  <c r="AJ278" i="16"/>
  <c r="AH278" i="16" s="1"/>
  <c r="AB91" i="16"/>
  <c r="AB253" i="16"/>
  <c r="AJ56" i="16"/>
  <c r="AH56" i="16" s="1"/>
  <c r="AJ200" i="16"/>
  <c r="AH200" i="16" s="1"/>
  <c r="AB226" i="16"/>
  <c r="AN27" i="16" s="1"/>
  <c r="AO27" i="16" s="1"/>
  <c r="AB11" i="16"/>
  <c r="AB278" i="16"/>
  <c r="AD124" i="16"/>
  <c r="AG171" i="16"/>
  <c r="AE171" i="16" s="1"/>
  <c r="AB56" i="16"/>
  <c r="AN9" i="16" s="1"/>
  <c r="AO9" i="16" s="1"/>
  <c r="AG112" i="16"/>
  <c r="AE112" i="16" s="1"/>
  <c r="AD12" i="16"/>
  <c r="AJ112" i="16"/>
  <c r="AH112" i="16" s="1"/>
  <c r="AJ16" i="16"/>
  <c r="AH16" i="16" s="1"/>
  <c r="AG126" i="16"/>
  <c r="AE126" i="16" s="1"/>
  <c r="AG155" i="16"/>
  <c r="AE155" i="16" s="1"/>
  <c r="AG217" i="16"/>
  <c r="AE217" i="16" s="1"/>
  <c r="AD226" i="16"/>
  <c r="AJ171" i="16"/>
  <c r="AH171" i="16" s="1"/>
  <c r="AJ124" i="16"/>
  <c r="AH124" i="16" s="1"/>
  <c r="AG56" i="16"/>
  <c r="AE56" i="16" s="1"/>
  <c r="AB124" i="16"/>
  <c r="AG166" i="16"/>
  <c r="AE166" i="16" s="1"/>
  <c r="AJ155" i="16"/>
  <c r="AH155" i="16" s="1"/>
  <c r="AG122" i="16"/>
  <c r="AE122" i="16" s="1"/>
  <c r="AG5" i="16"/>
  <c r="AE5" i="16" s="1"/>
  <c r="AG28" i="16"/>
  <c r="AE28" i="16" s="1"/>
  <c r="AB149" i="16"/>
  <c r="AJ53" i="16"/>
  <c r="AH53" i="16" s="1"/>
  <c r="AJ197" i="16"/>
  <c r="AH197" i="16" s="1"/>
  <c r="AJ66" i="16"/>
  <c r="AH66" i="16" s="1"/>
  <c r="AJ210" i="16"/>
  <c r="AH210" i="16" s="1"/>
  <c r="AG222" i="16"/>
  <c r="AE222" i="16" s="1"/>
  <c r="AJ6" i="16"/>
  <c r="AH6" i="16" s="1"/>
  <c r="AJ150" i="16"/>
  <c r="AH150" i="16" s="1"/>
  <c r="AJ115" i="16"/>
  <c r="AH115" i="16" s="1"/>
  <c r="AJ259" i="16"/>
  <c r="AH259" i="16" s="1"/>
  <c r="AJ272" i="16"/>
  <c r="AH272" i="16" s="1"/>
  <c r="AJ80" i="16"/>
  <c r="AH80" i="16" s="1"/>
  <c r="AJ93" i="16"/>
  <c r="AH93" i="16" s="1"/>
  <c r="AG239" i="16"/>
  <c r="AE239" i="16" s="1"/>
  <c r="AJ71" i="16"/>
  <c r="AH71" i="16" s="1"/>
  <c r="AJ215" i="16"/>
  <c r="AH215" i="16" s="1"/>
  <c r="AG240" i="16"/>
  <c r="AE240" i="16" s="1"/>
  <c r="AJ144" i="16"/>
  <c r="AH144" i="16" s="1"/>
  <c r="AJ157" i="16"/>
  <c r="AH157" i="16" s="1"/>
  <c r="AJ49" i="16"/>
  <c r="AH49" i="16" s="1"/>
  <c r="AJ193" i="16"/>
  <c r="AH193" i="16" s="1"/>
  <c r="AG218" i="16"/>
  <c r="AE218" i="16" s="1"/>
  <c r="AJ99" i="16"/>
  <c r="AH99" i="16" s="1"/>
  <c r="AJ279" i="16"/>
  <c r="AH279" i="16" s="1"/>
  <c r="AJ52" i="16"/>
  <c r="AH52" i="16" s="1"/>
  <c r="AB155" i="16"/>
  <c r="AJ76" i="16"/>
  <c r="AH76" i="16" s="1"/>
  <c r="AG245" i="16"/>
  <c r="AE245" i="16" s="1"/>
  <c r="AJ65" i="16"/>
  <c r="AH65" i="16" s="1"/>
  <c r="AJ209" i="16"/>
  <c r="AH209" i="16" s="1"/>
  <c r="AG234" i="16"/>
  <c r="AE234" i="16" s="1"/>
  <c r="AJ18" i="16"/>
  <c r="AH18" i="16" s="1"/>
  <c r="AJ162" i="16"/>
  <c r="AH162" i="16" s="1"/>
  <c r="AJ127" i="16"/>
  <c r="AH127" i="16" s="1"/>
  <c r="AJ271" i="16"/>
  <c r="AH271" i="16" s="1"/>
  <c r="AJ188" i="16"/>
  <c r="AH188" i="16" s="1"/>
  <c r="AJ226" i="16"/>
  <c r="AH226" i="16" s="1"/>
  <c r="AG251" i="16"/>
  <c r="AE251" i="16" s="1"/>
  <c r="AG108" i="16"/>
  <c r="AE108" i="16" s="1"/>
  <c r="AJ12" i="16"/>
  <c r="AH12" i="16" s="1"/>
  <c r="AJ156" i="16"/>
  <c r="AH156" i="16" s="1"/>
  <c r="AJ169" i="16"/>
  <c r="AH169" i="16" s="1"/>
  <c r="AJ61" i="16"/>
  <c r="AH61" i="16" s="1"/>
  <c r="AJ205" i="16"/>
  <c r="AH205" i="16" s="1"/>
  <c r="AG230" i="16"/>
  <c r="AE230" i="16" s="1"/>
  <c r="AJ98" i="16"/>
  <c r="AH98" i="16" s="1"/>
  <c r="AJ184" i="16"/>
  <c r="AH184" i="16" s="1"/>
  <c r="AJ231" i="16"/>
  <c r="AH231" i="16" s="1"/>
  <c r="AJ261" i="16"/>
  <c r="AH261" i="16" s="1"/>
  <c r="AJ45" i="16"/>
  <c r="AH45" i="16" s="1"/>
  <c r="AB157" i="16"/>
  <c r="AJ5" i="16"/>
  <c r="AH5" i="16" s="1"/>
  <c r="AG22" i="16"/>
  <c r="AE22" i="16" s="1"/>
  <c r="AG73" i="16"/>
  <c r="AE73" i="16" s="1"/>
  <c r="AB5" i="16"/>
  <c r="AG149" i="16"/>
  <c r="AE149" i="16" s="1"/>
  <c r="AG9" i="16"/>
  <c r="AE9" i="16" s="1"/>
  <c r="AG134" i="16"/>
  <c r="AE134" i="16" s="1"/>
  <c r="AG137" i="16"/>
  <c r="AE137" i="16" s="1"/>
  <c r="AG79" i="16"/>
  <c r="AE79" i="16" s="1"/>
  <c r="AD171" i="16"/>
  <c r="AJ149" i="16"/>
  <c r="AH149" i="16" s="1"/>
  <c r="AJ134" i="16"/>
  <c r="AH134" i="16" s="1"/>
  <c r="AG27" i="16"/>
  <c r="AE27" i="16" s="1"/>
  <c r="AG225" i="16"/>
  <c r="AE225" i="16" s="1"/>
  <c r="AG233" i="16"/>
  <c r="AE233" i="16" s="1"/>
  <c r="AB101" i="16"/>
  <c r="AJ128" i="16"/>
  <c r="AH128" i="16" s="1"/>
  <c r="AG45" i="16"/>
  <c r="AE45" i="16" s="1"/>
  <c r="AB22" i="16"/>
  <c r="AB118" i="16"/>
  <c r="AB166" i="16"/>
  <c r="AG77" i="16"/>
  <c r="AE77" i="16" s="1"/>
  <c r="AG107" i="16"/>
  <c r="AE107" i="16" s="1"/>
  <c r="AG252" i="16"/>
  <c r="AE252" i="16" s="1"/>
  <c r="AG157" i="16"/>
  <c r="AE157" i="16" s="1"/>
  <c r="AJ86" i="16"/>
  <c r="AH86" i="16" s="1"/>
  <c r="AG243" i="16"/>
  <c r="AE243" i="16" s="1"/>
  <c r="AG19" i="16"/>
  <c r="AE19" i="16" s="1"/>
  <c r="AG163" i="16"/>
  <c r="AE163" i="16" s="1"/>
  <c r="AG101" i="16"/>
  <c r="AE101" i="16" s="1"/>
  <c r="AG221" i="16"/>
  <c r="AE221" i="16" s="1"/>
  <c r="AJ277" i="16"/>
  <c r="AH277" i="16" s="1"/>
  <c r="AG263" i="16"/>
  <c r="AE263" i="16" s="1"/>
  <c r="AG242" i="16"/>
  <c r="AE242" i="16" s="1"/>
  <c r="AG190" i="16"/>
  <c r="AE190" i="16" s="1"/>
  <c r="AB184" i="16"/>
  <c r="AB277" i="16"/>
  <c r="AN40" i="16" s="1"/>
  <c r="AO40" i="16" s="1"/>
  <c r="AJ267" i="16"/>
  <c r="AH267" i="16" s="1"/>
  <c r="AG82" i="16"/>
  <c r="AE82" i="16" s="1"/>
  <c r="AJ107" i="16"/>
  <c r="AH107" i="16" s="1"/>
  <c r="AG184" i="16"/>
  <c r="AE184" i="16" s="1"/>
  <c r="AB86" i="16"/>
  <c r="AG89" i="16"/>
  <c r="AE89" i="16" s="1"/>
  <c r="AG255" i="16"/>
  <c r="AE255" i="16" s="1"/>
  <c r="AJ101" i="16"/>
  <c r="AH101" i="16" s="1"/>
  <c r="AD111" i="16"/>
  <c r="AD255" i="16"/>
  <c r="AJ252" i="16"/>
  <c r="AH252" i="16" s="1"/>
  <c r="AG258" i="16"/>
  <c r="AE258" i="16" s="1"/>
  <c r="AG275" i="16"/>
  <c r="AE275" i="16" s="1"/>
  <c r="AG254" i="16"/>
  <c r="AE254" i="16" s="1"/>
  <c r="AG238" i="16"/>
  <c r="AE238" i="16" s="1"/>
  <c r="AB89" i="16"/>
  <c r="AB95" i="16"/>
  <c r="AG99" i="16"/>
  <c r="AE99" i="16" s="1"/>
  <c r="AG140" i="16"/>
  <c r="AE140" i="16" s="1"/>
  <c r="AJ82" i="16"/>
  <c r="AH82" i="16" s="1"/>
  <c r="AB107" i="16"/>
  <c r="AJ84" i="16"/>
  <c r="AH84" i="16" s="1"/>
  <c r="AG169" i="16"/>
  <c r="AE169" i="16" s="1"/>
  <c r="AJ89" i="16"/>
  <c r="AH89" i="16" s="1"/>
  <c r="AG111" i="16"/>
  <c r="AE111" i="16" s="1"/>
  <c r="AG267" i="16"/>
  <c r="AE267" i="16" s="1"/>
  <c r="AJ233" i="16"/>
  <c r="AH233" i="16" s="1"/>
  <c r="AD239" i="16"/>
  <c r="AD123" i="16"/>
  <c r="AD267" i="16"/>
  <c r="AG270" i="16"/>
  <c r="AE270" i="16" s="1"/>
  <c r="AG266" i="16"/>
  <c r="AE266" i="16" s="1"/>
  <c r="AG249" i="16"/>
  <c r="AE249" i="16" s="1"/>
  <c r="AG175" i="16"/>
  <c r="AE175" i="16" s="1"/>
  <c r="AB233" i="16"/>
  <c r="AD251" i="16"/>
  <c r="AD136" i="16"/>
  <c r="AG200" i="16"/>
  <c r="AE200" i="16" s="1"/>
  <c r="AG12" i="16"/>
  <c r="AE12" i="16" s="1"/>
  <c r="AG156" i="16"/>
  <c r="AE156" i="16" s="1"/>
  <c r="AG278" i="16"/>
  <c r="AE278" i="16" s="1"/>
  <c r="AG16" i="16"/>
  <c r="AE16" i="16" s="1"/>
  <c r="AG13" i="16"/>
  <c r="AE13" i="16" s="1"/>
  <c r="AG212" i="16"/>
  <c r="AE212" i="16" s="1"/>
  <c r="AG24" i="16"/>
  <c r="AE24" i="16" s="1"/>
  <c r="AG88" i="16"/>
  <c r="AE88" i="16" s="1"/>
  <c r="AG277" i="16"/>
  <c r="AE277" i="16" s="1"/>
  <c r="AG261" i="16"/>
  <c r="AE261" i="16" s="1"/>
  <c r="AG148" i="16"/>
  <c r="AE148" i="16" s="1"/>
  <c r="AG8" i="16"/>
  <c r="AE8" i="16" s="1"/>
  <c r="AG66" i="16"/>
  <c r="AE66" i="16" s="1"/>
  <c r="AJ94" i="16"/>
  <c r="AH94" i="16" s="1"/>
  <c r="AJ142" i="16"/>
  <c r="AH142" i="16" s="1"/>
  <c r="AB96" i="16"/>
  <c r="AB240" i="16"/>
  <c r="AJ234" i="16"/>
  <c r="AH234" i="16" s="1"/>
  <c r="AB218" i="16"/>
  <c r="AG62" i="16"/>
  <c r="AE62" i="16" s="1"/>
  <c r="AJ90" i="16"/>
  <c r="AH90" i="16" s="1"/>
  <c r="AJ239" i="16"/>
  <c r="AH239" i="16" s="1"/>
  <c r="AG192" i="16"/>
  <c r="AE192" i="16" s="1"/>
  <c r="AG202" i="16"/>
  <c r="AE202" i="16" s="1"/>
  <c r="AB78" i="16"/>
  <c r="AJ111" i="16"/>
  <c r="AH111" i="16" s="1"/>
  <c r="AG90" i="16"/>
  <c r="AE90" i="16" s="1"/>
  <c r="AP14" i="16" s="1"/>
  <c r="AQ14" i="16" s="1"/>
  <c r="AJ31" i="16"/>
  <c r="AH31" i="16" s="1"/>
  <c r="AJ175" i="16"/>
  <c r="AH175" i="16" s="1"/>
  <c r="AD240" i="16"/>
  <c r="AG123" i="16"/>
  <c r="AE123" i="16" s="1"/>
  <c r="AJ255" i="16"/>
  <c r="AH255" i="16" s="1"/>
  <c r="AG152" i="16"/>
  <c r="AE152" i="16" s="1"/>
  <c r="AB31" i="16"/>
  <c r="AN6" i="16" s="1"/>
  <c r="AO6" i="16" s="1"/>
  <c r="AB175" i="16"/>
  <c r="AD252" i="16"/>
  <c r="AD245" i="16"/>
  <c r="AJ8" i="16"/>
  <c r="AH8" i="16" s="1"/>
  <c r="AJ152" i="16"/>
  <c r="AH152" i="16" s="1"/>
  <c r="AG21" i="16"/>
  <c r="AE21" i="16" s="1"/>
  <c r="AG177" i="16"/>
  <c r="AE177" i="16" s="1"/>
  <c r="AB94" i="16"/>
  <c r="AB142" i="16"/>
  <c r="AG83" i="16"/>
  <c r="AE83" i="16" s="1"/>
  <c r="AJ108" i="16"/>
  <c r="AH108" i="16" s="1"/>
  <c r="AB234" i="16"/>
  <c r="AG25" i="16"/>
  <c r="AE25" i="16" s="1"/>
  <c r="AB90" i="16"/>
  <c r="AG43" i="16"/>
  <c r="AE43" i="16" s="1"/>
  <c r="AG187" i="16"/>
  <c r="AE187" i="16" s="1"/>
  <c r="AJ201" i="16"/>
  <c r="AH201" i="16" s="1"/>
  <c r="AB8" i="16"/>
  <c r="AB152" i="16"/>
  <c r="AJ21" i="16"/>
  <c r="AH21" i="16" s="1"/>
  <c r="AJ177" i="16"/>
  <c r="AH177" i="16" s="1"/>
  <c r="AG106" i="16"/>
  <c r="AE106" i="16" s="1"/>
  <c r="AB239" i="16"/>
  <c r="AB108" i="16"/>
  <c r="AJ136" i="16"/>
  <c r="AH136" i="16" s="1"/>
  <c r="AJ25" i="16"/>
  <c r="AH25" i="16" s="1"/>
  <c r="AJ222" i="16"/>
  <c r="AH222" i="16" s="1"/>
  <c r="AJ43" i="16"/>
  <c r="AH43" i="16" s="1"/>
  <c r="AT8" i="16" s="1"/>
  <c r="AJ187" i="16"/>
  <c r="AH187" i="16" s="1"/>
  <c r="AD184" i="16"/>
  <c r="AG248" i="16"/>
  <c r="AE248" i="16" s="1"/>
  <c r="AG203" i="16"/>
  <c r="AE203" i="16" s="1"/>
  <c r="AG60" i="16"/>
  <c r="AE60" i="16" s="1"/>
  <c r="AG204" i="16"/>
  <c r="AE204" i="16" s="1"/>
  <c r="AG244" i="16"/>
  <c r="AE244" i="16" s="1"/>
  <c r="AG250" i="16"/>
  <c r="AE250" i="16" s="1"/>
  <c r="AB129" i="16"/>
  <c r="AJ118" i="16"/>
  <c r="AH118" i="16" s="1"/>
  <c r="AJ140" i="16"/>
  <c r="AH140" i="16" s="1"/>
  <c r="AB82" i="16"/>
  <c r="AG31" i="16"/>
  <c r="AE31" i="16" s="1"/>
  <c r="AP6" i="16" s="1"/>
  <c r="AB140" i="16"/>
  <c r="AJ245" i="16"/>
  <c r="AH245" i="16" s="1"/>
  <c r="AG142" i="16"/>
  <c r="AE142" i="16" s="1"/>
  <c r="AJ96" i="16"/>
  <c r="AH96" i="16" s="1"/>
  <c r="AJ240" i="16"/>
  <c r="AH240" i="16" s="1"/>
  <c r="AJ218" i="16"/>
  <c r="AH218" i="16" s="1"/>
  <c r="AB245" i="16"/>
  <c r="AN29" i="16" s="1"/>
  <c r="AO29" i="16" s="1"/>
  <c r="AB21" i="16"/>
  <c r="AB177" i="16"/>
  <c r="AJ251" i="16"/>
  <c r="AH251" i="16" s="1"/>
  <c r="AT30" i="16" s="1"/>
  <c r="AB25" i="16"/>
  <c r="AG74" i="16"/>
  <c r="AE74" i="16" s="1"/>
  <c r="AB222" i="16"/>
  <c r="AB43" i="16"/>
  <c r="AB187" i="16"/>
  <c r="AG198" i="16"/>
  <c r="AE198" i="16" s="1"/>
  <c r="AG215" i="16"/>
  <c r="AE215" i="16" s="1"/>
  <c r="AG72" i="16"/>
  <c r="AE72" i="16" s="1"/>
  <c r="AG216" i="16"/>
  <c r="AE216" i="16" s="1"/>
  <c r="AB136" i="16"/>
  <c r="AG129" i="16"/>
  <c r="AE129" i="16" s="1"/>
  <c r="AG96" i="16"/>
  <c r="AE96" i="16" s="1"/>
  <c r="AG95" i="16"/>
  <c r="AE95" i="16" s="1"/>
  <c r="AB251" i="16"/>
  <c r="AN30" i="16" s="1"/>
  <c r="AO30" i="16" s="1"/>
  <c r="AJ230" i="16"/>
  <c r="AH230" i="16" s="1"/>
  <c r="AG37" i="16"/>
  <c r="AE37" i="16" s="1"/>
  <c r="AJ74" i="16"/>
  <c r="AH74" i="16" s="1"/>
  <c r="AG78" i="16"/>
  <c r="AE78" i="16" s="1"/>
  <c r="AG210" i="16"/>
  <c r="AE210" i="16" s="1"/>
  <c r="AG272" i="16"/>
  <c r="AE272" i="16" s="1"/>
  <c r="AG227" i="16"/>
  <c r="AE227" i="16" s="1"/>
  <c r="AG228" i="16"/>
  <c r="AE228" i="16" s="1"/>
  <c r="AG206" i="16"/>
  <c r="AE206" i="16" s="1"/>
  <c r="F20" i="16"/>
  <c r="G20" i="16"/>
  <c r="J21" i="16"/>
  <c r="M17" i="16"/>
  <c r="N7" i="16"/>
  <c r="G19" i="16" s="1"/>
  <c r="F19" i="16"/>
  <c r="U6" i="16"/>
  <c r="M18" i="16"/>
  <c r="N4" i="16"/>
  <c r="F16" i="16"/>
  <c r="U7" i="16"/>
  <c r="M19" i="16"/>
  <c r="I11" i="16"/>
  <c r="B21" i="16"/>
  <c r="N6" i="16"/>
  <c r="G18" i="16" s="1"/>
  <c r="F18" i="16"/>
  <c r="N5" i="16"/>
  <c r="F17" i="16"/>
  <c r="U8" i="16"/>
  <c r="N20" i="16" s="1"/>
  <c r="M20" i="16"/>
  <c r="E21" i="16"/>
  <c r="S11" i="16"/>
  <c r="L21" i="16"/>
  <c r="I21" i="16"/>
  <c r="J11" i="16"/>
  <c r="C21" i="16"/>
  <c r="K11" i="16"/>
  <c r="D21" i="16"/>
  <c r="M16" i="16"/>
  <c r="K21" i="16"/>
  <c r="F9" i="16"/>
  <c r="F11" i="16" s="1"/>
  <c r="G9" i="16"/>
  <c r="U4" i="16"/>
  <c r="T9" i="16"/>
  <c r="M9" i="16"/>
  <c r="AP25" i="16"/>
  <c r="AQ25" i="16" s="1"/>
  <c r="AN25" i="16"/>
  <c r="AO25" i="16" s="1"/>
  <c r="AP30" i="16"/>
  <c r="AQ30" i="16" s="1"/>
  <c r="AN24" i="16"/>
  <c r="AO24" i="16" s="1"/>
  <c r="AP7" i="16" l="1"/>
  <c r="BL3" i="16"/>
  <c r="BL4" i="16"/>
  <c r="AN12" i="16"/>
  <c r="AO12" i="16" s="1"/>
  <c r="BL6" i="16"/>
  <c r="AP11" i="16"/>
  <c r="AT23" i="16"/>
  <c r="AU23" i="16" s="1"/>
  <c r="AT41" i="16"/>
  <c r="AN18" i="16"/>
  <c r="AO18" i="16" s="1"/>
  <c r="AT11" i="16"/>
  <c r="AN38" i="16"/>
  <c r="AO38" i="16" s="1"/>
  <c r="AP13" i="16"/>
  <c r="AP22" i="16"/>
  <c r="AN14" i="16"/>
  <c r="AO14" i="16" s="1"/>
  <c r="AT14" i="16"/>
  <c r="AN32" i="16"/>
  <c r="AO32" i="16" s="1"/>
  <c r="AP18" i="16"/>
  <c r="N19" i="16"/>
  <c r="AT22" i="16"/>
  <c r="AU22" i="16" s="1"/>
  <c r="AP10" i="16"/>
  <c r="AN10" i="16"/>
  <c r="AO10" i="16" s="1"/>
  <c r="AN20" i="16"/>
  <c r="AO20" i="16" s="1"/>
  <c r="AN8" i="16"/>
  <c r="AN45" i="16"/>
  <c r="AO45" i="16" s="1"/>
  <c r="AN17" i="16"/>
  <c r="AO17" i="16" s="1"/>
  <c r="AN15" i="16"/>
  <c r="AO15" i="16" s="1"/>
  <c r="AP32" i="16"/>
  <c r="AQ32" i="16" s="1"/>
  <c r="AS32" i="16" s="1"/>
  <c r="AT33" i="16"/>
  <c r="AU33" i="16" s="1"/>
  <c r="AT25" i="16"/>
  <c r="AU25" i="16" s="1"/>
  <c r="AW25" i="16" s="1"/>
  <c r="AT19" i="16"/>
  <c r="AU19" i="16" s="1"/>
  <c r="AP3" i="16"/>
  <c r="AQ3" i="16" s="1"/>
  <c r="AT29" i="16"/>
  <c r="AP15" i="16"/>
  <c r="AT18" i="16"/>
  <c r="AU18" i="16" s="1"/>
  <c r="AP5" i="16"/>
  <c r="AQ5" i="16" s="1"/>
  <c r="AN39" i="16"/>
  <c r="AO39" i="16" s="1"/>
  <c r="AP40" i="16"/>
  <c r="AN37" i="16"/>
  <c r="AO37" i="16" s="1"/>
  <c r="AN43" i="16"/>
  <c r="AO43" i="16" s="1"/>
  <c r="AP29" i="16"/>
  <c r="AN41" i="16"/>
  <c r="AO41" i="16" s="1"/>
  <c r="AN19" i="16"/>
  <c r="AO19" i="16" s="1"/>
  <c r="AN26" i="16"/>
  <c r="AO26" i="16" s="1"/>
  <c r="AP41" i="16"/>
  <c r="AR41" i="16" s="1"/>
  <c r="AP16" i="16"/>
  <c r="AQ16" i="16" s="1"/>
  <c r="AP42" i="16"/>
  <c r="AP23" i="16"/>
  <c r="AQ23" i="16" s="1"/>
  <c r="AT32" i="16"/>
  <c r="AU32" i="16" s="1"/>
  <c r="AT20" i="16"/>
  <c r="AU20" i="16" s="1"/>
  <c r="AP31" i="16"/>
  <c r="AQ31" i="16" s="1"/>
  <c r="AS31" i="16" s="1"/>
  <c r="AP45" i="16"/>
  <c r="AQ45" i="16" s="1"/>
  <c r="AS45" i="16" s="1"/>
  <c r="AT31" i="16"/>
  <c r="AU31" i="16" s="1"/>
  <c r="AP9" i="16"/>
  <c r="AR9" i="16" s="1"/>
  <c r="AT27" i="16"/>
  <c r="AU27" i="16" s="1"/>
  <c r="AP8" i="16"/>
  <c r="AQ8" i="16" s="1"/>
  <c r="AT16" i="16"/>
  <c r="AU16" i="16" s="1"/>
  <c r="AN23" i="16"/>
  <c r="AO23" i="16" s="1"/>
  <c r="AT40" i="16"/>
  <c r="AP24" i="16"/>
  <c r="AQ24" i="16" s="1"/>
  <c r="AS24" i="16" s="1"/>
  <c r="AP38" i="16"/>
  <c r="AQ38" i="16" s="1"/>
  <c r="AP12" i="16"/>
  <c r="AT39" i="16"/>
  <c r="AU39" i="16" s="1"/>
  <c r="AN13" i="16"/>
  <c r="AO13" i="16" s="1"/>
  <c r="AT15" i="16"/>
  <c r="AV15" i="16" s="1"/>
  <c r="AP4" i="16"/>
  <c r="AQ4" i="16" s="1"/>
  <c r="AN3" i="16"/>
  <c r="AO3" i="16" s="1"/>
  <c r="AP43" i="16"/>
  <c r="AQ43" i="16" s="1"/>
  <c r="AT26" i="16"/>
  <c r="AU26" i="16" s="1"/>
  <c r="AT10" i="16"/>
  <c r="AU10" i="16" s="1"/>
  <c r="AT9" i="16"/>
  <c r="AT24" i="16"/>
  <c r="AU24" i="16" s="1"/>
  <c r="AW24" i="16" s="1"/>
  <c r="AN16" i="16"/>
  <c r="AO16" i="16" s="1"/>
  <c r="AN33" i="16"/>
  <c r="AP37" i="16"/>
  <c r="AQ37" i="16" s="1"/>
  <c r="AT12" i="16"/>
  <c r="AP21" i="16"/>
  <c r="AQ21" i="16" s="1"/>
  <c r="AT44" i="16"/>
  <c r="AU44" i="16" s="1"/>
  <c r="AT5" i="16"/>
  <c r="AU5" i="16" s="1"/>
  <c r="AT38" i="16"/>
  <c r="AU38" i="16" s="1"/>
  <c r="AT13" i="16"/>
  <c r="AU13" i="16" s="1"/>
  <c r="AT17" i="16"/>
  <c r="AU17" i="16" s="1"/>
  <c r="AN5" i="16"/>
  <c r="AO5" i="16" s="1"/>
  <c r="AP20" i="16"/>
  <c r="AV20" i="16" s="1"/>
  <c r="AT3" i="16"/>
  <c r="AT21" i="16"/>
  <c r="AN21" i="16"/>
  <c r="AO21" i="16" s="1"/>
  <c r="AP27" i="16"/>
  <c r="AQ27" i="16" s="1"/>
  <c r="AS27" i="16" s="1"/>
  <c r="AP17" i="16"/>
  <c r="AR17" i="16" s="1"/>
  <c r="AT28" i="16"/>
  <c r="AU28" i="16" s="1"/>
  <c r="AP26" i="16"/>
  <c r="AQ26" i="16" s="1"/>
  <c r="AP39" i="16"/>
  <c r="AQ39" i="16" s="1"/>
  <c r="AP33" i="16"/>
  <c r="AQ33" i="16" s="1"/>
  <c r="AW33" i="16" s="1"/>
  <c r="AP19" i="16"/>
  <c r="AQ19" i="16" s="1"/>
  <c r="AT37" i="16"/>
  <c r="AU37" i="16" s="1"/>
  <c r="AP28" i="16"/>
  <c r="AN28" i="16"/>
  <c r="AO28" i="16" s="1"/>
  <c r="AN42" i="16"/>
  <c r="AO42" i="16" s="1"/>
  <c r="AN22" i="16"/>
  <c r="AO22" i="16" s="1"/>
  <c r="AT43" i="16"/>
  <c r="AU43" i="16" s="1"/>
  <c r="AN44" i="16"/>
  <c r="AO44" i="16" s="1"/>
  <c r="AN4" i="16"/>
  <c r="AO4" i="16" s="1"/>
  <c r="AT42" i="16"/>
  <c r="AU42" i="16" s="1"/>
  <c r="AT45" i="16"/>
  <c r="AT4" i="16"/>
  <c r="AU4" i="16" s="1"/>
  <c r="AP44" i="16"/>
  <c r="AQ44" i="16" s="1"/>
  <c r="M11" i="16"/>
  <c r="F21" i="16"/>
  <c r="T11" i="16"/>
  <c r="M21" i="16"/>
  <c r="U9" i="16"/>
  <c r="N16" i="16"/>
  <c r="N9" i="16"/>
  <c r="G21" i="16" s="1"/>
  <c r="G16" i="16"/>
  <c r="N18" i="16"/>
  <c r="G17" i="16"/>
  <c r="N17" i="16"/>
  <c r="AS14" i="16"/>
  <c r="AR14" i="16"/>
  <c r="AR25" i="16"/>
  <c r="AQ42" i="16"/>
  <c r="AU41" i="16"/>
  <c r="AV41" i="16"/>
  <c r="AO33" i="16"/>
  <c r="AQ40" i="16"/>
  <c r="AS40" i="16" s="1"/>
  <c r="AR40" i="16"/>
  <c r="AQ41" i="16"/>
  <c r="AV7" i="16"/>
  <c r="AU40" i="16"/>
  <c r="AV40" i="16"/>
  <c r="AS25" i="16"/>
  <c r="AV16" i="16"/>
  <c r="AV29" i="16"/>
  <c r="AU29" i="16"/>
  <c r="AQ13" i="16"/>
  <c r="AU11" i="16"/>
  <c r="AV11" i="16"/>
  <c r="AU14" i="16"/>
  <c r="AW14" i="16" s="1"/>
  <c r="AV14" i="16"/>
  <c r="AU21" i="16"/>
  <c r="AU15" i="16"/>
  <c r="AU9" i="16"/>
  <c r="AR10" i="16"/>
  <c r="AQ10" i="16"/>
  <c r="AS10" i="16" s="1"/>
  <c r="AU30" i="16"/>
  <c r="AW30" i="16" s="1"/>
  <c r="AV30" i="16"/>
  <c r="AQ12" i="16"/>
  <c r="AS12" i="16" s="1"/>
  <c r="AR12" i="16"/>
  <c r="AQ11" i="16"/>
  <c r="AS11" i="16" s="1"/>
  <c r="AR11" i="16"/>
  <c r="AQ18" i="16"/>
  <c r="AU6" i="16"/>
  <c r="AV6" i="16"/>
  <c r="AU8" i="16"/>
  <c r="AQ6" i="16"/>
  <c r="AS6" i="16" s="1"/>
  <c r="AR6" i="16"/>
  <c r="AQ22" i="16"/>
  <c r="AR29" i="16"/>
  <c r="AQ29" i="16"/>
  <c r="AS29" i="16" s="1"/>
  <c r="AR30" i="16"/>
  <c r="AR7" i="16"/>
  <c r="AQ7" i="16"/>
  <c r="AS7" i="16" s="1"/>
  <c r="AQ15" i="16"/>
  <c r="AS30" i="16"/>
  <c r="AW16" i="16" l="1"/>
  <c r="AS26" i="16"/>
  <c r="AV22" i="16"/>
  <c r="AW8" i="16"/>
  <c r="AV8" i="16"/>
  <c r="AV3" i="16"/>
  <c r="AS16" i="16"/>
  <c r="AS23" i="16"/>
  <c r="AS5" i="16"/>
  <c r="AR8" i="16"/>
  <c r="AR20" i="16"/>
  <c r="AR23" i="16"/>
  <c r="AS38" i="16"/>
  <c r="AV24" i="16"/>
  <c r="AV23" i="16"/>
  <c r="AW5" i="16"/>
  <c r="AV18" i="16"/>
  <c r="AO8" i="16"/>
  <c r="AS8" i="16" s="1"/>
  <c r="AR5" i="16"/>
  <c r="AR24" i="16"/>
  <c r="AW23" i="16"/>
  <c r="AV25" i="16"/>
  <c r="AR18" i="16"/>
  <c r="AV9" i="16"/>
  <c r="AS41" i="16"/>
  <c r="AV12" i="16"/>
  <c r="AQ9" i="16"/>
  <c r="AS9" i="16" s="1"/>
  <c r="AR32" i="16"/>
  <c r="AV31" i="16"/>
  <c r="AS43" i="16"/>
  <c r="AR15" i="16"/>
  <c r="AS15" i="16"/>
  <c r="AR13" i="16"/>
  <c r="AS37" i="16"/>
  <c r="AV45" i="16"/>
  <c r="AU12" i="16"/>
  <c r="AW12" i="16" s="1"/>
  <c r="AS13" i="16"/>
  <c r="AR45" i="16"/>
  <c r="AR31" i="16"/>
  <c r="AR43" i="16"/>
  <c r="AV21" i="16"/>
  <c r="AS3" i="16"/>
  <c r="AR3" i="16"/>
  <c r="AV5" i="16"/>
  <c r="AR37" i="16"/>
  <c r="AR26" i="16"/>
  <c r="AS44" i="16"/>
  <c r="AS19" i="16"/>
  <c r="AR38" i="16"/>
  <c r="AV32" i="16"/>
  <c r="AR27" i="16"/>
  <c r="AV28" i="16"/>
  <c r="AR16" i="16"/>
  <c r="AS39" i="16"/>
  <c r="AV13" i="16"/>
  <c r="AS33" i="16"/>
  <c r="AR33" i="16"/>
  <c r="AW27" i="16"/>
  <c r="AV39" i="16"/>
  <c r="AV33" i="16"/>
  <c r="AV38" i="16"/>
  <c r="AV10" i="16"/>
  <c r="AR19" i="16"/>
  <c r="AR21" i="16"/>
  <c r="AR39" i="16"/>
  <c r="AQ20" i="16"/>
  <c r="AS20" i="16" s="1"/>
  <c r="AV19" i="16"/>
  <c r="AV27" i="16"/>
  <c r="AS21" i="16"/>
  <c r="AU3" i="16"/>
  <c r="AW3" i="16" s="1"/>
  <c r="AV17" i="16"/>
  <c r="AQ17" i="16"/>
  <c r="AS17" i="16" s="1"/>
  <c r="AV37" i="16"/>
  <c r="AV26" i="16"/>
  <c r="AW26" i="16"/>
  <c r="AR42" i="16"/>
  <c r="AS42" i="16"/>
  <c r="AR28" i="16"/>
  <c r="AQ28" i="16"/>
  <c r="AS28" i="16" s="1"/>
  <c r="AU45" i="16"/>
  <c r="AW45" i="16" s="1"/>
  <c r="AV4" i="16"/>
  <c r="AS4" i="16"/>
  <c r="AV43" i="16"/>
  <c r="AR4" i="16"/>
  <c r="AR22" i="16"/>
  <c r="AR44" i="16"/>
  <c r="AS22" i="16"/>
  <c r="AV42" i="16"/>
  <c r="AV44" i="16"/>
  <c r="N21" i="16"/>
  <c r="AW40" i="16"/>
  <c r="AW43" i="16"/>
  <c r="AW38" i="16"/>
  <c r="AW42" i="16"/>
  <c r="AW39" i="16"/>
  <c r="AW44" i="16"/>
  <c r="AW41" i="16"/>
  <c r="AW37" i="16"/>
  <c r="AW6" i="16"/>
  <c r="AW31" i="16"/>
  <c r="AW22" i="16"/>
  <c r="AW7" i="16"/>
  <c r="AW29" i="16"/>
  <c r="AW13" i="16"/>
  <c r="AW28" i="16"/>
  <c r="AW21" i="16"/>
  <c r="AS18" i="16"/>
  <c r="AW18" i="16"/>
  <c r="AW32" i="16"/>
  <c r="AW10" i="16"/>
  <c r="AW11" i="16"/>
  <c r="AW9" i="16"/>
  <c r="AW4" i="16"/>
  <c r="AW15" i="16"/>
  <c r="AW19" i="16"/>
  <c r="AW20" i="16" l="1"/>
  <c r="AW17" i="16"/>
</calcChain>
</file>

<file path=xl/sharedStrings.xml><?xml version="1.0" encoding="utf-8"?>
<sst xmlns="http://schemas.openxmlformats.org/spreadsheetml/2006/main" count="3919" uniqueCount="944">
  <si>
    <t>Contact Information</t>
  </si>
  <si>
    <t>License for Use</t>
  </si>
  <si>
    <t>This document contains mappings of the Capability Maturity Mode Integration (CMMI v3.0) and National Institute of Standards and Technology (NIST) Secure Software Development Framework (800-218) v1.1</t>
  </si>
  <si>
    <t>Raymundo Romero Arenas</t>
  </si>
  <si>
    <t>52 (477) 6496924</t>
  </si>
  <si>
    <t>ray.romero.arenas@gmail.com</t>
  </si>
  <si>
    <t>Level</t>
  </si>
  <si>
    <t>Area</t>
  </si>
  <si>
    <t>Practice</t>
  </si>
  <si>
    <t>Description</t>
  </si>
  <si>
    <t>Relationship</t>
  </si>
  <si>
    <t>CMMI</t>
  </si>
  <si>
    <t>NIST 800-218</t>
  </si>
  <si>
    <t>CAR</t>
  </si>
  <si>
    <t>Identify and address causes of selected outcomes</t>
  </si>
  <si>
    <t>Select outcomes for analysis</t>
  </si>
  <si>
    <t>Analyze and address causes of outcomes</t>
  </si>
  <si>
    <t>Determine causes fo selected outcomes by following an organizational process</t>
  </si>
  <si>
    <t>Propose actions to address identified causes</t>
  </si>
  <si>
    <t>Implement selected action proposals</t>
  </si>
  <si>
    <t>Record causal analysis and resolution data</t>
  </si>
  <si>
    <t>Submit improvement proposals for changes proven to be effective</t>
  </si>
  <si>
    <t>Perform root cause analysis of selected outcomes using statistical and other quantitative techniques</t>
  </si>
  <si>
    <t>Evaluate the effect of implemented actions on process performance using statistical and other quantitative techniques</t>
  </si>
  <si>
    <t>Use statistical and ohter quantitative techniques to evaluate other solutions and processes to determine if the resolution should be applied to optimize performance across the organization</t>
  </si>
  <si>
    <t>CM</t>
  </si>
  <si>
    <t>Perform version control</t>
  </si>
  <si>
    <t>Develop, keep updated and use a configuration and change managament system</t>
  </si>
  <si>
    <t>Identify items to be placed under configuration management</t>
  </si>
  <si>
    <t>Develop or release baselines for internal use or for delivery to the customer</t>
  </si>
  <si>
    <t>Manage changes to the items under configuration management</t>
  </si>
  <si>
    <t>Develop, keep updated and use records describing items under configuration management</t>
  </si>
  <si>
    <t>Perform configuration audits to maintain the integrity of configuration baselines, changes and content of the configuration management system</t>
  </si>
  <si>
    <t>CONT</t>
  </si>
  <si>
    <t>Identify and prioritize functions essential for continuity</t>
  </si>
  <si>
    <t>Identify and prioritize resources essential for continuity</t>
  </si>
  <si>
    <t>Develop, keep updated and follow continuity plans to resume performing essential functions</t>
  </si>
  <si>
    <t>Develop and keep updated materials for continuity training</t>
  </si>
  <si>
    <t>Provide and evaluate continuity training according to the plan</t>
  </si>
  <si>
    <t>Prepare, conduct and analyze results from verification and validation of the continuity plan</t>
  </si>
  <si>
    <t>DM</t>
  </si>
  <si>
    <t>Identify data management objectives</t>
  </si>
  <si>
    <t>Use metadata to manage data</t>
  </si>
  <si>
    <t>Develop, keep updated and follow a data management approach that is aligned to objectives</t>
  </si>
  <si>
    <t>Establish a data management architecture to support the data management approach</t>
  </si>
  <si>
    <t>Establish and deploy an organizational data management capability</t>
  </si>
  <si>
    <t>Perform reviews periodically on the effectiveness of the organization's data management capability and take action on results</t>
  </si>
  <si>
    <t>DQ</t>
  </si>
  <si>
    <t>Identify data quality parameters</t>
  </si>
  <si>
    <t>Perform data cleansing activities</t>
  </si>
  <si>
    <t>Define criteria for data cleansing</t>
  </si>
  <si>
    <t>Develop, keep updated and follow a data quality approach</t>
  </si>
  <si>
    <t>Perform data cleansing based on criteria and data quality approach</t>
  </si>
  <si>
    <t>Conduct data quality assessments</t>
  </si>
  <si>
    <t>Perform reviews periodically on the effectiveness of the organization's data quality capability and take action on results</t>
  </si>
  <si>
    <t>DAR</t>
  </si>
  <si>
    <t>Define and record the alternatives</t>
  </si>
  <si>
    <t>Make and record the decision</t>
  </si>
  <si>
    <t>Develop, keep updated and use rules to determine when to follow a recorded process for criteria-based decisions</t>
  </si>
  <si>
    <t>Develop criteria for evaluating alternatives</t>
  </si>
  <si>
    <t>Identify alternative solutions</t>
  </si>
  <si>
    <t>Select evaluation methods</t>
  </si>
  <si>
    <t>Evaluate and select solutions using criteria and methods</t>
  </si>
  <si>
    <t>Develop, keep updated and use a description of role-based decisions authority</t>
  </si>
  <si>
    <t>ESAF</t>
  </si>
  <si>
    <t>Identify and record safety needs and hazards</t>
  </si>
  <si>
    <t>Address prioritized safety needs and hazards</t>
  </si>
  <si>
    <t>Identify critical safety needs and constraints, keep them updated and use to develop and keep safety objectives current</t>
  </si>
  <si>
    <t>Develop, keep updated and follow an approach to address workplace environment safety</t>
  </si>
  <si>
    <t>Develop, keep updated and follow an approach to address functional environment safety for the solution</t>
  </si>
  <si>
    <t>Establish and deploy an organizational safety capability</t>
  </si>
  <si>
    <t>Perform safety evaluations periodically and take action on results</t>
  </si>
  <si>
    <t>Develop, keep updated and follow organizational safety control strategies</t>
  </si>
  <si>
    <t>ESEC</t>
  </si>
  <si>
    <t>Identify and record security needs and hazards</t>
  </si>
  <si>
    <t>Address prioritized security needs and hazards</t>
  </si>
  <si>
    <t>Identify and record security needs, keep them updated and use to develop a security approach and objectives</t>
  </si>
  <si>
    <t>Develop, keep updated and follow an approach to address physical security needs</t>
  </si>
  <si>
    <t>Develop, keep updated and follow an approach to address mission, personnel and process-related security needs</t>
  </si>
  <si>
    <t>Develop, keep updated and follow an approach to address cybersecurity needs</t>
  </si>
  <si>
    <t>Establish and deploy an organizational security operations capability</t>
  </si>
  <si>
    <t>Develop, follow and implement an organizational security strategy, approach and architecture and keep them updated</t>
  </si>
  <si>
    <t>Periodically perform security reviews and evaluations throughout the organization and take action on results</t>
  </si>
  <si>
    <t>EVW</t>
  </si>
  <si>
    <t>Identify and record virtual work needs and constraints</t>
  </si>
  <si>
    <t>Perform virtual work</t>
  </si>
  <si>
    <t>Develop, keep updated and use an approach to perform virtual work</t>
  </si>
  <si>
    <t>Monitor the virtual work approach and take corrective action when needed</t>
  </si>
  <si>
    <t>Develop, keep updated and use an organizational strategy, approach and functional capability for performing virtual work</t>
  </si>
  <si>
    <t>Perform reviews periodically on the effectiveness of the organization's virtual work approach and take action on results</t>
  </si>
  <si>
    <t>EST</t>
  </si>
  <si>
    <t>Develop high-level estimates to perform the work</t>
  </si>
  <si>
    <t>Develop, keep updated and use the scope of what is being estimated</t>
  </si>
  <si>
    <t>Develop and keep updated estimates for the size of the solution</t>
  </si>
  <si>
    <t>Based on size estimates, develop and record effrot, duration and cost estimated and their rationale for the solution</t>
  </si>
  <si>
    <t>Develop and keep updated a recorded estimation method</t>
  </si>
  <si>
    <t>Use the organizational measurement repository and process assests for estimating work</t>
  </si>
  <si>
    <t>GOV</t>
  </si>
  <si>
    <t>Senior management identifies what is important for doing the work and defines the approach needed to accomplish the objectives of the organization</t>
  </si>
  <si>
    <t>Senior management defines, keep updated and communicates organizational directives for porcess implementation and performance improvement based on organization needs and objectives</t>
  </si>
  <si>
    <t>Senior management provides funding, resources and training for developing, supporting, performing, improving and evaluating adherence to processes</t>
  </si>
  <si>
    <t>Senior management identifies their information needs and uses the collected information to provide governance and oversight of effective process implementation and performance improvement</t>
  </si>
  <si>
    <t>Senior management assigns authority and holds people accountable for adhering to organization directives and achieving process implementation and performance improvement objectives</t>
  </si>
  <si>
    <t>Senior management ensures that measures supporting objectives throughout the organization are collected, analyzed and used</t>
  </si>
  <si>
    <t>Senior management ensures that competencies and processes are aligned with the objectives of the organization</t>
  </si>
  <si>
    <t>Senior management verifies that selected decisions are driven by statistical and quantitative analysis related to performance achievement of quality and process performance objectives</t>
  </si>
  <si>
    <t>II</t>
  </si>
  <si>
    <t>Perform processes that address the intent of the Level 1 practices</t>
  </si>
  <si>
    <t>Provide sufficient resources, funding and training for developing and performing processes</t>
  </si>
  <si>
    <t>Develop and keep processes updated and verify they are being followed</t>
  </si>
  <si>
    <t>Use organizational processes and process assets to plan, manage and perform the work</t>
  </si>
  <si>
    <t>Evaluate the adherence t and effectiveness of the organizational processes</t>
  </si>
  <si>
    <t>Contribute process-related information or process assets to the organization</t>
  </si>
  <si>
    <t>Develop the organizational capability to understand and apply statistical and other quantitative techniques to accomplish the work</t>
  </si>
  <si>
    <t>IRP</t>
  </si>
  <si>
    <t>Record and resolve incidents</t>
  </si>
  <si>
    <t>Develop, keep updated and follow an approach for incident resolution and prevention</t>
  </si>
  <si>
    <t>Monitor and resolve each incident to closure</t>
  </si>
  <si>
    <t>Communicate incident status</t>
  </si>
  <si>
    <t>Develop, keep updated and use an incident management system for processing and tracking incidents and their resolution</t>
  </si>
  <si>
    <t>Analyze selected incident and resolution data for prevention of future incidents</t>
  </si>
  <si>
    <t>MPM</t>
  </si>
  <si>
    <t>Collect measures and record performance</t>
  </si>
  <si>
    <t>Identify and address performance issues</t>
  </si>
  <si>
    <t>Derive and record measurement and performance objectives from selected business needs and objectives and keep them updated</t>
  </si>
  <si>
    <t>Develop, keep updated and use operational defintions for measures</t>
  </si>
  <si>
    <t>Obtain specified measurement data according to the operational definitions</t>
  </si>
  <si>
    <t>Analyze performance and measurement data according to the operational definitions</t>
  </si>
  <si>
    <t>Store measurement data, measurement specifications and analysis results according to the operational definitions</t>
  </si>
  <si>
    <t>Take actions to address identified issues with meeting measurements and performance objectives</t>
  </si>
  <si>
    <t>Develop, keep updated and use the organization's measurement and performance objectives traceable to business objectives</t>
  </si>
  <si>
    <t>Follow organizational processes and standards to develop and use operational definitions for measures and keep them updated</t>
  </si>
  <si>
    <t>Develop, keep updated and follow a data quality process</t>
  </si>
  <si>
    <t>Develop, keep updated and use the organization's measurement repository</t>
  </si>
  <si>
    <t>Analyze organizational performance using measurement and performance data to determine and address performance improvement needs</t>
  </si>
  <si>
    <t>Periodically communicate performance results to the organization</t>
  </si>
  <si>
    <t>Select measures and analytic techniques to quanitatively manage performance to achieve quality and process performance objectives</t>
  </si>
  <si>
    <t>Use statistical and other quantitative techniques to develop, keep updated and communicate quality and process performance objectives that are traceable to business objectives</t>
  </si>
  <si>
    <t>Use statistical and other quantitative techniques to develop and analyze process performance baselines and keep them updated</t>
  </si>
  <si>
    <t>Use statistical and other quantitative techniques to develop and analyze process performance models and keep them updated</t>
  </si>
  <si>
    <t>Use statistical and other quantitative techniques to develop and analyze process or predict achievement of quality and process performance objectives</t>
  </si>
  <si>
    <t>Use statistical and other quantitative techniques to ensure that business objectives are aligned with business strategy to optimize performance</t>
  </si>
  <si>
    <t>Analyze performance data using statistical and other quantitative techniques to determine the organization's ability to satisfy selected business objectives and identify potential areas for optimizing performance</t>
  </si>
  <si>
    <t>Select and implement improvement proposals based on the statistical and quanitative analysis of the expected effect of proposed improvements on meeting and optimizing business, quality and process performance objectives</t>
  </si>
  <si>
    <t>MST</t>
  </si>
  <si>
    <t>Identify and record security threats and vulnerabilities</t>
  </si>
  <si>
    <t>Take actions to address security therats and vulnerabilities</t>
  </si>
  <si>
    <t>Develop, keep updated and follow an approach for handling security threats and vulnerbailities</t>
  </si>
  <si>
    <t>Develop and keep updated criteria to evaluate security threats and vulnerabilities</t>
  </si>
  <si>
    <t>Use recorded criteria to prioritize, monitor and address the most critical security threats and vulnerabilities that arise during opertions</t>
  </si>
  <si>
    <t>Evaluate and report the effectiveness of the approach and actions taken to address critical security threats and vulnerabilities to the solution</t>
  </si>
  <si>
    <t>Develop, keep updated and follow an organizational seucirty strategy, approach and architecture to evaluate, manage and verify threats and vulnerabilities</t>
  </si>
  <si>
    <t>Analyze security verification and validation results to ensure accuracy, comparability, consistency and validity across the organization</t>
  </si>
  <si>
    <t>Evaluate effectiveness of the orgnizational seucirty strategy, approach and architecture for addressing security threats and vulnerabilities</t>
  </si>
  <si>
    <t>Employ threat intelligence analysis to develop and improve the solution security apporach and architecture, and to select security solutions to address threats and vulnerabilities, using statistical and other quantitative techniques</t>
  </si>
  <si>
    <t>MC</t>
  </si>
  <si>
    <t>Record task completions</t>
  </si>
  <si>
    <t>Identify adn resolve issues</t>
  </si>
  <si>
    <t>Track actual results against estimates for size, effort, schedule, resources, knowledge and skills and budget</t>
  </si>
  <si>
    <t>Track the involvement of identified stakeholders and commitments</t>
  </si>
  <si>
    <t>Monitor the transition to operations and support</t>
  </si>
  <si>
    <t>Take corrective actions when actual results differ significantly from planned results and manage to closure</t>
  </si>
  <si>
    <t>Manage the project using the project plan and the project process</t>
  </si>
  <si>
    <t>Manage critical dependencies and activities</t>
  </si>
  <si>
    <t>Monitor the work environment to identify issues</t>
  </si>
  <si>
    <t>Manage and resolve issues with affected stakeholders</t>
  </si>
  <si>
    <t>OT</t>
  </si>
  <si>
    <t>Train people</t>
  </si>
  <si>
    <t>Identify training needs</t>
  </si>
  <si>
    <t>Train personnel and keep records</t>
  </si>
  <si>
    <t>Develop and keep updated the organization's strategic and short-term training needs</t>
  </si>
  <si>
    <t>Coordinate training needs and delivery between the projects and the organization</t>
  </si>
  <si>
    <t>Develop, keep updated and follow organizational strategic and short-term training plans</t>
  </si>
  <si>
    <t>Develop, keep updated and use a training capability to address organizational training needs</t>
  </si>
  <si>
    <t>Assess and report the effectiveness of the organization's training program</t>
  </si>
  <si>
    <t>Record, keep updated and use the set of organizational training records</t>
  </si>
  <si>
    <t>PR</t>
  </si>
  <si>
    <t>Perform reviews of work products and record issues</t>
  </si>
  <si>
    <t>Develop and keep updated procedures and supporting materials used to prepare and perofrm peer reviews</t>
  </si>
  <si>
    <t>Select work products to be peer reviewed</t>
  </si>
  <si>
    <t>Prepare and perform peer reviews on selected work products using establishing procedures</t>
  </si>
  <si>
    <t>Resolve issues identifies in peer reviews</t>
  </si>
  <si>
    <t>Analayze results and data from peer reviews</t>
  </si>
  <si>
    <t>PLAN</t>
  </si>
  <si>
    <t>Develop a list of tasks</t>
  </si>
  <si>
    <t>Assign people to tasks</t>
  </si>
  <si>
    <t>Develop and keep updated the approach for accomplishing the work</t>
  </si>
  <si>
    <t>Plan for the knowledge and skills needed to perform the work</t>
  </si>
  <si>
    <t>Based on recorded estimates, develop and keep the busget and schedule updated</t>
  </si>
  <si>
    <t>Plan the involvement of identified stakeholders</t>
  </si>
  <si>
    <t>Plan transition to operations and support</t>
  </si>
  <si>
    <t>Ensure plans are feasible by reconciling estimates against capacity and availability of resources</t>
  </si>
  <si>
    <t>Develop the project plan, ensure consistency among its elements and keep it updated</t>
  </si>
  <si>
    <t>Review plans and obtain commitments from affected stakeholders</t>
  </si>
  <si>
    <t>Use the organization0s set of standard processes and tailoring guidelines to develop, keep updated and follow the project process</t>
  </si>
  <si>
    <t>Develop a plan and keep it updated using the project process, the organization's process assets and the measurmeent repository</t>
  </si>
  <si>
    <t>Identify and negotiatie critical dependencies</t>
  </si>
  <si>
    <t>Plan for the project environment and keep it updated based on the organization's standards</t>
  </si>
  <si>
    <t>Use statistical and other quantitative techniques to develop and keep the project processes updated to enable achivement of the quality and process performance objectives</t>
  </si>
  <si>
    <t>PAD</t>
  </si>
  <si>
    <t>Develop process assets to perform the work</t>
  </si>
  <si>
    <t>Determine what process assets will be needed to perform the work</t>
  </si>
  <si>
    <t>Develop, bur or reuse process assets</t>
  </si>
  <si>
    <t>Make processes and assets available</t>
  </si>
  <si>
    <t>Develop, keep updated and follow a strategy for building and updating process assets</t>
  </si>
  <si>
    <t>Develop, record and keep updated a proces architecture that describes the strcuture of the organization's processes and process assets</t>
  </si>
  <si>
    <t>Develop, keep updated and make the organization's processes and assets available for use in a process asset library</t>
  </si>
  <si>
    <t>Develop, keep updated and use tailoring criteria and guidelines for the set of standard processes and assets</t>
  </si>
  <si>
    <t>Develop, keep updated and make work environment standards available for use</t>
  </si>
  <si>
    <t>Develop, keep updated and make organizational measurement and analysis standards available for use</t>
  </si>
  <si>
    <t>PCM</t>
  </si>
  <si>
    <t>Develop a support structure to provide process guidance, identify and fiz process problems and continuously improve processes</t>
  </si>
  <si>
    <t>Appraise the current process implementaiton and idenitfy strengths and weaknesses</t>
  </si>
  <si>
    <t>Address improvement opportunities or process issues</t>
  </si>
  <si>
    <t>Identify improvements to the processes and process assets</t>
  </si>
  <si>
    <t>Develop, keep updated and follow plans fro implementing selected process improvements</t>
  </si>
  <si>
    <t>Develop, keep updated and use process improvement objectives traceable to the business objectives</t>
  </si>
  <si>
    <t>Identify processes that are the largest contributos to meeting business objectives</t>
  </si>
  <si>
    <t>Explore and evaluate potential new processes, techniques, methods and tools to identify improvement opportunities</t>
  </si>
  <si>
    <t>Provide support for implementing, deploying and sustaining process improvements</t>
  </si>
  <si>
    <t>Deploy organizational standard processes and process assets</t>
  </si>
  <si>
    <t>Evalaute and report the effectiveness of deployed improvmeents in achieving process improvement objectives</t>
  </si>
  <si>
    <t>Use statistical and ohter quantitative techniques to validate selected perofrmanc eimprovements against proposed improvement expectations, business objectives or quality and process performance objectives</t>
  </si>
  <si>
    <t>PQA</t>
  </si>
  <si>
    <t>Identify and address process adn work product issues</t>
  </si>
  <si>
    <t>Develop, keep updated and follow a quality assurance approach and plan based on historical quality data</t>
  </si>
  <si>
    <t>Objectively evaluate selected performed processes and work products against the recorded process and spplicable standards</t>
  </si>
  <si>
    <t>Communicate quality and noncompliance issues and ensure their resolution</t>
  </si>
  <si>
    <t>Record and use results of quality assurance activities</t>
  </si>
  <si>
    <t>Identify and record opportunities for improvement during quality assurance activities</t>
  </si>
  <si>
    <t>PI</t>
  </si>
  <si>
    <t>Assemble solutions and deliver to the customer</t>
  </si>
  <si>
    <t>Develop, keep updated and follow an integration strategy</t>
  </si>
  <si>
    <t>Develop, keep updated and use the integration environment</t>
  </si>
  <si>
    <t>Develop, keep updated and folow procedures and criteria for integrating solutions and components</t>
  </si>
  <si>
    <t>Confirm, prior to integration, that each component has been properly identified and oeprates according to its requirements and design</t>
  </si>
  <si>
    <t>Evaluate integrated components to ensure conformance to the solution's requirements and design</t>
  </si>
  <si>
    <t>Integrate solutions and components according to the integration strategy</t>
  </si>
  <si>
    <t>Review and keep updated interface or connection descriptions for coverage, completeness and consistency thorughout the solution's life</t>
  </si>
  <si>
    <t>Confirm, prior to integration, that component interfaces or connections comply with interface or connection descriptions</t>
  </si>
  <si>
    <t>Evaluate integrated components for interface or connection availability</t>
  </si>
  <si>
    <t>RDM</t>
  </si>
  <si>
    <t>Record requirements</t>
  </si>
  <si>
    <t>Elicit stakeholder needs, expectations, constraints and interfaces or connections and confirm understanding of the requirements</t>
  </si>
  <si>
    <t>Transform stakeholder needs, expectations, constraints and interfaces or connections into prioritized customer requirements</t>
  </si>
  <si>
    <t>Obtain commitment from project participants that they can implement the requirements</t>
  </si>
  <si>
    <t>Develop, record and keep updated bidirectional traceability among requirements and activities or work products</t>
  </si>
  <si>
    <t>Ensure that plans and activities or work products remain consistent with requirements</t>
  </si>
  <si>
    <t>Develop and keep requirements updated for the solution and its components</t>
  </si>
  <si>
    <t>Develop operational concepts and scenarios</t>
  </si>
  <si>
    <t>Allocate the requirements to be implemented</t>
  </si>
  <si>
    <t>Identify, develop and keep updated interface or connection requirements</t>
  </si>
  <si>
    <t>Ensure that requriements are necessary and sufficient</t>
  </si>
  <si>
    <t>Balance stakeholder needs and constraints</t>
  </si>
  <si>
    <t>Vlidate requirements to ensure the reuslting solution will perform as intended in the target environment</t>
  </si>
  <si>
    <t>RSK</t>
  </si>
  <si>
    <t>Identify and record risks or opportunities and keep them updated</t>
  </si>
  <si>
    <t>Analyze identified risks or opportunities</t>
  </si>
  <si>
    <t>Monitor identified risks or opportunities and communicate status to affected stakeholders</t>
  </si>
  <si>
    <t>Identify use risk or opportunity categories</t>
  </si>
  <si>
    <t>Define and use parameters for risk or opportunity analysis and handling</t>
  </si>
  <si>
    <t>Develop and keep updated a risk or opportunity management strategy</t>
  </si>
  <si>
    <t>Develop and keep updated risk or opportunity management plans</t>
  </si>
  <si>
    <t>Manage risks or opportunities by implementing planned risk or opportunity management activities</t>
  </si>
  <si>
    <t>SDM</t>
  </si>
  <si>
    <t>Use the service system to deliver services</t>
  </si>
  <si>
    <t>Develop, record, keep updated and follow service agreements</t>
  </si>
  <si>
    <t>Recieve and process service requests in accordance with service agreements</t>
  </si>
  <si>
    <t>Deliver services ina ccordance with service agreements</t>
  </si>
  <si>
    <t>Analyze existing service agreements and service data to prepare for updated or new agreements</t>
  </si>
  <si>
    <t>Develop, record, keep updated and follow the approach for operating and changing the service system</t>
  </si>
  <si>
    <t>Confirm the readiness of the service system to support the delivery of services</t>
  </si>
  <si>
    <t>Deelop, record, keep updated and use organizational standard service systems and agrements</t>
  </si>
  <si>
    <t>STSM</t>
  </si>
  <si>
    <t>Develop a list of current services</t>
  </si>
  <si>
    <t>Develop, keep updated and use descriptions of current services</t>
  </si>
  <si>
    <t>Collect, record and analyze data about strategic needs and capabilities for service delivery</t>
  </si>
  <si>
    <t>Develop, keep updated and follow an approach for providing new or changed services derived from strategic needs and capabilities</t>
  </si>
  <si>
    <t>Develop, keep updated and use the set of organizational standard service descriptions and service levels</t>
  </si>
  <si>
    <t>SAM</t>
  </si>
  <si>
    <t>Identify, evaluate and select suppliers</t>
  </si>
  <si>
    <t>Develop and record the supplier agreement</t>
  </si>
  <si>
    <t>Accept or reject the supplier deliverables</t>
  </si>
  <si>
    <t>Process supplier invoices</t>
  </si>
  <si>
    <t>Identify evaluation criteria, potential suppliers and distribute supplier requests</t>
  </si>
  <si>
    <t>Evaluate supplier responses according to recorded evaluation criteria and select suppliers</t>
  </si>
  <si>
    <t>Manage supplier activities as specified in the supplier agreement and keep agreement updated</t>
  </si>
  <si>
    <t>Verify that the supplier agreement is satisfied before accepting the acquired supplier deliverable</t>
  </si>
  <si>
    <t>Manage invoices submitted by the supplier according to the supplier agreements</t>
  </si>
  <si>
    <t>Conduct technical reviews of supplier performance activities and selected deliverables</t>
  </si>
  <si>
    <t>Manage supplier performacne and processes absed on criteria in the supplier agreement</t>
  </si>
  <si>
    <t>Select measures and apply analytical techniques to quantitatively manage suppliers against their performance targets</t>
  </si>
  <si>
    <t>TS</t>
  </si>
  <si>
    <t>Build a solution to meet requirements</t>
  </si>
  <si>
    <t>Deisgn and build a solution to met requriements</t>
  </si>
  <si>
    <t>Evaluate the design and address identified issues</t>
  </si>
  <si>
    <t>Provide guidance on use of the solution</t>
  </si>
  <si>
    <t>Develop criteria for design decisions</t>
  </si>
  <si>
    <t>Develop alternative solutions for selected components</t>
  </si>
  <si>
    <t>Perform a build, buy or reuse analysis</t>
  </si>
  <si>
    <t>Select solutions based on design criteria</t>
  </si>
  <si>
    <t>Develop, keep updated and use information needed to implement the design</t>
  </si>
  <si>
    <t>Design solution interfaces or connections using established criteria</t>
  </si>
  <si>
    <t>1,1</t>
  </si>
  <si>
    <t>3,1</t>
  </si>
  <si>
    <t>VV</t>
  </si>
  <si>
    <t>Perform verification to ensure the requirements are implemented and record and communicate results</t>
  </si>
  <si>
    <t>Perform validation to ensure the solution will function as intended in its target environment and record and communicate results</t>
  </si>
  <si>
    <t>Select components and methods for verification and validation</t>
  </si>
  <si>
    <t>Develop, keep updated and use the environment needed to support verification and validation</t>
  </si>
  <si>
    <t>Develop, keep updated and follow procedures for verification and validation</t>
  </si>
  <si>
    <t>Develop, keep updated and use critieria for verification and validation</t>
  </si>
  <si>
    <t>Analyze and communicate verification and validation results</t>
  </si>
  <si>
    <t>WE</t>
  </si>
  <si>
    <t>Identify and allocate commitments to workgroups</t>
  </si>
  <si>
    <t>Record and allocate work assignments and keep them updated based on an assessment of qualifications, skills and related criteria</t>
  </si>
  <si>
    <t>Manage the transition of individuals in and out of roles and workgroups</t>
  </si>
  <si>
    <t>Develop, keep updated and use communication and coordination mechanisms within and across workgroups</t>
  </si>
  <si>
    <t>Develop, keep updated and use workforce competences to build organizational capabilities and achieve objectives</t>
  </si>
  <si>
    <t>Develop, keep updated and use an organizational structure and approach to empower workgroups</t>
  </si>
  <si>
    <t>Develop, keep updated and use organizational compensation strategies and mechanisms</t>
  </si>
  <si>
    <t>PO</t>
  </si>
  <si>
    <t>Identify and document all security requirements for organization-developed software to meet and maintain the requirements over time</t>
  </si>
  <si>
    <t>Identify and document all security requirements for the organization's software development infrastructures and processes, and maintain the requirements over time</t>
  </si>
  <si>
    <t>Task</t>
  </si>
  <si>
    <t>Define Security Requirements for Software Development</t>
  </si>
  <si>
    <t>Comunicate requirements to all third parties who will provide commercial software comoonents to the organization for reuse by the organization's own software</t>
  </si>
  <si>
    <t>Create new roles and alter responsibilities for existing roles as needed to encompass all parts of the SDLC. Periodically review and maintain the defined roles and responsibilities, updatong them as needed</t>
  </si>
  <si>
    <t>Provide role-based training for all personnel with responsiblities that contribute to secure evelopment. Periodically review personnel proficiency and role-based training, and update the training as needed</t>
  </si>
  <si>
    <t>Obtain upper management or authorizing official commitment to secure development, and convey that commitment to all with development-related roles and responsibilities</t>
  </si>
  <si>
    <t>Specify which tools or tool types must or should be included in each toolchain to mitigate identified risks, as well as how the toolchain components are to be integrated with each other</t>
  </si>
  <si>
    <t>Follow recommended security practices to deploy, operate, and maintain tools and toolchains</t>
  </si>
  <si>
    <t>Configure tools to generate artifacts of their support of secure software development practices as defined by the organization</t>
  </si>
  <si>
    <t>Define cirteira for software security checks and track throughout the SDLC</t>
  </si>
  <si>
    <t>Implement processes, mechanisms, etc. To gather and safeguard the necessary information in support of the criteria</t>
  </si>
  <si>
    <t>Separate and protect each environment involved in software technologies</t>
  </si>
  <si>
    <t>Secure and harden development endpoints for software designers, developers, testers, builders, etc. to perform development-related tasks using a risk-based approach</t>
  </si>
  <si>
    <t>PS</t>
  </si>
  <si>
    <t>Store all forms of code, including source code, executable code, and configuration-as-code, based on the principle of least privilege so that only authorized personnel, tools, services, etc. have access</t>
  </si>
  <si>
    <t>Make software integrity verification information available to software acquirers</t>
  </si>
  <si>
    <t>Securely archive the necessary files and supporting data (e.g. integrity verification information, provenance data) to be retained for each software release</t>
  </si>
  <si>
    <t>Collect, safeguard, maintain and share provenance data for all components of each software release (e.g. in a SBOM)</t>
  </si>
  <si>
    <t>PW</t>
  </si>
  <si>
    <t>Use forms of risk modeling, such as threat modeling, attack modeling or attack surface mapping, to help access the security risk for each software</t>
  </si>
  <si>
    <t>Track and maintain the software's security requirements, risks and design decisions</t>
  </si>
  <si>
    <t>Where appropriate, build in support for using standardized security features and services (e.g. enabling software to integrate with existing log management, identify management, access control and vulnerability management systems) instead of creating proprietary implementations of security features and services</t>
  </si>
  <si>
    <t>Moved to PO 1.3</t>
  </si>
  <si>
    <t>Moved to PW 4.4</t>
  </si>
  <si>
    <t>Have a qualified person who were not involved with the design and/or automated processes instantiated in the toolchain review the software design to confirm and enforce that it meets all of the security requirements and satisfactorily addresses the identified risk information</t>
  </si>
  <si>
    <t>Moved to PW 1.3</t>
  </si>
  <si>
    <t>Acquire and maintain well-secured software components (e.g. software libraries, modules, middleware, frameworks) from commercial, open source, and other third-party developers for use by the organization's software</t>
  </si>
  <si>
    <t>Create and maintain well-secured software components in-house following SDLC processes to meet common internal software development needs that cannot be better met by third-party software components</t>
  </si>
  <si>
    <t>Moved to PW 4.1 and PW 4.4</t>
  </si>
  <si>
    <t>Verify that acquired commercial, open-source and all other third-party software components comply with the requirements, as defined by the organization, throughout their life cycles</t>
  </si>
  <si>
    <t>Moved to PW 5.1</t>
  </si>
  <si>
    <t>Follow all secure coding practice that are appropriate to the development languages and environment to meet the organization's requirements</t>
  </si>
  <si>
    <t>Use compiler, interpreter, and build tools that offer resources to improve executable security</t>
  </si>
  <si>
    <t>Determine which compipler, interpreter, and build tool features should be used and how each should be configured, the implement and use the approved configurations</t>
  </si>
  <si>
    <t>Determine whether code review (a person looks directly at the code to find issues) and/or code analysis based on the organization's secure coding standards, and record and triage all discovered issues and recommended remediations in the development team's workflow or issue tracking system</t>
  </si>
  <si>
    <t>Perform the code review and/or code analysis based on the organization's secure coding standards, and record and traige all discovered issues and recommended remediations in the development team's workflow or issue tracking system</t>
  </si>
  <si>
    <t>Determine whether executable code testing should be performed to find vulnerabilities not identified by previous reviews, analysis or testing and, if so, which types of testing should be sued</t>
  </si>
  <si>
    <t>Define a secure baseline by determining how to configure each setting that has an effect on security or a security-related setting so that the default settings are secure and do not weaken the security functions provided by the platform, network infrastructure or services</t>
  </si>
  <si>
    <t>Implement the default settings (or groups of default settings, if applicable), and document each setting for software administrators</t>
  </si>
  <si>
    <t>RV</t>
  </si>
  <si>
    <t>Gather information form software acquirers, users andpublic sources on potential vulnerabilities in the software and third-party components that the software uses, and investigate all credible reports</t>
  </si>
  <si>
    <t>Review, analyze, and/or test the software's code to identify or confirm the presence of previously undetected vulnerabilities</t>
  </si>
  <si>
    <t>Have a policy that addresses vulnerbaility disclosure and remediation, and implement the roles, responsibilities and processes needed to support that policy</t>
  </si>
  <si>
    <t>Analyze each vulnerability to gather sufficient information about risk to plan its remediation or other risk response</t>
  </si>
  <si>
    <t>Plan and implement risk resonses for vulnerabilities</t>
  </si>
  <si>
    <t>Analyze identified vulnerabilities to determine their root causes</t>
  </si>
  <si>
    <t>Analyze the root causes over time to identify patterns, such as a particular secure coding practice not being followed consistently</t>
  </si>
  <si>
    <t>Review the software for similar vulnerabilities to erradicate a class of vulnerbailities, and proactively fix then rather than waiting for external reports</t>
  </si>
  <si>
    <t>Review the SDLC process, and udpate it if appropriate to prevent (or reduce the likelihood of) the root cause recurring in updates to the software or in new software that is created</t>
  </si>
  <si>
    <t>Title</t>
  </si>
  <si>
    <t>Implement Roles and Responsibilities</t>
  </si>
  <si>
    <t>Implement Supporting Toolchains</t>
  </si>
  <si>
    <t>Define and Use Criteria for Software Security Checks</t>
  </si>
  <si>
    <t>Implement and Maintain Secure Environments for Software Development</t>
  </si>
  <si>
    <t>Protect All Forms of Code from Unauthorized Access and Tampering</t>
  </si>
  <si>
    <t>Provide a Mechanisms for Verifying Software Release Integrity</t>
  </si>
  <si>
    <t>Archive and Protect Each Software Release</t>
  </si>
  <si>
    <t>Design Software to Meet Security Requirements and Mitigate Security Risks</t>
  </si>
  <si>
    <t>Review the Software Design to Verify Compliance with Security Requriements and Risk Information</t>
  </si>
  <si>
    <t>Verify Third-Party Software Complies with Security Requirements</t>
  </si>
  <si>
    <t>Reuse Existing, Well-Secured Software When Feasible Instead of Duplicating Functionality</t>
  </si>
  <si>
    <t>Create Source Code by Adhering to Secure Coding Practices</t>
  </si>
  <si>
    <t>Review and/or Analyze Human-Readable Code to Idenitfy Vulnerabilities and Verify Compliance with Security Requriemetns</t>
  </si>
  <si>
    <t>Test Executable Code to Identify Vulnerabilities and Verify Compliance with Security Requirements</t>
  </si>
  <si>
    <t>Configure Software ot Have Secure Settings by Default</t>
  </si>
  <si>
    <t>Identify and onfirm Vulnerbailities on an Ongoing Basis</t>
  </si>
  <si>
    <t>Assess, Prioritize and Remedaite Vulnerabilities</t>
  </si>
  <si>
    <t>Analyze Vulnerabilities to Identify Their Root Causes</t>
  </si>
  <si>
    <t>Develop contingency approaches for managing significant disruptions to operations</t>
  </si>
  <si>
    <t>Applicable</t>
  </si>
  <si>
    <t>Define criteria for software security checks and track throughout the SDLC</t>
  </si>
  <si>
    <t>Equivalent</t>
  </si>
  <si>
    <t>Receive and process service requests in accordance with service agreements</t>
  </si>
  <si>
    <t>Manage supplier performance and processes based on criteria in the supplier agreement</t>
  </si>
  <si>
    <t>Develop a plan and keep it updated using the project process, the organization's process assets and the measurment repository</t>
  </si>
  <si>
    <t>Develop a support structure to provide process guidance, identify and fix process problems and continuously improve processes</t>
  </si>
  <si>
    <t>Design and build a solution to meet requriements</t>
  </si>
  <si>
    <t>Use statistical and other quantitative techniques to evaluate other solutions and processes to determine if the resolution should be applied to optimize performance across the organization</t>
  </si>
  <si>
    <t>Validate requirements to ensure the reuslting solution will perform as intended in the target environment</t>
  </si>
  <si>
    <t>Identify processes that are the largest contributors to meeting business objectives</t>
  </si>
  <si>
    <t>Ensure that requirements are necessary and sufficient</t>
  </si>
  <si>
    <t>Identify and address process and work product issues</t>
  </si>
  <si>
    <t>Develop and keep updated procedures and supporting materials used to prepare and perform peer reviews</t>
  </si>
  <si>
    <t>Objectively evaluate selected performed processes and work products against the recorded process and applicable standards</t>
  </si>
  <si>
    <t>Scope the testing, design the tests, perform hte testing, and document the results, including recording and triaging all discovered issues issues and recommended remediations in the development team's workflow or issue tracking system</t>
  </si>
  <si>
    <t>Observations</t>
  </si>
  <si>
    <t>Example</t>
  </si>
  <si>
    <t>Adaptable</t>
  </si>
  <si>
    <t>Data integrity must be addressed within policies and trained among employees to avoid mishandling</t>
  </si>
  <si>
    <t>Processes are tailored to follow SDLC security requirements</t>
  </si>
  <si>
    <t>Analyze the risks of technology stacks</t>
  </si>
  <si>
    <t>Data architecture must be documented thorughout the SDLC and comply with defined security policies</t>
  </si>
  <si>
    <t>Define policies that specify risk-based software architecture, design requirements and software release and support</t>
  </si>
  <si>
    <t>Identify security roles, responsibilities and resources within policies</t>
  </si>
  <si>
    <t>Develop a security awareness program</t>
  </si>
  <si>
    <t>Include provenance data and integrity verification mechanisms</t>
  </si>
  <si>
    <t>Service agreements include security requirements and criteria for selected suppliers to comply with</t>
  </si>
  <si>
    <t>Define key personnel and roles for continuity after system disruptions</t>
  </si>
  <si>
    <t>Define code owners for projects and data security managers</t>
  </si>
  <si>
    <t>Define attributes and mechanisms for data communication across the SDLC phases and team members with data governing authority</t>
  </si>
  <si>
    <t>Senior Management aids in creating roles and responsibilities for SDLC</t>
  </si>
  <si>
    <t>YES</t>
  </si>
  <si>
    <t>NO</t>
  </si>
  <si>
    <t>Senior Management appoints leadership for SSD processes</t>
  </si>
  <si>
    <t>Senior Management is informed of SSD risk mitigation practices</t>
  </si>
  <si>
    <t>Includes communication mechanisms for SSD support</t>
  </si>
  <si>
    <t>Develop, keep updated and follow an organizational security strategy, approach and architecture to evaluate, manage and verify threats and vulnerabilities</t>
  </si>
  <si>
    <t>Confirm, prior to integration, that each component has been properly identified and operates according to its requirements and design</t>
  </si>
  <si>
    <t>Information security must be included within the security requirements</t>
  </si>
  <si>
    <t>1,2</t>
  </si>
  <si>
    <t>1,2,4</t>
  </si>
  <si>
    <t>2,3</t>
  </si>
  <si>
    <t>1,3</t>
  </si>
  <si>
    <t>1,2,4,7</t>
  </si>
  <si>
    <t>3,4</t>
  </si>
  <si>
    <t>2,3,5</t>
  </si>
  <si>
    <t>4,5</t>
  </si>
  <si>
    <t>1,5</t>
  </si>
  <si>
    <t>Include cryptographic hashes in the release baselines</t>
  </si>
  <si>
    <t>Cryptographic hashes must be added as a verification process</t>
  </si>
  <si>
    <t>Code releases must be signed by a certified authority before use</t>
  </si>
  <si>
    <t>A certified authority is included in the VV environment
A code signing process is included in the VV environment</t>
  </si>
  <si>
    <t>Code must be signed with a certificate before publishing</t>
  </si>
  <si>
    <t>Define the tools and vendors to sign code releases</t>
  </si>
  <si>
    <t>Transition activities include support of provenance data</t>
  </si>
  <si>
    <t>Include provenance data in the services descriptions</t>
  </si>
  <si>
    <t>Define cryptographic tools for code signing and access</t>
  </si>
  <si>
    <t>Identify code to place under CM</t>
  </si>
  <si>
    <t>3,4,5</t>
  </si>
  <si>
    <t>Consider a zero-trust architecture, Principle of Least Privilege and encryption algorithm for endpoints</t>
  </si>
  <si>
    <t>4,5,6</t>
  </si>
  <si>
    <t>Develop data collection tools for the organization</t>
  </si>
  <si>
    <t>Automate the integration and management of the toolchain</t>
  </si>
  <si>
    <t>2,4</t>
  </si>
  <si>
    <t>Ensure components produce logs before integration</t>
  </si>
  <si>
    <t>2,4,5</t>
  </si>
  <si>
    <t>1,4</t>
  </si>
  <si>
    <t>Implement processes for ensuring consistent toolchain updates</t>
  </si>
  <si>
    <t>6,7</t>
  </si>
  <si>
    <t>Appraise the current process implementaiton and identify strengths and weaknesses</t>
  </si>
  <si>
    <t>2,6</t>
  </si>
  <si>
    <t>Ensure that changes only affect environments individually
Develop security controls for integration into deployment environments</t>
  </si>
  <si>
    <t>1,2,3</t>
  </si>
  <si>
    <t>Identify quality control and assurance training needs</t>
  </si>
  <si>
    <t>Generate training materials for software design control and assurance</t>
  </si>
  <si>
    <t>2,5</t>
  </si>
  <si>
    <t>Incorporate design reviews findings into guidance materials</t>
  </si>
  <si>
    <t>Follow SSD practices when building the solution</t>
  </si>
  <si>
    <t>3,5</t>
  </si>
  <si>
    <t>1,9</t>
  </si>
  <si>
    <t>2,3,8</t>
  </si>
  <si>
    <t>4,6</t>
  </si>
  <si>
    <t>Ensure that compilers record vulnerabilities warnings</t>
  </si>
  <si>
    <t>7,8</t>
  </si>
  <si>
    <t>Ensure that the new baseline settings don't produce new security vulnerabilities or operational disruptions</t>
  </si>
  <si>
    <t>Include security requirements into the settings verifications</t>
  </si>
  <si>
    <t xml:space="preserve">Automate the deployment of baselines for software administrators </t>
  </si>
  <si>
    <t>Develop interfaces to automate settings documentation</t>
  </si>
  <si>
    <t>Develop a PAL for only SSD practices for the SDLC</t>
  </si>
  <si>
    <t xml:space="preserve">PO </t>
  </si>
  <si>
    <t>Add security requirements as part of the functional requirements</t>
  </si>
  <si>
    <t>Communicate security requirements to stakeholders and developers</t>
  </si>
  <si>
    <t>Add development endpoints to the security configuration standards</t>
  </si>
  <si>
    <t>Identify risks from technology stacks</t>
  </si>
  <si>
    <t>Items under CM go to archive at the end of the SDLC</t>
  </si>
  <si>
    <t>Identify risks from third-party software components and communicate them to suppliers
Update risks from exceptions established to third-party software components</t>
  </si>
  <si>
    <t>Define roles and responsibilities for everyone related to the SDLC</t>
  </si>
  <si>
    <t>Review descriptions of roles and responsibiities</t>
  </si>
  <si>
    <t>Define communication channels between defined SDLC roles</t>
  </si>
  <si>
    <t>2,5,6</t>
  </si>
  <si>
    <t>Define code modules to place into CM for assigning code owners</t>
  </si>
  <si>
    <t>Define communication channels between SDLC roles with upper management to support and establish commitment from both parties towards SSD practices</t>
  </si>
  <si>
    <t>Senior Management is informed as stakeholders of the risks of unsecure SDLC</t>
  </si>
  <si>
    <t>Toolchains are a solution to address security risks</t>
  </si>
  <si>
    <t>Define how to select tools for the risk management toolchains</t>
  </si>
  <si>
    <t>Define the data transfer requirements between risk management toolchains</t>
  </si>
  <si>
    <t>Include sigining and logging capabilities for risk management toolchains as requirements</t>
  </si>
  <si>
    <t>Consider automated technologies for risk toolchain orchestration</t>
  </si>
  <si>
    <t>Integrate tools into the risk management toolchain</t>
  </si>
  <si>
    <t>Evaluate integrated components for interface or connection compatibility</t>
  </si>
  <si>
    <t>Use statistical and ohter quantitative techniques to validate selected performance improvements against proposed improvement expectations, business objectives or quality and process performance objectives</t>
  </si>
  <si>
    <t>Ensure that the support structure can document the continuous improvment actions</t>
  </si>
  <si>
    <t>Applies to security and retention policies</t>
  </si>
  <si>
    <t>Identify which components can't be generated by tools</t>
  </si>
  <si>
    <t>Develop, record and keep updated a process architecture that describes the strcuture of the organization's processes and process assets</t>
  </si>
  <si>
    <t>Assign responsibility for work items and requirements that can't be generated by tools</t>
  </si>
  <si>
    <t xml:space="preserve">Include data quality control checks, errors and exception handling </t>
  </si>
  <si>
    <t>Includes software security checks in the Definition of Done</t>
  </si>
  <si>
    <t>Security-related data is filtered and processed by the toolchain</t>
  </si>
  <si>
    <t>Develop process improvement plans to automate processes that manage information collection and storage</t>
  </si>
  <si>
    <t>Includes data security privilege access levels</t>
  </si>
  <si>
    <t xml:space="preserve">Define procedures for transitioning individuals across software development environments and enable access within workgroups </t>
  </si>
  <si>
    <t>2,8,9</t>
  </si>
  <si>
    <t>1-4,10</t>
  </si>
  <si>
    <t>6,7,9</t>
  </si>
  <si>
    <t>Define security requirements to separate production and non-production environments</t>
  </si>
  <si>
    <t>4,5,7</t>
  </si>
  <si>
    <t>Add endpoints into the production and non-production environments</t>
  </si>
  <si>
    <t>Add code signing to verify the integrity of baselines</t>
  </si>
  <si>
    <t>Sign the code before releasing a baseline</t>
  </si>
  <si>
    <t>Use cryptography to protect file integrity</t>
  </si>
  <si>
    <t>Data must be available to IRP and SOC teams</t>
  </si>
  <si>
    <t>Includes red, blue and purple teaming</t>
  </si>
  <si>
    <t>Update exceptions after handling vulnerabilities</t>
  </si>
  <si>
    <t>Update risk mitigation plans after handling vulnerabilities</t>
  </si>
  <si>
    <t>Work environment includes safety and security requirements</t>
  </si>
  <si>
    <t>VV procedures are included in the SSD practices</t>
  </si>
  <si>
    <t>Define secure configuration before building software components</t>
  </si>
  <si>
    <t>Define criteria for identify software components that are in their end of life for disintegration from the solution</t>
  </si>
  <si>
    <t>Apply to compilers and interpreters</t>
  </si>
  <si>
    <t>Validate the authenticity and integrity of compilers and interpreters</t>
  </si>
  <si>
    <t>2,3,4</t>
  </si>
  <si>
    <t>5,6</t>
  </si>
  <si>
    <t>7,8,9</t>
  </si>
  <si>
    <t>Total</t>
  </si>
  <si>
    <t>Miss</t>
  </si>
  <si>
    <t>%</t>
  </si>
  <si>
    <t>Concat</t>
  </si>
  <si>
    <t>Domain</t>
  </si>
  <si>
    <t>Core</t>
  </si>
  <si>
    <t>SVC</t>
  </si>
  <si>
    <t>DATA</t>
  </si>
  <si>
    <t>SAF</t>
  </si>
  <si>
    <t>SEC</t>
  </si>
  <si>
    <t>VRT</t>
  </si>
  <si>
    <t>DEV</t>
  </si>
  <si>
    <t>SPM</t>
  </si>
  <si>
    <t>PPL</t>
  </si>
  <si>
    <t>This work is licensed under a Creative Commons Attribution-Non Commercial-No Derivatives 4.0 International Public License (the link can be found at https://creativecommons.org/licenses/by-nc-nd/4.0/legalcode
To further clarify the Creative Commons license related to the mapping content. you are authorized to copy and redistribute the content as a framework for use by you. within your organization and outside of your organization for non-commercial purposes only. provided that (i) appropriate credit is given to the author and (ii) a link to the license is provided. Additionally. if you remix. transform or build upon the mapping. you may not distribute the modified materials. Users of the CMMI and NIST 800-218 framework are also required to refer to (http://www.cisecurity.org/controls/) when referring to the CMMI or NIST 800-218 in order to ensure that users are employing the most up-to-date guidance. Commercial use of the mapping is subject to the prior approval of the author</t>
  </si>
  <si>
    <t>Oyamel 125. Valle del Moral</t>
  </si>
  <si>
    <t>Leon. Guanajuato. 37178</t>
  </si>
  <si>
    <t>Identify and document all security requirements for the organization's software development infrastructures and processes. and maintain the requirements over time</t>
  </si>
  <si>
    <t>Create new roles and alter responsibilities for existing roles as needed to encompass all parts of the SDLC. Periodically review and maintain the defined roles and responsibilities. updatong them as needed</t>
  </si>
  <si>
    <t>Provide role-based training for all personnel with responsiblities that contribute to secure evelopment. Periodically review personnel proficiency and role-based training. and update the training as needed</t>
  </si>
  <si>
    <t>Obtain upper management or authorizing official commitment to secure development. and convey that commitment to all with development-related roles and responsibilities</t>
  </si>
  <si>
    <t>Specify which tools or tool types must or should be included in each toolchain to mitigate identified risks. as well as how the toolchain components are to be integrated with each other</t>
  </si>
  <si>
    <t>Follow recommended security practices to deploy. operate. and maintain tools and toolchains</t>
  </si>
  <si>
    <t>Implement processes. mechanisms. etc. To gather and safeguard the necessary information in support of the criteria</t>
  </si>
  <si>
    <t>Secure and harden development endpoints for software designers. developers. testers. builders. etc. to perform development-related tasks using a risk-based approach</t>
  </si>
  <si>
    <t>Store all forms of code. including source code. executable code. and configuration-as-code. based on the principle of least privilege so that only authorized personnel. tools. services. etc. have access</t>
  </si>
  <si>
    <t>Securely archive the necessary files and supporting data (e.g. integrity verification information. provenance data) to be retained for each software release</t>
  </si>
  <si>
    <t>Collect. safeguard. maintain and share provenance data for all components of each software release (e.g. in a SBOM)</t>
  </si>
  <si>
    <t>Use forms of risk modeling. such as threat modeling. attack modeling or attack surface mapping. to help access the security risk for each software</t>
  </si>
  <si>
    <t>Track and maintain the software's security requirements. risks and design decisions</t>
  </si>
  <si>
    <t>Where appropriate. build in support for using standardized security features and services (e.g. enabling software to integrate with existing log management. identify management. access control and vulnerability management systems) instead of creating proprietary implementations of security features and services</t>
  </si>
  <si>
    <t>Acquire and maintain well-secured software components (e.g. software libraries. modules. middleware. frameworks) from commercial. open source. and other third-party developers for use by the organization's software</t>
  </si>
  <si>
    <t>Verify that acquired commercial. open-source and all other third-party software components comply with the requirements. as defined by the organization. throughout their life cycles</t>
  </si>
  <si>
    <t>Use compiler. interpreter. and build tools that offer resources to improve executable security</t>
  </si>
  <si>
    <t>Determine which compipler. interpreter. and build tool features should be used and how each should be configured. the implement and use the approved configurations</t>
  </si>
  <si>
    <t>Determine whether code review (a person looks directly at the code to find issues) and/or code analysis based on the organization's secure coding standards. and record and triage all discovered issues and recommended remediations in the development team's workflow or issue tracking system</t>
  </si>
  <si>
    <t>Perform the code review and/or code analysis based on the organization's secure coding standards. and record and traige all discovered issues and recommended remediations in the development team's workflow or issue tracking system</t>
  </si>
  <si>
    <t>Determine whether executable code testing should be performed to find vulnerabilities not identified by previous reviews. analysis or testing and. if so. which types of testing should be sued</t>
  </si>
  <si>
    <t>Scope the tesintg. design the tests. perform hte testing. and document the results. including recording and triaging all discovered issues issues and recommended remediations in the development team's workflow or issue tracking system</t>
  </si>
  <si>
    <t>Define a secure baseline by determining how to configure each setting that has an effect on security or a security-related setting so that the default settings are secure and do not weaken the security functions provided by the platform. network infrastructure or services</t>
  </si>
  <si>
    <t>Implement the default settings (or groups of default settings. if applicable). and document each setting for software administrators</t>
  </si>
  <si>
    <t>Gather information form software acquirers. users andpublic sources on potential vulnerabilities in the software and third-party components that the software uses. and investigate all credible reports</t>
  </si>
  <si>
    <t>Review. analyze. and/or test the software's code to identify or confirm the presence of previously undetected vulnerabilities</t>
  </si>
  <si>
    <t>Have a policy that addresses vulnerbaility disclosure and remediation. and implement the roles. responsibilities and processes needed to support that policy</t>
  </si>
  <si>
    <t>Analyze the root causes over time to identify patterns. such as a particular secure coding practice not being followed consistently</t>
  </si>
  <si>
    <t>Review the software for similar vulnerabilities to erradicate a class of vulnerbailities. and proactively fix then rather than waiting for external reports</t>
  </si>
  <si>
    <t>Review the SDLC process. and udpate it if appropriate to prevent (or reduce the likelihood of) the root cause recurring in updates to the software or in new software that is created</t>
  </si>
  <si>
    <t>Prepare. conduct and analyze results from verification and validation of the continuity plan</t>
  </si>
  <si>
    <t>Develop. keep updated and use rules to determine when to follow a recorded process for criteria-based decisions</t>
  </si>
  <si>
    <t>Identify critical safety needs and constraints. keep them updated and use to develop and keep safety objectives current</t>
  </si>
  <si>
    <t>Develop. keep updated and follow an approach to address workplace environment safety</t>
  </si>
  <si>
    <t>Develop. keep updated and follow an approach to address functional environment safety for the solution</t>
  </si>
  <si>
    <t>Develop. keep updated and follow organizational safety control strategies</t>
  </si>
  <si>
    <t>Develop. keep updated and use the scope of what is being estimated</t>
  </si>
  <si>
    <t>Based on size estimates. develop and record effrot. duration and cost estimated and their rationale for the solution</t>
  </si>
  <si>
    <t>Develop. keep updated and use an approach to perform virtual work</t>
  </si>
  <si>
    <t>Develop. keep updated and use an organizational strategy. approach and functional capability for performing virtual work</t>
  </si>
  <si>
    <t>Senior management ensures that measures supporting objectives throughout the organization are collected. analyzed and used</t>
  </si>
  <si>
    <t>Provide sufficient resources. funding and training for developing and performing processes</t>
  </si>
  <si>
    <t>Use organizational processes and process assets to plan. manage and perform the work</t>
  </si>
  <si>
    <t>Track actual results against estimates for size. effort. schedule. resources. knowledge and skills and budget</t>
  </si>
  <si>
    <t>Develop. keep updated and use operational defintions for measures</t>
  </si>
  <si>
    <t>Store measurement data. measurement specifications and analysis results according to the operational definitions</t>
  </si>
  <si>
    <t>Develop. keep updated and use the organization's measurement and performance objectives traceable to business objectives</t>
  </si>
  <si>
    <t>Develop. keep updated and follow a data quality process</t>
  </si>
  <si>
    <t>Develop. keep updated and use the organization's measurement repository</t>
  </si>
  <si>
    <t>Use statistical and other quantitative techniques to develop. keep updated and communicate quality and process performance objectives that are traceable to business objectives</t>
  </si>
  <si>
    <t>Select and implement improvement proposals based on the statistical and quanitative analysis of the expected effect of proposed improvements on meeting and optimizing business. quality and process performance objectives</t>
  </si>
  <si>
    <t>Evaluate effectiveness of the orgnizational seucirty strategy. approach and architecture for addressing security threats and vulnerabilities</t>
  </si>
  <si>
    <t>Develop. bur or reuse process assets</t>
  </si>
  <si>
    <t>Develop. keep updated and follow a strategy for building and updating process assets</t>
  </si>
  <si>
    <t>Develop. keep updated and make the organization's processes and assets available for use in a process asset library</t>
  </si>
  <si>
    <t>Develop. keep updated and make work environment standards available for use</t>
  </si>
  <si>
    <t>Develop. keep updated and make organizational measurement and analysis standards available for use</t>
  </si>
  <si>
    <t>Develop. keep updated and follow plans fro implementing selected process improvements</t>
  </si>
  <si>
    <t>Use statistical and ohter quantitative techniques to validate selected performance improvements against proposed improvement expectations. business objectives or quality and process performance objectives</t>
  </si>
  <si>
    <t>Review and keep updated interface or connection descriptions for coverage. completeness and consistency thorughout the solution's life</t>
  </si>
  <si>
    <t>Confirm. prior to integration. that component interfaces or connections comply with interface or connection descriptions</t>
  </si>
  <si>
    <t>Based on recorded estimates. develop and keep the busget and schedule updated</t>
  </si>
  <si>
    <t>Develop the project plan. ensure consistency among its elements and keep it updated</t>
  </si>
  <si>
    <t>Use the organization0s set of standard processes and tailoring guidelines to develop. keep updated and follow the project process</t>
  </si>
  <si>
    <t>Develop a plan and keep it updated using the project process. the organization's process assets and the measurment repository</t>
  </si>
  <si>
    <t>Transform stakeholder needs. expectations. constraints and interfaces or connections into prioritized customer requirements</t>
  </si>
  <si>
    <t>Develop. record and keep updated bidirectional traceability among requirements and activities or work products</t>
  </si>
  <si>
    <t>Develop. record. keep updated and follow the approach for operating and changing the service system</t>
  </si>
  <si>
    <t>Deelop. record. keep updated and use organizational standard service systems and agrements</t>
  </si>
  <si>
    <t>Develop. keep updated and use descriptions of current services</t>
  </si>
  <si>
    <t>Collect. record and analyze data about strategic needs and capabilities for service delivery</t>
  </si>
  <si>
    <t>Develop. keep updated and use the set of organizational standard service descriptions and service levels</t>
  </si>
  <si>
    <t>Record and allocate work assignments and keep them updated based on an assessment of qualifications. skills and related criteria</t>
  </si>
  <si>
    <t>Develop. keep updated and use communication and coordination mechanisms within and across workgroups</t>
  </si>
  <si>
    <t>Develop. keep updated and use workforce competences to build organizational capabilities and achieve objectives</t>
  </si>
  <si>
    <t>Develop. keep updated and use an organizational structure and approach to empower workgroups</t>
  </si>
  <si>
    <t>Develop. keep updated and use organizational compensation strategies and mechanisms</t>
  </si>
  <si>
    <t>Number of CMMI practices mapped by Domain</t>
  </si>
  <si>
    <t>Number of CMMI practices mapped by Practice Area</t>
  </si>
  <si>
    <t>¿Achieved?</t>
  </si>
  <si>
    <t>CMMI Practices</t>
  </si>
  <si>
    <t>Mapping Results</t>
  </si>
  <si>
    <t>Diff</t>
  </si>
  <si>
    <t>CMMI Level to Achieve</t>
  </si>
  <si>
    <t>AP-EQ</t>
  </si>
  <si>
    <t>AD-AP</t>
  </si>
  <si>
    <t>EQ</t>
  </si>
  <si>
    <t>Configure the Compilation, Interpreter and Build Processes to Improve Executable Security</t>
  </si>
  <si>
    <t>Equivalent Applicable</t>
  </si>
  <si>
    <t>Equivalent Applicable Adaptable</t>
  </si>
  <si>
    <t>Category</t>
  </si>
  <si>
    <t>AP</t>
  </si>
  <si>
    <t>AD</t>
  </si>
  <si>
    <t>Number of practices mapped as Equivalent</t>
  </si>
  <si>
    <t>Number of practices mapped as Equivalent, Applicable or Adaptable</t>
  </si>
  <si>
    <t>Number of practices mapped as Equivalent or Applicable</t>
  </si>
  <si>
    <t>Sum</t>
  </si>
  <si>
    <t>Number of NIST 800-218 tasks achieved by CMMI Maturity Level</t>
  </si>
  <si>
    <t>CAR 1.1</t>
  </si>
  <si>
    <t>CAR 2.1</t>
  </si>
  <si>
    <t>CAR 2.2</t>
  </si>
  <si>
    <t>CAR 3.1</t>
  </si>
  <si>
    <t>CAR 3.2</t>
  </si>
  <si>
    <t>CAR 3.3</t>
  </si>
  <si>
    <t>CAR 3.4</t>
  </si>
  <si>
    <t>CAR 3.5</t>
  </si>
  <si>
    <t>CAR 4.1</t>
  </si>
  <si>
    <t>CAR 4.2</t>
  </si>
  <si>
    <t>CAR 5.1</t>
  </si>
  <si>
    <t>CM 1.1</t>
  </si>
  <si>
    <t>CM 2.1</t>
  </si>
  <si>
    <t>CM 2.2</t>
  </si>
  <si>
    <t>CM 2.3</t>
  </si>
  <si>
    <t>CM 2.4</t>
  </si>
  <si>
    <t>CM 2.5</t>
  </si>
  <si>
    <t>CM 2.6</t>
  </si>
  <si>
    <t>CONT 1.1</t>
  </si>
  <si>
    <t>CONT 2.1</t>
  </si>
  <si>
    <t>CONT 2.2</t>
  </si>
  <si>
    <t>CONT 2.3</t>
  </si>
  <si>
    <t>CONT 3.1</t>
  </si>
  <si>
    <t>CONT 3.2</t>
  </si>
  <si>
    <t>CONT 3.3</t>
  </si>
  <si>
    <t>DAR 1.1</t>
  </si>
  <si>
    <t>DAR 1.2</t>
  </si>
  <si>
    <t>DAR 2.1</t>
  </si>
  <si>
    <t>DAR 2.2</t>
  </si>
  <si>
    <t>DAR 2.3</t>
  </si>
  <si>
    <t>DAR 2.4</t>
  </si>
  <si>
    <t>DAR 2.5</t>
  </si>
  <si>
    <t>DAR 3.1</t>
  </si>
  <si>
    <t>DM 1.1</t>
  </si>
  <si>
    <t>DM 1.2</t>
  </si>
  <si>
    <t>DM 2.1</t>
  </si>
  <si>
    <t>DM 2.2</t>
  </si>
  <si>
    <t>DM 3.1</t>
  </si>
  <si>
    <t>DM 3.2</t>
  </si>
  <si>
    <t>DQ 1.1</t>
  </si>
  <si>
    <t>DQ 1.2</t>
  </si>
  <si>
    <t>DQ 2.1</t>
  </si>
  <si>
    <t>DQ 2.2</t>
  </si>
  <si>
    <t>DQ 2.3</t>
  </si>
  <si>
    <t>DQ 3.1</t>
  </si>
  <si>
    <t>DQ 3.2</t>
  </si>
  <si>
    <t>ESAF 1.1</t>
  </si>
  <si>
    <t>ESAF 1.2</t>
  </si>
  <si>
    <t>ESAF 2.1</t>
  </si>
  <si>
    <t>ESAF 2.2</t>
  </si>
  <si>
    <t>ESAF 2.3</t>
  </si>
  <si>
    <t>ESAF 3.1</t>
  </si>
  <si>
    <t>ESAF 3.2</t>
  </si>
  <si>
    <t>ESAF 3.3</t>
  </si>
  <si>
    <t>ESEC 1.1</t>
  </si>
  <si>
    <t>ESEC 1.2</t>
  </si>
  <si>
    <t>ESEC 2.1</t>
  </si>
  <si>
    <t>ESEC 2.2</t>
  </si>
  <si>
    <t>ESEC 2.3</t>
  </si>
  <si>
    <t>ESEC 2.4</t>
  </si>
  <si>
    <t>ESEC 3.1</t>
  </si>
  <si>
    <t>ESEC 3.2</t>
  </si>
  <si>
    <t>ESEC 3.3</t>
  </si>
  <si>
    <t>EST 1.1</t>
  </si>
  <si>
    <t>EST 2.1</t>
  </si>
  <si>
    <t>EST 2.2</t>
  </si>
  <si>
    <t>EST 2.3</t>
  </si>
  <si>
    <t>EST 3.1</t>
  </si>
  <si>
    <t>EST 3.2</t>
  </si>
  <si>
    <t>EVW 1.1</t>
  </si>
  <si>
    <t>EVW 1.2</t>
  </si>
  <si>
    <t>EVW 2.1</t>
  </si>
  <si>
    <t>EVW 2.2</t>
  </si>
  <si>
    <t>EVW 3.1</t>
  </si>
  <si>
    <t>EVW 3.2</t>
  </si>
  <si>
    <t>GOV 1.1</t>
  </si>
  <si>
    <t>GOV 2.1</t>
  </si>
  <si>
    <t>GOV 2.2</t>
  </si>
  <si>
    <t>GOV 2.3</t>
  </si>
  <si>
    <t>GOV 2.4</t>
  </si>
  <si>
    <t>GOV 3.1</t>
  </si>
  <si>
    <t>GOV 3.2</t>
  </si>
  <si>
    <t>GOV 4.1</t>
  </si>
  <si>
    <t>II 1.1</t>
  </si>
  <si>
    <t>II 2.1</t>
  </si>
  <si>
    <t>II 2.2</t>
  </si>
  <si>
    <t>II 3.1</t>
  </si>
  <si>
    <t>II 3.2</t>
  </si>
  <si>
    <t>II 3.3</t>
  </si>
  <si>
    <t>II 4.1</t>
  </si>
  <si>
    <t>IRP 1.1</t>
  </si>
  <si>
    <t>IRP 2.1</t>
  </si>
  <si>
    <t>IRP 2.2</t>
  </si>
  <si>
    <t>IRP 2.3</t>
  </si>
  <si>
    <t>IRP 3.1</t>
  </si>
  <si>
    <t>IRP 3.2</t>
  </si>
  <si>
    <t>MC 1.1</t>
  </si>
  <si>
    <t>MC 1.2</t>
  </si>
  <si>
    <t>MC 2.1</t>
  </si>
  <si>
    <t>MC 2.2</t>
  </si>
  <si>
    <t>MC 2.3</t>
  </si>
  <si>
    <t>MC 2.4</t>
  </si>
  <si>
    <t>MC 3.1</t>
  </si>
  <si>
    <t>MC 3.2</t>
  </si>
  <si>
    <t>MC 3.3</t>
  </si>
  <si>
    <t>MC 3.4</t>
  </si>
  <si>
    <t>MPM 1.1</t>
  </si>
  <si>
    <t>MPM 1.2</t>
  </si>
  <si>
    <t>MPM 2.1</t>
  </si>
  <si>
    <t>MPM 2.2</t>
  </si>
  <si>
    <t>MPM 2.3</t>
  </si>
  <si>
    <t>MPM 2.4</t>
  </si>
  <si>
    <t>MPM 2.5</t>
  </si>
  <si>
    <t>MPM 2.6</t>
  </si>
  <si>
    <t>MPM 3.1</t>
  </si>
  <si>
    <t>MPM 3.2</t>
  </si>
  <si>
    <t>MPM 3.3</t>
  </si>
  <si>
    <t>MPM 3.4</t>
  </si>
  <si>
    <t>MPM 3.5</t>
  </si>
  <si>
    <t>MPM 3.6</t>
  </si>
  <si>
    <t>MPM 4.1</t>
  </si>
  <si>
    <t>MPM 4.2</t>
  </si>
  <si>
    <t>MPM 4.3</t>
  </si>
  <si>
    <t>MPM 4.4</t>
  </si>
  <si>
    <t>MPM 4.5</t>
  </si>
  <si>
    <t>MPM 5.1</t>
  </si>
  <si>
    <t>MPM 5.2</t>
  </si>
  <si>
    <t>MPM 5.3</t>
  </si>
  <si>
    <t>MST 1.1</t>
  </si>
  <si>
    <t>MST 1.2</t>
  </si>
  <si>
    <t>MST 2.1</t>
  </si>
  <si>
    <t>MST 2.2</t>
  </si>
  <si>
    <t>MST 2.3</t>
  </si>
  <si>
    <t>MST 2.4</t>
  </si>
  <si>
    <t>MST 3.1</t>
  </si>
  <si>
    <t>MST 3.2</t>
  </si>
  <si>
    <t>MST 3.3</t>
  </si>
  <si>
    <t>MST 4.1</t>
  </si>
  <si>
    <t>OT 1.1</t>
  </si>
  <si>
    <t>OT 2.1</t>
  </si>
  <si>
    <t>OT 2.2</t>
  </si>
  <si>
    <t>OT 3.1</t>
  </si>
  <si>
    <t>OT 3.2</t>
  </si>
  <si>
    <t>OT 3.3</t>
  </si>
  <si>
    <t>OT 3.4</t>
  </si>
  <si>
    <t>OT 3.5</t>
  </si>
  <si>
    <t>OT 3.6</t>
  </si>
  <si>
    <t>PAD 1.1</t>
  </si>
  <si>
    <t>PAD 2.1</t>
  </si>
  <si>
    <t>PAD 2.2</t>
  </si>
  <si>
    <t>PAD 2.3</t>
  </si>
  <si>
    <t>PAD 3.1</t>
  </si>
  <si>
    <t>PAD 3.2</t>
  </si>
  <si>
    <t>PAD 3.3</t>
  </si>
  <si>
    <t>PAD 3.4</t>
  </si>
  <si>
    <t>PAD 3.5</t>
  </si>
  <si>
    <t>PAD 3.6</t>
  </si>
  <si>
    <t>PCM 1.1</t>
  </si>
  <si>
    <t>PCM 1.2</t>
  </si>
  <si>
    <t>PCM 1.3</t>
  </si>
  <si>
    <t>PCM 2.1</t>
  </si>
  <si>
    <t>PCM 2.2</t>
  </si>
  <si>
    <t>PCM 3.1</t>
  </si>
  <si>
    <t>PCM 3.2</t>
  </si>
  <si>
    <t>PCM 3.3</t>
  </si>
  <si>
    <t>PCM 3.4</t>
  </si>
  <si>
    <t>PCM 3.5</t>
  </si>
  <si>
    <t>PCM 3.6</t>
  </si>
  <si>
    <t>PCM 4.1</t>
  </si>
  <si>
    <t>PI 1.1</t>
  </si>
  <si>
    <t>PI 2.1</t>
  </si>
  <si>
    <t>PI 2.2</t>
  </si>
  <si>
    <t>PI 2.3</t>
  </si>
  <si>
    <t>PI 2.4</t>
  </si>
  <si>
    <t>PI 2.5</t>
  </si>
  <si>
    <t>PI 2.6</t>
  </si>
  <si>
    <t>PI 3.1</t>
  </si>
  <si>
    <t>PI 3.2</t>
  </si>
  <si>
    <t>PI 3.3</t>
  </si>
  <si>
    <t>PLAN 1.1</t>
  </si>
  <si>
    <t>PLAN 1.2</t>
  </si>
  <si>
    <t>PLAN 2.1</t>
  </si>
  <si>
    <t>PLAN 2.2</t>
  </si>
  <si>
    <t>PLAN 2.3</t>
  </si>
  <si>
    <t>PLAN 2.4</t>
  </si>
  <si>
    <t>PLAN 2.5</t>
  </si>
  <si>
    <t>PLAN 2.6</t>
  </si>
  <si>
    <t>PLAN 2.7</t>
  </si>
  <si>
    <t>PLAN 2.8</t>
  </si>
  <si>
    <t>PLAN 3.1</t>
  </si>
  <si>
    <t>PLAN 3.2</t>
  </si>
  <si>
    <t>PLAN 3.3</t>
  </si>
  <si>
    <t>PLAN 3.4</t>
  </si>
  <si>
    <t>PLAN 4.1</t>
  </si>
  <si>
    <t>PQA 1.1</t>
  </si>
  <si>
    <t>PQA 2.1</t>
  </si>
  <si>
    <t>PQA 2.2</t>
  </si>
  <si>
    <t>PQA 2.3</t>
  </si>
  <si>
    <t>PQA 2.4</t>
  </si>
  <si>
    <t>PQA 3.1</t>
  </si>
  <si>
    <t>PR 1.1</t>
  </si>
  <si>
    <t>PR 2.1</t>
  </si>
  <si>
    <t>PR 2.2</t>
  </si>
  <si>
    <t>PR 2.3</t>
  </si>
  <si>
    <t>PR 2.4</t>
  </si>
  <si>
    <t>PR 3.1</t>
  </si>
  <si>
    <t>RDM 1.1</t>
  </si>
  <si>
    <t>RDM 2.1</t>
  </si>
  <si>
    <t>RDM 2.2</t>
  </si>
  <si>
    <t>RDM 2.3</t>
  </si>
  <si>
    <t>RDM 2.4</t>
  </si>
  <si>
    <t>RDM 2.5</t>
  </si>
  <si>
    <t>RDM 3.1</t>
  </si>
  <si>
    <t>RDM 3.2</t>
  </si>
  <si>
    <t>RDM 3.3</t>
  </si>
  <si>
    <t>RDM 3.4</t>
  </si>
  <si>
    <t>RDM 3.5</t>
  </si>
  <si>
    <t>RDM 3.6</t>
  </si>
  <si>
    <t>RDM 3.7</t>
  </si>
  <si>
    <t>RSK 1.1</t>
  </si>
  <si>
    <t>RSK 2.1</t>
  </si>
  <si>
    <t>RSK 2.2</t>
  </si>
  <si>
    <t>RSK 3.1</t>
  </si>
  <si>
    <t>RSK 3.2</t>
  </si>
  <si>
    <t>RSK 3.3</t>
  </si>
  <si>
    <t>RSK 3.4</t>
  </si>
  <si>
    <t>RSK 3.5</t>
  </si>
  <si>
    <t>SAM 1.1</t>
  </si>
  <si>
    <t>SAM 1.2</t>
  </si>
  <si>
    <t>SAM 1.3</t>
  </si>
  <si>
    <t>SAM 1.4</t>
  </si>
  <si>
    <t>SAM 2.1</t>
  </si>
  <si>
    <t>SAM 2.2</t>
  </si>
  <si>
    <t>SAM 2.3</t>
  </si>
  <si>
    <t>SAM 2.4</t>
  </si>
  <si>
    <t>SAM 2.5</t>
  </si>
  <si>
    <t>SAM 3.1</t>
  </si>
  <si>
    <t>SAM 3.2</t>
  </si>
  <si>
    <t>SAM 4.1</t>
  </si>
  <si>
    <t>SDM 1.1</t>
  </si>
  <si>
    <t>SDM 2.1</t>
  </si>
  <si>
    <t>SDM 2.2</t>
  </si>
  <si>
    <t>SDM 2.3</t>
  </si>
  <si>
    <t>SDM 2.4</t>
  </si>
  <si>
    <t>SDM 2.5</t>
  </si>
  <si>
    <t>SDM 2.6</t>
  </si>
  <si>
    <t>SDM 3.1</t>
  </si>
  <si>
    <t>STSM 1.1</t>
  </si>
  <si>
    <t>STSM 2.1</t>
  </si>
  <si>
    <t>STSM 2.2</t>
  </si>
  <si>
    <t>STSM 2.3</t>
  </si>
  <si>
    <t>STSM 3.1</t>
  </si>
  <si>
    <t>TS 1.1</t>
  </si>
  <si>
    <t>TS 2.1</t>
  </si>
  <si>
    <t>TS 2.2</t>
  </si>
  <si>
    <t>TS 2.3</t>
  </si>
  <si>
    <t>TS 3.1</t>
  </si>
  <si>
    <t>TS 3.2</t>
  </si>
  <si>
    <t>TS 3.3</t>
  </si>
  <si>
    <t>TS 3.4</t>
  </si>
  <si>
    <t>TS 3.5</t>
  </si>
  <si>
    <t>TS 3.6</t>
  </si>
  <si>
    <t>VV 1.1</t>
  </si>
  <si>
    <t>VV 1.2</t>
  </si>
  <si>
    <t>VV 2.1</t>
  </si>
  <si>
    <t>VV 2.2</t>
  </si>
  <si>
    <t>VV 2.3</t>
  </si>
  <si>
    <t>VV 3.1</t>
  </si>
  <si>
    <t>VV 3.2</t>
  </si>
  <si>
    <t>WE 1.1</t>
  </si>
  <si>
    <t>WE 2.1</t>
  </si>
  <si>
    <t>WE 2.2</t>
  </si>
  <si>
    <t>WE 2.3</t>
  </si>
  <si>
    <t>WE 3.1</t>
  </si>
  <si>
    <t>WE 3.2</t>
  </si>
  <si>
    <t>WE 3.3</t>
  </si>
  <si>
    <t>Map</t>
  </si>
  <si>
    <t>Map2</t>
  </si>
  <si>
    <t>Map4</t>
  </si>
  <si>
    <t>%EQ</t>
  </si>
  <si>
    <t>%AP</t>
  </si>
  <si>
    <t>%Diff</t>
  </si>
  <si>
    <t>%AD</t>
  </si>
  <si>
    <t>%-AP</t>
  </si>
  <si>
    <t>Adaptable - Applicable</t>
  </si>
  <si>
    <t>Applicable - Equivalent</t>
  </si>
  <si>
    <t>Number of NIST 800-218 tasks achieved by CMMI Maturity Level (Mapping differences)</t>
  </si>
  <si>
    <t>Number of CMMI practices used by NIST 800-218 tasks</t>
  </si>
  <si>
    <t>NIST 800-218 tasks</t>
  </si>
  <si>
    <t>Number of CMMI practices used by NIST 800-218 category</t>
  </si>
  <si>
    <t>Number of occurrences of CMMI practices mapped to NIST 800-218 tasks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</si>
</sst>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b/>
      <sz val="12"/>
      <color theme="1"/>
      <name val="Lato"/>
      <family val="2"/>
    </font>
    <font>
      <sz val="12"/>
      <color theme="1"/>
      <name val="Lato"/>
      <family val="2"/>
    </font>
    <font>
      <b/>
      <sz val="14"/>
      <color theme="1"/>
      <name val="Lato"/>
      <family val="2"/>
    </font>
    <font>
      <sz val="14"/>
      <color theme="1"/>
      <name val="Lato"/>
      <family val="2"/>
    </font>
    <font>
      <b/>
      <sz val="14"/>
      <color rgb="FF0070C0"/>
      <name val="Lato"/>
      <family val="2"/>
    </font>
    <font>
      <sz val="12"/>
      <name val="Lato"/>
      <family val="2"/>
    </font>
    <font>
      <b/>
      <sz val="24"/>
      <color theme="1"/>
      <name val="Lato"/>
      <family val="2"/>
    </font>
    <font>
      <sz val="8"/>
      <name val="Calibri"/>
      <family val="2"/>
      <scheme val="minor"/>
    </font>
    <font>
      <sz val="11"/>
      <color theme="1"/>
      <name val="Calibri"/>
      <family val="2"/>
      <scheme val="minor"/>
    </font>
    <font>
      <b/>
      <sz val="12"/>
      <name val="Lato"/>
      <family val="2"/>
    </font>
    <font>
      <b/>
      <sz val="12"/>
      <color theme="0"/>
      <name val="Lato"/>
      <family val="2"/>
    </font>
    <font>
      <sz val="12"/>
      <color theme="1"/>
      <name val="Calibri"/>
      <family val="2"/>
      <scheme val="minor"/>
    </font>
    <font>
      <b/>
      <sz val="11"/>
      <color theme="1"/>
      <name val="Lato"/>
      <family val="2"/>
    </font>
  </fonts>
  <fills count="22">
    <fill>
      <patternFill patternType="none"/>
    </fill>
    <fill>
      <patternFill patternType="gray125"/>
    </fill>
    <fill>
      <patternFill patternType="solid">
        <fgColor theme="7" tint="0.79998168889431442"/>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7"/>
        <bgColor indexed="64"/>
      </patternFill>
    </fill>
    <fill>
      <patternFill patternType="solid">
        <fgColor rgb="FF0070C0"/>
        <bgColor indexed="64"/>
      </patternFill>
    </fill>
    <fill>
      <patternFill patternType="solid">
        <fgColor theme="9" tint="0.59999389629810485"/>
        <bgColor indexed="64"/>
      </patternFill>
    </fill>
    <fill>
      <patternFill patternType="solid">
        <fgColor theme="9"/>
        <bgColor indexed="64"/>
      </patternFill>
    </fill>
    <fill>
      <patternFill patternType="solid">
        <fgColor rgb="FFCCCCFF"/>
        <bgColor indexed="64"/>
      </patternFill>
    </fill>
    <fill>
      <patternFill patternType="solid">
        <fgColor theme="4"/>
        <bgColor indexed="64"/>
      </patternFill>
    </fill>
    <fill>
      <patternFill patternType="solid">
        <fgColor theme="1" tint="0.499984740745262"/>
        <bgColor indexed="64"/>
      </patternFill>
    </fill>
    <fill>
      <patternFill patternType="solid">
        <fgColor rgb="FFFFCCFF"/>
        <bgColor indexed="64"/>
      </patternFill>
    </fill>
    <fill>
      <patternFill patternType="solid">
        <fgColor rgb="FF7030A0"/>
        <bgColor indexed="64"/>
      </patternFill>
    </fill>
    <fill>
      <patternFill patternType="solid">
        <fgColor theme="8" tint="0.79998168889431442"/>
        <bgColor indexed="64"/>
      </patternFill>
    </fill>
    <fill>
      <patternFill patternType="solid">
        <fgColor rgb="FF002060"/>
        <bgColor indexed="64"/>
      </patternFill>
    </fill>
    <fill>
      <patternFill patternType="solid">
        <fgColor theme="8"/>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6"/>
        <bgColor indexed="64"/>
      </patternFill>
    </fill>
    <fill>
      <patternFill patternType="solid">
        <fgColor theme="6" tint="0.39997558519241921"/>
        <bgColor indexed="64"/>
      </patternFill>
    </fill>
    <fill>
      <patternFill patternType="solid">
        <fgColor theme="0" tint="-0.14999847407452621"/>
        <bgColor indexed="64"/>
      </patternFill>
    </fill>
  </fills>
  <borders count="24">
    <border>
      <left/>
      <right/>
      <top/>
      <bottom/>
      <diagonal/>
    </border>
    <border>
      <left style="medium">
        <color theme="4"/>
      </left>
      <right style="medium">
        <color theme="4"/>
      </right>
      <top style="medium">
        <color theme="4"/>
      </top>
      <bottom style="medium">
        <color theme="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style="thin">
        <color theme="1"/>
      </right>
      <top style="thin">
        <color theme="1"/>
      </top>
      <bottom/>
      <diagonal/>
    </border>
    <border>
      <left style="thin">
        <color indexed="64"/>
      </left>
      <right style="thin">
        <color indexed="64"/>
      </right>
      <top style="thin">
        <color indexed="64"/>
      </top>
      <bottom style="thin">
        <color indexed="64"/>
      </bottom>
      <diagonal/>
    </border>
    <border>
      <left style="thin">
        <color theme="1"/>
      </left>
      <right/>
      <top/>
      <bottom/>
      <diagonal/>
    </border>
    <border>
      <left style="thin">
        <color theme="1"/>
      </left>
      <right/>
      <top/>
      <bottom style="thin">
        <color theme="1"/>
      </bottom>
      <diagonal/>
    </border>
    <border>
      <left style="thin">
        <color indexed="64"/>
      </left>
      <right style="thin">
        <color indexed="64"/>
      </right>
      <top/>
      <bottom style="thin">
        <color indexed="64"/>
      </bottom>
      <diagonal/>
    </border>
    <border>
      <left style="thin">
        <color theme="1"/>
      </left>
      <right/>
      <top style="thin">
        <color theme="1"/>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9" fontId="9" fillId="0" borderId="0" applyFont="0" applyFill="0" applyBorder="0" applyAlignment="0" applyProtection="0"/>
  </cellStyleXfs>
  <cellXfs count="175">
    <xf numFmtId="0" fontId="0" fillId="0" borderId="0" xfId="0"/>
    <xf numFmtId="0" fontId="2" fillId="0" borderId="0" xfId="0" applyFont="1"/>
    <xf numFmtId="0" fontId="2" fillId="0" borderId="0" xfId="0" applyFont="1" applyAlignment="1">
      <alignment wrapText="1"/>
    </xf>
    <xf numFmtId="0" fontId="3" fillId="0" borderId="0" xfId="0" applyFont="1" applyAlignment="1">
      <alignment wrapText="1"/>
    </xf>
    <xf numFmtId="0" fontId="2" fillId="2" borderId="1" xfId="0" applyFont="1" applyFill="1" applyBorder="1" applyAlignment="1">
      <alignment vertical="center" wrapText="1"/>
    </xf>
    <xf numFmtId="0" fontId="3" fillId="0" borderId="0" xfId="0" applyFont="1" applyAlignment="1">
      <alignment horizontal="left" vertical="top" wrapText="1"/>
    </xf>
    <xf numFmtId="0" fontId="4" fillId="0" borderId="0" xfId="0" applyFont="1"/>
    <xf numFmtId="0" fontId="5"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wrapText="1"/>
    </xf>
    <xf numFmtId="0" fontId="2" fillId="0" borderId="0" xfId="0" applyFont="1" applyAlignment="1">
      <alignment vertical="center" wrapText="1"/>
    </xf>
    <xf numFmtId="0" fontId="2" fillId="0" borderId="0" xfId="0" applyFont="1" applyAlignment="1">
      <alignment horizontal="center"/>
    </xf>
    <xf numFmtId="0" fontId="2" fillId="0" borderId="2" xfId="0" applyFont="1" applyBorder="1" applyAlignment="1">
      <alignment vertical="center" wrapText="1"/>
    </xf>
    <xf numFmtId="0" fontId="2" fillId="0" borderId="0" xfId="0" applyFont="1" applyAlignment="1">
      <alignment horizontal="left" wrapText="1"/>
    </xf>
    <xf numFmtId="0" fontId="2" fillId="0" borderId="2" xfId="0" applyFont="1" applyBorder="1" applyAlignment="1">
      <alignment horizontal="left" vertical="center" wrapText="1"/>
    </xf>
    <xf numFmtId="0" fontId="2" fillId="0" borderId="2" xfId="0" applyFont="1" applyBorder="1" applyAlignment="1">
      <alignment horizontal="center" vertical="center"/>
    </xf>
    <xf numFmtId="0" fontId="2" fillId="0" borderId="0" xfId="0" applyFont="1" applyAlignment="1">
      <alignment vertical="center"/>
    </xf>
    <xf numFmtId="0" fontId="2" fillId="0" borderId="2" xfId="0" applyFont="1" applyBorder="1" applyAlignment="1">
      <alignment vertical="center"/>
    </xf>
    <xf numFmtId="0" fontId="2" fillId="0" borderId="2" xfId="0" applyFont="1" applyBorder="1" applyAlignment="1">
      <alignment horizontal="center" vertical="center" wrapText="1"/>
    </xf>
    <xf numFmtId="0" fontId="6" fillId="0" borderId="2" xfId="0" applyFont="1" applyBorder="1" applyAlignment="1">
      <alignment horizontal="center" vertical="center"/>
    </xf>
    <xf numFmtId="0" fontId="1" fillId="3" borderId="2" xfId="0" applyFont="1" applyFill="1" applyBorder="1" applyAlignment="1">
      <alignment horizontal="center"/>
    </xf>
    <xf numFmtId="0" fontId="1" fillId="0" borderId="3" xfId="0" applyFont="1" applyBorder="1" applyAlignment="1">
      <alignment horizontal="center" vertical="center" wrapText="1"/>
    </xf>
    <xf numFmtId="0" fontId="1" fillId="4" borderId="2" xfId="0" applyFont="1" applyFill="1" applyBorder="1" applyAlignment="1">
      <alignment horizontal="center"/>
    </xf>
    <xf numFmtId="0" fontId="1" fillId="0" borderId="3" xfId="0" applyFont="1" applyBorder="1" applyAlignment="1">
      <alignment horizontal="center" vertical="center"/>
    </xf>
    <xf numFmtId="0" fontId="1" fillId="6" borderId="2" xfId="0" applyFont="1" applyFill="1" applyBorder="1" applyAlignment="1">
      <alignment horizontal="left"/>
    </xf>
    <xf numFmtId="0" fontId="1" fillId="7" borderId="2" xfId="0" applyFont="1" applyFill="1" applyBorder="1" applyAlignment="1">
      <alignment horizontal="center"/>
    </xf>
    <xf numFmtId="0" fontId="1" fillId="7" borderId="3" xfId="0" applyFont="1" applyFill="1" applyBorder="1" applyAlignment="1">
      <alignment horizontal="center" wrapText="1"/>
    </xf>
    <xf numFmtId="0" fontId="1" fillId="7" borderId="3" xfId="0" applyFont="1" applyFill="1" applyBorder="1" applyAlignment="1">
      <alignment horizontal="center"/>
    </xf>
    <xf numFmtId="0" fontId="1" fillId="4" borderId="6" xfId="0" applyFont="1" applyFill="1" applyBorder="1" applyAlignment="1">
      <alignment wrapText="1"/>
    </xf>
    <xf numFmtId="0" fontId="2" fillId="0" borderId="6" xfId="0" applyFont="1" applyBorder="1" applyAlignment="1">
      <alignment vertical="center" wrapText="1"/>
    </xf>
    <xf numFmtId="0" fontId="1" fillId="7" borderId="8" xfId="0" applyFont="1" applyFill="1" applyBorder="1" applyAlignment="1">
      <alignment horizontal="center" wrapText="1"/>
    </xf>
    <xf numFmtId="0" fontId="2" fillId="0" borderId="7" xfId="0" applyFont="1" applyBorder="1" applyAlignment="1">
      <alignment vertical="center"/>
    </xf>
    <xf numFmtId="0" fontId="2" fillId="9" borderId="2" xfId="0" applyFont="1" applyFill="1" applyBorder="1" applyAlignment="1">
      <alignment vertical="center"/>
    </xf>
    <xf numFmtId="0" fontId="2" fillId="0" borderId="0" xfId="0" applyFont="1" applyAlignment="1">
      <alignment horizontal="center" vertical="center" wrapText="1"/>
    </xf>
    <xf numFmtId="0" fontId="2" fillId="0" borderId="0" xfId="0" applyFont="1" applyAlignment="1">
      <alignment horizontal="left" vertical="center" wrapText="1"/>
    </xf>
    <xf numFmtId="0" fontId="2" fillId="0" borderId="9" xfId="0" applyFont="1" applyBorder="1" applyAlignment="1">
      <alignment vertical="center" wrapText="1"/>
    </xf>
    <xf numFmtId="0" fontId="7" fillId="10" borderId="7" xfId="0" applyFont="1" applyFill="1" applyBorder="1" applyAlignment="1">
      <alignment horizontal="left" vertical="center" wrapText="1"/>
    </xf>
    <xf numFmtId="0" fontId="2" fillId="0" borderId="9" xfId="0" applyFont="1" applyBorder="1" applyAlignment="1">
      <alignment horizontal="center" vertical="center"/>
    </xf>
    <xf numFmtId="0" fontId="2" fillId="0" borderId="9" xfId="0" applyFont="1" applyBorder="1" applyAlignment="1">
      <alignment horizontal="center" vertical="center" wrapText="1"/>
    </xf>
    <xf numFmtId="0" fontId="1" fillId="7" borderId="2" xfId="0" applyFont="1" applyFill="1" applyBorder="1"/>
    <xf numFmtId="0" fontId="1" fillId="0" borderId="0" xfId="0" applyFont="1"/>
    <xf numFmtId="0" fontId="2" fillId="11" borderId="9" xfId="0" applyFont="1" applyFill="1" applyBorder="1" applyAlignment="1">
      <alignment horizontal="center" vertical="center"/>
    </xf>
    <xf numFmtId="0" fontId="2" fillId="0" borderId="9" xfId="0" applyFont="1" applyBorder="1" applyAlignment="1">
      <alignment horizontal="left" vertical="center" wrapText="1"/>
    </xf>
    <xf numFmtId="0" fontId="6" fillId="0" borderId="9" xfId="0" applyFont="1" applyBorder="1" applyAlignment="1">
      <alignment horizontal="center" vertical="center" wrapText="1"/>
    </xf>
    <xf numFmtId="0" fontId="1" fillId="7" borderId="3" xfId="0" applyFont="1" applyFill="1" applyBorder="1" applyAlignment="1">
      <alignment horizontal="center" vertical="center" wrapText="1"/>
    </xf>
    <xf numFmtId="0" fontId="1" fillId="7" borderId="3" xfId="0" applyFont="1" applyFill="1" applyBorder="1" applyAlignment="1">
      <alignment vertical="center" wrapText="1"/>
    </xf>
    <xf numFmtId="0" fontId="1" fillId="3" borderId="13" xfId="0" applyFont="1" applyFill="1" applyBorder="1" applyAlignment="1">
      <alignment horizontal="left" vertical="center" wrapText="1"/>
    </xf>
    <xf numFmtId="0" fontId="1" fillId="4" borderId="14" xfId="0" applyFont="1" applyFill="1" applyBorder="1" applyAlignment="1">
      <alignment horizontal="center" vertical="center" wrapText="1"/>
    </xf>
    <xf numFmtId="0" fontId="1" fillId="4" borderId="14" xfId="0" applyFont="1" applyFill="1" applyBorder="1" applyAlignment="1">
      <alignment horizontal="left" vertical="center" wrapText="1"/>
    </xf>
    <xf numFmtId="0" fontId="6" fillId="0" borderId="9" xfId="0" applyFont="1" applyBorder="1" applyAlignment="1">
      <alignment horizontal="center" vertical="center"/>
    </xf>
    <xf numFmtId="0" fontId="6" fillId="0" borderId="0" xfId="0" applyFont="1" applyAlignment="1">
      <alignment vertical="center" wrapText="1"/>
    </xf>
    <xf numFmtId="0" fontId="2" fillId="11" borderId="15" xfId="0" applyFont="1" applyFill="1" applyBorder="1" applyAlignment="1">
      <alignment horizontal="center" vertical="center"/>
    </xf>
    <xf numFmtId="0" fontId="2" fillId="0" borderId="15" xfId="0" applyFont="1" applyBorder="1" applyAlignment="1">
      <alignment horizontal="center" vertical="center"/>
    </xf>
    <xf numFmtId="0" fontId="1" fillId="4" borderId="9" xfId="0" applyFont="1" applyFill="1" applyBorder="1" applyAlignment="1">
      <alignment horizontal="center" wrapText="1"/>
    </xf>
    <xf numFmtId="0" fontId="1" fillId="4" borderId="9" xfId="0" applyFont="1" applyFill="1" applyBorder="1" applyAlignment="1">
      <alignment wrapText="1"/>
    </xf>
    <xf numFmtId="0" fontId="2" fillId="0" borderId="0" xfId="0" applyFont="1" applyAlignment="1">
      <alignment horizontal="left"/>
    </xf>
    <xf numFmtId="0" fontId="2" fillId="0" borderId="9" xfId="0" applyFont="1" applyBorder="1" applyAlignment="1">
      <alignment horizontal="center"/>
    </xf>
    <xf numFmtId="0" fontId="1" fillId="7" borderId="9" xfId="0" applyFont="1" applyFill="1" applyBorder="1" applyAlignment="1">
      <alignment horizontal="center"/>
    </xf>
    <xf numFmtId="0" fontId="1" fillId="7" borderId="9" xfId="0" applyFont="1" applyFill="1" applyBorder="1"/>
    <xf numFmtId="0" fontId="0" fillId="0" borderId="0" xfId="0" applyAlignment="1">
      <alignment horizontal="left"/>
    </xf>
    <xf numFmtId="0" fontId="2" fillId="0" borderId="0" xfId="0" applyFont="1" applyAlignment="1">
      <alignment horizontal="center" vertical="center"/>
    </xf>
    <xf numFmtId="0" fontId="2" fillId="0" borderId="9" xfId="0" applyFont="1" applyBorder="1" applyAlignment="1">
      <alignment horizontal="left" vertical="center"/>
    </xf>
    <xf numFmtId="164" fontId="2" fillId="0" borderId="9" xfId="1" applyNumberFormat="1" applyFont="1" applyBorder="1" applyAlignment="1">
      <alignment horizontal="center"/>
    </xf>
    <xf numFmtId="0" fontId="2" fillId="0" borderId="14" xfId="0" applyFont="1" applyBorder="1" applyAlignment="1">
      <alignment horizontal="center"/>
    </xf>
    <xf numFmtId="0" fontId="2" fillId="11" borderId="15" xfId="1" applyNumberFormat="1" applyFont="1" applyFill="1" applyBorder="1" applyAlignment="1">
      <alignment horizontal="center" vertical="center"/>
    </xf>
    <xf numFmtId="0" fontId="2" fillId="0" borderId="12" xfId="0" applyFont="1" applyBorder="1" applyAlignment="1">
      <alignment horizontal="center" vertical="center"/>
    </xf>
    <xf numFmtId="0" fontId="2" fillId="0" borderId="18" xfId="0" applyFont="1" applyBorder="1" applyAlignment="1">
      <alignment horizontal="center" vertical="center"/>
    </xf>
    <xf numFmtId="0" fontId="1" fillId="4" borderId="9" xfId="0" applyFont="1" applyFill="1" applyBorder="1" applyAlignment="1">
      <alignment horizontal="center"/>
    </xf>
    <xf numFmtId="0" fontId="1" fillId="4" borderId="9" xfId="0" applyFont="1" applyFill="1" applyBorder="1" applyAlignment="1">
      <alignment horizontal="left" wrapText="1"/>
    </xf>
    <xf numFmtId="0" fontId="2" fillId="0" borderId="9" xfId="1" applyNumberFormat="1" applyFont="1" applyFill="1" applyBorder="1" applyAlignment="1">
      <alignment horizontal="center" vertical="center"/>
    </xf>
    <xf numFmtId="0" fontId="2" fillId="0" borderId="0" xfId="0" applyFont="1" applyAlignment="1">
      <alignment horizontal="center" wrapText="1"/>
    </xf>
    <xf numFmtId="164" fontId="2" fillId="0" borderId="9" xfId="1" applyNumberFormat="1" applyFont="1" applyBorder="1" applyAlignment="1">
      <alignment horizontal="center" vertical="center"/>
    </xf>
    <xf numFmtId="0" fontId="11" fillId="13" borderId="9" xfId="0" applyFont="1" applyFill="1" applyBorder="1" applyAlignment="1">
      <alignment horizontal="center"/>
    </xf>
    <xf numFmtId="0" fontId="2" fillId="7" borderId="9" xfId="0" applyFont="1" applyFill="1" applyBorder="1" applyAlignment="1">
      <alignment horizontal="center"/>
    </xf>
    <xf numFmtId="0" fontId="1" fillId="8" borderId="9" xfId="0" applyFont="1" applyFill="1" applyBorder="1" applyAlignment="1">
      <alignment horizontal="center"/>
    </xf>
    <xf numFmtId="0" fontId="1" fillId="16" borderId="9" xfId="0" applyFont="1" applyFill="1" applyBorder="1" applyAlignment="1">
      <alignment horizontal="center"/>
    </xf>
    <xf numFmtId="0" fontId="1" fillId="5" borderId="9" xfId="0" applyFont="1" applyFill="1" applyBorder="1" applyAlignment="1">
      <alignment horizontal="center"/>
    </xf>
    <xf numFmtId="0" fontId="2" fillId="0" borderId="9" xfId="0" applyFont="1" applyBorder="1" applyAlignment="1">
      <alignment vertical="center"/>
    </xf>
    <xf numFmtId="0" fontId="2" fillId="0" borderId="5" xfId="0" applyFont="1" applyBorder="1" applyAlignment="1">
      <alignment horizontal="left" vertical="center" wrapText="1"/>
    </xf>
    <xf numFmtId="0" fontId="2" fillId="0" borderId="5" xfId="0" applyFont="1" applyBorder="1" applyAlignment="1">
      <alignment horizontal="center" vertical="center"/>
    </xf>
    <xf numFmtId="0" fontId="1" fillId="7" borderId="9" xfId="0" applyFont="1" applyFill="1" applyBorder="1" applyAlignment="1">
      <alignment horizontal="left"/>
    </xf>
    <xf numFmtId="0" fontId="2" fillId="0" borderId="11" xfId="0" applyFont="1" applyBorder="1" applyAlignment="1">
      <alignment vertical="center" wrapText="1"/>
    </xf>
    <xf numFmtId="1" fontId="2" fillId="0" borderId="9" xfId="1" applyNumberFormat="1" applyFont="1" applyFill="1" applyBorder="1" applyAlignment="1">
      <alignment horizontal="center"/>
    </xf>
    <xf numFmtId="164" fontId="2" fillId="0" borderId="9" xfId="1" applyNumberFormat="1" applyFont="1" applyFill="1" applyBorder="1" applyAlignment="1">
      <alignment horizontal="center"/>
    </xf>
    <xf numFmtId="0" fontId="0" fillId="0" borderId="0" xfId="0" applyAlignment="1">
      <alignment horizontal="center"/>
    </xf>
    <xf numFmtId="0" fontId="2" fillId="0" borderId="9" xfId="0" applyFont="1" applyBorder="1" applyAlignment="1">
      <alignment horizontal="left"/>
    </xf>
    <xf numFmtId="0" fontId="2" fillId="0" borderId="15" xfId="0" applyFont="1" applyBorder="1" applyAlignment="1">
      <alignment horizontal="center"/>
    </xf>
    <xf numFmtId="0" fontId="2" fillId="0" borderId="14" xfId="0" applyFont="1" applyBorder="1" applyAlignment="1">
      <alignment horizontal="left"/>
    </xf>
    <xf numFmtId="0" fontId="2" fillId="0" borderId="22" xfId="0" applyFont="1" applyBorder="1" applyAlignment="1">
      <alignment horizontal="center"/>
    </xf>
    <xf numFmtId="0" fontId="10" fillId="9" borderId="9" xfId="0" applyFont="1" applyFill="1" applyBorder="1" applyAlignment="1">
      <alignment horizontal="center"/>
    </xf>
    <xf numFmtId="0" fontId="10" fillId="12" borderId="9" xfId="0" applyFont="1" applyFill="1" applyBorder="1" applyAlignment="1">
      <alignment horizontal="center"/>
    </xf>
    <xf numFmtId="0" fontId="10" fillId="7" borderId="9" xfId="0" applyFont="1" applyFill="1" applyBorder="1" applyAlignment="1">
      <alignment horizontal="center"/>
    </xf>
    <xf numFmtId="0" fontId="10" fillId="7" borderId="9" xfId="0" applyFont="1" applyFill="1" applyBorder="1" applyAlignment="1">
      <alignment horizontal="left"/>
    </xf>
    <xf numFmtId="0" fontId="1" fillId="14" borderId="17" xfId="0" applyFont="1" applyFill="1" applyBorder="1" applyAlignment="1">
      <alignment vertical="center"/>
    </xf>
    <xf numFmtId="164" fontId="2" fillId="0" borderId="15" xfId="1" applyNumberFormat="1" applyFont="1" applyFill="1" applyBorder="1" applyAlignment="1">
      <alignment horizontal="center"/>
    </xf>
    <xf numFmtId="0" fontId="11" fillId="15" borderId="21" xfId="0" applyFont="1" applyFill="1" applyBorder="1"/>
    <xf numFmtId="0" fontId="11" fillId="15" borderId="12" xfId="0" applyFont="1" applyFill="1" applyBorder="1" applyAlignment="1">
      <alignment horizontal="center"/>
    </xf>
    <xf numFmtId="0" fontId="11" fillId="13" borderId="12" xfId="0" applyFont="1" applyFill="1" applyBorder="1" applyAlignment="1">
      <alignment horizontal="center"/>
    </xf>
    <xf numFmtId="0" fontId="1" fillId="14" borderId="20" xfId="0" applyFont="1" applyFill="1" applyBorder="1" applyAlignment="1">
      <alignment vertical="center"/>
    </xf>
    <xf numFmtId="0" fontId="2" fillId="0" borderId="14" xfId="0" applyFont="1" applyBorder="1" applyAlignment="1">
      <alignment horizontal="center" vertical="center"/>
    </xf>
    <xf numFmtId="0" fontId="2" fillId="0" borderId="14" xfId="0" applyFont="1" applyBorder="1" applyAlignment="1">
      <alignment horizontal="center" vertical="center" wrapText="1"/>
    </xf>
    <xf numFmtId="164" fontId="2" fillId="0" borderId="14" xfId="1" applyNumberFormat="1" applyFont="1" applyBorder="1" applyAlignment="1">
      <alignment horizontal="center" vertical="center"/>
    </xf>
    <xf numFmtId="1" fontId="2" fillId="0" borderId="14" xfId="1" applyNumberFormat="1" applyFont="1" applyFill="1" applyBorder="1" applyAlignment="1">
      <alignment horizontal="center"/>
    </xf>
    <xf numFmtId="164" fontId="2" fillId="0" borderId="14" xfId="1" applyNumberFormat="1" applyFont="1" applyFill="1" applyBorder="1" applyAlignment="1">
      <alignment horizontal="center"/>
    </xf>
    <xf numFmtId="164" fontId="2" fillId="0" borderId="22" xfId="1" applyNumberFormat="1" applyFont="1" applyFill="1" applyBorder="1" applyAlignment="1">
      <alignment horizontal="center"/>
    </xf>
    <xf numFmtId="0" fontId="10" fillId="9" borderId="12" xfId="0" applyFont="1" applyFill="1" applyBorder="1" applyAlignment="1">
      <alignment horizontal="center"/>
    </xf>
    <xf numFmtId="0" fontId="10" fillId="12" borderId="12" xfId="0" applyFont="1" applyFill="1" applyBorder="1" applyAlignment="1">
      <alignment horizontal="center"/>
    </xf>
    <xf numFmtId="0" fontId="10" fillId="12" borderId="18" xfId="0" applyFont="1" applyFill="1" applyBorder="1" applyAlignment="1">
      <alignment horizontal="center"/>
    </xf>
    <xf numFmtId="9" fontId="10" fillId="9" borderId="12" xfId="0" applyNumberFormat="1" applyFont="1" applyFill="1" applyBorder="1" applyAlignment="1">
      <alignment horizontal="center"/>
    </xf>
    <xf numFmtId="0" fontId="10" fillId="14" borderId="17" xfId="0" applyFont="1" applyFill="1" applyBorder="1" applyAlignment="1">
      <alignment vertical="center"/>
    </xf>
    <xf numFmtId="0" fontId="10" fillId="14" borderId="20" xfId="0" applyFont="1" applyFill="1" applyBorder="1" applyAlignment="1">
      <alignment vertical="center"/>
    </xf>
    <xf numFmtId="164" fontId="6" fillId="0" borderId="9" xfId="1" applyNumberFormat="1" applyFont="1" applyFill="1" applyBorder="1" applyAlignment="1">
      <alignment horizontal="center" vertical="center"/>
    </xf>
    <xf numFmtId="1" fontId="6" fillId="0" borderId="9" xfId="1" applyNumberFormat="1" applyFont="1" applyFill="1" applyBorder="1" applyAlignment="1">
      <alignment horizontal="center" vertical="center"/>
    </xf>
    <xf numFmtId="0" fontId="6" fillId="0" borderId="14" xfId="0" applyFont="1" applyBorder="1" applyAlignment="1">
      <alignment horizontal="center" vertical="center"/>
    </xf>
    <xf numFmtId="164" fontId="6" fillId="0" borderId="14" xfId="1" applyNumberFormat="1" applyFont="1" applyFill="1" applyBorder="1" applyAlignment="1">
      <alignment horizontal="center" vertical="center"/>
    </xf>
    <xf numFmtId="1" fontId="6" fillId="0" borderId="14" xfId="1" applyNumberFormat="1" applyFont="1" applyFill="1" applyBorder="1" applyAlignment="1">
      <alignment horizontal="center" vertical="center"/>
    </xf>
    <xf numFmtId="1" fontId="2" fillId="0" borderId="9" xfId="0" applyNumberFormat="1" applyFont="1" applyBorder="1" applyAlignment="1">
      <alignment horizontal="center"/>
    </xf>
    <xf numFmtId="1" fontId="2" fillId="0" borderId="14" xfId="0" applyNumberFormat="1" applyFont="1" applyBorder="1" applyAlignment="1">
      <alignment horizontal="center"/>
    </xf>
    <xf numFmtId="0" fontId="12" fillId="0" borderId="0" xfId="0" applyFont="1"/>
    <xf numFmtId="0" fontId="1" fillId="2" borderId="9" xfId="0" applyFont="1" applyFill="1" applyBorder="1" applyAlignment="1">
      <alignment horizontal="center"/>
    </xf>
    <xf numFmtId="164" fontId="1" fillId="2" borderId="9" xfId="1" applyNumberFormat="1" applyFont="1" applyFill="1" applyBorder="1" applyAlignment="1">
      <alignment horizontal="center"/>
    </xf>
    <xf numFmtId="0" fontId="1" fillId="17" borderId="9" xfId="0" applyFont="1" applyFill="1" applyBorder="1" applyAlignment="1">
      <alignment horizontal="center"/>
    </xf>
    <xf numFmtId="0" fontId="10" fillId="18" borderId="9" xfId="0" applyFont="1" applyFill="1" applyBorder="1" applyAlignment="1">
      <alignment horizontal="center"/>
    </xf>
    <xf numFmtId="0" fontId="13" fillId="18" borderId="9" xfId="0" applyFont="1" applyFill="1" applyBorder="1" applyAlignment="1">
      <alignment horizontal="center"/>
    </xf>
    <xf numFmtId="164" fontId="13" fillId="18" borderId="9" xfId="1" applyNumberFormat="1" applyFont="1" applyFill="1" applyBorder="1" applyAlignment="1">
      <alignment horizontal="center"/>
    </xf>
    <xf numFmtId="164" fontId="1" fillId="17" borderId="9" xfId="1" applyNumberFormat="1" applyFont="1" applyFill="1" applyBorder="1" applyAlignment="1">
      <alignment horizontal="center"/>
    </xf>
    <xf numFmtId="0" fontId="2" fillId="0" borderId="17" xfId="0" applyFont="1" applyBorder="1" applyAlignment="1">
      <alignment horizontal="center"/>
    </xf>
    <xf numFmtId="0" fontId="2" fillId="0" borderId="20" xfId="0" applyFont="1" applyBorder="1" applyAlignment="1">
      <alignment horizontal="center"/>
    </xf>
    <xf numFmtId="0" fontId="10" fillId="18" borderId="21" xfId="0" applyFont="1" applyFill="1" applyBorder="1" applyAlignment="1">
      <alignment horizontal="center"/>
    </xf>
    <xf numFmtId="0" fontId="10" fillId="18" borderId="12" xfId="0" applyFont="1" applyFill="1" applyBorder="1" applyAlignment="1">
      <alignment horizontal="center"/>
    </xf>
    <xf numFmtId="0" fontId="10" fillId="21" borderId="18" xfId="0" applyFont="1" applyFill="1" applyBorder="1" applyAlignment="1">
      <alignment horizontal="center"/>
    </xf>
    <xf numFmtId="0" fontId="1" fillId="0" borderId="9" xfId="0" applyFont="1" applyBorder="1" applyAlignment="1">
      <alignment horizontal="left"/>
    </xf>
    <xf numFmtId="0" fontId="1" fillId="2" borderId="9" xfId="0" applyFont="1" applyFill="1" applyBorder="1" applyAlignment="1">
      <alignment horizontal="left"/>
    </xf>
    <xf numFmtId="0" fontId="0" fillId="2" borderId="9" xfId="0" applyFill="1" applyBorder="1" applyAlignment="1">
      <alignment horizontal="left"/>
    </xf>
    <xf numFmtId="0" fontId="10" fillId="21" borderId="9" xfId="0" applyFont="1" applyFill="1" applyBorder="1" applyAlignment="1">
      <alignment horizontal="center"/>
    </xf>
    <xf numFmtId="0" fontId="7" fillId="8" borderId="7" xfId="0" applyFont="1" applyFill="1" applyBorder="1" applyAlignment="1">
      <alignment horizontal="left"/>
    </xf>
    <xf numFmtId="0" fontId="7" fillId="8" borderId="2" xfId="0" applyFont="1" applyFill="1" applyBorder="1" applyAlignment="1">
      <alignment horizontal="left"/>
    </xf>
    <xf numFmtId="0" fontId="7" fillId="5" borderId="2" xfId="0" applyFont="1" applyFill="1" applyBorder="1" applyAlignment="1">
      <alignment horizontal="left"/>
    </xf>
    <xf numFmtId="0" fontId="7" fillId="5" borderId="6" xfId="0" applyFont="1" applyFill="1" applyBorder="1" applyAlignment="1">
      <alignment horizontal="left"/>
    </xf>
    <xf numFmtId="0" fontId="7" fillId="8" borderId="9" xfId="0" applyFont="1" applyFill="1" applyBorder="1" applyAlignment="1">
      <alignment horizontal="left"/>
    </xf>
    <xf numFmtId="0" fontId="2" fillId="0" borderId="9" xfId="0" applyFont="1" applyBorder="1" applyAlignment="1">
      <alignment horizontal="left" vertical="center" wrapText="1"/>
    </xf>
    <xf numFmtId="0" fontId="2" fillId="0" borderId="9" xfId="0" applyFont="1" applyBorder="1" applyAlignment="1">
      <alignment horizontal="center" vertical="center" wrapText="1"/>
    </xf>
    <xf numFmtId="0" fontId="6" fillId="0" borderId="9" xfId="0" applyFont="1" applyBorder="1" applyAlignment="1">
      <alignment horizontal="left" vertical="center" wrapText="1"/>
    </xf>
    <xf numFmtId="0" fontId="2" fillId="0" borderId="9" xfId="0" applyFont="1" applyBorder="1" applyAlignment="1">
      <alignment horizontal="center" vertical="center"/>
    </xf>
    <xf numFmtId="0" fontId="6" fillId="0" borderId="9" xfId="0" applyFont="1" applyBorder="1" applyAlignment="1">
      <alignment horizontal="center" vertical="center" wrapText="1"/>
    </xf>
    <xf numFmtId="0" fontId="7" fillId="5" borderId="9" xfId="0" applyFont="1" applyFill="1" applyBorder="1" applyAlignment="1">
      <alignment horizontal="left"/>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3" xfId="0" applyFont="1" applyBorder="1" applyAlignment="1">
      <alignment horizontal="center" vertical="center" wrapText="1"/>
    </xf>
    <xf numFmtId="0" fontId="2" fillId="0" borderId="3" xfId="0" applyFont="1" applyBorder="1" applyAlignment="1">
      <alignment horizontal="left" vertical="center" wrapText="1"/>
    </xf>
    <xf numFmtId="0" fontId="2" fillId="0" borderId="5" xfId="0" applyFont="1" applyBorder="1" applyAlignment="1">
      <alignment horizontal="left" vertical="center" wrapText="1"/>
    </xf>
    <xf numFmtId="0" fontId="2" fillId="0" borderId="4" xfId="0" applyFont="1" applyBorder="1" applyAlignment="1">
      <alignment horizontal="left" vertical="center" wrapText="1"/>
    </xf>
    <xf numFmtId="0" fontId="7" fillId="8" borderId="2" xfId="0" applyFont="1" applyFill="1" applyBorder="1" applyAlignment="1">
      <alignment horizontal="left" vertical="center" wrapText="1"/>
    </xf>
    <xf numFmtId="0" fontId="7" fillId="5" borderId="10" xfId="0" applyFont="1" applyFill="1" applyBorder="1" applyAlignment="1">
      <alignment horizontal="left" vertical="top" wrapText="1"/>
    </xf>
    <xf numFmtId="0" fontId="7" fillId="5" borderId="0" xfId="0" applyFont="1" applyFill="1" applyAlignment="1">
      <alignment horizontal="left" vertical="top" wrapText="1"/>
    </xf>
    <xf numFmtId="0" fontId="10" fillId="9" borderId="15" xfId="0" applyFont="1" applyFill="1" applyBorder="1" applyAlignment="1">
      <alignment horizontal="center"/>
    </xf>
    <xf numFmtId="0" fontId="10" fillId="9" borderId="16" xfId="0" applyFont="1" applyFill="1" applyBorder="1" applyAlignment="1">
      <alignment horizontal="center"/>
    </xf>
    <xf numFmtId="0" fontId="10" fillId="9" borderId="17" xfId="0" applyFont="1" applyFill="1" applyBorder="1" applyAlignment="1">
      <alignment horizontal="center"/>
    </xf>
    <xf numFmtId="0" fontId="10" fillId="12" borderId="15" xfId="0" applyFont="1" applyFill="1" applyBorder="1" applyAlignment="1">
      <alignment horizontal="center"/>
    </xf>
    <xf numFmtId="0" fontId="10" fillId="12" borderId="16" xfId="0" applyFont="1" applyFill="1" applyBorder="1" applyAlignment="1">
      <alignment horizontal="center"/>
    </xf>
    <xf numFmtId="0" fontId="10" fillId="12" borderId="17" xfId="0" applyFont="1" applyFill="1" applyBorder="1" applyAlignment="1">
      <alignment horizontal="center"/>
    </xf>
    <xf numFmtId="0" fontId="11" fillId="13" borderId="15" xfId="0" applyFont="1" applyFill="1" applyBorder="1" applyAlignment="1">
      <alignment horizontal="center"/>
    </xf>
    <xf numFmtId="0" fontId="11" fillId="13" borderId="16" xfId="0" applyFont="1" applyFill="1" applyBorder="1" applyAlignment="1">
      <alignment horizontal="center"/>
    </xf>
    <xf numFmtId="0" fontId="11" fillId="13" borderId="17" xfId="0" applyFont="1" applyFill="1" applyBorder="1" applyAlignment="1">
      <alignment horizontal="center"/>
    </xf>
    <xf numFmtId="0" fontId="1" fillId="19" borderId="19" xfId="0" applyFont="1" applyFill="1" applyBorder="1" applyAlignment="1">
      <alignment horizontal="left"/>
    </xf>
    <xf numFmtId="0" fontId="1" fillId="20" borderId="9" xfId="0" applyFont="1" applyFill="1" applyBorder="1" applyAlignment="1">
      <alignment horizontal="left"/>
    </xf>
    <xf numFmtId="0" fontId="1" fillId="5" borderId="9" xfId="0" applyFont="1" applyFill="1" applyBorder="1" applyAlignment="1">
      <alignment horizontal="left"/>
    </xf>
    <xf numFmtId="0" fontId="1" fillId="5" borderId="22" xfId="0" applyFont="1" applyFill="1" applyBorder="1" applyAlignment="1">
      <alignment horizontal="left" vertical="center" wrapText="1"/>
    </xf>
    <xf numFmtId="0" fontId="1" fillId="5" borderId="23" xfId="0" applyFont="1" applyFill="1" applyBorder="1" applyAlignment="1">
      <alignment horizontal="left" vertical="center" wrapText="1"/>
    </xf>
    <xf numFmtId="0" fontId="1" fillId="5" borderId="20" xfId="0" applyFont="1" applyFill="1" applyBorder="1" applyAlignment="1">
      <alignment horizontal="left" vertical="center" wrapText="1"/>
    </xf>
    <xf numFmtId="0" fontId="1" fillId="4" borderId="9" xfId="0" applyFont="1" applyFill="1" applyBorder="1" applyAlignment="1">
      <alignment horizontal="left"/>
    </xf>
    <xf numFmtId="0" fontId="2" fillId="0" borderId="9" xfId="0" applyFont="1" applyBorder="1" applyAlignment="1">
      <alignment horizontal="left"/>
    </xf>
  </cellXfs>
  <cellStyles count="2">
    <cellStyle name="Normal" xfId="0" builtinId="0"/>
    <cellStyle name="Porcentaje" xfId="1" builtinId="5"/>
  </cellStyles>
  <dxfs count="7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bgColor rgb="FF7030A0"/>
        </patternFill>
      </fill>
    </dxf>
    <dxf>
      <fill>
        <patternFill>
          <bgColor rgb="FFCCCCFF"/>
        </patternFill>
      </fill>
    </dxf>
    <dxf>
      <fill>
        <patternFill>
          <bgColor rgb="FFFFCCFF"/>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font>
      <fill>
        <patternFill>
          <bgColor rgb="FF7030A0"/>
        </patternFill>
      </fill>
    </dxf>
    <dxf>
      <fill>
        <patternFill>
          <bgColor rgb="FFCCCCFF"/>
        </patternFill>
      </fill>
    </dxf>
    <dxf>
      <fill>
        <patternFill>
          <bgColor rgb="FFFFCCFF"/>
        </patternFill>
      </fill>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theme="1"/>
        <name val="Lato"/>
        <family val="2"/>
        <scheme val="none"/>
      </font>
      <numFmt numFmtId="164" formatCode="0.0%"/>
      <fill>
        <patternFill patternType="none">
          <fgColor indexed="64"/>
          <bgColor auto="1"/>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theme="1"/>
        <name val="Lato"/>
        <family val="2"/>
        <scheme val="none"/>
      </font>
      <numFmt numFmtId="0" formatCode="General"/>
      <fill>
        <patternFill patternType="none">
          <fgColor indexed="64"/>
          <bgColor auto="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Lato"/>
        <family val="2"/>
        <scheme val="none"/>
      </font>
      <numFmt numFmtId="164" formatCode="0.0%"/>
      <fill>
        <patternFill patternType="none">
          <fgColor indexed="64"/>
          <bgColor auto="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Lato"/>
        <family val="2"/>
        <scheme val="none"/>
      </font>
      <numFmt numFmtId="0" formatCode="General"/>
      <fill>
        <patternFill patternType="none">
          <fgColor indexed="64"/>
          <bgColor auto="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Lato"/>
        <family val="2"/>
        <scheme val="none"/>
      </font>
      <numFmt numFmtId="164" formatCode="0.0%"/>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Lato"/>
        <family val="2"/>
        <scheme val="none"/>
      </font>
      <numFmt numFmtId="1" formatCode="0"/>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Lato"/>
        <family val="2"/>
        <scheme val="none"/>
      </font>
      <numFmt numFmtId="164" formatCode="0.0%"/>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Lato"/>
        <family val="2"/>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Lato"/>
        <family val="2"/>
        <scheme val="none"/>
      </font>
      <numFmt numFmtId="164" formatCode="0.0%"/>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Lato"/>
        <family val="2"/>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auto="1"/>
        <name val="Lato"/>
        <family val="2"/>
        <scheme val="none"/>
      </font>
      <fill>
        <patternFill patternType="solid">
          <fgColor indexed="64"/>
          <bgColor theme="8" tint="0.79998168889431442"/>
        </patternFill>
      </fill>
      <alignment horizontal="general"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1"/>
        <name val="Lato"/>
        <family val="2"/>
        <scheme val="none"/>
      </font>
      <fill>
        <patternFill patternType="solid">
          <fgColor indexed="64"/>
          <bgColor rgb="FFFFCCFF"/>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Lato"/>
        <family val="2"/>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numFmt numFmtId="164" formatCode="0.0%"/>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numFmt numFmtId="1" formatCode="0"/>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numFmt numFmtId="164" formatCode="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numFmt numFmtId="164" formatCode="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Lato"/>
        <family val="2"/>
        <scheme val="none"/>
      </font>
      <fill>
        <patternFill patternType="solid">
          <fgColor indexed="64"/>
          <bgColor theme="8" tint="0.79998168889431442"/>
        </patternFill>
      </fill>
      <alignment horizontal="general"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1"/>
        <name val="Lato"/>
        <family val="2"/>
        <scheme val="none"/>
      </font>
      <fill>
        <patternFill patternType="solid">
          <fgColor indexed="64"/>
          <bgColor rgb="FFFFCCFF"/>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2"/>
        <color theme="1"/>
        <name val="Lato"/>
        <family val="2"/>
        <scheme val="none"/>
      </font>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Lato"/>
        <family val="2"/>
        <scheme val="none"/>
      </font>
      <fill>
        <patternFill patternType="solid">
          <fgColor indexed="64"/>
          <bgColor rgb="FFFFCCFF"/>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CCFF"/>
      <color rgb="FFCCCCFF"/>
      <color rgb="FFFFCCCC"/>
      <color rgb="FFFF9999"/>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68BA266-4B75-4A4F-A501-6E1B7DD6A54A}" name="Tabla10" displayName="Tabla10" ref="W3:AJ279" totalsRowShown="0" headerRowDxfId="78" dataDxfId="76" headerRowBorderDxfId="77" tableBorderDxfId="75" totalsRowBorderDxfId="74">
  <autoFilter ref="W3:AJ279" xr:uid="{768BA266-4B75-4A4F-A501-6E1B7DD6A54A}"/>
  <tableColumns count="14">
    <tableColumn id="1" xr3:uid="{B5584580-8ECD-47BA-B308-490F98F22490}" name="Level" dataDxfId="73"/>
    <tableColumn id="2" xr3:uid="{FD059F8F-514B-479E-AF93-3C9B252ED9BE}" name="Domain" dataDxfId="72"/>
    <tableColumn id="3" xr3:uid="{84FCA686-1656-4CBB-A8FE-593FC8650858}" name="Area" dataDxfId="71"/>
    <tableColumn id="4" xr3:uid="{99FE6B88-5F19-4B6F-9C35-C94A8A39D9F8}" name="Practice" dataDxfId="70"/>
    <tableColumn id="5" xr3:uid="{5727FE19-8311-4047-A036-8347843485D5}" name="Concat" dataDxfId="69"/>
    <tableColumn id="6" xr3:uid="{AA1A198C-1467-4721-9CE4-F8DE9E967F8F}" name="Map" dataDxfId="68">
      <calculatedColumnFormula>IF(AC4&gt;0, "YES", "NO")</calculatedColumnFormula>
    </tableColumn>
    <tableColumn id="7" xr3:uid="{28DC537C-82AC-49F6-B63D-16440EB9A1D5}" name="Equivalent" dataDxfId="67">
      <calculatedColumnFormula>COUNTIFS('CMMI-to-NIST'!$D$3:$D$1000,$AA4,'CMMI-to-NIST'!$F$3:$F$1000,$AM$47)</calculatedColumnFormula>
    </tableColumn>
    <tableColumn id="8" xr3:uid="{68628636-7391-4FCF-9A98-28E68B68BB0E}" name="EQ" dataDxfId="66">
      <calculatedColumnFormula>SUM(AC4)</calculatedColumnFormula>
    </tableColumn>
    <tableColumn id="9" xr3:uid="{CA0AD79F-E233-4AAB-ADD3-2B7E3FEB8882}" name="Map2" dataDxfId="65">
      <calculatedColumnFormula>IF(AG4&gt;0, "YES", "NO")</calculatedColumnFormula>
    </tableColumn>
    <tableColumn id="10" xr3:uid="{0E519AF0-D53B-419C-B1B6-64367BF58E9B}" name="Applicable" dataDxfId="64">
      <calculatedColumnFormula>COUNTIFS('CMMI-to-NIST'!$D$3:$D$1000,$AA4,'CMMI-to-NIST'!$F$3:$F$1000,$AM$48)</calculatedColumnFormula>
    </tableColumn>
    <tableColumn id="11" xr3:uid="{7197D4CC-0D56-4488-A738-28ED181FDE2D}" name="AP" dataDxfId="63">
      <calculatedColumnFormula>SUM(AC4,AF4)</calculatedColumnFormula>
    </tableColumn>
    <tableColumn id="12" xr3:uid="{2D86A8C5-A271-473C-AB84-A18CCA7ADA7B}" name="Map4" dataDxfId="62">
      <calculatedColumnFormula>IF(AJ4&gt;0, "YES", "NO")</calculatedColumnFormula>
    </tableColumn>
    <tableColumn id="13" xr3:uid="{3B2D265F-01B1-40B5-8B10-EF29AFD2D440}" name="Adaptable" dataDxfId="61">
      <calculatedColumnFormula>COUNTIFS('CMMI-to-NIST'!$D$3:$D$1000,$AA4,'CMMI-to-NIST'!$F$3:$F$1000,$AM$49)</calculatedColumnFormula>
    </tableColumn>
    <tableColumn id="14" xr3:uid="{2CE83847-E7F1-47BA-AB53-F72847CF00EE}" name="AD" dataDxfId="60">
      <calculatedColumnFormula>SUM(AC4,AF4,AI4)</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8E28EAB-6D61-4E41-B69E-2ECAC57EF2B9}" name="Tabla11" displayName="Tabla11" ref="AL2:AW33" totalsRowShown="0" headerRowDxfId="59" headerRowBorderDxfId="58" tableBorderDxfId="57" totalsRowBorderDxfId="56">
  <autoFilter ref="AL2:AW33" xr:uid="{58E28EAB-6D61-4E41-B69E-2ECAC57EF2B9}"/>
  <sortState xmlns:xlrd2="http://schemas.microsoft.com/office/spreadsheetml/2017/richdata2" ref="AL3:AW33">
    <sortCondition ref="AL2:AL33"/>
  </sortState>
  <tableColumns count="12">
    <tableColumn id="1" xr3:uid="{D05A9A11-3F8C-4339-BA1B-75CEE3679A36}" name="Area" dataDxfId="55"/>
    <tableColumn id="2" xr3:uid="{E22BA6C6-42CE-414E-9CE2-11EBA8BD5A63}" name="Total" dataDxfId="54"/>
    <tableColumn id="3" xr3:uid="{F8984800-311B-4B0D-B2E5-E043915A0661}" name="EQ" dataDxfId="53">
      <calculatedColumnFormula>COUNTIFS($Y$4:$Y$279,$AL3,$AB$4:$AB$279,"YES")</calculatedColumnFormula>
    </tableColumn>
    <tableColumn id="4" xr3:uid="{F22FC209-ECFA-4D0F-8EE5-DB7FF70D13B3}" name="%EQ" dataDxfId="52" dataCellStyle="Porcentaje">
      <calculatedColumnFormula>AN3/AM3</calculatedColumnFormula>
    </tableColumn>
    <tableColumn id="5" xr3:uid="{CB0C3B2F-F497-4E19-ABB6-151E040B5F10}" name="AP" dataDxfId="51">
      <calculatedColumnFormula>COUNTIFS($Y$4:$Y$279,$AL3,$AE$4:$AE$279,"YES")</calculatedColumnFormula>
    </tableColumn>
    <tableColumn id="6" xr3:uid="{76CA728D-C5C4-4A55-A7D6-50BAF7391B4C}" name="%AP" dataDxfId="50" dataCellStyle="Porcentaje">
      <calculatedColumnFormula>AP3/AM3</calculatedColumnFormula>
    </tableColumn>
    <tableColumn id="7" xr3:uid="{CB67F442-EF96-4E22-A60A-C3A478603F63}" name="AP-EQ" dataDxfId="49" dataCellStyle="Porcentaje">
      <calculatedColumnFormula>AP3-AN3</calculatedColumnFormula>
    </tableColumn>
    <tableColumn id="8" xr3:uid="{05B938DA-C68C-4CFB-BC46-8978DEF60225}" name="%Diff" dataDxfId="48" dataCellStyle="Porcentaje">
      <calculatedColumnFormula>AQ3-AO3</calculatedColumnFormula>
    </tableColumn>
    <tableColumn id="9" xr3:uid="{1E6CF2F9-4082-49A1-BFD5-6BBCD544AECE}" name="AD" dataDxfId="47">
      <calculatedColumnFormula>COUNTIFS($Y$4:$Y$279,$AL3,$AH$4:$AH$279,"YES")</calculatedColumnFormula>
    </tableColumn>
    <tableColumn id="10" xr3:uid="{D7F5E624-02B5-451C-891D-39D0271364B5}" name="%AD" dataDxfId="46" dataCellStyle="Porcentaje">
      <calculatedColumnFormula>AT3/AM3</calculatedColumnFormula>
    </tableColumn>
    <tableColumn id="11" xr3:uid="{DC14E939-16A8-4A55-9BBF-1F90CA01B31F}" name="AD-AP" dataDxfId="45">
      <calculatedColumnFormula>AT3-AP3</calculatedColumnFormula>
    </tableColumn>
    <tableColumn id="12" xr3:uid="{BD075501-5D36-4EA7-8301-EF4625F7A17F}" name="%-AP" dataDxfId="44" dataCellStyle="Porcentaje">
      <calculatedColumnFormula>Tabla11[[#This Row],[%AD]]-Tabla11[[#This Row],[%AP]]</calculatedColumnFormula>
    </tableColumn>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3F6E7F6-D87D-471B-A8F0-38262F0DDAE9}" name="Tabla12" displayName="Tabla12" ref="AL36:AW45" totalsRowShown="0" headerRowDxfId="43" headerRowBorderDxfId="42" tableBorderDxfId="41" totalsRowBorderDxfId="40">
  <autoFilter ref="AL36:AW45" xr:uid="{B3F6E7F6-D87D-471B-A8F0-38262F0DDAE9}"/>
  <sortState xmlns:xlrd2="http://schemas.microsoft.com/office/spreadsheetml/2017/richdata2" ref="AL37:AW45">
    <sortCondition ref="AL36:AL45"/>
  </sortState>
  <tableColumns count="12">
    <tableColumn id="1" xr3:uid="{25CA5AB0-9DA2-4A8E-8708-3A6461B478C9}" name="Domain" dataDxfId="39"/>
    <tableColumn id="2" xr3:uid="{798F1F34-DDA7-4EA0-A234-50AB032A1D1C}" name="Total" dataDxfId="38"/>
    <tableColumn id="3" xr3:uid="{502301E4-0F03-4EF9-95E2-71DC5633A82F}" name="EQ" dataDxfId="37">
      <calculatedColumnFormula>COUNTIFS($X$4:$X$279,$AL37,$AB$4:$AB$279,"YES")</calculatedColumnFormula>
    </tableColumn>
    <tableColumn id="4" xr3:uid="{B04FA73E-9699-4FD6-A994-DBE76568C610}" name="%EQ" dataDxfId="36" dataCellStyle="Porcentaje">
      <calculatedColumnFormula>Tabla12[[#This Row],[EQ]]/Tabla12[[#This Row],[Total]]</calculatedColumnFormula>
    </tableColumn>
    <tableColumn id="5" xr3:uid="{6B631C32-C4C1-425A-A7DE-FC466F726ECF}" name="AP" dataDxfId="35">
      <calculatedColumnFormula>COUNTIFS($X$4:$X$279,$AL37,$AE$4:$AE$279,"YES")</calculatedColumnFormula>
    </tableColumn>
    <tableColumn id="6" xr3:uid="{6AB85602-AF7C-4C7E-97A4-8D9494416B07}" name="%AP" dataDxfId="34" dataCellStyle="Porcentaje">
      <calculatedColumnFormula>Tabla12[[#This Row],[AP]]/Tabla12[[#This Row],[Total]]</calculatedColumnFormula>
    </tableColumn>
    <tableColumn id="7" xr3:uid="{221FAF4B-F72E-42AB-8C7A-5D78599969DD}" name="AP-EQ" dataDxfId="33" dataCellStyle="Porcentaje">
      <calculatedColumnFormula>Tabla12[[#This Row],[AP]]-Tabla12[[#This Row],[EQ]]</calculatedColumnFormula>
    </tableColumn>
    <tableColumn id="8" xr3:uid="{A104FAEF-525E-4C9E-960D-63AFEAF94B0C}" name="%Diff" dataDxfId="32" dataCellStyle="Porcentaje">
      <calculatedColumnFormula>Tabla12[[#This Row],[%AP]]-Tabla12[[#This Row],[%EQ]]</calculatedColumnFormula>
    </tableColumn>
    <tableColumn id="9" xr3:uid="{9AB823A6-41B1-4617-8282-879CF7A13201}" name="AD" dataDxfId="31">
      <calculatedColumnFormula>COUNTIFS($X$4:$X$279,$AL37,$AH$4:$AH$279,"YES")</calculatedColumnFormula>
    </tableColumn>
    <tableColumn id="10" xr3:uid="{D9680B4F-2AA7-45EB-A8ED-8CE1FB20C8D9}" name="%AD" dataDxfId="30" dataCellStyle="Porcentaje">
      <calculatedColumnFormula>Tabla12[[#This Row],[AD]]/Tabla12[[#This Row],[Total]]</calculatedColumnFormula>
    </tableColumn>
    <tableColumn id="11" xr3:uid="{5E883C58-A785-469B-9D13-F08437C568FE}" name="AD-AP" dataDxfId="29">
      <calculatedColumnFormula>Tabla12[[#This Row],[AD]]-Tabla12[[#This Row],[AP]]</calculatedColumnFormula>
    </tableColumn>
    <tableColumn id="12" xr3:uid="{A36D7E72-3DF0-43A8-9F7B-8501853825F7}" name="%-AP" dataDxfId="28" dataCellStyle="Porcentaje">
      <calculatedColumnFormula>Tabla12[[#This Row],[%AD]]-Tabla12[[#This Row],[%AP]]</calculatedColumnFormula>
    </tableColumn>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C1AFFB-46F4-4E9C-9F8F-80ADF1F1BA64}" name="Tabla1" displayName="Tabla1" ref="AY3:BF50" totalsRowShown="0" dataDxfId="26" headerRowBorderDxfId="27" tableBorderDxfId="25" totalsRowBorderDxfId="24">
  <autoFilter ref="AY3:BF50" xr:uid="{28C1AFFB-46F4-4E9C-9F8F-80ADF1F1BA64}"/>
  <sortState xmlns:xlrd2="http://schemas.microsoft.com/office/spreadsheetml/2017/richdata2" ref="AY4:BF50">
    <sortCondition ref="BB3:BB50"/>
  </sortState>
  <tableColumns count="8">
    <tableColumn id="1" xr3:uid="{27E235FA-F0A3-481F-8414-BC71648004BF}" name="Category" dataDxfId="23"/>
    <tableColumn id="2" xr3:uid="{081934AC-4A81-4FEE-9930-4362D5BA6FEA}" name="Practice" dataDxfId="22"/>
    <tableColumn id="3" xr3:uid="{AB3C4155-6B5E-42B0-BBB9-107551160CBB}" name="Task" dataDxfId="21"/>
    <tableColumn id="4" xr3:uid="{698ED2CB-B738-4433-8B17-A4D74A99813F}" name="Concat" dataDxfId="20">
      <calculatedColumnFormula>CONCATENATE(AY4," ",BA4)</calculatedColumnFormula>
    </tableColumn>
    <tableColumn id="5" xr3:uid="{5589F57C-AE9C-40A8-A213-90F27960609C}" name="Equivalent" dataDxfId="19">
      <calculatedColumnFormula>COUNTIFS('CMMI-to-NIST'!$I$3:$I$1000,$BB4,'CMMI-to-NIST'!$F$3:$F$1000,$AM$47)</calculatedColumnFormula>
    </tableColumn>
    <tableColumn id="6" xr3:uid="{CCE0F632-D425-42B9-BD2A-BA1FF6EA146E}" name="Applicable" dataDxfId="18">
      <calculatedColumnFormula>COUNTIFS('CMMI-to-NIST'!$I$3:$I$1000,$BB4,'CMMI-to-NIST'!$F$3:$F$1000,$AM$48)</calculatedColumnFormula>
    </tableColumn>
    <tableColumn id="7" xr3:uid="{D84F1B6B-B2BC-41CC-ADC5-87653F6FB6E4}" name="Adaptable" dataDxfId="17">
      <calculatedColumnFormula>COUNTIFS('CMMI-to-NIST'!$I$3:$I$1000,$BB4,'CMMI-to-NIST'!$F$3:$F$1000,$AM$49)</calculatedColumnFormula>
    </tableColumn>
    <tableColumn id="8" xr3:uid="{81BF2F9E-CF68-4A69-8207-23B015873309}" name="Total" dataDxfId="16">
      <calculatedColumnFormula>SUM(BC4:BE4)</calculatedColumnFormula>
    </tableColumn>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963BB-C368-43F1-81C4-3031D36D0FA8}">
  <dimension ref="A1:A12"/>
  <sheetViews>
    <sheetView showGridLines="0" zoomScaleNormal="100" workbookViewId="0">
      <selection activeCell="A4" sqref="A4"/>
    </sheetView>
  </sheetViews>
  <sheetFormatPr baseColWidth="10" defaultRowHeight="15" x14ac:dyDescent="0.2"/>
  <cols>
    <col min="1" max="1" width="133.7109375" style="1" customWidth="1"/>
    <col min="2" max="16384" width="11.42578125" style="1"/>
  </cols>
  <sheetData>
    <row r="1" spans="1:1" ht="36" x14ac:dyDescent="0.25">
      <c r="A1" s="3" t="s">
        <v>2</v>
      </c>
    </row>
    <row r="3" spans="1:1" ht="18.75" thickBot="1" x14ac:dyDescent="0.25">
      <c r="A3" s="5" t="s">
        <v>1</v>
      </c>
    </row>
    <row r="4" spans="1:1" ht="135.75" thickBot="1" x14ac:dyDescent="0.25">
      <c r="A4" s="4" t="s">
        <v>552</v>
      </c>
    </row>
    <row r="5" spans="1:1" ht="18" x14ac:dyDescent="0.25">
      <c r="A5" s="6"/>
    </row>
    <row r="6" spans="1:1" ht="18" x14ac:dyDescent="0.2">
      <c r="A6" s="7" t="s">
        <v>0</v>
      </c>
    </row>
    <row r="7" spans="1:1" ht="18" x14ac:dyDescent="0.2">
      <c r="A7" s="8" t="s">
        <v>3</v>
      </c>
    </row>
    <row r="8" spans="1:1" ht="18" x14ac:dyDescent="0.25">
      <c r="A8" s="9" t="s">
        <v>553</v>
      </c>
    </row>
    <row r="9" spans="1:1" ht="18" x14ac:dyDescent="0.2">
      <c r="A9" s="8" t="s">
        <v>554</v>
      </c>
    </row>
    <row r="10" spans="1:1" ht="18" x14ac:dyDescent="0.25">
      <c r="A10" s="9" t="s">
        <v>4</v>
      </c>
    </row>
    <row r="11" spans="1:1" ht="18" x14ac:dyDescent="0.25">
      <c r="A11" s="6" t="s">
        <v>5</v>
      </c>
    </row>
    <row r="12" spans="1:1" x14ac:dyDescent="0.2">
      <c r="A12"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5A041-34D4-44DD-9072-65812D76AD78}">
  <dimension ref="A1:A12"/>
  <sheetViews>
    <sheetView showGridLines="0" zoomScaleNormal="100" workbookViewId="0">
      <selection activeCell="A15" sqref="A15"/>
    </sheetView>
  </sheetViews>
  <sheetFormatPr baseColWidth="10" defaultRowHeight="15" x14ac:dyDescent="0.2"/>
  <cols>
    <col min="1" max="1" width="133.7109375" style="1" customWidth="1"/>
    <col min="2" max="16384" width="11.42578125" style="1"/>
  </cols>
  <sheetData>
    <row r="1" spans="1:1" ht="36" x14ac:dyDescent="0.25">
      <c r="A1" s="3" t="s">
        <v>2</v>
      </c>
    </row>
    <row r="3" spans="1:1" ht="18.75" thickBot="1" x14ac:dyDescent="0.25">
      <c r="A3" s="5" t="s">
        <v>1</v>
      </c>
    </row>
    <row r="4" spans="1:1" ht="135.75" thickBot="1" x14ac:dyDescent="0.25">
      <c r="A4" s="4" t="s">
        <v>552</v>
      </c>
    </row>
    <row r="5" spans="1:1" ht="18" x14ac:dyDescent="0.25">
      <c r="A5" s="6"/>
    </row>
    <row r="6" spans="1:1" ht="18" x14ac:dyDescent="0.2">
      <c r="A6" s="7" t="s">
        <v>0</v>
      </c>
    </row>
    <row r="7" spans="1:1" ht="18" x14ac:dyDescent="0.2">
      <c r="A7" s="8" t="s">
        <v>3</v>
      </c>
    </row>
    <row r="8" spans="1:1" ht="18" x14ac:dyDescent="0.25">
      <c r="A8" s="9" t="s">
        <v>553</v>
      </c>
    </row>
    <row r="9" spans="1:1" ht="18" x14ac:dyDescent="0.2">
      <c r="A9" s="8" t="s">
        <v>554</v>
      </c>
    </row>
    <row r="10" spans="1:1" ht="18" x14ac:dyDescent="0.25">
      <c r="A10" s="9" t="s">
        <v>4</v>
      </c>
    </row>
    <row r="11" spans="1:1" ht="18" x14ac:dyDescent="0.25">
      <c r="A11" s="6" t="s">
        <v>5</v>
      </c>
    </row>
    <row r="12" spans="1:1" x14ac:dyDescent="0.2">
      <c r="A12"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0D25D-8119-4317-9ABB-2EE9A330563B}">
  <dimension ref="A1:H278"/>
  <sheetViews>
    <sheetView showGridLines="0" zoomScaleNormal="100" workbookViewId="0">
      <selection activeCell="C22" sqref="C22"/>
    </sheetView>
  </sheetViews>
  <sheetFormatPr baseColWidth="10" defaultRowHeight="15" x14ac:dyDescent="0.2"/>
  <cols>
    <col min="1" max="1" width="7.85546875" style="11" customWidth="1"/>
    <col min="2" max="2" width="8.140625" style="11" customWidth="1"/>
    <col min="3" max="3" width="104.85546875" style="2" customWidth="1"/>
    <col min="4" max="4" width="16.5703125" style="1" customWidth="1"/>
    <col min="5" max="7" width="11.42578125" style="1"/>
    <col min="8" max="8" width="15.140625" style="1" customWidth="1"/>
    <col min="9" max="16384" width="11.42578125" style="1"/>
  </cols>
  <sheetData>
    <row r="1" spans="1:8" ht="30" x14ac:dyDescent="0.4">
      <c r="A1" s="137" t="s">
        <v>12</v>
      </c>
      <c r="B1" s="137"/>
      <c r="C1" s="138"/>
      <c r="D1" s="24"/>
      <c r="E1" s="135" t="s">
        <v>11</v>
      </c>
      <c r="F1" s="136"/>
      <c r="G1" s="136"/>
      <c r="H1" s="136"/>
    </row>
    <row r="2" spans="1:8" x14ac:dyDescent="0.2">
      <c r="A2" s="22" t="s">
        <v>7</v>
      </c>
      <c r="B2" s="22" t="s">
        <v>324</v>
      </c>
      <c r="C2" s="28" t="s">
        <v>9</v>
      </c>
      <c r="D2" s="20" t="s">
        <v>10</v>
      </c>
      <c r="E2" s="30" t="s">
        <v>6</v>
      </c>
      <c r="F2" s="27" t="s">
        <v>7</v>
      </c>
      <c r="G2" s="27" t="s">
        <v>8</v>
      </c>
      <c r="H2" s="26" t="s">
        <v>9</v>
      </c>
    </row>
    <row r="3" spans="1:8" s="16" customFormat="1" ht="30" x14ac:dyDescent="0.25">
      <c r="A3" s="21" t="s">
        <v>321</v>
      </c>
      <c r="B3" s="15">
        <v>1.1000000000000001</v>
      </c>
      <c r="C3" s="29" t="s">
        <v>555</v>
      </c>
      <c r="D3" s="32"/>
      <c r="E3" s="31"/>
      <c r="F3" s="17"/>
      <c r="G3" s="17"/>
      <c r="H3" s="17"/>
    </row>
    <row r="4" spans="1:8" s="16" customFormat="1" ht="30" x14ac:dyDescent="0.25">
      <c r="A4" s="21" t="s">
        <v>321</v>
      </c>
      <c r="B4" s="15">
        <v>1.2</v>
      </c>
      <c r="C4" s="29" t="s">
        <v>322</v>
      </c>
      <c r="D4" s="32"/>
      <c r="E4" s="31"/>
      <c r="F4" s="17"/>
      <c r="G4" s="17"/>
      <c r="H4" s="17"/>
    </row>
    <row r="5" spans="1:8" s="16" customFormat="1" ht="30" x14ac:dyDescent="0.25">
      <c r="A5" s="21" t="s">
        <v>321</v>
      </c>
      <c r="B5" s="15">
        <v>1.3</v>
      </c>
      <c r="C5" s="29" t="s">
        <v>326</v>
      </c>
      <c r="D5" s="32"/>
      <c r="E5" s="31"/>
      <c r="F5" s="17"/>
      <c r="G5" s="17"/>
      <c r="H5" s="17"/>
    </row>
    <row r="6" spans="1:8" s="16" customFormat="1" ht="30" x14ac:dyDescent="0.25">
      <c r="A6" s="21" t="s">
        <v>321</v>
      </c>
      <c r="B6" s="15">
        <v>2.1</v>
      </c>
      <c r="C6" s="29" t="s">
        <v>556</v>
      </c>
      <c r="D6" s="32"/>
      <c r="E6" s="31"/>
      <c r="F6" s="17"/>
      <c r="G6" s="17"/>
      <c r="H6" s="17"/>
    </row>
    <row r="7" spans="1:8" s="16" customFormat="1" ht="30" x14ac:dyDescent="0.25">
      <c r="A7" s="21" t="s">
        <v>321</v>
      </c>
      <c r="B7" s="15">
        <v>2.2000000000000002</v>
      </c>
      <c r="C7" s="29" t="s">
        <v>557</v>
      </c>
      <c r="D7" s="32"/>
      <c r="E7" s="31"/>
      <c r="F7" s="17"/>
      <c r="G7" s="17"/>
      <c r="H7" s="17"/>
    </row>
    <row r="8" spans="1:8" s="16" customFormat="1" ht="30" x14ac:dyDescent="0.25">
      <c r="A8" s="21" t="s">
        <v>321</v>
      </c>
      <c r="B8" s="15">
        <v>2.2999999999999998</v>
      </c>
      <c r="C8" s="29" t="s">
        <v>558</v>
      </c>
      <c r="D8" s="32"/>
      <c r="E8" s="31"/>
      <c r="F8" s="17"/>
      <c r="G8" s="17"/>
      <c r="H8" s="17"/>
    </row>
    <row r="9" spans="1:8" s="16" customFormat="1" ht="30" x14ac:dyDescent="0.25">
      <c r="A9" s="21" t="s">
        <v>321</v>
      </c>
      <c r="B9" s="15">
        <v>3.1</v>
      </c>
      <c r="C9" s="29" t="s">
        <v>559</v>
      </c>
      <c r="D9" s="32"/>
      <c r="E9" s="31"/>
      <c r="F9" s="17"/>
      <c r="G9" s="17"/>
      <c r="H9" s="17"/>
    </row>
    <row r="10" spans="1:8" s="16" customFormat="1" x14ac:dyDescent="0.25">
      <c r="A10" s="21" t="s">
        <v>321</v>
      </c>
      <c r="B10" s="15">
        <v>3.2</v>
      </c>
      <c r="C10" s="29" t="s">
        <v>560</v>
      </c>
      <c r="D10" s="32"/>
      <c r="E10" s="31"/>
      <c r="F10" s="17"/>
      <c r="G10" s="17"/>
      <c r="H10" s="17"/>
    </row>
    <row r="11" spans="1:8" s="16" customFormat="1" ht="30" x14ac:dyDescent="0.25">
      <c r="A11" s="21" t="s">
        <v>321</v>
      </c>
      <c r="B11" s="15">
        <v>3.3</v>
      </c>
      <c r="C11" s="29" t="s">
        <v>332</v>
      </c>
      <c r="D11" s="32"/>
      <c r="E11" s="31"/>
      <c r="F11" s="17"/>
      <c r="G11" s="17"/>
      <c r="H11" s="17"/>
    </row>
    <row r="12" spans="1:8" s="16" customFormat="1" x14ac:dyDescent="0.25">
      <c r="A12" s="21" t="s">
        <v>321</v>
      </c>
      <c r="B12" s="15">
        <v>4.0999999999999996</v>
      </c>
      <c r="C12" s="29" t="s">
        <v>333</v>
      </c>
      <c r="D12" s="32"/>
      <c r="E12" s="31"/>
      <c r="F12" s="17"/>
      <c r="G12" s="17"/>
      <c r="H12" s="17"/>
    </row>
    <row r="13" spans="1:8" s="16" customFormat="1" ht="30" x14ac:dyDescent="0.25">
      <c r="A13" s="21" t="s">
        <v>321</v>
      </c>
      <c r="B13" s="15">
        <v>4.2</v>
      </c>
      <c r="C13" s="29" t="s">
        <v>561</v>
      </c>
      <c r="D13" s="32"/>
      <c r="E13" s="31"/>
      <c r="F13" s="17"/>
      <c r="G13" s="17"/>
      <c r="H13" s="17"/>
    </row>
    <row r="14" spans="1:8" s="16" customFormat="1" x14ac:dyDescent="0.25">
      <c r="A14" s="21" t="s">
        <v>321</v>
      </c>
      <c r="B14" s="15">
        <v>5.0999999999999996</v>
      </c>
      <c r="C14" s="29" t="s">
        <v>335</v>
      </c>
      <c r="D14" s="32"/>
      <c r="E14" s="31"/>
      <c r="F14" s="17"/>
      <c r="G14" s="17"/>
      <c r="H14" s="17"/>
    </row>
    <row r="15" spans="1:8" s="16" customFormat="1" ht="30" x14ac:dyDescent="0.25">
      <c r="A15" s="21" t="s">
        <v>321</v>
      </c>
      <c r="B15" s="15">
        <v>5.2</v>
      </c>
      <c r="C15" s="29" t="s">
        <v>562</v>
      </c>
      <c r="D15" s="32"/>
      <c r="E15" s="31"/>
      <c r="F15" s="17"/>
      <c r="G15" s="17"/>
      <c r="H15" s="17"/>
    </row>
    <row r="16" spans="1:8" s="16" customFormat="1" ht="30" x14ac:dyDescent="0.25">
      <c r="A16" s="21" t="s">
        <v>337</v>
      </c>
      <c r="B16" s="15">
        <v>1.1000000000000001</v>
      </c>
      <c r="C16" s="29" t="s">
        <v>563</v>
      </c>
      <c r="D16" s="32"/>
      <c r="E16" s="31"/>
      <c r="F16" s="17"/>
      <c r="G16" s="17"/>
      <c r="H16" s="17"/>
    </row>
    <row r="17" spans="1:8" s="16" customFormat="1" x14ac:dyDescent="0.25">
      <c r="A17" s="21" t="s">
        <v>337</v>
      </c>
      <c r="B17" s="15">
        <v>2.1</v>
      </c>
      <c r="C17" s="29" t="s">
        <v>339</v>
      </c>
      <c r="D17" s="32"/>
      <c r="E17" s="31"/>
      <c r="F17" s="17"/>
      <c r="G17" s="17"/>
      <c r="H17" s="17"/>
    </row>
    <row r="18" spans="1:8" s="16" customFormat="1" ht="30" x14ac:dyDescent="0.25">
      <c r="A18" s="21" t="s">
        <v>337</v>
      </c>
      <c r="B18" s="15">
        <v>3.1</v>
      </c>
      <c r="C18" s="29" t="s">
        <v>564</v>
      </c>
      <c r="D18" s="32"/>
      <c r="E18" s="31"/>
      <c r="F18" s="17"/>
      <c r="G18" s="17"/>
      <c r="H18" s="17"/>
    </row>
    <row r="19" spans="1:8" s="16" customFormat="1" ht="30" x14ac:dyDescent="0.25">
      <c r="A19" s="21" t="s">
        <v>337</v>
      </c>
      <c r="B19" s="15">
        <v>3.2</v>
      </c>
      <c r="C19" s="29" t="s">
        <v>565</v>
      </c>
      <c r="D19" s="32"/>
      <c r="E19" s="31"/>
      <c r="F19" s="17"/>
      <c r="G19" s="17"/>
      <c r="H19" s="17"/>
    </row>
    <row r="20" spans="1:8" s="16" customFormat="1" ht="30" x14ac:dyDescent="0.25">
      <c r="A20" s="21" t="s">
        <v>342</v>
      </c>
      <c r="B20" s="15">
        <v>1.1000000000000001</v>
      </c>
      <c r="C20" s="29" t="s">
        <v>566</v>
      </c>
      <c r="D20" s="32"/>
      <c r="E20" s="31"/>
      <c r="F20" s="17"/>
      <c r="G20" s="17"/>
      <c r="H20" s="17"/>
    </row>
    <row r="21" spans="1:8" s="16" customFormat="1" x14ac:dyDescent="0.25">
      <c r="A21" s="21" t="s">
        <v>342</v>
      </c>
      <c r="B21" s="15">
        <v>1.2</v>
      </c>
      <c r="C21" s="29" t="s">
        <v>567</v>
      </c>
      <c r="D21" s="32"/>
      <c r="E21" s="31"/>
      <c r="F21" s="17"/>
      <c r="G21" s="17"/>
      <c r="H21" s="17"/>
    </row>
    <row r="22" spans="1:8" s="16" customFormat="1" ht="60" x14ac:dyDescent="0.25">
      <c r="A22" s="21" t="s">
        <v>342</v>
      </c>
      <c r="B22" s="15">
        <v>1.3</v>
      </c>
      <c r="C22" s="29" t="s">
        <v>568</v>
      </c>
      <c r="D22" s="32"/>
      <c r="E22" s="31"/>
      <c r="F22" s="17"/>
      <c r="G22" s="17"/>
      <c r="H22" s="17"/>
    </row>
    <row r="23" spans="1:8" s="16" customFormat="1" ht="45" x14ac:dyDescent="0.25">
      <c r="A23" s="21" t="s">
        <v>342</v>
      </c>
      <c r="B23" s="15">
        <v>2.1</v>
      </c>
      <c r="C23" s="29" t="s">
        <v>348</v>
      </c>
      <c r="D23" s="32"/>
      <c r="E23" s="31"/>
      <c r="F23" s="17"/>
      <c r="G23" s="17"/>
      <c r="H23" s="17"/>
    </row>
    <row r="24" spans="1:8" s="16" customFormat="1" x14ac:dyDescent="0.25">
      <c r="A24" s="21" t="s">
        <v>342</v>
      </c>
      <c r="B24" s="15">
        <v>3.1</v>
      </c>
      <c r="C24" s="29" t="s">
        <v>346</v>
      </c>
      <c r="D24" s="32"/>
      <c r="E24" s="31"/>
      <c r="F24" s="17"/>
      <c r="G24" s="17"/>
      <c r="H24" s="17"/>
    </row>
    <row r="25" spans="1:8" s="16" customFormat="1" x14ac:dyDescent="0.25">
      <c r="A25" s="21" t="s">
        <v>342</v>
      </c>
      <c r="B25" s="15">
        <v>3.2</v>
      </c>
      <c r="C25" s="29" t="s">
        <v>347</v>
      </c>
      <c r="D25" s="32"/>
      <c r="E25" s="31"/>
      <c r="F25" s="17"/>
      <c r="G25" s="17"/>
      <c r="H25" s="17"/>
    </row>
    <row r="26" spans="1:8" s="16" customFormat="1" ht="45" x14ac:dyDescent="0.25">
      <c r="A26" s="21" t="s">
        <v>342</v>
      </c>
      <c r="B26" s="15">
        <v>4.0999999999999996</v>
      </c>
      <c r="C26" s="29" t="s">
        <v>569</v>
      </c>
      <c r="D26" s="32"/>
      <c r="E26" s="31"/>
      <c r="F26" s="17"/>
      <c r="G26" s="17"/>
      <c r="H26" s="17"/>
    </row>
    <row r="27" spans="1:8" s="16" customFormat="1" ht="45" x14ac:dyDescent="0.25">
      <c r="A27" s="21" t="s">
        <v>342</v>
      </c>
      <c r="B27" s="15">
        <v>4.2</v>
      </c>
      <c r="C27" s="29" t="s">
        <v>351</v>
      </c>
      <c r="D27" s="32"/>
      <c r="E27" s="31"/>
      <c r="F27" s="17"/>
      <c r="G27" s="17"/>
      <c r="H27" s="17"/>
    </row>
    <row r="28" spans="1:8" s="16" customFormat="1" x14ac:dyDescent="0.25">
      <c r="A28" s="21" t="s">
        <v>342</v>
      </c>
      <c r="B28" s="15">
        <v>4.3</v>
      </c>
      <c r="C28" s="29" t="s">
        <v>349</v>
      </c>
      <c r="D28" s="32"/>
      <c r="E28" s="31"/>
      <c r="F28" s="17"/>
      <c r="G28" s="17"/>
      <c r="H28" s="17"/>
    </row>
    <row r="29" spans="1:8" s="16" customFormat="1" ht="30" x14ac:dyDescent="0.25">
      <c r="A29" s="21" t="s">
        <v>342</v>
      </c>
      <c r="B29" s="15">
        <v>4.4000000000000004</v>
      </c>
      <c r="C29" s="29" t="s">
        <v>570</v>
      </c>
      <c r="D29" s="32"/>
      <c r="E29" s="31"/>
      <c r="F29" s="17"/>
      <c r="G29" s="17"/>
      <c r="H29" s="17"/>
    </row>
    <row r="30" spans="1:8" s="16" customFormat="1" x14ac:dyDescent="0.25">
      <c r="A30" s="21" t="s">
        <v>342</v>
      </c>
      <c r="B30" s="15">
        <v>4.5</v>
      </c>
      <c r="C30" s="29" t="s">
        <v>352</v>
      </c>
      <c r="D30" s="32"/>
      <c r="E30" s="31"/>
      <c r="F30" s="17"/>
      <c r="G30" s="17"/>
      <c r="H30" s="17"/>
    </row>
    <row r="31" spans="1:8" s="16" customFormat="1" ht="30" x14ac:dyDescent="0.25">
      <c r="A31" s="21" t="s">
        <v>342</v>
      </c>
      <c r="B31" s="15">
        <v>5.0999999999999996</v>
      </c>
      <c r="C31" s="29" t="s">
        <v>355</v>
      </c>
      <c r="D31" s="32"/>
      <c r="E31" s="31"/>
      <c r="F31" s="17"/>
      <c r="G31" s="17"/>
      <c r="H31" s="17"/>
    </row>
    <row r="32" spans="1:8" s="16" customFormat="1" x14ac:dyDescent="0.25">
      <c r="A32" s="21" t="s">
        <v>342</v>
      </c>
      <c r="B32" s="15">
        <v>5.2</v>
      </c>
      <c r="C32" s="29" t="s">
        <v>354</v>
      </c>
      <c r="D32" s="32"/>
      <c r="E32" s="31"/>
      <c r="F32" s="17"/>
      <c r="G32" s="17"/>
      <c r="H32" s="17"/>
    </row>
    <row r="33" spans="1:8" s="16" customFormat="1" x14ac:dyDescent="0.25">
      <c r="A33" s="21" t="s">
        <v>342</v>
      </c>
      <c r="B33" s="15">
        <v>6.1</v>
      </c>
      <c r="C33" s="29" t="s">
        <v>571</v>
      </c>
      <c r="D33" s="32"/>
      <c r="E33" s="31"/>
      <c r="F33" s="17"/>
      <c r="G33" s="17"/>
      <c r="H33" s="17"/>
    </row>
    <row r="34" spans="1:8" s="16" customFormat="1" ht="30" x14ac:dyDescent="0.25">
      <c r="A34" s="21" t="s">
        <v>342</v>
      </c>
      <c r="B34" s="15">
        <v>6.2</v>
      </c>
      <c r="C34" s="29" t="s">
        <v>572</v>
      </c>
      <c r="D34" s="32"/>
      <c r="E34" s="31"/>
      <c r="F34" s="17"/>
      <c r="G34" s="17"/>
      <c r="H34" s="17"/>
    </row>
    <row r="35" spans="1:8" s="16" customFormat="1" ht="45" x14ac:dyDescent="0.25">
      <c r="A35" s="21" t="s">
        <v>342</v>
      </c>
      <c r="B35" s="15">
        <v>7.1</v>
      </c>
      <c r="C35" s="29" t="s">
        <v>573</v>
      </c>
      <c r="D35" s="32"/>
      <c r="E35" s="31"/>
      <c r="F35" s="17"/>
      <c r="G35" s="17"/>
      <c r="H35" s="17"/>
    </row>
    <row r="36" spans="1:8" s="16" customFormat="1" ht="45" x14ac:dyDescent="0.25">
      <c r="A36" s="21" t="s">
        <v>342</v>
      </c>
      <c r="B36" s="15">
        <v>7.2</v>
      </c>
      <c r="C36" s="29" t="s">
        <v>574</v>
      </c>
      <c r="D36" s="32"/>
      <c r="E36" s="31"/>
      <c r="F36" s="17"/>
      <c r="G36" s="17"/>
      <c r="H36" s="17"/>
    </row>
    <row r="37" spans="1:8" s="16" customFormat="1" ht="30" x14ac:dyDescent="0.25">
      <c r="A37" s="21" t="s">
        <v>342</v>
      </c>
      <c r="B37" s="15">
        <v>8.1</v>
      </c>
      <c r="C37" s="29" t="s">
        <v>575</v>
      </c>
      <c r="D37" s="32"/>
      <c r="E37" s="31"/>
      <c r="F37" s="17"/>
      <c r="G37" s="17"/>
      <c r="H37" s="17"/>
    </row>
    <row r="38" spans="1:8" s="16" customFormat="1" ht="45" x14ac:dyDescent="0.25">
      <c r="A38" s="21" t="s">
        <v>342</v>
      </c>
      <c r="B38" s="15">
        <v>8.1999999999999993</v>
      </c>
      <c r="C38" s="29" t="s">
        <v>576</v>
      </c>
      <c r="D38" s="32"/>
      <c r="E38" s="31"/>
      <c r="F38" s="17"/>
      <c r="G38" s="17"/>
      <c r="H38" s="17"/>
    </row>
    <row r="39" spans="1:8" s="16" customFormat="1" ht="45" x14ac:dyDescent="0.25">
      <c r="A39" s="21" t="s">
        <v>342</v>
      </c>
      <c r="B39" s="15">
        <v>9.1</v>
      </c>
      <c r="C39" s="29" t="s">
        <v>577</v>
      </c>
      <c r="D39" s="32"/>
      <c r="E39" s="31"/>
      <c r="F39" s="17"/>
      <c r="G39" s="17"/>
      <c r="H39" s="17"/>
    </row>
    <row r="40" spans="1:8" s="16" customFormat="1" ht="30" x14ac:dyDescent="0.25">
      <c r="A40" s="21" t="s">
        <v>342</v>
      </c>
      <c r="B40" s="15">
        <v>9.1999999999999993</v>
      </c>
      <c r="C40" s="29" t="s">
        <v>578</v>
      </c>
      <c r="D40" s="32"/>
      <c r="E40" s="31"/>
      <c r="F40" s="17"/>
      <c r="G40" s="17"/>
      <c r="H40" s="17"/>
    </row>
    <row r="41" spans="1:8" s="16" customFormat="1" ht="30" x14ac:dyDescent="0.25">
      <c r="A41" s="23" t="s">
        <v>363</v>
      </c>
      <c r="B41" s="15">
        <v>1.1000000000000001</v>
      </c>
      <c r="C41" s="29" t="s">
        <v>579</v>
      </c>
      <c r="D41" s="32"/>
      <c r="E41" s="31"/>
      <c r="F41" s="17"/>
      <c r="G41" s="17"/>
      <c r="H41" s="17"/>
    </row>
    <row r="42" spans="1:8" s="16" customFormat="1" ht="30" x14ac:dyDescent="0.25">
      <c r="A42" s="23" t="s">
        <v>363</v>
      </c>
      <c r="B42" s="15">
        <v>1.2</v>
      </c>
      <c r="C42" s="29" t="s">
        <v>580</v>
      </c>
      <c r="D42" s="32"/>
      <c r="E42" s="31"/>
      <c r="F42" s="17"/>
      <c r="G42" s="17"/>
      <c r="H42" s="17"/>
    </row>
    <row r="43" spans="1:8" s="16" customFormat="1" ht="30" x14ac:dyDescent="0.25">
      <c r="A43" s="23" t="s">
        <v>363</v>
      </c>
      <c r="B43" s="15">
        <v>1.3</v>
      </c>
      <c r="C43" s="29" t="s">
        <v>581</v>
      </c>
      <c r="D43" s="32"/>
      <c r="E43" s="31"/>
      <c r="F43" s="17"/>
      <c r="G43" s="17"/>
      <c r="H43" s="17"/>
    </row>
    <row r="44" spans="1:8" s="16" customFormat="1" ht="30" x14ac:dyDescent="0.25">
      <c r="A44" s="23" t="s">
        <v>363</v>
      </c>
      <c r="B44" s="15">
        <v>2.1</v>
      </c>
      <c r="C44" s="29" t="s">
        <v>367</v>
      </c>
      <c r="D44" s="32"/>
      <c r="E44" s="31"/>
      <c r="F44" s="17"/>
      <c r="G44" s="17"/>
      <c r="H44" s="17"/>
    </row>
    <row r="45" spans="1:8" s="16" customFormat="1" x14ac:dyDescent="0.25">
      <c r="A45" s="23" t="s">
        <v>363</v>
      </c>
      <c r="B45" s="15">
        <v>2.2000000000000002</v>
      </c>
      <c r="C45" s="29" t="s">
        <v>368</v>
      </c>
      <c r="D45" s="32"/>
      <c r="E45" s="31"/>
      <c r="F45" s="17"/>
      <c r="G45" s="17"/>
      <c r="H45" s="17"/>
    </row>
    <row r="46" spans="1:8" s="16" customFormat="1" x14ac:dyDescent="0.25">
      <c r="A46" s="23" t="s">
        <v>363</v>
      </c>
      <c r="B46" s="15">
        <v>3.1</v>
      </c>
      <c r="C46" s="29" t="s">
        <v>369</v>
      </c>
      <c r="D46" s="32"/>
      <c r="E46" s="31"/>
      <c r="F46" s="17"/>
      <c r="G46" s="17"/>
      <c r="H46" s="17"/>
    </row>
    <row r="47" spans="1:8" s="16" customFormat="1" ht="30" x14ac:dyDescent="0.25">
      <c r="A47" s="23" t="s">
        <v>363</v>
      </c>
      <c r="B47" s="15">
        <v>3.2</v>
      </c>
      <c r="C47" s="29" t="s">
        <v>582</v>
      </c>
      <c r="D47" s="32"/>
      <c r="E47" s="31"/>
      <c r="F47" s="17"/>
      <c r="G47" s="17"/>
      <c r="H47" s="17"/>
    </row>
    <row r="48" spans="1:8" s="16" customFormat="1" ht="30" x14ac:dyDescent="0.25">
      <c r="A48" s="23" t="s">
        <v>363</v>
      </c>
      <c r="B48" s="15">
        <v>3.3</v>
      </c>
      <c r="C48" s="29" t="s">
        <v>583</v>
      </c>
      <c r="D48" s="32"/>
      <c r="E48" s="31"/>
      <c r="F48" s="17"/>
      <c r="G48" s="17"/>
      <c r="H48" s="17"/>
    </row>
    <row r="49" spans="1:8" s="16" customFormat="1" ht="30" x14ac:dyDescent="0.25">
      <c r="A49" s="23" t="s">
        <v>363</v>
      </c>
      <c r="B49" s="15">
        <v>3.4</v>
      </c>
      <c r="C49" s="29" t="s">
        <v>584</v>
      </c>
      <c r="D49" s="32"/>
      <c r="E49" s="31"/>
      <c r="F49" s="17"/>
      <c r="G49" s="17"/>
      <c r="H49" s="17"/>
    </row>
    <row r="50" spans="1:8" x14ac:dyDescent="0.2">
      <c r="D50" s="16"/>
    </row>
    <row r="51" spans="1:8" x14ac:dyDescent="0.2">
      <c r="D51" s="16"/>
    </row>
    <row r="52" spans="1:8" x14ac:dyDescent="0.2">
      <c r="D52" s="16"/>
    </row>
    <row r="53" spans="1:8" x14ac:dyDescent="0.2">
      <c r="D53" s="16"/>
    </row>
    <row r="54" spans="1:8" x14ac:dyDescent="0.2">
      <c r="D54" s="16"/>
    </row>
    <row r="55" spans="1:8" x14ac:dyDescent="0.2">
      <c r="D55" s="16"/>
    </row>
    <row r="56" spans="1:8" x14ac:dyDescent="0.2">
      <c r="D56" s="16"/>
    </row>
    <row r="57" spans="1:8" x14ac:dyDescent="0.2">
      <c r="D57" s="16"/>
    </row>
    <row r="58" spans="1:8" x14ac:dyDescent="0.2">
      <c r="D58" s="16"/>
    </row>
    <row r="59" spans="1:8" x14ac:dyDescent="0.2">
      <c r="D59" s="16"/>
    </row>
    <row r="60" spans="1:8" x14ac:dyDescent="0.2">
      <c r="D60" s="16"/>
    </row>
    <row r="61" spans="1:8" x14ac:dyDescent="0.2">
      <c r="D61" s="16"/>
    </row>
    <row r="62" spans="1:8" x14ac:dyDescent="0.2">
      <c r="D62" s="16"/>
    </row>
    <row r="63" spans="1:8" x14ac:dyDescent="0.2">
      <c r="D63" s="16"/>
    </row>
    <row r="64" spans="1:8" x14ac:dyDescent="0.2">
      <c r="D64" s="16"/>
    </row>
    <row r="65" spans="4:4" x14ac:dyDescent="0.2">
      <c r="D65" s="16"/>
    </row>
    <row r="66" spans="4:4" x14ac:dyDescent="0.2">
      <c r="D66" s="16"/>
    </row>
    <row r="67" spans="4:4" x14ac:dyDescent="0.2">
      <c r="D67" s="16"/>
    </row>
    <row r="68" spans="4:4" x14ac:dyDescent="0.2">
      <c r="D68" s="16"/>
    </row>
    <row r="69" spans="4:4" x14ac:dyDescent="0.2">
      <c r="D69" s="16"/>
    </row>
    <row r="70" spans="4:4" x14ac:dyDescent="0.2">
      <c r="D70" s="16"/>
    </row>
    <row r="71" spans="4:4" x14ac:dyDescent="0.2">
      <c r="D71" s="16"/>
    </row>
    <row r="72" spans="4:4" x14ac:dyDescent="0.2">
      <c r="D72" s="16"/>
    </row>
    <row r="73" spans="4:4" x14ac:dyDescent="0.2">
      <c r="D73" s="16"/>
    </row>
    <row r="74" spans="4:4" x14ac:dyDescent="0.2">
      <c r="D74" s="16"/>
    </row>
    <row r="75" spans="4:4" x14ac:dyDescent="0.2">
      <c r="D75" s="16"/>
    </row>
    <row r="76" spans="4:4" x14ac:dyDescent="0.2">
      <c r="D76" s="16"/>
    </row>
    <row r="77" spans="4:4" x14ac:dyDescent="0.2">
      <c r="D77" s="16"/>
    </row>
    <row r="78" spans="4:4" x14ac:dyDescent="0.2">
      <c r="D78" s="16"/>
    </row>
    <row r="79" spans="4:4" x14ac:dyDescent="0.2">
      <c r="D79" s="16"/>
    </row>
    <row r="80" spans="4:4" x14ac:dyDescent="0.2">
      <c r="D80" s="16"/>
    </row>
    <row r="81" spans="4:4" x14ac:dyDescent="0.2">
      <c r="D81" s="16"/>
    </row>
    <row r="82" spans="4:4" x14ac:dyDescent="0.2">
      <c r="D82" s="16"/>
    </row>
    <row r="83" spans="4:4" x14ac:dyDescent="0.2">
      <c r="D83" s="16"/>
    </row>
    <row r="84" spans="4:4" x14ac:dyDescent="0.2">
      <c r="D84" s="16"/>
    </row>
    <row r="85" spans="4:4" x14ac:dyDescent="0.2">
      <c r="D85" s="16"/>
    </row>
    <row r="86" spans="4:4" x14ac:dyDescent="0.2">
      <c r="D86" s="16"/>
    </row>
    <row r="87" spans="4:4" x14ac:dyDescent="0.2">
      <c r="D87" s="16"/>
    </row>
    <row r="88" spans="4:4" x14ac:dyDescent="0.2">
      <c r="D88" s="16"/>
    </row>
    <row r="89" spans="4:4" x14ac:dyDescent="0.2">
      <c r="D89" s="16"/>
    </row>
    <row r="90" spans="4:4" x14ac:dyDescent="0.2">
      <c r="D90" s="16"/>
    </row>
    <row r="91" spans="4:4" x14ac:dyDescent="0.2">
      <c r="D91" s="16"/>
    </row>
    <row r="92" spans="4:4" x14ac:dyDescent="0.2">
      <c r="D92" s="16"/>
    </row>
    <row r="93" spans="4:4" x14ac:dyDescent="0.2">
      <c r="D93" s="16"/>
    </row>
    <row r="94" spans="4:4" x14ac:dyDescent="0.2">
      <c r="D94" s="16"/>
    </row>
    <row r="95" spans="4:4" x14ac:dyDescent="0.2">
      <c r="D95" s="16"/>
    </row>
    <row r="96" spans="4:4" x14ac:dyDescent="0.2">
      <c r="D96" s="16"/>
    </row>
    <row r="97" spans="4:4" x14ac:dyDescent="0.2">
      <c r="D97" s="16"/>
    </row>
    <row r="98" spans="4:4" x14ac:dyDescent="0.2">
      <c r="D98" s="16"/>
    </row>
    <row r="99" spans="4:4" x14ac:dyDescent="0.2">
      <c r="D99" s="16"/>
    </row>
    <row r="100" spans="4:4" x14ac:dyDescent="0.2">
      <c r="D100" s="16"/>
    </row>
    <row r="101" spans="4:4" x14ac:dyDescent="0.2">
      <c r="D101" s="16"/>
    </row>
    <row r="102" spans="4:4" x14ac:dyDescent="0.2">
      <c r="D102" s="16"/>
    </row>
    <row r="103" spans="4:4" x14ac:dyDescent="0.2">
      <c r="D103" s="16"/>
    </row>
    <row r="104" spans="4:4" x14ac:dyDescent="0.2">
      <c r="D104" s="16"/>
    </row>
    <row r="105" spans="4:4" x14ac:dyDescent="0.2">
      <c r="D105" s="16"/>
    </row>
    <row r="106" spans="4:4" x14ac:dyDescent="0.2">
      <c r="D106" s="16"/>
    </row>
    <row r="107" spans="4:4" x14ac:dyDescent="0.2">
      <c r="D107" s="16"/>
    </row>
    <row r="108" spans="4:4" x14ac:dyDescent="0.2">
      <c r="D108" s="16"/>
    </row>
    <row r="109" spans="4:4" x14ac:dyDescent="0.2">
      <c r="D109" s="16"/>
    </row>
    <row r="110" spans="4:4" x14ac:dyDescent="0.2">
      <c r="D110" s="16"/>
    </row>
    <row r="111" spans="4:4" x14ac:dyDescent="0.2">
      <c r="D111" s="16"/>
    </row>
    <row r="112" spans="4:4" x14ac:dyDescent="0.2">
      <c r="D112" s="16"/>
    </row>
    <row r="113" spans="4:4" x14ac:dyDescent="0.2">
      <c r="D113" s="16"/>
    </row>
    <row r="114" spans="4:4" x14ac:dyDescent="0.2">
      <c r="D114" s="16"/>
    </row>
    <row r="115" spans="4:4" x14ac:dyDescent="0.2">
      <c r="D115" s="16"/>
    </row>
    <row r="116" spans="4:4" x14ac:dyDescent="0.2">
      <c r="D116" s="16"/>
    </row>
    <row r="117" spans="4:4" x14ac:dyDescent="0.2">
      <c r="D117" s="16"/>
    </row>
    <row r="118" spans="4:4" x14ac:dyDescent="0.2">
      <c r="D118" s="16"/>
    </row>
    <row r="119" spans="4:4" x14ac:dyDescent="0.2">
      <c r="D119" s="16"/>
    </row>
    <row r="120" spans="4:4" x14ac:dyDescent="0.2">
      <c r="D120" s="16"/>
    </row>
    <row r="121" spans="4:4" x14ac:dyDescent="0.2">
      <c r="D121" s="16"/>
    </row>
    <row r="122" spans="4:4" x14ac:dyDescent="0.2">
      <c r="D122" s="16"/>
    </row>
    <row r="123" spans="4:4" x14ac:dyDescent="0.2">
      <c r="D123" s="16"/>
    </row>
    <row r="124" spans="4:4" x14ac:dyDescent="0.2">
      <c r="D124" s="16"/>
    </row>
    <row r="125" spans="4:4" x14ac:dyDescent="0.2">
      <c r="D125" s="16"/>
    </row>
    <row r="126" spans="4:4" x14ac:dyDescent="0.2">
      <c r="D126" s="16"/>
    </row>
    <row r="127" spans="4:4" x14ac:dyDescent="0.2">
      <c r="D127" s="16"/>
    </row>
    <row r="128" spans="4:4" x14ac:dyDescent="0.2">
      <c r="D128" s="16"/>
    </row>
    <row r="129" spans="4:4" x14ac:dyDescent="0.2">
      <c r="D129" s="16"/>
    </row>
    <row r="130" spans="4:4" x14ac:dyDescent="0.2">
      <c r="D130" s="16"/>
    </row>
    <row r="131" spans="4:4" x14ac:dyDescent="0.2">
      <c r="D131" s="16"/>
    </row>
    <row r="132" spans="4:4" x14ac:dyDescent="0.2">
      <c r="D132" s="16"/>
    </row>
    <row r="133" spans="4:4" x14ac:dyDescent="0.2">
      <c r="D133" s="16"/>
    </row>
    <row r="134" spans="4:4" x14ac:dyDescent="0.2">
      <c r="D134" s="16"/>
    </row>
    <row r="135" spans="4:4" x14ac:dyDescent="0.2">
      <c r="D135" s="16"/>
    </row>
    <row r="136" spans="4:4" x14ac:dyDescent="0.2">
      <c r="D136" s="16"/>
    </row>
    <row r="137" spans="4:4" x14ac:dyDescent="0.2">
      <c r="D137" s="16"/>
    </row>
    <row r="138" spans="4:4" x14ac:dyDescent="0.2">
      <c r="D138" s="16"/>
    </row>
    <row r="139" spans="4:4" x14ac:dyDescent="0.2">
      <c r="D139" s="16"/>
    </row>
    <row r="140" spans="4:4" x14ac:dyDescent="0.2">
      <c r="D140" s="16"/>
    </row>
    <row r="141" spans="4:4" x14ac:dyDescent="0.2">
      <c r="D141" s="16"/>
    </row>
    <row r="142" spans="4:4" x14ac:dyDescent="0.2">
      <c r="D142" s="16"/>
    </row>
    <row r="143" spans="4:4" x14ac:dyDescent="0.2">
      <c r="D143" s="16"/>
    </row>
    <row r="144" spans="4:4" x14ac:dyDescent="0.2">
      <c r="D144" s="16"/>
    </row>
    <row r="145" spans="4:4" x14ac:dyDescent="0.2">
      <c r="D145" s="16"/>
    </row>
    <row r="146" spans="4:4" x14ac:dyDescent="0.2">
      <c r="D146" s="16"/>
    </row>
    <row r="147" spans="4:4" x14ac:dyDescent="0.2">
      <c r="D147" s="16"/>
    </row>
    <row r="148" spans="4:4" x14ac:dyDescent="0.2">
      <c r="D148" s="16"/>
    </row>
    <row r="149" spans="4:4" x14ac:dyDescent="0.2">
      <c r="D149" s="16"/>
    </row>
    <row r="150" spans="4:4" x14ac:dyDescent="0.2">
      <c r="D150" s="16"/>
    </row>
    <row r="151" spans="4:4" x14ac:dyDescent="0.2">
      <c r="D151" s="16"/>
    </row>
    <row r="152" spans="4:4" x14ac:dyDescent="0.2">
      <c r="D152" s="16"/>
    </row>
    <row r="153" spans="4:4" x14ac:dyDescent="0.2">
      <c r="D153" s="16"/>
    </row>
    <row r="154" spans="4:4" x14ac:dyDescent="0.2">
      <c r="D154" s="16"/>
    </row>
    <row r="155" spans="4:4" x14ac:dyDescent="0.2">
      <c r="D155" s="16"/>
    </row>
    <row r="156" spans="4:4" x14ac:dyDescent="0.2">
      <c r="D156" s="16"/>
    </row>
    <row r="157" spans="4:4" x14ac:dyDescent="0.2">
      <c r="D157" s="16"/>
    </row>
    <row r="158" spans="4:4" x14ac:dyDescent="0.2">
      <c r="D158" s="16"/>
    </row>
    <row r="159" spans="4:4" x14ac:dyDescent="0.2">
      <c r="D159" s="16"/>
    </row>
    <row r="160" spans="4:4" x14ac:dyDescent="0.2">
      <c r="D160" s="16"/>
    </row>
    <row r="161" spans="4:4" x14ac:dyDescent="0.2">
      <c r="D161" s="16"/>
    </row>
    <row r="162" spans="4:4" x14ac:dyDescent="0.2">
      <c r="D162" s="16"/>
    </row>
    <row r="163" spans="4:4" x14ac:dyDescent="0.2">
      <c r="D163" s="16"/>
    </row>
    <row r="164" spans="4:4" x14ac:dyDescent="0.2">
      <c r="D164" s="16"/>
    </row>
    <row r="165" spans="4:4" x14ac:dyDescent="0.2">
      <c r="D165" s="16"/>
    </row>
    <row r="166" spans="4:4" x14ac:dyDescent="0.2">
      <c r="D166" s="16"/>
    </row>
    <row r="167" spans="4:4" x14ac:dyDescent="0.2">
      <c r="D167" s="16"/>
    </row>
    <row r="168" spans="4:4" x14ac:dyDescent="0.2">
      <c r="D168" s="16"/>
    </row>
    <row r="169" spans="4:4" x14ac:dyDescent="0.2">
      <c r="D169" s="16"/>
    </row>
    <row r="170" spans="4:4" x14ac:dyDescent="0.2">
      <c r="D170" s="16"/>
    </row>
    <row r="171" spans="4:4" x14ac:dyDescent="0.2">
      <c r="D171" s="16"/>
    </row>
    <row r="172" spans="4:4" x14ac:dyDescent="0.2">
      <c r="D172" s="16"/>
    </row>
    <row r="173" spans="4:4" x14ac:dyDescent="0.2">
      <c r="D173" s="16"/>
    </row>
    <row r="174" spans="4:4" x14ac:dyDescent="0.2">
      <c r="D174" s="16"/>
    </row>
    <row r="175" spans="4:4" x14ac:dyDescent="0.2">
      <c r="D175" s="16"/>
    </row>
    <row r="176" spans="4:4" x14ac:dyDescent="0.2">
      <c r="D176" s="16"/>
    </row>
    <row r="177" spans="4:4" x14ac:dyDescent="0.2">
      <c r="D177" s="16"/>
    </row>
    <row r="178" spans="4:4" x14ac:dyDescent="0.2">
      <c r="D178" s="16"/>
    </row>
    <row r="179" spans="4:4" x14ac:dyDescent="0.2">
      <c r="D179" s="16"/>
    </row>
    <row r="180" spans="4:4" x14ac:dyDescent="0.2">
      <c r="D180" s="16"/>
    </row>
    <row r="181" spans="4:4" x14ac:dyDescent="0.2">
      <c r="D181" s="16"/>
    </row>
    <row r="182" spans="4:4" x14ac:dyDescent="0.2">
      <c r="D182" s="16"/>
    </row>
    <row r="183" spans="4:4" x14ac:dyDescent="0.2">
      <c r="D183" s="16"/>
    </row>
    <row r="184" spans="4:4" x14ac:dyDescent="0.2">
      <c r="D184" s="16"/>
    </row>
    <row r="185" spans="4:4" x14ac:dyDescent="0.2">
      <c r="D185" s="16"/>
    </row>
    <row r="186" spans="4:4" x14ac:dyDescent="0.2">
      <c r="D186" s="16"/>
    </row>
    <row r="187" spans="4:4" x14ac:dyDescent="0.2">
      <c r="D187" s="16"/>
    </row>
    <row r="188" spans="4:4" x14ac:dyDescent="0.2">
      <c r="D188" s="16"/>
    </row>
    <row r="189" spans="4:4" x14ac:dyDescent="0.2">
      <c r="D189" s="16"/>
    </row>
    <row r="190" spans="4:4" x14ac:dyDescent="0.2">
      <c r="D190" s="16"/>
    </row>
    <row r="191" spans="4:4" x14ac:dyDescent="0.2">
      <c r="D191" s="16"/>
    </row>
    <row r="192" spans="4:4" x14ac:dyDescent="0.2">
      <c r="D192" s="16"/>
    </row>
    <row r="193" spans="4:4" x14ac:dyDescent="0.2">
      <c r="D193" s="16"/>
    </row>
    <row r="194" spans="4:4" x14ac:dyDescent="0.2">
      <c r="D194" s="16"/>
    </row>
    <row r="195" spans="4:4" x14ac:dyDescent="0.2">
      <c r="D195" s="16"/>
    </row>
    <row r="196" spans="4:4" x14ac:dyDescent="0.2">
      <c r="D196" s="16"/>
    </row>
    <row r="197" spans="4:4" x14ac:dyDescent="0.2">
      <c r="D197" s="16"/>
    </row>
    <row r="198" spans="4:4" x14ac:dyDescent="0.2">
      <c r="D198" s="16"/>
    </row>
    <row r="199" spans="4:4" x14ac:dyDescent="0.2">
      <c r="D199" s="16"/>
    </row>
    <row r="200" spans="4:4" x14ac:dyDescent="0.2">
      <c r="D200" s="16"/>
    </row>
    <row r="201" spans="4:4" x14ac:dyDescent="0.2">
      <c r="D201" s="16"/>
    </row>
    <row r="202" spans="4:4" x14ac:dyDescent="0.2">
      <c r="D202" s="16"/>
    </row>
    <row r="203" spans="4:4" x14ac:dyDescent="0.2">
      <c r="D203" s="16"/>
    </row>
    <row r="204" spans="4:4" x14ac:dyDescent="0.2">
      <c r="D204" s="16"/>
    </row>
    <row r="205" spans="4:4" x14ac:dyDescent="0.2">
      <c r="D205" s="16"/>
    </row>
    <row r="206" spans="4:4" x14ac:dyDescent="0.2">
      <c r="D206" s="16"/>
    </row>
    <row r="207" spans="4:4" x14ac:dyDescent="0.2">
      <c r="D207" s="16"/>
    </row>
    <row r="208" spans="4:4" x14ac:dyDescent="0.2">
      <c r="D208" s="16"/>
    </row>
    <row r="209" spans="4:4" x14ac:dyDescent="0.2">
      <c r="D209" s="16"/>
    </row>
    <row r="210" spans="4:4" x14ac:dyDescent="0.2">
      <c r="D210" s="16"/>
    </row>
    <row r="211" spans="4:4" x14ac:dyDescent="0.2">
      <c r="D211" s="16"/>
    </row>
    <row r="212" spans="4:4" x14ac:dyDescent="0.2">
      <c r="D212" s="16"/>
    </row>
    <row r="213" spans="4:4" x14ac:dyDescent="0.2">
      <c r="D213" s="16"/>
    </row>
    <row r="214" spans="4:4" x14ac:dyDescent="0.2">
      <c r="D214" s="16"/>
    </row>
    <row r="215" spans="4:4" x14ac:dyDescent="0.2">
      <c r="D215" s="16"/>
    </row>
    <row r="216" spans="4:4" x14ac:dyDescent="0.2">
      <c r="D216" s="16"/>
    </row>
    <row r="217" spans="4:4" x14ac:dyDescent="0.2">
      <c r="D217" s="16"/>
    </row>
    <row r="218" spans="4:4" x14ac:dyDescent="0.2">
      <c r="D218" s="16"/>
    </row>
    <row r="219" spans="4:4" x14ac:dyDescent="0.2">
      <c r="D219" s="16"/>
    </row>
    <row r="220" spans="4:4" x14ac:dyDescent="0.2">
      <c r="D220" s="16"/>
    </row>
    <row r="221" spans="4:4" x14ac:dyDescent="0.2">
      <c r="D221" s="16"/>
    </row>
    <row r="222" spans="4:4" x14ac:dyDescent="0.2">
      <c r="D222" s="16"/>
    </row>
    <row r="223" spans="4:4" x14ac:dyDescent="0.2">
      <c r="D223" s="16"/>
    </row>
    <row r="224" spans="4:4" x14ac:dyDescent="0.2">
      <c r="D224" s="16"/>
    </row>
    <row r="225" spans="4:4" x14ac:dyDescent="0.2">
      <c r="D225" s="16"/>
    </row>
    <row r="226" spans="4:4" x14ac:dyDescent="0.2">
      <c r="D226" s="16"/>
    </row>
    <row r="227" spans="4:4" x14ac:dyDescent="0.2">
      <c r="D227" s="16"/>
    </row>
    <row r="228" spans="4:4" x14ac:dyDescent="0.2">
      <c r="D228" s="16"/>
    </row>
    <row r="229" spans="4:4" x14ac:dyDescent="0.2">
      <c r="D229" s="16"/>
    </row>
    <row r="230" spans="4:4" x14ac:dyDescent="0.2">
      <c r="D230" s="16"/>
    </row>
    <row r="231" spans="4:4" x14ac:dyDescent="0.2">
      <c r="D231" s="16"/>
    </row>
    <row r="232" spans="4:4" x14ac:dyDescent="0.2">
      <c r="D232" s="16"/>
    </row>
    <row r="233" spans="4:4" x14ac:dyDescent="0.2">
      <c r="D233" s="16"/>
    </row>
    <row r="234" spans="4:4" x14ac:dyDescent="0.2">
      <c r="D234" s="16"/>
    </row>
    <row r="235" spans="4:4" x14ac:dyDescent="0.2">
      <c r="D235" s="16"/>
    </row>
    <row r="236" spans="4:4" x14ac:dyDescent="0.2">
      <c r="D236" s="16"/>
    </row>
    <row r="237" spans="4:4" x14ac:dyDescent="0.2">
      <c r="D237" s="16"/>
    </row>
    <row r="238" spans="4:4" x14ac:dyDescent="0.2">
      <c r="D238" s="16"/>
    </row>
    <row r="239" spans="4:4" x14ac:dyDescent="0.2">
      <c r="D239" s="16"/>
    </row>
    <row r="240" spans="4:4" x14ac:dyDescent="0.2">
      <c r="D240" s="16"/>
    </row>
    <row r="241" spans="4:4" x14ac:dyDescent="0.2">
      <c r="D241" s="16"/>
    </row>
    <row r="242" spans="4:4" x14ac:dyDescent="0.2">
      <c r="D242" s="16"/>
    </row>
    <row r="243" spans="4:4" x14ac:dyDescent="0.2">
      <c r="D243" s="16"/>
    </row>
    <row r="244" spans="4:4" x14ac:dyDescent="0.2">
      <c r="D244" s="16"/>
    </row>
    <row r="245" spans="4:4" x14ac:dyDescent="0.2">
      <c r="D245" s="16"/>
    </row>
    <row r="246" spans="4:4" x14ac:dyDescent="0.2">
      <c r="D246" s="16"/>
    </row>
    <row r="247" spans="4:4" x14ac:dyDescent="0.2">
      <c r="D247" s="16"/>
    </row>
    <row r="248" spans="4:4" x14ac:dyDescent="0.2">
      <c r="D248" s="16"/>
    </row>
    <row r="249" spans="4:4" x14ac:dyDescent="0.2">
      <c r="D249" s="16"/>
    </row>
    <row r="250" spans="4:4" x14ac:dyDescent="0.2">
      <c r="D250" s="16"/>
    </row>
    <row r="251" spans="4:4" x14ac:dyDescent="0.2">
      <c r="D251" s="16"/>
    </row>
    <row r="252" spans="4:4" x14ac:dyDescent="0.2">
      <c r="D252" s="16"/>
    </row>
    <row r="253" spans="4:4" x14ac:dyDescent="0.2">
      <c r="D253" s="16"/>
    </row>
    <row r="254" spans="4:4" x14ac:dyDescent="0.2">
      <c r="D254" s="16"/>
    </row>
    <row r="255" spans="4:4" x14ac:dyDescent="0.2">
      <c r="D255" s="16"/>
    </row>
    <row r="256" spans="4:4" x14ac:dyDescent="0.2">
      <c r="D256" s="16"/>
    </row>
    <row r="257" spans="4:4" x14ac:dyDescent="0.2">
      <c r="D257" s="16"/>
    </row>
    <row r="258" spans="4:4" x14ac:dyDescent="0.2">
      <c r="D258" s="16"/>
    </row>
    <row r="259" spans="4:4" x14ac:dyDescent="0.2">
      <c r="D259" s="16"/>
    </row>
    <row r="260" spans="4:4" x14ac:dyDescent="0.2">
      <c r="D260" s="16"/>
    </row>
    <row r="261" spans="4:4" x14ac:dyDescent="0.2">
      <c r="D261" s="16"/>
    </row>
    <row r="262" spans="4:4" x14ac:dyDescent="0.2">
      <c r="D262" s="16"/>
    </row>
    <row r="263" spans="4:4" x14ac:dyDescent="0.2">
      <c r="D263" s="16"/>
    </row>
    <row r="264" spans="4:4" x14ac:dyDescent="0.2">
      <c r="D264" s="16"/>
    </row>
    <row r="265" spans="4:4" x14ac:dyDescent="0.2">
      <c r="D265" s="16"/>
    </row>
    <row r="266" spans="4:4" x14ac:dyDescent="0.2">
      <c r="D266" s="16"/>
    </row>
    <row r="267" spans="4:4" x14ac:dyDescent="0.2">
      <c r="D267" s="16"/>
    </row>
    <row r="268" spans="4:4" x14ac:dyDescent="0.2">
      <c r="D268" s="16"/>
    </row>
    <row r="269" spans="4:4" x14ac:dyDescent="0.2">
      <c r="D269" s="16"/>
    </row>
    <row r="270" spans="4:4" x14ac:dyDescent="0.2">
      <c r="D270" s="16"/>
    </row>
    <row r="271" spans="4:4" x14ac:dyDescent="0.2">
      <c r="D271" s="16"/>
    </row>
    <row r="272" spans="4:4" x14ac:dyDescent="0.2">
      <c r="D272" s="16"/>
    </row>
    <row r="273" spans="4:4" x14ac:dyDescent="0.2">
      <c r="D273" s="16"/>
    </row>
    <row r="274" spans="4:4" x14ac:dyDescent="0.2">
      <c r="D274" s="16"/>
    </row>
    <row r="275" spans="4:4" x14ac:dyDescent="0.2">
      <c r="D275" s="16"/>
    </row>
    <row r="276" spans="4:4" x14ac:dyDescent="0.2">
      <c r="D276" s="16"/>
    </row>
    <row r="277" spans="4:4" x14ac:dyDescent="0.2">
      <c r="D277" s="16"/>
    </row>
    <row r="278" spans="4:4" x14ac:dyDescent="0.2">
      <c r="D278" s="16"/>
    </row>
  </sheetData>
  <mergeCells count="2">
    <mergeCell ref="E1:H1"/>
    <mergeCell ref="A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7017A-ACE0-4152-8DB7-4D5C866F4815}">
  <dimension ref="A1:I146"/>
  <sheetViews>
    <sheetView showGridLines="0" zoomScaleNormal="100" workbookViewId="0">
      <selection activeCell="C148" sqref="C148"/>
    </sheetView>
  </sheetViews>
  <sheetFormatPr baseColWidth="10" defaultRowHeight="15" x14ac:dyDescent="0.2"/>
  <cols>
    <col min="1" max="1" width="7.42578125" style="11" customWidth="1"/>
    <col min="2" max="2" width="8.5703125" style="11" customWidth="1"/>
    <col min="3" max="3" width="10.7109375" style="11" customWidth="1"/>
    <col min="4" max="4" width="229.7109375" style="1" bestFit="1" customWidth="1"/>
    <col min="5" max="16384" width="11.42578125" style="1"/>
  </cols>
  <sheetData>
    <row r="1" spans="1:9" ht="30" x14ac:dyDescent="0.4">
      <c r="A1" s="139" t="s">
        <v>11</v>
      </c>
      <c r="B1" s="139"/>
      <c r="C1" s="139"/>
      <c r="D1" s="139"/>
    </row>
    <row r="2" spans="1:9" s="40" customFormat="1" ht="17.100000000000001" customHeight="1" x14ac:dyDescent="0.2">
      <c r="A2" s="57" t="s">
        <v>6</v>
      </c>
      <c r="B2" s="57" t="s">
        <v>7</v>
      </c>
      <c r="C2" s="57" t="s">
        <v>8</v>
      </c>
      <c r="D2" s="58" t="s">
        <v>9</v>
      </c>
    </row>
    <row r="3" spans="1:9" s="16" customFormat="1" ht="17.100000000000001" customHeight="1" x14ac:dyDescent="0.25">
      <c r="A3" s="43">
        <v>2</v>
      </c>
      <c r="B3" s="38" t="s">
        <v>13</v>
      </c>
      <c r="C3" s="38">
        <v>2.1</v>
      </c>
      <c r="D3" s="35" t="s">
        <v>15</v>
      </c>
      <c r="E3" s="34"/>
      <c r="F3" s="33"/>
      <c r="G3" s="33"/>
      <c r="H3" s="33"/>
      <c r="I3" s="10"/>
    </row>
    <row r="4" spans="1:9" s="16" customFormat="1" ht="17.100000000000001" customHeight="1" x14ac:dyDescent="0.25">
      <c r="A4" s="43">
        <v>3</v>
      </c>
      <c r="B4" s="38" t="s">
        <v>13</v>
      </c>
      <c r="C4" s="38">
        <v>3.2</v>
      </c>
      <c r="D4" s="35" t="s">
        <v>18</v>
      </c>
      <c r="E4" s="34"/>
      <c r="F4" s="33"/>
      <c r="G4" s="33"/>
      <c r="H4" s="33"/>
      <c r="I4" s="10"/>
    </row>
    <row r="5" spans="1:9" s="16" customFormat="1" ht="17.100000000000001" customHeight="1" x14ac:dyDescent="0.25">
      <c r="A5" s="43">
        <v>3</v>
      </c>
      <c r="B5" s="38" t="s">
        <v>13</v>
      </c>
      <c r="C5" s="38">
        <v>3.3</v>
      </c>
      <c r="D5" s="35" t="s">
        <v>19</v>
      </c>
      <c r="E5" s="34"/>
      <c r="F5" s="33"/>
      <c r="G5" s="33"/>
      <c r="H5" s="33"/>
      <c r="I5" s="10"/>
    </row>
    <row r="6" spans="1:9" s="16" customFormat="1" ht="17.100000000000001" customHeight="1" x14ac:dyDescent="0.25">
      <c r="A6" s="43">
        <v>3</v>
      </c>
      <c r="B6" s="38" t="s">
        <v>13</v>
      </c>
      <c r="C6" s="38">
        <v>3.5</v>
      </c>
      <c r="D6" s="35" t="s">
        <v>21</v>
      </c>
      <c r="E6" s="34"/>
      <c r="F6" s="33"/>
      <c r="G6" s="33"/>
      <c r="H6" s="33"/>
      <c r="I6" s="10"/>
    </row>
    <row r="7" spans="1:9" s="16" customFormat="1" ht="17.100000000000001" customHeight="1" x14ac:dyDescent="0.25">
      <c r="A7" s="43">
        <v>4</v>
      </c>
      <c r="B7" s="38" t="s">
        <v>13</v>
      </c>
      <c r="C7" s="38">
        <v>4.2</v>
      </c>
      <c r="D7" s="35" t="s">
        <v>23</v>
      </c>
      <c r="E7" s="34"/>
      <c r="F7" s="33"/>
      <c r="G7" s="33"/>
      <c r="H7" s="33"/>
      <c r="I7" s="10"/>
    </row>
    <row r="8" spans="1:9" s="16" customFormat="1" ht="17.100000000000001" customHeight="1" x14ac:dyDescent="0.25">
      <c r="A8" s="43">
        <v>5</v>
      </c>
      <c r="B8" s="38" t="s">
        <v>13</v>
      </c>
      <c r="C8" s="38">
        <v>5.0999999999999996</v>
      </c>
      <c r="D8" s="35" t="s">
        <v>401</v>
      </c>
      <c r="E8" s="34"/>
      <c r="F8" s="33"/>
      <c r="G8" s="33"/>
      <c r="H8" s="33"/>
      <c r="I8" s="10"/>
    </row>
    <row r="9" spans="1:9" s="16" customFormat="1" ht="17.100000000000001" customHeight="1" x14ac:dyDescent="0.25">
      <c r="A9" s="38">
        <v>1</v>
      </c>
      <c r="B9" s="38" t="s">
        <v>33</v>
      </c>
      <c r="C9" s="38">
        <v>1.1000000000000001</v>
      </c>
      <c r="D9" s="35" t="s">
        <v>392</v>
      </c>
      <c r="E9" s="34"/>
      <c r="F9" s="33"/>
      <c r="G9" s="33"/>
      <c r="H9" s="33"/>
      <c r="I9" s="10"/>
    </row>
    <row r="10" spans="1:9" s="16" customFormat="1" ht="17.100000000000001" customHeight="1" x14ac:dyDescent="0.25">
      <c r="A10" s="38">
        <v>2</v>
      </c>
      <c r="B10" s="38" t="s">
        <v>33</v>
      </c>
      <c r="C10" s="38">
        <v>2.1</v>
      </c>
      <c r="D10" s="35" t="s">
        <v>34</v>
      </c>
      <c r="E10" s="34"/>
      <c r="F10" s="33"/>
      <c r="G10" s="33"/>
      <c r="H10" s="33"/>
      <c r="I10" s="10"/>
    </row>
    <row r="11" spans="1:9" s="16" customFormat="1" ht="17.100000000000001" customHeight="1" x14ac:dyDescent="0.25">
      <c r="A11" s="38">
        <v>3</v>
      </c>
      <c r="B11" s="38" t="s">
        <v>33</v>
      </c>
      <c r="C11" s="38">
        <v>3.1</v>
      </c>
      <c r="D11" s="35" t="s">
        <v>37</v>
      </c>
      <c r="E11" s="34"/>
      <c r="F11" s="33"/>
      <c r="G11" s="33"/>
      <c r="H11" s="33"/>
      <c r="I11" s="10"/>
    </row>
    <row r="12" spans="1:9" s="16" customFormat="1" ht="17.100000000000001" customHeight="1" x14ac:dyDescent="0.25">
      <c r="A12" s="38">
        <v>3</v>
      </c>
      <c r="B12" s="38" t="s">
        <v>33</v>
      </c>
      <c r="C12" s="38">
        <v>3.2</v>
      </c>
      <c r="D12" s="35" t="s">
        <v>38</v>
      </c>
      <c r="E12" s="34"/>
      <c r="F12" s="33"/>
      <c r="G12" s="33"/>
      <c r="H12" s="33"/>
      <c r="I12" s="10"/>
    </row>
    <row r="13" spans="1:9" s="16" customFormat="1" ht="17.100000000000001" customHeight="1" x14ac:dyDescent="0.25">
      <c r="A13" s="38">
        <v>3</v>
      </c>
      <c r="B13" s="38" t="s">
        <v>33</v>
      </c>
      <c r="C13" s="38">
        <v>3.3</v>
      </c>
      <c r="D13" s="35" t="s">
        <v>585</v>
      </c>
      <c r="E13" s="34"/>
      <c r="F13" s="33"/>
      <c r="G13" s="33"/>
      <c r="H13" s="33"/>
      <c r="I13" s="10"/>
    </row>
    <row r="14" spans="1:9" s="16" customFormat="1" ht="17.100000000000001" customHeight="1" x14ac:dyDescent="0.25">
      <c r="A14" s="38">
        <v>1</v>
      </c>
      <c r="B14" s="38" t="s">
        <v>55</v>
      </c>
      <c r="C14" s="38">
        <v>1.1000000000000001</v>
      </c>
      <c r="D14" s="35" t="s">
        <v>56</v>
      </c>
      <c r="E14" s="34"/>
      <c r="F14" s="33"/>
      <c r="G14" s="33"/>
      <c r="H14" s="33"/>
      <c r="I14" s="10"/>
    </row>
    <row r="15" spans="1:9" s="16" customFormat="1" ht="17.100000000000001" customHeight="1" x14ac:dyDescent="0.25">
      <c r="A15" s="38">
        <v>2</v>
      </c>
      <c r="B15" s="38" t="s">
        <v>55</v>
      </c>
      <c r="C15" s="38">
        <v>2.1</v>
      </c>
      <c r="D15" s="35" t="s">
        <v>586</v>
      </c>
      <c r="E15" s="34"/>
      <c r="F15" s="33"/>
      <c r="G15" s="33"/>
      <c r="H15" s="33"/>
      <c r="I15" s="10"/>
    </row>
    <row r="16" spans="1:9" s="16" customFormat="1" ht="17.100000000000001" customHeight="1" x14ac:dyDescent="0.25">
      <c r="A16" s="38">
        <v>2</v>
      </c>
      <c r="B16" s="38" t="s">
        <v>55</v>
      </c>
      <c r="C16" s="38">
        <v>2.2000000000000002</v>
      </c>
      <c r="D16" s="35" t="s">
        <v>59</v>
      </c>
      <c r="E16" s="34"/>
      <c r="F16" s="33"/>
      <c r="G16" s="33"/>
      <c r="H16" s="33"/>
      <c r="I16" s="10"/>
    </row>
    <row r="17" spans="1:9" s="16" customFormat="1" ht="17.100000000000001" customHeight="1" x14ac:dyDescent="0.25">
      <c r="A17" s="38">
        <v>2</v>
      </c>
      <c r="B17" s="38" t="s">
        <v>55</v>
      </c>
      <c r="C17" s="38">
        <v>2.2999999999999998</v>
      </c>
      <c r="D17" s="35" t="s">
        <v>60</v>
      </c>
      <c r="E17" s="34"/>
      <c r="F17" s="33"/>
      <c r="G17" s="33"/>
      <c r="H17" s="33"/>
      <c r="I17" s="10"/>
    </row>
    <row r="18" spans="1:9" s="16" customFormat="1" ht="17.100000000000001" customHeight="1" x14ac:dyDescent="0.25">
      <c r="A18" s="38">
        <v>2</v>
      </c>
      <c r="B18" s="38" t="s">
        <v>55</v>
      </c>
      <c r="C18" s="38">
        <v>2.4</v>
      </c>
      <c r="D18" s="35" t="s">
        <v>61</v>
      </c>
      <c r="E18" s="34"/>
      <c r="F18" s="33"/>
      <c r="G18" s="33"/>
      <c r="H18" s="33"/>
      <c r="I18" s="10"/>
    </row>
    <row r="19" spans="1:9" s="16" customFormat="1" ht="17.100000000000001" customHeight="1" x14ac:dyDescent="0.25">
      <c r="A19" s="38">
        <v>2</v>
      </c>
      <c r="B19" s="38" t="s">
        <v>55</v>
      </c>
      <c r="C19" s="38">
        <v>2.5</v>
      </c>
      <c r="D19" s="35" t="s">
        <v>62</v>
      </c>
      <c r="E19" s="34"/>
      <c r="F19" s="33"/>
      <c r="G19" s="33"/>
      <c r="H19" s="33"/>
      <c r="I19" s="10"/>
    </row>
    <row r="20" spans="1:9" s="16" customFormat="1" ht="17.100000000000001" customHeight="1" x14ac:dyDescent="0.25">
      <c r="A20" s="38">
        <v>3</v>
      </c>
      <c r="B20" s="38" t="s">
        <v>40</v>
      </c>
      <c r="C20" s="38">
        <v>3.2</v>
      </c>
      <c r="D20" s="35" t="s">
        <v>46</v>
      </c>
      <c r="E20" s="34"/>
      <c r="F20" s="33"/>
      <c r="G20" s="33"/>
      <c r="H20" s="33"/>
      <c r="I20" s="10"/>
    </row>
    <row r="21" spans="1:9" s="16" customFormat="1" ht="17.100000000000001" customHeight="1" x14ac:dyDescent="0.25">
      <c r="A21" s="38">
        <v>1</v>
      </c>
      <c r="B21" s="38" t="s">
        <v>47</v>
      </c>
      <c r="C21" s="38">
        <v>1.1000000000000001</v>
      </c>
      <c r="D21" s="35" t="s">
        <v>48</v>
      </c>
      <c r="E21" s="34"/>
      <c r="F21" s="33"/>
      <c r="G21" s="33"/>
      <c r="H21" s="33"/>
      <c r="I21" s="10"/>
    </row>
    <row r="22" spans="1:9" s="16" customFormat="1" ht="17.100000000000001" customHeight="1" x14ac:dyDescent="0.25">
      <c r="A22" s="38">
        <v>1</v>
      </c>
      <c r="B22" s="38" t="s">
        <v>47</v>
      </c>
      <c r="C22" s="38">
        <v>1.2</v>
      </c>
      <c r="D22" s="35" t="s">
        <v>49</v>
      </c>
      <c r="E22" s="34"/>
      <c r="F22" s="33"/>
      <c r="G22" s="33"/>
      <c r="H22" s="33"/>
      <c r="I22" s="10"/>
    </row>
    <row r="23" spans="1:9" s="16" customFormat="1" ht="17.100000000000001" customHeight="1" x14ac:dyDescent="0.25">
      <c r="A23" s="38">
        <v>2</v>
      </c>
      <c r="B23" s="38" t="s">
        <v>47</v>
      </c>
      <c r="C23" s="38">
        <v>2.1</v>
      </c>
      <c r="D23" s="35" t="s">
        <v>50</v>
      </c>
      <c r="E23" s="34"/>
      <c r="F23" s="33"/>
      <c r="G23" s="33"/>
      <c r="H23" s="33"/>
      <c r="I23" s="10"/>
    </row>
    <row r="24" spans="1:9" s="16" customFormat="1" ht="17.100000000000001" customHeight="1" x14ac:dyDescent="0.25">
      <c r="A24" s="38">
        <v>2</v>
      </c>
      <c r="B24" s="38" t="s">
        <v>47</v>
      </c>
      <c r="C24" s="38">
        <v>2.2999999999999998</v>
      </c>
      <c r="D24" s="35" t="s">
        <v>52</v>
      </c>
      <c r="E24" s="34"/>
      <c r="F24" s="33"/>
      <c r="G24" s="33"/>
      <c r="H24" s="33"/>
      <c r="I24" s="10"/>
    </row>
    <row r="25" spans="1:9" s="16" customFormat="1" ht="17.100000000000001" customHeight="1" x14ac:dyDescent="0.25">
      <c r="A25" s="38">
        <v>3</v>
      </c>
      <c r="B25" s="38" t="s">
        <v>47</v>
      </c>
      <c r="C25" s="38">
        <v>3.1</v>
      </c>
      <c r="D25" s="35" t="s">
        <v>53</v>
      </c>
      <c r="E25" s="34"/>
      <c r="F25" s="33"/>
      <c r="G25" s="33"/>
      <c r="H25" s="33"/>
      <c r="I25" s="10"/>
    </row>
    <row r="26" spans="1:9" s="16" customFormat="1" ht="17.100000000000001" customHeight="1" x14ac:dyDescent="0.25">
      <c r="A26" s="38">
        <v>3</v>
      </c>
      <c r="B26" s="38" t="s">
        <v>47</v>
      </c>
      <c r="C26" s="38">
        <v>3.2</v>
      </c>
      <c r="D26" s="35" t="s">
        <v>54</v>
      </c>
      <c r="E26" s="34"/>
      <c r="F26" s="33"/>
      <c r="G26" s="33"/>
      <c r="H26" s="33"/>
      <c r="I26" s="10"/>
    </row>
    <row r="27" spans="1:9" s="16" customFormat="1" ht="17.100000000000001" customHeight="1" x14ac:dyDescent="0.25">
      <c r="A27" s="38">
        <v>1</v>
      </c>
      <c r="B27" s="38" t="s">
        <v>64</v>
      </c>
      <c r="C27" s="38">
        <v>1.1000000000000001</v>
      </c>
      <c r="D27" s="35" t="s">
        <v>65</v>
      </c>
      <c r="E27" s="34"/>
      <c r="F27" s="33"/>
      <c r="G27" s="33"/>
      <c r="H27" s="33"/>
      <c r="I27" s="10"/>
    </row>
    <row r="28" spans="1:9" s="16" customFormat="1" ht="17.100000000000001" customHeight="1" x14ac:dyDescent="0.25">
      <c r="A28" s="38">
        <v>1</v>
      </c>
      <c r="B28" s="38" t="s">
        <v>64</v>
      </c>
      <c r="C28" s="38">
        <v>1.2</v>
      </c>
      <c r="D28" s="35" t="s">
        <v>66</v>
      </c>
      <c r="E28" s="34"/>
      <c r="F28" s="33"/>
      <c r="G28" s="33"/>
      <c r="H28" s="33"/>
      <c r="I28" s="10"/>
    </row>
    <row r="29" spans="1:9" s="16" customFormat="1" ht="17.100000000000001" customHeight="1" x14ac:dyDescent="0.25">
      <c r="A29" s="38">
        <v>2</v>
      </c>
      <c r="B29" s="38" t="s">
        <v>64</v>
      </c>
      <c r="C29" s="38">
        <v>2.1</v>
      </c>
      <c r="D29" s="35" t="s">
        <v>587</v>
      </c>
      <c r="E29" s="34"/>
      <c r="F29" s="33"/>
      <c r="G29" s="33"/>
      <c r="H29" s="33"/>
      <c r="I29" s="10"/>
    </row>
    <row r="30" spans="1:9" s="16" customFormat="1" ht="17.100000000000001" customHeight="1" x14ac:dyDescent="0.25">
      <c r="A30" s="38">
        <v>2</v>
      </c>
      <c r="B30" s="38" t="s">
        <v>64</v>
      </c>
      <c r="C30" s="38">
        <v>2.2000000000000002</v>
      </c>
      <c r="D30" s="35" t="s">
        <v>588</v>
      </c>
      <c r="E30" s="34"/>
      <c r="F30" s="33"/>
      <c r="G30" s="33"/>
      <c r="H30" s="33"/>
      <c r="I30" s="10"/>
    </row>
    <row r="31" spans="1:9" s="16" customFormat="1" ht="17.100000000000001" customHeight="1" x14ac:dyDescent="0.25">
      <c r="A31" s="38">
        <v>2</v>
      </c>
      <c r="B31" s="38" t="s">
        <v>64</v>
      </c>
      <c r="C31" s="38">
        <v>2.2999999999999998</v>
      </c>
      <c r="D31" s="35" t="s">
        <v>589</v>
      </c>
      <c r="E31" s="34"/>
      <c r="F31" s="33"/>
      <c r="G31" s="33"/>
      <c r="H31" s="33"/>
      <c r="I31" s="10"/>
    </row>
    <row r="32" spans="1:9" s="16" customFormat="1" ht="17.100000000000001" customHeight="1" x14ac:dyDescent="0.25">
      <c r="A32" s="38">
        <v>3</v>
      </c>
      <c r="B32" s="38" t="s">
        <v>64</v>
      </c>
      <c r="C32" s="38">
        <v>3.1</v>
      </c>
      <c r="D32" s="35" t="s">
        <v>70</v>
      </c>
      <c r="E32" s="34"/>
      <c r="F32" s="33"/>
      <c r="G32" s="33"/>
      <c r="H32" s="33"/>
      <c r="I32" s="10"/>
    </row>
    <row r="33" spans="1:9" s="16" customFormat="1" ht="17.100000000000001" customHeight="1" x14ac:dyDescent="0.25">
      <c r="A33" s="38">
        <v>3</v>
      </c>
      <c r="B33" s="38" t="s">
        <v>64</v>
      </c>
      <c r="C33" s="38">
        <v>3.2</v>
      </c>
      <c r="D33" s="35" t="s">
        <v>71</v>
      </c>
      <c r="E33" s="34"/>
      <c r="F33" s="33"/>
      <c r="G33" s="33"/>
      <c r="H33" s="33"/>
      <c r="I33" s="10"/>
    </row>
    <row r="34" spans="1:9" s="16" customFormat="1" ht="17.100000000000001" customHeight="1" x14ac:dyDescent="0.25">
      <c r="A34" s="38">
        <v>3</v>
      </c>
      <c r="B34" s="38" t="s">
        <v>64</v>
      </c>
      <c r="C34" s="38">
        <v>3.3</v>
      </c>
      <c r="D34" s="35" t="s">
        <v>590</v>
      </c>
      <c r="E34" s="34"/>
      <c r="F34" s="33"/>
      <c r="G34" s="33"/>
      <c r="H34" s="33"/>
      <c r="I34" s="10"/>
    </row>
    <row r="35" spans="1:9" s="16" customFormat="1" ht="17.100000000000001" customHeight="1" x14ac:dyDescent="0.25">
      <c r="A35" s="38">
        <v>1</v>
      </c>
      <c r="B35" s="38" t="s">
        <v>90</v>
      </c>
      <c r="C35" s="38">
        <v>1.1000000000000001</v>
      </c>
      <c r="D35" s="35" t="s">
        <v>91</v>
      </c>
      <c r="E35" s="34"/>
      <c r="F35" s="33"/>
      <c r="G35" s="33"/>
      <c r="H35" s="33"/>
      <c r="I35" s="10"/>
    </row>
    <row r="36" spans="1:9" s="16" customFormat="1" ht="17.100000000000001" customHeight="1" x14ac:dyDescent="0.25">
      <c r="A36" s="38">
        <v>2</v>
      </c>
      <c r="B36" s="38" t="s">
        <v>90</v>
      </c>
      <c r="C36" s="38">
        <v>2.1</v>
      </c>
      <c r="D36" s="35" t="s">
        <v>591</v>
      </c>
      <c r="E36" s="34"/>
      <c r="F36" s="33"/>
      <c r="G36" s="33"/>
      <c r="H36" s="33"/>
      <c r="I36" s="10"/>
    </row>
    <row r="37" spans="1:9" s="16" customFormat="1" ht="17.100000000000001" customHeight="1" x14ac:dyDescent="0.25">
      <c r="A37" s="38">
        <v>2</v>
      </c>
      <c r="B37" s="38" t="s">
        <v>90</v>
      </c>
      <c r="C37" s="38">
        <v>2.2000000000000002</v>
      </c>
      <c r="D37" s="35" t="s">
        <v>93</v>
      </c>
      <c r="E37" s="34"/>
      <c r="F37" s="33"/>
      <c r="G37" s="33"/>
      <c r="H37" s="33"/>
      <c r="I37" s="10"/>
    </row>
    <row r="38" spans="1:9" s="16" customFormat="1" ht="17.100000000000001" customHeight="1" x14ac:dyDescent="0.25">
      <c r="A38" s="38">
        <v>2</v>
      </c>
      <c r="B38" s="38" t="s">
        <v>90</v>
      </c>
      <c r="C38" s="38">
        <v>2.2999999999999998</v>
      </c>
      <c r="D38" s="35" t="s">
        <v>592</v>
      </c>
      <c r="E38" s="34"/>
      <c r="F38" s="33"/>
      <c r="G38" s="33"/>
      <c r="H38" s="33"/>
      <c r="I38" s="10"/>
    </row>
    <row r="39" spans="1:9" s="16" customFormat="1" ht="17.100000000000001" customHeight="1" x14ac:dyDescent="0.25">
      <c r="A39" s="38">
        <v>3</v>
      </c>
      <c r="B39" s="38" t="s">
        <v>90</v>
      </c>
      <c r="C39" s="38">
        <v>3.1</v>
      </c>
      <c r="D39" s="35" t="s">
        <v>95</v>
      </c>
      <c r="E39" s="34"/>
      <c r="F39" s="33"/>
      <c r="G39" s="33"/>
      <c r="H39" s="33"/>
      <c r="I39" s="10"/>
    </row>
    <row r="40" spans="1:9" s="16" customFormat="1" ht="17.100000000000001" customHeight="1" x14ac:dyDescent="0.25">
      <c r="A40" s="38">
        <v>3</v>
      </c>
      <c r="B40" s="38" t="s">
        <v>90</v>
      </c>
      <c r="C40" s="38">
        <v>3.2</v>
      </c>
      <c r="D40" s="35" t="s">
        <v>96</v>
      </c>
      <c r="E40" s="34"/>
      <c r="F40" s="33"/>
      <c r="G40" s="33"/>
      <c r="H40" s="33"/>
      <c r="I40" s="10"/>
    </row>
    <row r="41" spans="1:9" s="16" customFormat="1" ht="17.100000000000001" customHeight="1" x14ac:dyDescent="0.25">
      <c r="A41" s="38">
        <v>1</v>
      </c>
      <c r="B41" s="38" t="s">
        <v>83</v>
      </c>
      <c r="C41" s="38">
        <v>1.1000000000000001</v>
      </c>
      <c r="D41" s="35" t="s">
        <v>84</v>
      </c>
      <c r="E41" s="34"/>
      <c r="F41" s="33"/>
      <c r="G41" s="33"/>
      <c r="H41" s="33"/>
      <c r="I41" s="10"/>
    </row>
    <row r="42" spans="1:9" s="16" customFormat="1" ht="17.100000000000001" customHeight="1" x14ac:dyDescent="0.25">
      <c r="A42" s="38">
        <v>1</v>
      </c>
      <c r="B42" s="38" t="s">
        <v>83</v>
      </c>
      <c r="C42" s="38">
        <v>1.2</v>
      </c>
      <c r="D42" s="35" t="s">
        <v>85</v>
      </c>
      <c r="E42" s="34"/>
      <c r="F42" s="33"/>
      <c r="G42" s="33"/>
      <c r="H42" s="33"/>
      <c r="I42" s="10"/>
    </row>
    <row r="43" spans="1:9" s="16" customFormat="1" ht="17.100000000000001" customHeight="1" x14ac:dyDescent="0.25">
      <c r="A43" s="38">
        <v>2</v>
      </c>
      <c r="B43" s="38" t="s">
        <v>83</v>
      </c>
      <c r="C43" s="38">
        <v>2.1</v>
      </c>
      <c r="D43" s="35" t="s">
        <v>593</v>
      </c>
      <c r="E43" s="34"/>
      <c r="F43" s="33"/>
      <c r="G43" s="33"/>
      <c r="H43" s="33"/>
      <c r="I43" s="10"/>
    </row>
    <row r="44" spans="1:9" s="16" customFormat="1" ht="17.100000000000001" customHeight="1" x14ac:dyDescent="0.25">
      <c r="A44" s="38">
        <v>2</v>
      </c>
      <c r="B44" s="38" t="s">
        <v>83</v>
      </c>
      <c r="C44" s="38">
        <v>2.2000000000000002</v>
      </c>
      <c r="D44" s="35" t="s">
        <v>87</v>
      </c>
      <c r="E44" s="34"/>
      <c r="F44" s="33"/>
      <c r="G44" s="33"/>
      <c r="H44" s="33"/>
      <c r="I44" s="10"/>
    </row>
    <row r="45" spans="1:9" s="16" customFormat="1" ht="17.100000000000001" customHeight="1" x14ac:dyDescent="0.25">
      <c r="A45" s="38">
        <v>3</v>
      </c>
      <c r="B45" s="38" t="s">
        <v>83</v>
      </c>
      <c r="C45" s="38">
        <v>3.1</v>
      </c>
      <c r="D45" s="35" t="s">
        <v>594</v>
      </c>
      <c r="E45" s="34"/>
      <c r="F45" s="33"/>
      <c r="G45" s="33"/>
      <c r="H45" s="33"/>
      <c r="I45" s="10"/>
    </row>
    <row r="46" spans="1:9" s="16" customFormat="1" ht="17.100000000000001" customHeight="1" x14ac:dyDescent="0.25">
      <c r="A46" s="38">
        <v>3</v>
      </c>
      <c r="B46" s="38" t="s">
        <v>83</v>
      </c>
      <c r="C46" s="38">
        <v>3.2</v>
      </c>
      <c r="D46" s="35" t="s">
        <v>89</v>
      </c>
      <c r="E46" s="34"/>
      <c r="F46" s="33"/>
      <c r="G46" s="33"/>
      <c r="H46" s="33"/>
      <c r="I46" s="10"/>
    </row>
    <row r="47" spans="1:9" s="16" customFormat="1" ht="17.100000000000001" customHeight="1" x14ac:dyDescent="0.25">
      <c r="A47" s="38">
        <v>3</v>
      </c>
      <c r="B47" s="38" t="s">
        <v>97</v>
      </c>
      <c r="C47" s="38">
        <v>3.1</v>
      </c>
      <c r="D47" s="35" t="s">
        <v>595</v>
      </c>
      <c r="E47" s="34"/>
      <c r="F47" s="33"/>
      <c r="G47" s="33"/>
      <c r="H47" s="33"/>
      <c r="I47" s="10"/>
    </row>
    <row r="48" spans="1:9" s="16" customFormat="1" ht="17.100000000000001" customHeight="1" x14ac:dyDescent="0.25">
      <c r="A48" s="38">
        <v>3</v>
      </c>
      <c r="B48" s="38" t="s">
        <v>97</v>
      </c>
      <c r="C48" s="38">
        <v>3.2</v>
      </c>
      <c r="D48" s="35" t="s">
        <v>104</v>
      </c>
      <c r="E48" s="34"/>
      <c r="F48" s="33"/>
      <c r="G48" s="33"/>
      <c r="H48" s="33"/>
      <c r="I48" s="10"/>
    </row>
    <row r="49" spans="1:9" s="16" customFormat="1" ht="17.100000000000001" customHeight="1" x14ac:dyDescent="0.25">
      <c r="A49" s="38">
        <v>4</v>
      </c>
      <c r="B49" s="38" t="s">
        <v>97</v>
      </c>
      <c r="C49" s="38">
        <v>4.0999999999999996</v>
      </c>
      <c r="D49" s="35" t="s">
        <v>105</v>
      </c>
      <c r="E49" s="34"/>
      <c r="F49" s="33"/>
      <c r="G49" s="33"/>
      <c r="H49" s="33"/>
      <c r="I49" s="10"/>
    </row>
    <row r="50" spans="1:9" s="16" customFormat="1" ht="17.100000000000001" customHeight="1" x14ac:dyDescent="0.25">
      <c r="A50" s="38">
        <v>1</v>
      </c>
      <c r="B50" s="38" t="s">
        <v>106</v>
      </c>
      <c r="C50" s="38">
        <v>1.1000000000000001</v>
      </c>
      <c r="D50" s="35" t="s">
        <v>107</v>
      </c>
      <c r="E50" s="34"/>
      <c r="F50" s="33"/>
      <c r="G50" s="33"/>
      <c r="H50" s="33"/>
      <c r="I50" s="10"/>
    </row>
    <row r="51" spans="1:9" s="16" customFormat="1" ht="17.100000000000001" customHeight="1" x14ac:dyDescent="0.25">
      <c r="A51" s="38">
        <v>2</v>
      </c>
      <c r="B51" s="38" t="s">
        <v>106</v>
      </c>
      <c r="C51" s="38">
        <v>2.1</v>
      </c>
      <c r="D51" s="35" t="s">
        <v>596</v>
      </c>
      <c r="E51" s="34"/>
      <c r="F51" s="33"/>
      <c r="G51" s="33"/>
      <c r="H51" s="33"/>
      <c r="I51" s="10"/>
    </row>
    <row r="52" spans="1:9" s="16" customFormat="1" ht="17.100000000000001" customHeight="1" x14ac:dyDescent="0.25">
      <c r="A52" s="38">
        <v>3</v>
      </c>
      <c r="B52" s="38" t="s">
        <v>106</v>
      </c>
      <c r="C52" s="38">
        <v>3.1</v>
      </c>
      <c r="D52" s="35" t="s">
        <v>597</v>
      </c>
      <c r="E52" s="34"/>
      <c r="F52" s="33"/>
      <c r="G52" s="33"/>
      <c r="H52" s="33"/>
      <c r="I52" s="10"/>
    </row>
    <row r="53" spans="1:9" s="16" customFormat="1" ht="17.100000000000001" customHeight="1" x14ac:dyDescent="0.25">
      <c r="A53" s="38">
        <v>3</v>
      </c>
      <c r="B53" s="38" t="s">
        <v>106</v>
      </c>
      <c r="C53" s="38">
        <v>3.2</v>
      </c>
      <c r="D53" s="35" t="s">
        <v>111</v>
      </c>
      <c r="E53" s="34"/>
      <c r="F53" s="33"/>
      <c r="G53" s="33"/>
      <c r="H53" s="33"/>
      <c r="I53" s="10"/>
    </row>
    <row r="54" spans="1:9" s="16" customFormat="1" ht="17.100000000000001" customHeight="1" x14ac:dyDescent="0.25">
      <c r="A54" s="38">
        <v>4</v>
      </c>
      <c r="B54" s="38" t="s">
        <v>106</v>
      </c>
      <c r="C54" s="38">
        <v>4.0999999999999996</v>
      </c>
      <c r="D54" s="35" t="s">
        <v>113</v>
      </c>
      <c r="E54" s="34"/>
      <c r="F54" s="33"/>
      <c r="G54" s="33"/>
      <c r="H54" s="33"/>
      <c r="I54" s="10"/>
    </row>
    <row r="55" spans="1:9" s="16" customFormat="1" ht="17.100000000000001" customHeight="1" x14ac:dyDescent="0.25">
      <c r="A55" s="38">
        <v>1</v>
      </c>
      <c r="B55" s="38" t="s">
        <v>114</v>
      </c>
      <c r="C55" s="38">
        <v>1.1000000000000001</v>
      </c>
      <c r="D55" s="35" t="s">
        <v>115</v>
      </c>
      <c r="E55" s="34"/>
      <c r="F55" s="33"/>
      <c r="G55" s="33"/>
      <c r="H55" s="33"/>
      <c r="I55" s="10"/>
    </row>
    <row r="56" spans="1:9" s="16" customFormat="1" ht="17.100000000000001" customHeight="1" x14ac:dyDescent="0.25">
      <c r="A56" s="38">
        <v>2</v>
      </c>
      <c r="B56" s="38" t="s">
        <v>114</v>
      </c>
      <c r="C56" s="38">
        <v>2.2000000000000002</v>
      </c>
      <c r="D56" s="35" t="s">
        <v>117</v>
      </c>
      <c r="E56" s="34"/>
      <c r="F56" s="33"/>
      <c r="G56" s="33"/>
      <c r="H56" s="33"/>
      <c r="I56" s="10"/>
    </row>
    <row r="57" spans="1:9" s="16" customFormat="1" ht="17.100000000000001" customHeight="1" x14ac:dyDescent="0.25">
      <c r="A57" s="38">
        <v>2</v>
      </c>
      <c r="B57" s="38" t="s">
        <v>114</v>
      </c>
      <c r="C57" s="38">
        <v>2.2999999999999998</v>
      </c>
      <c r="D57" s="35" t="s">
        <v>118</v>
      </c>
      <c r="E57" s="34"/>
      <c r="F57" s="33"/>
      <c r="G57" s="33"/>
      <c r="H57" s="33"/>
      <c r="I57" s="10"/>
    </row>
    <row r="58" spans="1:9" s="16" customFormat="1" ht="17.100000000000001" customHeight="1" x14ac:dyDescent="0.25">
      <c r="A58" s="38">
        <v>1</v>
      </c>
      <c r="B58" s="38" t="s">
        <v>155</v>
      </c>
      <c r="C58" s="38">
        <v>1.1000000000000001</v>
      </c>
      <c r="D58" s="35" t="s">
        <v>156</v>
      </c>
      <c r="E58" s="34"/>
      <c r="F58" s="33"/>
      <c r="G58" s="33"/>
      <c r="H58" s="33"/>
      <c r="I58" s="10"/>
    </row>
    <row r="59" spans="1:9" s="16" customFormat="1" ht="17.100000000000001" customHeight="1" x14ac:dyDescent="0.25">
      <c r="A59" s="38">
        <v>1</v>
      </c>
      <c r="B59" s="38" t="s">
        <v>155</v>
      </c>
      <c r="C59" s="38">
        <v>1.2</v>
      </c>
      <c r="D59" s="35" t="s">
        <v>157</v>
      </c>
      <c r="E59" s="34"/>
      <c r="F59" s="33"/>
      <c r="G59" s="33"/>
      <c r="H59" s="33"/>
      <c r="I59" s="10"/>
    </row>
    <row r="60" spans="1:9" s="16" customFormat="1" ht="17.100000000000001" customHeight="1" x14ac:dyDescent="0.25">
      <c r="A60" s="38">
        <v>2</v>
      </c>
      <c r="B60" s="38" t="s">
        <v>155</v>
      </c>
      <c r="C60" s="38">
        <v>2.1</v>
      </c>
      <c r="D60" s="35" t="s">
        <v>598</v>
      </c>
      <c r="E60" s="34"/>
      <c r="F60" s="33"/>
      <c r="G60" s="33"/>
      <c r="H60" s="33"/>
      <c r="I60" s="10"/>
    </row>
    <row r="61" spans="1:9" s="16" customFormat="1" ht="17.100000000000001" customHeight="1" x14ac:dyDescent="0.25">
      <c r="A61" s="38">
        <v>2</v>
      </c>
      <c r="B61" s="38" t="s">
        <v>155</v>
      </c>
      <c r="C61" s="38">
        <v>2.2000000000000002</v>
      </c>
      <c r="D61" s="35" t="s">
        <v>159</v>
      </c>
      <c r="E61" s="34"/>
      <c r="F61" s="33"/>
      <c r="G61" s="33"/>
      <c r="H61" s="33"/>
      <c r="I61" s="10"/>
    </row>
    <row r="62" spans="1:9" s="16" customFormat="1" ht="17.100000000000001" customHeight="1" x14ac:dyDescent="0.25">
      <c r="A62" s="38">
        <v>2</v>
      </c>
      <c r="B62" s="38" t="s">
        <v>155</v>
      </c>
      <c r="C62" s="38">
        <v>2.4</v>
      </c>
      <c r="D62" s="35" t="s">
        <v>161</v>
      </c>
      <c r="E62" s="34"/>
      <c r="F62" s="33"/>
      <c r="G62" s="33"/>
      <c r="H62" s="33"/>
      <c r="I62" s="10"/>
    </row>
    <row r="63" spans="1:9" s="16" customFormat="1" ht="17.100000000000001" customHeight="1" x14ac:dyDescent="0.25">
      <c r="A63" s="38">
        <v>3</v>
      </c>
      <c r="B63" s="38" t="s">
        <v>155</v>
      </c>
      <c r="C63" s="38">
        <v>3.1</v>
      </c>
      <c r="D63" s="35" t="s">
        <v>162</v>
      </c>
      <c r="E63" s="34"/>
      <c r="F63" s="33"/>
      <c r="G63" s="33"/>
      <c r="H63" s="33"/>
      <c r="I63" s="10"/>
    </row>
    <row r="64" spans="1:9" s="16" customFormat="1" ht="17.100000000000001" customHeight="1" x14ac:dyDescent="0.25">
      <c r="A64" s="38">
        <v>3</v>
      </c>
      <c r="B64" s="38" t="s">
        <v>155</v>
      </c>
      <c r="C64" s="38">
        <v>3.2</v>
      </c>
      <c r="D64" s="35" t="s">
        <v>163</v>
      </c>
      <c r="E64" s="34"/>
      <c r="F64" s="33"/>
      <c r="G64" s="33"/>
      <c r="H64" s="33"/>
      <c r="I64" s="10"/>
    </row>
    <row r="65" spans="1:9" s="16" customFormat="1" ht="17.100000000000001" customHeight="1" x14ac:dyDescent="0.25">
      <c r="A65" s="38">
        <v>3</v>
      </c>
      <c r="B65" s="38" t="s">
        <v>155</v>
      </c>
      <c r="C65" s="38">
        <v>3.4</v>
      </c>
      <c r="D65" s="35" t="s">
        <v>165</v>
      </c>
      <c r="E65" s="34"/>
      <c r="F65" s="33"/>
      <c r="G65" s="33"/>
      <c r="H65" s="33"/>
      <c r="I65" s="10"/>
    </row>
    <row r="66" spans="1:9" s="16" customFormat="1" ht="17.100000000000001" customHeight="1" x14ac:dyDescent="0.25">
      <c r="A66" s="38">
        <v>1</v>
      </c>
      <c r="B66" s="38" t="s">
        <v>121</v>
      </c>
      <c r="C66" s="38">
        <v>1.2</v>
      </c>
      <c r="D66" s="35" t="s">
        <v>123</v>
      </c>
      <c r="E66" s="34"/>
      <c r="F66" s="33"/>
      <c r="G66" s="33"/>
      <c r="H66" s="33"/>
      <c r="I66" s="10"/>
    </row>
    <row r="67" spans="1:9" s="16" customFormat="1" ht="17.100000000000001" customHeight="1" x14ac:dyDescent="0.25">
      <c r="A67" s="38">
        <v>2</v>
      </c>
      <c r="B67" s="38" t="s">
        <v>121</v>
      </c>
      <c r="C67" s="38">
        <v>2.2000000000000002</v>
      </c>
      <c r="D67" s="35" t="s">
        <v>599</v>
      </c>
      <c r="E67" s="34"/>
      <c r="F67" s="33"/>
      <c r="G67" s="33"/>
      <c r="H67" s="33"/>
      <c r="I67" s="10"/>
    </row>
    <row r="68" spans="1:9" s="16" customFormat="1" ht="17.100000000000001" customHeight="1" x14ac:dyDescent="0.25">
      <c r="A68" s="38">
        <v>2</v>
      </c>
      <c r="B68" s="38" t="s">
        <v>121</v>
      </c>
      <c r="C68" s="38">
        <v>2.2999999999999998</v>
      </c>
      <c r="D68" s="35" t="s">
        <v>126</v>
      </c>
      <c r="E68" s="34"/>
      <c r="F68" s="33"/>
      <c r="G68" s="33"/>
      <c r="H68" s="33"/>
      <c r="I68" s="10"/>
    </row>
    <row r="69" spans="1:9" s="16" customFormat="1" ht="17.100000000000001" customHeight="1" x14ac:dyDescent="0.25">
      <c r="A69" s="38">
        <v>2</v>
      </c>
      <c r="B69" s="38" t="s">
        <v>121</v>
      </c>
      <c r="C69" s="38">
        <v>2.5</v>
      </c>
      <c r="D69" s="35" t="s">
        <v>600</v>
      </c>
      <c r="E69" s="34"/>
      <c r="F69" s="33"/>
      <c r="G69" s="33"/>
      <c r="H69" s="33"/>
      <c r="I69" s="10"/>
    </row>
    <row r="70" spans="1:9" s="16" customFormat="1" ht="17.100000000000001" customHeight="1" x14ac:dyDescent="0.25">
      <c r="A70" s="38">
        <v>2</v>
      </c>
      <c r="B70" s="38" t="s">
        <v>121</v>
      </c>
      <c r="C70" s="38">
        <v>2.6</v>
      </c>
      <c r="D70" s="35" t="s">
        <v>129</v>
      </c>
      <c r="E70" s="34"/>
      <c r="F70" s="33"/>
      <c r="G70" s="33"/>
      <c r="H70" s="33"/>
      <c r="I70" s="10"/>
    </row>
    <row r="71" spans="1:9" s="16" customFormat="1" ht="17.100000000000001" customHeight="1" x14ac:dyDescent="0.25">
      <c r="A71" s="38">
        <v>3</v>
      </c>
      <c r="B71" s="38" t="s">
        <v>121</v>
      </c>
      <c r="C71" s="38">
        <v>3.1</v>
      </c>
      <c r="D71" s="35" t="s">
        <v>601</v>
      </c>
      <c r="E71" s="34"/>
      <c r="F71" s="33"/>
      <c r="G71" s="33"/>
      <c r="H71" s="33"/>
      <c r="I71" s="10"/>
    </row>
    <row r="72" spans="1:9" s="16" customFormat="1" ht="17.100000000000001" customHeight="1" x14ac:dyDescent="0.25">
      <c r="A72" s="38">
        <v>3</v>
      </c>
      <c r="B72" s="38" t="s">
        <v>121</v>
      </c>
      <c r="C72" s="38">
        <v>3.2</v>
      </c>
      <c r="D72" s="35" t="s">
        <v>131</v>
      </c>
      <c r="E72" s="34"/>
      <c r="F72" s="33"/>
      <c r="G72" s="33"/>
      <c r="H72" s="33"/>
      <c r="I72" s="10"/>
    </row>
    <row r="73" spans="1:9" s="16" customFormat="1" ht="17.100000000000001" customHeight="1" x14ac:dyDescent="0.25">
      <c r="A73" s="38">
        <v>3</v>
      </c>
      <c r="B73" s="38" t="s">
        <v>121</v>
      </c>
      <c r="C73" s="38">
        <v>3.3</v>
      </c>
      <c r="D73" s="35" t="s">
        <v>602</v>
      </c>
      <c r="E73" s="34"/>
      <c r="F73" s="33"/>
      <c r="G73" s="33"/>
      <c r="H73" s="33"/>
      <c r="I73" s="10"/>
    </row>
    <row r="74" spans="1:9" s="16" customFormat="1" ht="17.100000000000001" customHeight="1" x14ac:dyDescent="0.25">
      <c r="A74" s="38">
        <v>3</v>
      </c>
      <c r="B74" s="38" t="s">
        <v>121</v>
      </c>
      <c r="C74" s="38">
        <v>3.4</v>
      </c>
      <c r="D74" s="35" t="s">
        <v>603</v>
      </c>
      <c r="E74" s="34"/>
      <c r="F74" s="33"/>
      <c r="G74" s="33"/>
      <c r="H74" s="33"/>
      <c r="I74" s="10"/>
    </row>
    <row r="75" spans="1:9" s="16" customFormat="1" ht="17.100000000000001" customHeight="1" x14ac:dyDescent="0.25">
      <c r="A75" s="38">
        <v>3</v>
      </c>
      <c r="B75" s="38" t="s">
        <v>121</v>
      </c>
      <c r="C75" s="38">
        <v>3.5</v>
      </c>
      <c r="D75" s="35" t="s">
        <v>134</v>
      </c>
      <c r="E75" s="34"/>
      <c r="F75" s="33"/>
      <c r="G75" s="33"/>
      <c r="H75" s="33"/>
      <c r="I75" s="10"/>
    </row>
    <row r="76" spans="1:9" s="16" customFormat="1" ht="17.100000000000001" customHeight="1" x14ac:dyDescent="0.25">
      <c r="A76" s="38">
        <v>3</v>
      </c>
      <c r="B76" s="38" t="s">
        <v>121</v>
      </c>
      <c r="C76" s="38">
        <v>3.6</v>
      </c>
      <c r="D76" s="35" t="s">
        <v>135</v>
      </c>
      <c r="E76" s="34"/>
      <c r="F76" s="33"/>
      <c r="G76" s="33"/>
      <c r="H76" s="33"/>
      <c r="I76" s="10"/>
    </row>
    <row r="77" spans="1:9" s="16" customFormat="1" ht="17.100000000000001" customHeight="1" x14ac:dyDescent="0.25">
      <c r="A77" s="38">
        <v>4</v>
      </c>
      <c r="B77" s="38" t="s">
        <v>121</v>
      </c>
      <c r="C77" s="38">
        <v>4.0999999999999996</v>
      </c>
      <c r="D77" s="35" t="s">
        <v>604</v>
      </c>
      <c r="E77" s="34"/>
      <c r="F77" s="33"/>
      <c r="G77" s="33"/>
      <c r="H77" s="33"/>
      <c r="I77" s="10"/>
    </row>
    <row r="78" spans="1:9" s="16" customFormat="1" ht="17.100000000000001" customHeight="1" x14ac:dyDescent="0.25">
      <c r="A78" s="38">
        <v>4</v>
      </c>
      <c r="B78" s="38" t="s">
        <v>121</v>
      </c>
      <c r="C78" s="38">
        <v>4.2</v>
      </c>
      <c r="D78" s="35" t="s">
        <v>136</v>
      </c>
      <c r="E78" s="34"/>
      <c r="F78" s="33"/>
      <c r="G78" s="33"/>
      <c r="H78" s="33"/>
      <c r="I78" s="10"/>
    </row>
    <row r="79" spans="1:9" s="16" customFormat="1" ht="17.100000000000001" customHeight="1" x14ac:dyDescent="0.25">
      <c r="A79" s="38">
        <v>4</v>
      </c>
      <c r="B79" s="38" t="s">
        <v>121</v>
      </c>
      <c r="C79" s="38">
        <v>4.3</v>
      </c>
      <c r="D79" s="35" t="s">
        <v>138</v>
      </c>
      <c r="E79" s="34"/>
      <c r="F79" s="33"/>
      <c r="G79" s="33"/>
      <c r="H79" s="33"/>
      <c r="I79" s="10"/>
    </row>
    <row r="80" spans="1:9" s="16" customFormat="1" ht="17.100000000000001" customHeight="1" x14ac:dyDescent="0.25">
      <c r="A80" s="38">
        <v>4</v>
      </c>
      <c r="B80" s="38" t="s">
        <v>121</v>
      </c>
      <c r="C80" s="38">
        <v>4.4000000000000004</v>
      </c>
      <c r="D80" s="35" t="s">
        <v>139</v>
      </c>
      <c r="E80" s="34"/>
      <c r="F80" s="33"/>
      <c r="G80" s="33"/>
      <c r="H80" s="33"/>
      <c r="I80" s="10"/>
    </row>
    <row r="81" spans="1:9" s="16" customFormat="1" ht="17.100000000000001" customHeight="1" x14ac:dyDescent="0.25">
      <c r="A81" s="38">
        <v>4</v>
      </c>
      <c r="B81" s="38" t="s">
        <v>121</v>
      </c>
      <c r="C81" s="38">
        <v>4.5</v>
      </c>
      <c r="D81" s="35" t="s">
        <v>140</v>
      </c>
      <c r="E81" s="34"/>
      <c r="F81" s="33"/>
      <c r="G81" s="33"/>
      <c r="H81" s="33"/>
      <c r="I81" s="10"/>
    </row>
    <row r="82" spans="1:9" s="16" customFormat="1" ht="17.100000000000001" customHeight="1" x14ac:dyDescent="0.25">
      <c r="A82" s="38">
        <v>5</v>
      </c>
      <c r="B82" s="38" t="s">
        <v>121</v>
      </c>
      <c r="C82" s="38">
        <v>5.0999999999999996</v>
      </c>
      <c r="D82" s="35" t="s">
        <v>141</v>
      </c>
      <c r="E82" s="34"/>
      <c r="F82" s="33"/>
      <c r="G82" s="33"/>
      <c r="H82" s="33"/>
      <c r="I82" s="10"/>
    </row>
    <row r="83" spans="1:9" s="16" customFormat="1" ht="17.100000000000001" customHeight="1" x14ac:dyDescent="0.25">
      <c r="A83" s="38">
        <v>5</v>
      </c>
      <c r="B83" s="38" t="s">
        <v>121</v>
      </c>
      <c r="C83" s="38">
        <v>5.2</v>
      </c>
      <c r="D83" s="35" t="s">
        <v>142</v>
      </c>
      <c r="E83" s="34"/>
      <c r="F83" s="33"/>
      <c r="G83" s="33"/>
      <c r="H83" s="33"/>
      <c r="I83" s="10"/>
    </row>
    <row r="84" spans="1:9" s="16" customFormat="1" ht="17.100000000000001" customHeight="1" x14ac:dyDescent="0.25">
      <c r="A84" s="38">
        <v>5</v>
      </c>
      <c r="B84" s="38" t="s">
        <v>121</v>
      </c>
      <c r="C84" s="38">
        <v>5.3</v>
      </c>
      <c r="D84" s="35" t="s">
        <v>605</v>
      </c>
      <c r="E84" s="34"/>
      <c r="F84" s="33"/>
      <c r="G84" s="33"/>
      <c r="H84" s="33"/>
      <c r="I84" s="10"/>
    </row>
    <row r="85" spans="1:9" s="16" customFormat="1" ht="17.100000000000001" customHeight="1" x14ac:dyDescent="0.25">
      <c r="A85" s="38">
        <v>3</v>
      </c>
      <c r="B85" s="38" t="s">
        <v>144</v>
      </c>
      <c r="C85" s="38">
        <v>3.3</v>
      </c>
      <c r="D85" s="35" t="s">
        <v>606</v>
      </c>
      <c r="E85" s="34"/>
      <c r="F85" s="33"/>
      <c r="G85" s="33"/>
      <c r="H85" s="33"/>
      <c r="I85" s="10"/>
    </row>
    <row r="86" spans="1:9" s="16" customFormat="1" ht="17.100000000000001" customHeight="1" x14ac:dyDescent="0.25">
      <c r="A86" s="38">
        <v>1</v>
      </c>
      <c r="B86" s="38" t="s">
        <v>199</v>
      </c>
      <c r="C86" s="38">
        <v>1.1000000000000001</v>
      </c>
      <c r="D86" s="35" t="s">
        <v>200</v>
      </c>
      <c r="E86" s="34"/>
      <c r="F86" s="33"/>
      <c r="G86" s="33"/>
      <c r="H86" s="33"/>
      <c r="I86" s="10"/>
    </row>
    <row r="87" spans="1:9" s="16" customFormat="1" ht="17.100000000000001" customHeight="1" x14ac:dyDescent="0.25">
      <c r="A87" s="38">
        <v>2</v>
      </c>
      <c r="B87" s="38" t="s">
        <v>199</v>
      </c>
      <c r="C87" s="38">
        <v>2.1</v>
      </c>
      <c r="D87" s="35" t="s">
        <v>201</v>
      </c>
      <c r="E87" s="34"/>
      <c r="F87" s="33"/>
      <c r="G87" s="33"/>
      <c r="H87" s="33"/>
      <c r="I87" s="10"/>
    </row>
    <row r="88" spans="1:9" s="16" customFormat="1" ht="17.100000000000001" customHeight="1" x14ac:dyDescent="0.25">
      <c r="A88" s="38">
        <v>2</v>
      </c>
      <c r="B88" s="38" t="s">
        <v>199</v>
      </c>
      <c r="C88" s="38">
        <v>2.2000000000000002</v>
      </c>
      <c r="D88" s="35" t="s">
        <v>607</v>
      </c>
      <c r="E88" s="34"/>
      <c r="F88" s="33"/>
      <c r="G88" s="33"/>
      <c r="H88" s="33"/>
      <c r="I88" s="10"/>
    </row>
    <row r="89" spans="1:9" s="16" customFormat="1" ht="17.100000000000001" customHeight="1" x14ac:dyDescent="0.25">
      <c r="A89" s="38">
        <v>2</v>
      </c>
      <c r="B89" s="38" t="s">
        <v>199</v>
      </c>
      <c r="C89" s="38">
        <v>2.2999999999999998</v>
      </c>
      <c r="D89" s="35" t="s">
        <v>203</v>
      </c>
      <c r="E89" s="34"/>
      <c r="F89" s="33"/>
      <c r="G89" s="33"/>
      <c r="H89" s="33"/>
      <c r="I89" s="10"/>
    </row>
    <row r="90" spans="1:9" s="16" customFormat="1" ht="17.100000000000001" customHeight="1" x14ac:dyDescent="0.25">
      <c r="A90" s="38">
        <v>3</v>
      </c>
      <c r="B90" s="38" t="s">
        <v>199</v>
      </c>
      <c r="C90" s="38">
        <v>3.1</v>
      </c>
      <c r="D90" s="35" t="s">
        <v>608</v>
      </c>
      <c r="E90" s="34"/>
      <c r="F90" s="33"/>
      <c r="G90" s="33"/>
      <c r="H90" s="33"/>
      <c r="I90" s="10"/>
    </row>
    <row r="91" spans="1:9" s="16" customFormat="1" ht="17.100000000000001" customHeight="1" x14ac:dyDescent="0.25">
      <c r="A91" s="38">
        <v>3</v>
      </c>
      <c r="B91" s="38" t="s">
        <v>199</v>
      </c>
      <c r="C91" s="38">
        <v>3.3</v>
      </c>
      <c r="D91" s="35" t="s">
        <v>609</v>
      </c>
      <c r="E91" s="34"/>
      <c r="F91" s="33"/>
      <c r="G91" s="33"/>
      <c r="H91" s="33"/>
      <c r="I91" s="10"/>
    </row>
    <row r="92" spans="1:9" s="16" customFormat="1" ht="17.100000000000001" customHeight="1" x14ac:dyDescent="0.25">
      <c r="A92" s="38">
        <v>3</v>
      </c>
      <c r="B92" s="38" t="s">
        <v>199</v>
      </c>
      <c r="C92" s="38">
        <v>3.5</v>
      </c>
      <c r="D92" s="35" t="s">
        <v>610</v>
      </c>
      <c r="E92" s="34"/>
      <c r="F92" s="33"/>
      <c r="G92" s="33"/>
      <c r="H92" s="33"/>
      <c r="I92" s="10"/>
    </row>
    <row r="93" spans="1:9" s="16" customFormat="1" ht="17.100000000000001" customHeight="1" x14ac:dyDescent="0.25">
      <c r="A93" s="38">
        <v>3</v>
      </c>
      <c r="B93" s="38" t="s">
        <v>199</v>
      </c>
      <c r="C93" s="38">
        <v>3.6</v>
      </c>
      <c r="D93" s="35" t="s">
        <v>611</v>
      </c>
      <c r="E93" s="34"/>
      <c r="F93" s="33"/>
      <c r="G93" s="33"/>
      <c r="H93" s="33"/>
      <c r="I93" s="10"/>
    </row>
    <row r="94" spans="1:9" s="16" customFormat="1" ht="17.100000000000001" customHeight="1" x14ac:dyDescent="0.25">
      <c r="A94" s="38">
        <v>1</v>
      </c>
      <c r="B94" s="38" t="s">
        <v>210</v>
      </c>
      <c r="C94" s="38">
        <v>1.3</v>
      </c>
      <c r="D94" s="35" t="s">
        <v>213</v>
      </c>
      <c r="E94" s="34"/>
      <c r="F94" s="33"/>
      <c r="G94" s="33"/>
      <c r="H94" s="33"/>
      <c r="I94" s="10"/>
    </row>
    <row r="95" spans="1:9" s="16" customFormat="1" ht="17.100000000000001" customHeight="1" x14ac:dyDescent="0.25">
      <c r="A95" s="38">
        <v>2</v>
      </c>
      <c r="B95" s="38" t="s">
        <v>210</v>
      </c>
      <c r="C95" s="38">
        <v>2.2000000000000002</v>
      </c>
      <c r="D95" s="35" t="s">
        <v>612</v>
      </c>
      <c r="E95" s="34"/>
      <c r="F95" s="33"/>
      <c r="G95" s="33"/>
      <c r="H95" s="33"/>
      <c r="I95" s="10"/>
    </row>
    <row r="96" spans="1:9" s="16" customFormat="1" ht="17.100000000000001" customHeight="1" x14ac:dyDescent="0.25">
      <c r="A96" s="38">
        <v>3</v>
      </c>
      <c r="B96" s="38" t="s">
        <v>210</v>
      </c>
      <c r="C96" s="38">
        <v>3.2</v>
      </c>
      <c r="D96" s="35" t="s">
        <v>403</v>
      </c>
      <c r="E96" s="34"/>
      <c r="F96" s="33"/>
      <c r="G96" s="33"/>
      <c r="H96" s="33"/>
      <c r="I96" s="10"/>
    </row>
    <row r="97" spans="1:9" s="16" customFormat="1" ht="17.100000000000001" customHeight="1" x14ac:dyDescent="0.25">
      <c r="A97" s="38">
        <v>3</v>
      </c>
      <c r="B97" s="38" t="s">
        <v>210</v>
      </c>
      <c r="C97" s="38">
        <v>3.5</v>
      </c>
      <c r="D97" s="35" t="s">
        <v>220</v>
      </c>
      <c r="E97" s="34"/>
      <c r="F97" s="33"/>
      <c r="G97" s="33"/>
      <c r="H97" s="33"/>
      <c r="I97" s="10"/>
    </row>
    <row r="98" spans="1:9" s="16" customFormat="1" ht="17.100000000000001" customHeight="1" x14ac:dyDescent="0.25">
      <c r="A98" s="38">
        <v>4</v>
      </c>
      <c r="B98" s="38" t="s">
        <v>210</v>
      </c>
      <c r="C98" s="38">
        <v>4.0999999999999996</v>
      </c>
      <c r="D98" s="35" t="s">
        <v>613</v>
      </c>
      <c r="E98" s="34"/>
      <c r="F98" s="33"/>
      <c r="G98" s="33"/>
      <c r="H98" s="33"/>
      <c r="I98" s="10"/>
    </row>
    <row r="99" spans="1:9" s="16" customFormat="1" ht="17.100000000000001" customHeight="1" x14ac:dyDescent="0.25">
      <c r="A99" s="38">
        <v>3</v>
      </c>
      <c r="B99" s="38" t="s">
        <v>230</v>
      </c>
      <c r="C99" s="38">
        <v>3.1</v>
      </c>
      <c r="D99" s="35" t="s">
        <v>614</v>
      </c>
      <c r="E99" s="34"/>
      <c r="F99" s="33"/>
      <c r="G99" s="33"/>
      <c r="H99" s="33"/>
      <c r="I99" s="10"/>
    </row>
    <row r="100" spans="1:9" s="16" customFormat="1" ht="17.100000000000001" customHeight="1" x14ac:dyDescent="0.25">
      <c r="A100" s="38">
        <v>3</v>
      </c>
      <c r="B100" s="38" t="s">
        <v>230</v>
      </c>
      <c r="C100" s="38">
        <v>3.2</v>
      </c>
      <c r="D100" s="35" t="s">
        <v>615</v>
      </c>
      <c r="E100" s="34"/>
      <c r="F100" s="33"/>
      <c r="G100" s="33"/>
      <c r="H100" s="33"/>
      <c r="I100" s="10"/>
    </row>
    <row r="101" spans="1:9" s="16" customFormat="1" ht="17.100000000000001" customHeight="1" x14ac:dyDescent="0.25">
      <c r="A101" s="38">
        <v>3</v>
      </c>
      <c r="B101" s="38" t="s">
        <v>230</v>
      </c>
      <c r="C101" s="38">
        <v>3.3</v>
      </c>
      <c r="D101" s="35" t="s">
        <v>503</v>
      </c>
      <c r="E101" s="34"/>
      <c r="F101" s="33"/>
      <c r="G101" s="33"/>
      <c r="H101" s="33"/>
      <c r="I101" s="10"/>
    </row>
    <row r="102" spans="1:9" s="16" customFormat="1" ht="17.100000000000001" customHeight="1" x14ac:dyDescent="0.25">
      <c r="A102" s="38">
        <v>1</v>
      </c>
      <c r="B102" s="38" t="s">
        <v>183</v>
      </c>
      <c r="C102" s="38">
        <v>1.1000000000000001</v>
      </c>
      <c r="D102" s="35" t="s">
        <v>184</v>
      </c>
      <c r="E102" s="34"/>
      <c r="F102" s="33"/>
      <c r="G102" s="33"/>
      <c r="H102" s="33"/>
      <c r="I102" s="10"/>
    </row>
    <row r="103" spans="1:9" s="16" customFormat="1" ht="17.100000000000001" customHeight="1" x14ac:dyDescent="0.25">
      <c r="A103" s="38">
        <v>1</v>
      </c>
      <c r="B103" s="38" t="s">
        <v>183</v>
      </c>
      <c r="C103" s="38">
        <v>1.2</v>
      </c>
      <c r="D103" s="35" t="s">
        <v>185</v>
      </c>
      <c r="E103" s="34"/>
      <c r="F103" s="33"/>
      <c r="G103" s="33"/>
      <c r="H103" s="33"/>
      <c r="I103" s="10"/>
    </row>
    <row r="104" spans="1:9" s="16" customFormat="1" ht="17.100000000000001" customHeight="1" x14ac:dyDescent="0.25">
      <c r="A104" s="38">
        <v>2</v>
      </c>
      <c r="B104" s="38" t="s">
        <v>183</v>
      </c>
      <c r="C104" s="38">
        <v>2.2999999999999998</v>
      </c>
      <c r="D104" s="35" t="s">
        <v>616</v>
      </c>
      <c r="E104" s="34"/>
      <c r="F104" s="33"/>
      <c r="G104" s="33"/>
      <c r="H104" s="33"/>
      <c r="I104" s="10"/>
    </row>
    <row r="105" spans="1:9" s="16" customFormat="1" ht="17.100000000000001" customHeight="1" x14ac:dyDescent="0.25">
      <c r="A105" s="38">
        <v>2</v>
      </c>
      <c r="B105" s="38" t="s">
        <v>183</v>
      </c>
      <c r="C105" s="38">
        <v>2.5</v>
      </c>
      <c r="D105" s="35" t="s">
        <v>190</v>
      </c>
      <c r="E105" s="34"/>
      <c r="F105" s="33"/>
      <c r="G105" s="33"/>
      <c r="H105" s="33"/>
      <c r="I105" s="10"/>
    </row>
    <row r="106" spans="1:9" s="16" customFormat="1" ht="17.100000000000001" customHeight="1" x14ac:dyDescent="0.25">
      <c r="A106" s="38">
        <v>2</v>
      </c>
      <c r="B106" s="38" t="s">
        <v>183</v>
      </c>
      <c r="C106" s="38">
        <v>2.6</v>
      </c>
      <c r="D106" s="35" t="s">
        <v>191</v>
      </c>
      <c r="E106" s="34"/>
      <c r="F106" s="33"/>
      <c r="G106" s="33"/>
      <c r="H106" s="33"/>
      <c r="I106" s="10"/>
    </row>
    <row r="107" spans="1:9" s="16" customFormat="1" ht="17.100000000000001" customHeight="1" x14ac:dyDescent="0.25">
      <c r="A107" s="38">
        <v>2</v>
      </c>
      <c r="B107" s="38" t="s">
        <v>183</v>
      </c>
      <c r="C107" s="38">
        <v>2.7</v>
      </c>
      <c r="D107" s="35" t="s">
        <v>617</v>
      </c>
      <c r="E107" s="34"/>
      <c r="F107" s="33"/>
      <c r="G107" s="33"/>
      <c r="H107" s="33"/>
      <c r="I107" s="10"/>
    </row>
    <row r="108" spans="1:9" s="16" customFormat="1" ht="17.100000000000001" customHeight="1" x14ac:dyDescent="0.25">
      <c r="A108" s="38">
        <v>2</v>
      </c>
      <c r="B108" s="38" t="s">
        <v>183</v>
      </c>
      <c r="C108" s="38">
        <v>2.8</v>
      </c>
      <c r="D108" s="35" t="s">
        <v>193</v>
      </c>
      <c r="E108" s="34"/>
      <c r="F108" s="33"/>
      <c r="G108" s="33"/>
      <c r="H108" s="33"/>
      <c r="I108" s="10"/>
    </row>
    <row r="109" spans="1:9" s="16" customFormat="1" ht="17.100000000000001" customHeight="1" x14ac:dyDescent="0.25">
      <c r="A109" s="38">
        <v>3</v>
      </c>
      <c r="B109" s="38" t="s">
        <v>183</v>
      </c>
      <c r="C109" s="38">
        <v>3.1</v>
      </c>
      <c r="D109" s="35" t="s">
        <v>618</v>
      </c>
      <c r="E109" s="34"/>
      <c r="F109" s="33"/>
      <c r="G109" s="33"/>
      <c r="H109" s="33"/>
      <c r="I109" s="10"/>
    </row>
    <row r="110" spans="1:9" s="16" customFormat="1" ht="17.100000000000001" customHeight="1" x14ac:dyDescent="0.25">
      <c r="A110" s="38">
        <v>3</v>
      </c>
      <c r="B110" s="38" t="s">
        <v>183</v>
      </c>
      <c r="C110" s="38">
        <v>3.2</v>
      </c>
      <c r="D110" s="35" t="s">
        <v>619</v>
      </c>
      <c r="E110" s="34"/>
      <c r="F110" s="33"/>
      <c r="G110" s="33"/>
      <c r="H110" s="33"/>
      <c r="I110" s="10"/>
    </row>
    <row r="111" spans="1:9" s="16" customFormat="1" ht="17.100000000000001" customHeight="1" x14ac:dyDescent="0.25">
      <c r="A111" s="38">
        <v>3</v>
      </c>
      <c r="B111" s="38" t="s">
        <v>183</v>
      </c>
      <c r="C111" s="38">
        <v>3.3</v>
      </c>
      <c r="D111" s="35" t="s">
        <v>196</v>
      </c>
      <c r="E111" s="34"/>
      <c r="F111" s="33"/>
      <c r="G111" s="33"/>
      <c r="H111" s="33"/>
      <c r="I111" s="10"/>
    </row>
    <row r="112" spans="1:9" s="16" customFormat="1" ht="17.100000000000001" customHeight="1" x14ac:dyDescent="0.25">
      <c r="A112" s="38">
        <v>4</v>
      </c>
      <c r="B112" s="38" t="s">
        <v>183</v>
      </c>
      <c r="C112" s="38">
        <v>4.0999999999999996</v>
      </c>
      <c r="D112" s="35" t="s">
        <v>198</v>
      </c>
      <c r="E112" s="34"/>
      <c r="F112" s="33"/>
      <c r="G112" s="33"/>
      <c r="H112" s="33"/>
      <c r="I112" s="10"/>
    </row>
    <row r="113" spans="1:9" s="16" customFormat="1" ht="17.100000000000001" customHeight="1" x14ac:dyDescent="0.25">
      <c r="A113" s="38">
        <v>2</v>
      </c>
      <c r="B113" s="38" t="s">
        <v>223</v>
      </c>
      <c r="C113" s="38">
        <v>2.2999999999999998</v>
      </c>
      <c r="D113" s="35" t="s">
        <v>227</v>
      </c>
      <c r="E113" s="34"/>
      <c r="F113" s="33"/>
      <c r="G113" s="33"/>
      <c r="H113" s="33"/>
      <c r="I113" s="10"/>
    </row>
    <row r="114" spans="1:9" s="16" customFormat="1" ht="17.100000000000001" customHeight="1" x14ac:dyDescent="0.25">
      <c r="A114" s="38">
        <v>2</v>
      </c>
      <c r="B114" s="38" t="s">
        <v>223</v>
      </c>
      <c r="C114" s="38">
        <v>2.4</v>
      </c>
      <c r="D114" s="35" t="s">
        <v>228</v>
      </c>
      <c r="E114" s="34"/>
      <c r="F114" s="33"/>
      <c r="G114" s="33"/>
      <c r="H114" s="33"/>
      <c r="I114" s="10"/>
    </row>
    <row r="115" spans="1:9" s="16" customFormat="1" ht="17.100000000000001" customHeight="1" x14ac:dyDescent="0.25">
      <c r="A115" s="38">
        <v>3</v>
      </c>
      <c r="B115" s="38" t="s">
        <v>223</v>
      </c>
      <c r="C115" s="38">
        <v>3.1</v>
      </c>
      <c r="D115" s="35" t="s">
        <v>229</v>
      </c>
      <c r="E115" s="34"/>
      <c r="F115" s="33"/>
      <c r="G115" s="33"/>
      <c r="H115" s="33"/>
      <c r="I115" s="10"/>
    </row>
    <row r="116" spans="1:9" s="16" customFormat="1" ht="17.100000000000001" customHeight="1" x14ac:dyDescent="0.25">
      <c r="A116" s="38">
        <v>3</v>
      </c>
      <c r="B116" s="38" t="s">
        <v>176</v>
      </c>
      <c r="C116" s="38">
        <v>3.1</v>
      </c>
      <c r="D116" s="35" t="s">
        <v>182</v>
      </c>
      <c r="E116" s="34"/>
      <c r="F116" s="33"/>
      <c r="G116" s="33"/>
      <c r="H116" s="33"/>
      <c r="I116" s="10"/>
    </row>
    <row r="117" spans="1:9" s="16" customFormat="1" ht="17.100000000000001" customHeight="1" x14ac:dyDescent="0.25">
      <c r="A117" s="38">
        <v>1</v>
      </c>
      <c r="B117" s="38" t="s">
        <v>241</v>
      </c>
      <c r="C117" s="38">
        <v>1.1000000000000001</v>
      </c>
      <c r="D117" s="35" t="s">
        <v>242</v>
      </c>
      <c r="E117" s="34"/>
      <c r="F117" s="33"/>
      <c r="G117" s="33"/>
      <c r="H117" s="33"/>
      <c r="I117" s="10"/>
    </row>
    <row r="118" spans="1:9" s="16" customFormat="1" ht="17.100000000000001" customHeight="1" x14ac:dyDescent="0.25">
      <c r="A118" s="38">
        <v>2</v>
      </c>
      <c r="B118" s="38" t="s">
        <v>241</v>
      </c>
      <c r="C118" s="38">
        <v>2.2000000000000002</v>
      </c>
      <c r="D118" s="35" t="s">
        <v>620</v>
      </c>
      <c r="E118" s="34"/>
      <c r="F118" s="33"/>
      <c r="G118" s="33"/>
      <c r="H118" s="33"/>
      <c r="I118" s="10"/>
    </row>
    <row r="119" spans="1:9" s="16" customFormat="1" ht="17.100000000000001" customHeight="1" x14ac:dyDescent="0.25">
      <c r="A119" s="38">
        <v>2</v>
      </c>
      <c r="B119" s="38" t="s">
        <v>241</v>
      </c>
      <c r="C119" s="38">
        <v>2.2999999999999998</v>
      </c>
      <c r="D119" s="35" t="s">
        <v>245</v>
      </c>
      <c r="E119" s="34"/>
      <c r="F119" s="33"/>
      <c r="G119" s="33"/>
      <c r="H119" s="33"/>
      <c r="I119" s="10"/>
    </row>
    <row r="120" spans="1:9" s="16" customFormat="1" ht="17.100000000000001" customHeight="1" x14ac:dyDescent="0.25">
      <c r="A120" s="38">
        <v>2</v>
      </c>
      <c r="B120" s="38" t="s">
        <v>241</v>
      </c>
      <c r="C120" s="38">
        <v>2.4</v>
      </c>
      <c r="D120" s="35" t="s">
        <v>621</v>
      </c>
      <c r="E120" s="34"/>
      <c r="F120" s="33"/>
      <c r="G120" s="33"/>
      <c r="H120" s="33"/>
      <c r="I120" s="10"/>
    </row>
    <row r="121" spans="1:9" s="16" customFormat="1" ht="17.100000000000001" customHeight="1" x14ac:dyDescent="0.25">
      <c r="A121" s="38">
        <v>2</v>
      </c>
      <c r="B121" s="38" t="s">
        <v>241</v>
      </c>
      <c r="C121" s="38">
        <v>2.5</v>
      </c>
      <c r="D121" s="35" t="s">
        <v>247</v>
      </c>
      <c r="E121" s="34"/>
      <c r="F121" s="33"/>
      <c r="G121" s="33"/>
      <c r="H121" s="33"/>
      <c r="I121" s="10"/>
    </row>
    <row r="122" spans="1:9" s="16" customFormat="1" ht="17.100000000000001" customHeight="1" x14ac:dyDescent="0.25">
      <c r="A122" s="38">
        <v>3</v>
      </c>
      <c r="B122" s="38" t="s">
        <v>241</v>
      </c>
      <c r="C122" s="38">
        <v>3.7</v>
      </c>
      <c r="D122" s="35" t="s">
        <v>402</v>
      </c>
      <c r="E122" s="34"/>
      <c r="F122" s="33"/>
      <c r="G122" s="33"/>
      <c r="H122" s="33"/>
      <c r="I122" s="10"/>
    </row>
    <row r="123" spans="1:9" s="16" customFormat="1" ht="17.100000000000001" customHeight="1" x14ac:dyDescent="0.25">
      <c r="A123" s="38">
        <v>1</v>
      </c>
      <c r="B123" s="38" t="s">
        <v>279</v>
      </c>
      <c r="C123" s="38">
        <v>1.2</v>
      </c>
      <c r="D123" s="35" t="s">
        <v>281</v>
      </c>
      <c r="E123" s="34"/>
      <c r="F123" s="33"/>
      <c r="G123" s="33"/>
      <c r="H123" s="33"/>
      <c r="I123" s="10"/>
    </row>
    <row r="124" spans="1:9" s="16" customFormat="1" ht="17.100000000000001" customHeight="1" x14ac:dyDescent="0.25">
      <c r="A124" s="38">
        <v>1</v>
      </c>
      <c r="B124" s="38" t="s">
        <v>279</v>
      </c>
      <c r="C124" s="38">
        <v>1.3</v>
      </c>
      <c r="D124" s="35" t="s">
        <v>282</v>
      </c>
      <c r="E124" s="34"/>
      <c r="F124" s="33"/>
      <c r="G124" s="33"/>
      <c r="H124" s="33"/>
      <c r="I124" s="10"/>
    </row>
    <row r="125" spans="1:9" s="16" customFormat="1" ht="17.100000000000001" customHeight="1" x14ac:dyDescent="0.25">
      <c r="A125" s="38">
        <v>1</v>
      </c>
      <c r="B125" s="38" t="s">
        <v>279</v>
      </c>
      <c r="C125" s="38">
        <v>1.4</v>
      </c>
      <c r="D125" s="35" t="s">
        <v>283</v>
      </c>
      <c r="E125" s="34"/>
      <c r="F125" s="33"/>
      <c r="G125" s="33"/>
      <c r="H125" s="33"/>
      <c r="I125" s="10"/>
    </row>
    <row r="126" spans="1:9" s="16" customFormat="1" ht="17.100000000000001" customHeight="1" x14ac:dyDescent="0.25">
      <c r="A126" s="38">
        <v>2</v>
      </c>
      <c r="B126" s="38" t="s">
        <v>279</v>
      </c>
      <c r="C126" s="38">
        <v>2.2999999999999998</v>
      </c>
      <c r="D126" s="35" t="s">
        <v>286</v>
      </c>
      <c r="E126" s="34"/>
      <c r="F126" s="33"/>
      <c r="G126" s="33"/>
      <c r="H126" s="33"/>
      <c r="I126" s="10"/>
    </row>
    <row r="127" spans="1:9" s="16" customFormat="1" ht="17.100000000000001" customHeight="1" x14ac:dyDescent="0.25">
      <c r="A127" s="38">
        <v>2</v>
      </c>
      <c r="B127" s="38" t="s">
        <v>279</v>
      </c>
      <c r="C127" s="38">
        <v>2.4</v>
      </c>
      <c r="D127" s="35" t="s">
        <v>287</v>
      </c>
      <c r="E127" s="34"/>
      <c r="F127" s="33"/>
      <c r="G127" s="33"/>
      <c r="H127" s="33"/>
      <c r="I127" s="10"/>
    </row>
    <row r="128" spans="1:9" s="16" customFormat="1" ht="17.100000000000001" customHeight="1" x14ac:dyDescent="0.25">
      <c r="A128" s="38">
        <v>2</v>
      </c>
      <c r="B128" s="38" t="s">
        <v>279</v>
      </c>
      <c r="C128" s="38">
        <v>2.5</v>
      </c>
      <c r="D128" s="35" t="s">
        <v>288</v>
      </c>
      <c r="E128" s="34"/>
      <c r="F128" s="33"/>
      <c r="G128" s="33"/>
      <c r="H128" s="33"/>
      <c r="I128" s="10"/>
    </row>
    <row r="129" spans="1:9" s="16" customFormat="1" ht="17.100000000000001" customHeight="1" x14ac:dyDescent="0.25">
      <c r="A129" s="38">
        <v>4</v>
      </c>
      <c r="B129" s="38" t="s">
        <v>279</v>
      </c>
      <c r="C129" s="38">
        <v>4.0999999999999996</v>
      </c>
      <c r="D129" s="35" t="s">
        <v>291</v>
      </c>
      <c r="E129" s="34"/>
      <c r="F129" s="33"/>
      <c r="G129" s="33"/>
      <c r="H129" s="33"/>
      <c r="I129" s="10"/>
    </row>
    <row r="130" spans="1:9" s="16" customFormat="1" ht="17.100000000000001" customHeight="1" x14ac:dyDescent="0.25">
      <c r="A130" s="38">
        <v>1</v>
      </c>
      <c r="B130" s="38" t="s">
        <v>264</v>
      </c>
      <c r="C130" s="38">
        <v>1.1000000000000001</v>
      </c>
      <c r="D130" s="35" t="s">
        <v>265</v>
      </c>
      <c r="E130" s="34"/>
      <c r="F130" s="33"/>
      <c r="G130" s="33"/>
      <c r="H130" s="33"/>
      <c r="I130" s="10"/>
    </row>
    <row r="131" spans="1:9" s="16" customFormat="1" ht="17.100000000000001" customHeight="1" x14ac:dyDescent="0.25">
      <c r="A131" s="38">
        <v>2</v>
      </c>
      <c r="B131" s="38" t="s">
        <v>264</v>
      </c>
      <c r="C131" s="38">
        <v>2.2000000000000002</v>
      </c>
      <c r="D131" s="35" t="s">
        <v>396</v>
      </c>
      <c r="E131" s="34"/>
      <c r="F131" s="33"/>
      <c r="G131" s="33"/>
      <c r="H131" s="33"/>
      <c r="I131" s="10"/>
    </row>
    <row r="132" spans="1:9" s="16" customFormat="1" ht="17.100000000000001" customHeight="1" x14ac:dyDescent="0.25">
      <c r="A132" s="38">
        <v>2</v>
      </c>
      <c r="B132" s="38" t="s">
        <v>264</v>
      </c>
      <c r="C132" s="38">
        <v>2.2999999999999998</v>
      </c>
      <c r="D132" s="35" t="s">
        <v>268</v>
      </c>
      <c r="E132" s="34"/>
      <c r="F132" s="33"/>
      <c r="G132" s="33"/>
      <c r="H132" s="33"/>
      <c r="I132" s="10"/>
    </row>
    <row r="133" spans="1:9" s="16" customFormat="1" ht="17.100000000000001" customHeight="1" x14ac:dyDescent="0.25">
      <c r="A133" s="38">
        <v>2</v>
      </c>
      <c r="B133" s="38" t="s">
        <v>264</v>
      </c>
      <c r="C133" s="38">
        <v>2.4</v>
      </c>
      <c r="D133" s="35" t="s">
        <v>269</v>
      </c>
      <c r="E133" s="34"/>
      <c r="F133" s="33"/>
      <c r="G133" s="33"/>
      <c r="H133" s="33"/>
      <c r="I133" s="10"/>
    </row>
    <row r="134" spans="1:9" s="16" customFormat="1" ht="17.100000000000001" customHeight="1" x14ac:dyDescent="0.25">
      <c r="A134" s="38">
        <v>2</v>
      </c>
      <c r="B134" s="38" t="s">
        <v>264</v>
      </c>
      <c r="C134" s="38">
        <v>2.5</v>
      </c>
      <c r="D134" s="35" t="s">
        <v>622</v>
      </c>
      <c r="E134" s="34"/>
      <c r="F134" s="33"/>
      <c r="G134" s="33"/>
      <c r="H134" s="33"/>
      <c r="I134" s="10"/>
    </row>
    <row r="135" spans="1:9" s="16" customFormat="1" ht="17.100000000000001" customHeight="1" x14ac:dyDescent="0.25">
      <c r="A135" s="38">
        <v>2</v>
      </c>
      <c r="B135" s="38" t="s">
        <v>264</v>
      </c>
      <c r="C135" s="38">
        <v>2.6</v>
      </c>
      <c r="D135" s="35" t="s">
        <v>271</v>
      </c>
      <c r="E135" s="34"/>
      <c r="F135" s="33"/>
      <c r="G135" s="33"/>
      <c r="H135" s="33"/>
      <c r="I135" s="10"/>
    </row>
    <row r="136" spans="1:9" s="16" customFormat="1" ht="17.100000000000001" customHeight="1" x14ac:dyDescent="0.25">
      <c r="A136" s="38">
        <v>3</v>
      </c>
      <c r="B136" s="38" t="s">
        <v>264</v>
      </c>
      <c r="C136" s="38">
        <v>3.1</v>
      </c>
      <c r="D136" s="35" t="s">
        <v>623</v>
      </c>
      <c r="E136" s="34"/>
      <c r="F136" s="33"/>
      <c r="G136" s="33"/>
      <c r="H136" s="33"/>
      <c r="I136" s="10"/>
    </row>
    <row r="137" spans="1:9" s="16" customFormat="1" ht="17.100000000000001" customHeight="1" x14ac:dyDescent="0.25">
      <c r="A137" s="38">
        <v>1</v>
      </c>
      <c r="B137" s="38" t="s">
        <v>273</v>
      </c>
      <c r="C137" s="38">
        <v>1.1000000000000001</v>
      </c>
      <c r="D137" s="35" t="s">
        <v>274</v>
      </c>
      <c r="E137" s="34"/>
      <c r="F137" s="33"/>
      <c r="G137" s="33"/>
      <c r="H137" s="33"/>
      <c r="I137" s="10"/>
    </row>
    <row r="138" spans="1:9" s="16" customFormat="1" ht="17.100000000000001" customHeight="1" x14ac:dyDescent="0.25">
      <c r="A138" s="38">
        <v>2</v>
      </c>
      <c r="B138" s="38" t="s">
        <v>273</v>
      </c>
      <c r="C138" s="38">
        <v>2.1</v>
      </c>
      <c r="D138" s="35" t="s">
        <v>624</v>
      </c>
      <c r="E138" s="34"/>
      <c r="F138" s="33"/>
      <c r="G138" s="33"/>
      <c r="H138" s="33"/>
      <c r="I138" s="10"/>
    </row>
    <row r="139" spans="1:9" s="16" customFormat="1" ht="17.100000000000001" customHeight="1" x14ac:dyDescent="0.25">
      <c r="A139" s="38">
        <v>2</v>
      </c>
      <c r="B139" s="38" t="s">
        <v>273</v>
      </c>
      <c r="C139" s="38">
        <v>2.2000000000000002</v>
      </c>
      <c r="D139" s="35" t="s">
        <v>625</v>
      </c>
      <c r="E139" s="34"/>
      <c r="F139" s="33"/>
      <c r="G139" s="33"/>
      <c r="H139" s="33"/>
      <c r="I139" s="10"/>
    </row>
    <row r="140" spans="1:9" s="16" customFormat="1" ht="17.100000000000001" customHeight="1" x14ac:dyDescent="0.25">
      <c r="A140" s="38">
        <v>3</v>
      </c>
      <c r="B140" s="38" t="s">
        <v>273</v>
      </c>
      <c r="C140" s="38">
        <v>3.1</v>
      </c>
      <c r="D140" s="35" t="s">
        <v>626</v>
      </c>
      <c r="E140" s="34"/>
      <c r="F140" s="33"/>
      <c r="G140" s="33"/>
      <c r="H140" s="33"/>
      <c r="I140" s="10"/>
    </row>
    <row r="141" spans="1:9" s="16" customFormat="1" ht="17.100000000000001" customHeight="1" x14ac:dyDescent="0.25">
      <c r="A141" s="38">
        <v>1</v>
      </c>
      <c r="B141" s="38" t="s">
        <v>313</v>
      </c>
      <c r="C141" s="38">
        <v>1.1000000000000001</v>
      </c>
      <c r="D141" s="35" t="s">
        <v>314</v>
      </c>
      <c r="E141" s="34"/>
      <c r="F141" s="33"/>
      <c r="G141" s="33"/>
      <c r="H141" s="33"/>
      <c r="I141" s="10"/>
    </row>
    <row r="142" spans="1:9" s="16" customFormat="1" ht="17.100000000000001" customHeight="1" x14ac:dyDescent="0.25">
      <c r="A142" s="38">
        <v>2</v>
      </c>
      <c r="B142" s="38" t="s">
        <v>313</v>
      </c>
      <c r="C142" s="38">
        <v>2.1</v>
      </c>
      <c r="D142" s="35" t="s">
        <v>627</v>
      </c>
      <c r="E142" s="34"/>
      <c r="F142" s="33"/>
      <c r="G142" s="33"/>
      <c r="H142" s="33"/>
      <c r="I142" s="10"/>
    </row>
    <row r="143" spans="1:9" s="16" customFormat="1" ht="17.100000000000001" customHeight="1" x14ac:dyDescent="0.25">
      <c r="A143" s="38">
        <v>2</v>
      </c>
      <c r="B143" s="38" t="s">
        <v>313</v>
      </c>
      <c r="C143" s="38">
        <v>2.2999999999999998</v>
      </c>
      <c r="D143" s="35" t="s">
        <v>628</v>
      </c>
      <c r="E143" s="34"/>
      <c r="F143" s="33"/>
      <c r="G143" s="33"/>
      <c r="H143" s="33"/>
      <c r="I143" s="10"/>
    </row>
    <row r="144" spans="1:9" s="16" customFormat="1" ht="17.100000000000001" customHeight="1" x14ac:dyDescent="0.25">
      <c r="A144" s="38">
        <v>3</v>
      </c>
      <c r="B144" s="38" t="s">
        <v>313</v>
      </c>
      <c r="C144" s="38">
        <v>3.1</v>
      </c>
      <c r="D144" s="35" t="s">
        <v>629</v>
      </c>
      <c r="E144" s="34"/>
      <c r="F144" s="33"/>
      <c r="G144" s="33"/>
      <c r="H144" s="33"/>
      <c r="I144" s="10"/>
    </row>
    <row r="145" spans="1:9" s="16" customFormat="1" ht="17.100000000000001" customHeight="1" x14ac:dyDescent="0.25">
      <c r="A145" s="38">
        <v>3</v>
      </c>
      <c r="B145" s="38" t="s">
        <v>313</v>
      </c>
      <c r="C145" s="38">
        <v>3.2</v>
      </c>
      <c r="D145" s="35" t="s">
        <v>630</v>
      </c>
      <c r="E145" s="34"/>
      <c r="F145" s="33"/>
      <c r="G145" s="33"/>
      <c r="H145" s="33"/>
      <c r="I145" s="10"/>
    </row>
    <row r="146" spans="1:9" s="16" customFormat="1" ht="17.100000000000001" customHeight="1" x14ac:dyDescent="0.25">
      <c r="A146" s="38">
        <v>3</v>
      </c>
      <c r="B146" s="38" t="s">
        <v>313</v>
      </c>
      <c r="C146" s="38">
        <v>3.3</v>
      </c>
      <c r="D146" s="35" t="s">
        <v>631</v>
      </c>
      <c r="E146" s="34"/>
      <c r="F146" s="33"/>
      <c r="G146" s="33"/>
      <c r="H146" s="33"/>
      <c r="I146" s="10"/>
    </row>
  </sheetData>
  <mergeCells count="1">
    <mergeCell ref="A1:D1"/>
  </mergeCells>
  <conditionalFormatting sqref="E3:E146">
    <cfRule type="cellIs" dxfId="15" priority="1" operator="equal">
      <formula>"Adaptable"</formula>
    </cfRule>
    <cfRule type="cellIs" dxfId="14" priority="2" operator="equal">
      <formula>"Applicable"</formula>
    </cfRule>
    <cfRule type="cellIs" dxfId="13" priority="3" operator="equal">
      <formula>"Equivalent"</formula>
    </cfRule>
  </conditionalFormatting>
  <dataValidations count="1">
    <dataValidation type="list" allowBlank="1" showInputMessage="1" showErrorMessage="1" sqref="E3:E146" xr:uid="{689E651F-ECAE-4948-A560-E06A8C69553B}">
      <formula1>$M$3:$M$5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7CFF1-4DDF-4B4C-8428-93776D63A05F}">
  <dimension ref="A1:G278"/>
  <sheetViews>
    <sheetView showGridLines="0" topLeftCell="D1" zoomScaleNormal="85" workbookViewId="0">
      <selection activeCell="F3" sqref="F3:G33"/>
    </sheetView>
  </sheetViews>
  <sheetFormatPr baseColWidth="10" defaultRowHeight="15" x14ac:dyDescent="0.2"/>
  <cols>
    <col min="1" max="1" width="7.42578125" style="11" customWidth="1"/>
    <col min="2" max="2" width="8.140625" style="11" customWidth="1"/>
    <col min="3" max="3" width="10.7109375" style="11" customWidth="1"/>
    <col min="4" max="4" width="229.7109375" style="1" bestFit="1" customWidth="1"/>
    <col min="5" max="5" width="11.42578125" style="1"/>
    <col min="6" max="6" width="8.7109375" style="55" customWidth="1"/>
    <col min="7" max="7" width="7.28515625" style="11" customWidth="1"/>
    <col min="8" max="16384" width="11.42578125" style="1"/>
  </cols>
  <sheetData>
    <row r="1" spans="1:7" ht="30" x14ac:dyDescent="0.4">
      <c r="A1" s="136" t="s">
        <v>11</v>
      </c>
      <c r="B1" s="136"/>
      <c r="C1" s="136"/>
      <c r="D1" s="136"/>
    </row>
    <row r="2" spans="1:7" s="40" customFormat="1" ht="17.100000000000001" customHeight="1" x14ac:dyDescent="0.2">
      <c r="A2" s="25" t="s">
        <v>6</v>
      </c>
      <c r="B2" s="25" t="s">
        <v>7</v>
      </c>
      <c r="C2" s="25" t="s">
        <v>8</v>
      </c>
      <c r="D2" s="39" t="s">
        <v>9</v>
      </c>
      <c r="F2" s="80" t="s">
        <v>7</v>
      </c>
      <c r="G2" s="57" t="s">
        <v>538</v>
      </c>
    </row>
    <row r="3" spans="1:7" s="16" customFormat="1" ht="17.100000000000001" customHeight="1" x14ac:dyDescent="0.25">
      <c r="A3" s="19">
        <v>1</v>
      </c>
      <c r="B3" s="15" t="s">
        <v>13</v>
      </c>
      <c r="C3" s="15">
        <v>1.1000000000000001</v>
      </c>
      <c r="D3" s="17" t="s">
        <v>14</v>
      </c>
      <c r="F3" s="61" t="s">
        <v>13</v>
      </c>
      <c r="G3" s="37">
        <f>COUNTIF($B$3:$B$300, F3)</f>
        <v>11</v>
      </c>
    </row>
    <row r="4" spans="1:7" s="16" customFormat="1" ht="17.100000000000001" customHeight="1" x14ac:dyDescent="0.25">
      <c r="A4" s="19">
        <v>2</v>
      </c>
      <c r="B4" s="15" t="s">
        <v>13</v>
      </c>
      <c r="C4" s="15">
        <v>2.1</v>
      </c>
      <c r="D4" s="17" t="s">
        <v>15</v>
      </c>
      <c r="F4" s="61" t="s">
        <v>25</v>
      </c>
      <c r="G4" s="37">
        <f t="shared" ref="G4:G33" si="0">COUNTIF($B$3:$B$300, F4)</f>
        <v>7</v>
      </c>
    </row>
    <row r="5" spans="1:7" s="16" customFormat="1" ht="17.100000000000001" customHeight="1" x14ac:dyDescent="0.25">
      <c r="A5" s="19">
        <v>2</v>
      </c>
      <c r="B5" s="15" t="s">
        <v>13</v>
      </c>
      <c r="C5" s="15">
        <v>2.2000000000000002</v>
      </c>
      <c r="D5" s="17" t="s">
        <v>16</v>
      </c>
      <c r="F5" s="61" t="s">
        <v>33</v>
      </c>
      <c r="G5" s="37">
        <f t="shared" si="0"/>
        <v>7</v>
      </c>
    </row>
    <row r="6" spans="1:7" s="16" customFormat="1" ht="17.100000000000001" customHeight="1" x14ac:dyDescent="0.25">
      <c r="A6" s="19">
        <v>3</v>
      </c>
      <c r="B6" s="15" t="s">
        <v>13</v>
      </c>
      <c r="C6" s="15">
        <v>3.1</v>
      </c>
      <c r="D6" s="17" t="s">
        <v>17</v>
      </c>
      <c r="F6" s="61" t="s">
        <v>40</v>
      </c>
      <c r="G6" s="37">
        <f t="shared" si="0"/>
        <v>6</v>
      </c>
    </row>
    <row r="7" spans="1:7" s="16" customFormat="1" ht="17.100000000000001" customHeight="1" x14ac:dyDescent="0.25">
      <c r="A7" s="19">
        <v>3</v>
      </c>
      <c r="B7" s="15" t="s">
        <v>13</v>
      </c>
      <c r="C7" s="15">
        <v>3.2</v>
      </c>
      <c r="D7" s="17" t="s">
        <v>18</v>
      </c>
      <c r="F7" s="61" t="s">
        <v>47</v>
      </c>
      <c r="G7" s="37">
        <f t="shared" si="0"/>
        <v>7</v>
      </c>
    </row>
    <row r="8" spans="1:7" s="16" customFormat="1" ht="17.100000000000001" customHeight="1" x14ac:dyDescent="0.25">
      <c r="A8" s="19">
        <v>3</v>
      </c>
      <c r="B8" s="15" t="s">
        <v>13</v>
      </c>
      <c r="C8" s="15">
        <v>3.3</v>
      </c>
      <c r="D8" s="17" t="s">
        <v>19</v>
      </c>
      <c r="F8" s="61" t="s">
        <v>55</v>
      </c>
      <c r="G8" s="37">
        <f t="shared" si="0"/>
        <v>8</v>
      </c>
    </row>
    <row r="9" spans="1:7" s="16" customFormat="1" ht="17.100000000000001" customHeight="1" x14ac:dyDescent="0.25">
      <c r="A9" s="19">
        <v>3</v>
      </c>
      <c r="B9" s="15" t="s">
        <v>13</v>
      </c>
      <c r="C9" s="15">
        <v>3.4</v>
      </c>
      <c r="D9" s="17" t="s">
        <v>20</v>
      </c>
      <c r="F9" s="61" t="s">
        <v>64</v>
      </c>
      <c r="G9" s="37">
        <f t="shared" si="0"/>
        <v>8</v>
      </c>
    </row>
    <row r="10" spans="1:7" s="16" customFormat="1" ht="17.100000000000001" customHeight="1" x14ac:dyDescent="0.25">
      <c r="A10" s="19">
        <v>3</v>
      </c>
      <c r="B10" s="15" t="s">
        <v>13</v>
      </c>
      <c r="C10" s="15">
        <v>3.5</v>
      </c>
      <c r="D10" s="17" t="s">
        <v>21</v>
      </c>
      <c r="F10" s="61" t="s">
        <v>73</v>
      </c>
      <c r="G10" s="37">
        <f t="shared" si="0"/>
        <v>9</v>
      </c>
    </row>
    <row r="11" spans="1:7" s="16" customFormat="1" ht="17.100000000000001" customHeight="1" x14ac:dyDescent="0.25">
      <c r="A11" s="19">
        <v>4</v>
      </c>
      <c r="B11" s="15" t="s">
        <v>13</v>
      </c>
      <c r="C11" s="15">
        <v>4.0999999999999996</v>
      </c>
      <c r="D11" s="17" t="s">
        <v>22</v>
      </c>
      <c r="F11" s="61" t="s">
        <v>83</v>
      </c>
      <c r="G11" s="37">
        <f t="shared" si="0"/>
        <v>6</v>
      </c>
    </row>
    <row r="12" spans="1:7" s="16" customFormat="1" ht="17.100000000000001" customHeight="1" x14ac:dyDescent="0.25">
      <c r="A12" s="19">
        <v>4</v>
      </c>
      <c r="B12" s="15" t="s">
        <v>13</v>
      </c>
      <c r="C12" s="15">
        <v>4.2</v>
      </c>
      <c r="D12" s="17" t="s">
        <v>23</v>
      </c>
      <c r="F12" s="61" t="s">
        <v>90</v>
      </c>
      <c r="G12" s="37">
        <f t="shared" si="0"/>
        <v>6</v>
      </c>
    </row>
    <row r="13" spans="1:7" s="16" customFormat="1" ht="17.100000000000001" customHeight="1" x14ac:dyDescent="0.25">
      <c r="A13" s="19">
        <v>5</v>
      </c>
      <c r="B13" s="15" t="s">
        <v>13</v>
      </c>
      <c r="C13" s="15">
        <v>5.0999999999999996</v>
      </c>
      <c r="D13" s="17" t="s">
        <v>24</v>
      </c>
      <c r="F13" s="61" t="s">
        <v>97</v>
      </c>
      <c r="G13" s="37">
        <f t="shared" si="0"/>
        <v>8</v>
      </c>
    </row>
    <row r="14" spans="1:7" s="16" customFormat="1" ht="17.100000000000001" customHeight="1" x14ac:dyDescent="0.25">
      <c r="A14" s="15">
        <v>1</v>
      </c>
      <c r="B14" s="15" t="s">
        <v>25</v>
      </c>
      <c r="C14" s="15">
        <v>1.1000000000000001</v>
      </c>
      <c r="D14" s="17" t="s">
        <v>26</v>
      </c>
      <c r="F14" s="61" t="s">
        <v>106</v>
      </c>
      <c r="G14" s="37">
        <f t="shared" si="0"/>
        <v>7</v>
      </c>
    </row>
    <row r="15" spans="1:7" s="16" customFormat="1" ht="17.100000000000001" customHeight="1" x14ac:dyDescent="0.25">
      <c r="A15" s="15">
        <v>2</v>
      </c>
      <c r="B15" s="15" t="s">
        <v>25</v>
      </c>
      <c r="C15" s="15">
        <v>2.1</v>
      </c>
      <c r="D15" s="17" t="s">
        <v>28</v>
      </c>
      <c r="F15" s="61" t="s">
        <v>114</v>
      </c>
      <c r="G15" s="37">
        <f t="shared" si="0"/>
        <v>6</v>
      </c>
    </row>
    <row r="16" spans="1:7" s="16" customFormat="1" ht="17.100000000000001" customHeight="1" x14ac:dyDescent="0.25">
      <c r="A16" s="15">
        <v>2</v>
      </c>
      <c r="B16" s="15" t="s">
        <v>25</v>
      </c>
      <c r="C16" s="15">
        <v>2.2000000000000002</v>
      </c>
      <c r="D16" s="17" t="s">
        <v>27</v>
      </c>
      <c r="F16" s="61" t="s">
        <v>121</v>
      </c>
      <c r="G16" s="37">
        <f t="shared" si="0"/>
        <v>22</v>
      </c>
    </row>
    <row r="17" spans="1:7" s="16" customFormat="1" ht="17.100000000000001" customHeight="1" x14ac:dyDescent="0.25">
      <c r="A17" s="15">
        <v>2</v>
      </c>
      <c r="B17" s="15" t="s">
        <v>25</v>
      </c>
      <c r="C17" s="15">
        <v>2.2999999999999998</v>
      </c>
      <c r="D17" s="17" t="s">
        <v>29</v>
      </c>
      <c r="F17" s="61" t="s">
        <v>144</v>
      </c>
      <c r="G17" s="37">
        <f t="shared" si="0"/>
        <v>10</v>
      </c>
    </row>
    <row r="18" spans="1:7" s="16" customFormat="1" ht="17.100000000000001" customHeight="1" x14ac:dyDescent="0.25">
      <c r="A18" s="15">
        <v>2</v>
      </c>
      <c r="B18" s="15" t="s">
        <v>25</v>
      </c>
      <c r="C18" s="15">
        <v>2.4</v>
      </c>
      <c r="D18" s="17" t="s">
        <v>30</v>
      </c>
      <c r="F18" s="61" t="s">
        <v>155</v>
      </c>
      <c r="G18" s="37">
        <f t="shared" si="0"/>
        <v>10</v>
      </c>
    </row>
    <row r="19" spans="1:7" s="16" customFormat="1" ht="17.100000000000001" customHeight="1" x14ac:dyDescent="0.25">
      <c r="A19" s="15">
        <v>2</v>
      </c>
      <c r="B19" s="15" t="s">
        <v>25</v>
      </c>
      <c r="C19" s="15">
        <v>2.5</v>
      </c>
      <c r="D19" s="17" t="s">
        <v>31</v>
      </c>
      <c r="F19" s="61" t="s">
        <v>166</v>
      </c>
      <c r="G19" s="37">
        <f t="shared" si="0"/>
        <v>9</v>
      </c>
    </row>
    <row r="20" spans="1:7" s="16" customFormat="1" ht="17.100000000000001" customHeight="1" x14ac:dyDescent="0.25">
      <c r="A20" s="15">
        <v>2</v>
      </c>
      <c r="B20" s="15" t="s">
        <v>25</v>
      </c>
      <c r="C20" s="15">
        <v>2.6</v>
      </c>
      <c r="D20" s="17" t="s">
        <v>32</v>
      </c>
      <c r="F20" s="61" t="s">
        <v>176</v>
      </c>
      <c r="G20" s="37">
        <f t="shared" si="0"/>
        <v>6</v>
      </c>
    </row>
    <row r="21" spans="1:7" s="16" customFormat="1" ht="17.100000000000001" customHeight="1" x14ac:dyDescent="0.25">
      <c r="A21" s="15">
        <v>1</v>
      </c>
      <c r="B21" s="15" t="s">
        <v>33</v>
      </c>
      <c r="C21" s="15">
        <v>1.1000000000000001</v>
      </c>
      <c r="D21" s="17" t="s">
        <v>392</v>
      </c>
      <c r="F21" s="61" t="s">
        <v>183</v>
      </c>
      <c r="G21" s="37">
        <f t="shared" si="0"/>
        <v>15</v>
      </c>
    </row>
    <row r="22" spans="1:7" s="16" customFormat="1" ht="17.100000000000001" customHeight="1" x14ac:dyDescent="0.25">
      <c r="A22" s="15">
        <v>2</v>
      </c>
      <c r="B22" s="15" t="s">
        <v>33</v>
      </c>
      <c r="C22" s="15">
        <v>2.1</v>
      </c>
      <c r="D22" s="17" t="s">
        <v>34</v>
      </c>
      <c r="F22" s="61" t="s">
        <v>199</v>
      </c>
      <c r="G22" s="37">
        <f t="shared" si="0"/>
        <v>10</v>
      </c>
    </row>
    <row r="23" spans="1:7" s="16" customFormat="1" ht="17.100000000000001" customHeight="1" x14ac:dyDescent="0.25">
      <c r="A23" s="15">
        <v>2</v>
      </c>
      <c r="B23" s="15" t="s">
        <v>33</v>
      </c>
      <c r="C23" s="15">
        <v>2.2000000000000002</v>
      </c>
      <c r="D23" s="17" t="s">
        <v>35</v>
      </c>
      <c r="F23" s="61" t="s">
        <v>210</v>
      </c>
      <c r="G23" s="37">
        <f t="shared" si="0"/>
        <v>12</v>
      </c>
    </row>
    <row r="24" spans="1:7" s="16" customFormat="1" ht="17.100000000000001" customHeight="1" x14ac:dyDescent="0.25">
      <c r="A24" s="15">
        <v>2</v>
      </c>
      <c r="B24" s="15" t="s">
        <v>33</v>
      </c>
      <c r="C24" s="15">
        <v>2.2999999999999998</v>
      </c>
      <c r="D24" s="17" t="s">
        <v>36</v>
      </c>
      <c r="F24" s="61" t="s">
        <v>223</v>
      </c>
      <c r="G24" s="37">
        <f t="shared" si="0"/>
        <v>6</v>
      </c>
    </row>
    <row r="25" spans="1:7" s="16" customFormat="1" ht="17.100000000000001" customHeight="1" x14ac:dyDescent="0.25">
      <c r="A25" s="15">
        <v>3</v>
      </c>
      <c r="B25" s="15" t="s">
        <v>33</v>
      </c>
      <c r="C25" s="15">
        <v>3.1</v>
      </c>
      <c r="D25" s="17" t="s">
        <v>37</v>
      </c>
      <c r="F25" s="61" t="s">
        <v>230</v>
      </c>
      <c r="G25" s="37">
        <f t="shared" si="0"/>
        <v>10</v>
      </c>
    </row>
    <row r="26" spans="1:7" s="16" customFormat="1" ht="17.100000000000001" customHeight="1" x14ac:dyDescent="0.25">
      <c r="A26" s="15">
        <v>3</v>
      </c>
      <c r="B26" s="15" t="s">
        <v>33</v>
      </c>
      <c r="C26" s="15">
        <v>3.2</v>
      </c>
      <c r="D26" s="17" t="s">
        <v>38</v>
      </c>
      <c r="F26" s="61" t="s">
        <v>241</v>
      </c>
      <c r="G26" s="37">
        <f t="shared" si="0"/>
        <v>13</v>
      </c>
    </row>
    <row r="27" spans="1:7" s="16" customFormat="1" ht="17.100000000000001" customHeight="1" x14ac:dyDescent="0.25">
      <c r="A27" s="15">
        <v>3</v>
      </c>
      <c r="B27" s="15" t="s">
        <v>33</v>
      </c>
      <c r="C27" s="15">
        <v>3.3</v>
      </c>
      <c r="D27" s="17" t="s">
        <v>39</v>
      </c>
      <c r="F27" s="61" t="s">
        <v>255</v>
      </c>
      <c r="G27" s="37">
        <f t="shared" si="0"/>
        <v>8</v>
      </c>
    </row>
    <row r="28" spans="1:7" s="16" customFormat="1" ht="17.100000000000001" customHeight="1" x14ac:dyDescent="0.25">
      <c r="A28" s="15">
        <v>1</v>
      </c>
      <c r="B28" s="15" t="s">
        <v>40</v>
      </c>
      <c r="C28" s="15">
        <v>1.1000000000000001</v>
      </c>
      <c r="D28" s="17" t="s">
        <v>41</v>
      </c>
      <c r="F28" s="61" t="s">
        <v>264</v>
      </c>
      <c r="G28" s="37">
        <f t="shared" si="0"/>
        <v>8</v>
      </c>
    </row>
    <row r="29" spans="1:7" s="16" customFormat="1" ht="17.100000000000001" customHeight="1" x14ac:dyDescent="0.25">
      <c r="A29" s="15">
        <v>1</v>
      </c>
      <c r="B29" s="15" t="s">
        <v>40</v>
      </c>
      <c r="C29" s="15">
        <v>1.2</v>
      </c>
      <c r="D29" s="17" t="s">
        <v>42</v>
      </c>
      <c r="F29" s="61" t="s">
        <v>273</v>
      </c>
      <c r="G29" s="37">
        <f t="shared" si="0"/>
        <v>5</v>
      </c>
    </row>
    <row r="30" spans="1:7" s="16" customFormat="1" ht="17.100000000000001" customHeight="1" x14ac:dyDescent="0.25">
      <c r="A30" s="15">
        <v>2</v>
      </c>
      <c r="B30" s="15" t="s">
        <v>40</v>
      </c>
      <c r="C30" s="15">
        <v>2.1</v>
      </c>
      <c r="D30" s="17" t="s">
        <v>43</v>
      </c>
      <c r="F30" s="61" t="s">
        <v>279</v>
      </c>
      <c r="G30" s="37">
        <f t="shared" si="0"/>
        <v>12</v>
      </c>
    </row>
    <row r="31" spans="1:7" s="16" customFormat="1" ht="17.100000000000001" customHeight="1" x14ac:dyDescent="0.25">
      <c r="A31" s="15">
        <v>2</v>
      </c>
      <c r="B31" s="15" t="s">
        <v>40</v>
      </c>
      <c r="C31" s="15">
        <v>2.2000000000000002</v>
      </c>
      <c r="D31" s="17" t="s">
        <v>44</v>
      </c>
      <c r="F31" s="61" t="s">
        <v>292</v>
      </c>
      <c r="G31" s="37">
        <f t="shared" si="0"/>
        <v>10</v>
      </c>
    </row>
    <row r="32" spans="1:7" s="16" customFormat="1" ht="17.100000000000001" customHeight="1" x14ac:dyDescent="0.25">
      <c r="A32" s="15">
        <v>3</v>
      </c>
      <c r="B32" s="15" t="s">
        <v>40</v>
      </c>
      <c r="C32" s="15">
        <v>3.1</v>
      </c>
      <c r="D32" s="17" t="s">
        <v>45</v>
      </c>
      <c r="F32" s="61" t="s">
        <v>305</v>
      </c>
      <c r="G32" s="37">
        <f t="shared" si="0"/>
        <v>7</v>
      </c>
    </row>
    <row r="33" spans="1:7" s="16" customFormat="1" ht="17.100000000000001" customHeight="1" x14ac:dyDescent="0.25">
      <c r="A33" s="15">
        <v>3</v>
      </c>
      <c r="B33" s="15" t="s">
        <v>40</v>
      </c>
      <c r="C33" s="15">
        <v>3.2</v>
      </c>
      <c r="D33" s="17" t="s">
        <v>46</v>
      </c>
      <c r="F33" s="61" t="s">
        <v>313</v>
      </c>
      <c r="G33" s="37">
        <f t="shared" si="0"/>
        <v>7</v>
      </c>
    </row>
    <row r="34" spans="1:7" s="16" customFormat="1" ht="17.100000000000001" customHeight="1" x14ac:dyDescent="0.25">
      <c r="A34" s="15">
        <v>1</v>
      </c>
      <c r="B34" s="15" t="s">
        <v>47</v>
      </c>
      <c r="C34" s="15">
        <v>1.1000000000000001</v>
      </c>
      <c r="D34" s="17" t="s">
        <v>48</v>
      </c>
      <c r="F34" s="59"/>
      <c r="G34" s="60"/>
    </row>
    <row r="35" spans="1:7" s="16" customFormat="1" ht="17.100000000000001" customHeight="1" x14ac:dyDescent="0.25">
      <c r="A35" s="15">
        <v>1</v>
      </c>
      <c r="B35" s="15" t="s">
        <v>47</v>
      </c>
      <c r="C35" s="15">
        <v>1.2</v>
      </c>
      <c r="D35" s="17" t="s">
        <v>49</v>
      </c>
      <c r="F35" s="59"/>
      <c r="G35" s="60"/>
    </row>
    <row r="36" spans="1:7" s="16" customFormat="1" ht="17.100000000000001" customHeight="1" x14ac:dyDescent="0.25">
      <c r="A36" s="15">
        <v>2</v>
      </c>
      <c r="B36" s="15" t="s">
        <v>47</v>
      </c>
      <c r="C36" s="15">
        <v>2.1</v>
      </c>
      <c r="D36" s="17" t="s">
        <v>50</v>
      </c>
      <c r="F36" s="59"/>
      <c r="G36" s="60"/>
    </row>
    <row r="37" spans="1:7" s="16" customFormat="1" ht="17.100000000000001" customHeight="1" x14ac:dyDescent="0.25">
      <c r="A37" s="15">
        <v>2</v>
      </c>
      <c r="B37" s="15" t="s">
        <v>47</v>
      </c>
      <c r="C37" s="15">
        <v>2.2000000000000002</v>
      </c>
      <c r="D37" s="17" t="s">
        <v>51</v>
      </c>
      <c r="F37" s="59"/>
      <c r="G37" s="60"/>
    </row>
    <row r="38" spans="1:7" s="16" customFormat="1" ht="17.100000000000001" customHeight="1" x14ac:dyDescent="0.25">
      <c r="A38" s="15">
        <v>2</v>
      </c>
      <c r="B38" s="15" t="s">
        <v>47</v>
      </c>
      <c r="C38" s="15">
        <v>2.2999999999999998</v>
      </c>
      <c r="D38" s="17" t="s">
        <v>52</v>
      </c>
      <c r="F38" s="59"/>
      <c r="G38" s="60"/>
    </row>
    <row r="39" spans="1:7" s="16" customFormat="1" ht="17.100000000000001" customHeight="1" x14ac:dyDescent="0.25">
      <c r="A39" s="15">
        <v>3</v>
      </c>
      <c r="B39" s="15" t="s">
        <v>47</v>
      </c>
      <c r="C39" s="15">
        <v>3.1</v>
      </c>
      <c r="D39" s="17" t="s">
        <v>53</v>
      </c>
      <c r="F39" s="59"/>
      <c r="G39" s="60"/>
    </row>
    <row r="40" spans="1:7" s="16" customFormat="1" ht="17.100000000000001" customHeight="1" x14ac:dyDescent="0.25">
      <c r="A40" s="15">
        <v>3</v>
      </c>
      <c r="B40" s="15" t="s">
        <v>47</v>
      </c>
      <c r="C40" s="15">
        <v>3.2</v>
      </c>
      <c r="D40" s="17" t="s">
        <v>54</v>
      </c>
      <c r="F40" s="59"/>
      <c r="G40" s="60"/>
    </row>
    <row r="41" spans="1:7" s="16" customFormat="1" ht="17.100000000000001" customHeight="1" x14ac:dyDescent="0.25">
      <c r="A41" s="15">
        <v>1</v>
      </c>
      <c r="B41" s="15" t="s">
        <v>55</v>
      </c>
      <c r="C41" s="15">
        <v>1.1000000000000001</v>
      </c>
      <c r="D41" s="17" t="s">
        <v>56</v>
      </c>
      <c r="F41" s="59"/>
      <c r="G41" s="60"/>
    </row>
    <row r="42" spans="1:7" s="16" customFormat="1" ht="17.100000000000001" customHeight="1" x14ac:dyDescent="0.25">
      <c r="A42" s="15">
        <v>1</v>
      </c>
      <c r="B42" s="15" t="s">
        <v>55</v>
      </c>
      <c r="C42" s="15">
        <v>1.2</v>
      </c>
      <c r="D42" s="17" t="s">
        <v>57</v>
      </c>
      <c r="F42" s="59"/>
      <c r="G42" s="60"/>
    </row>
    <row r="43" spans="1:7" s="16" customFormat="1" ht="17.100000000000001" customHeight="1" x14ac:dyDescent="0.25">
      <c r="A43" s="15">
        <v>2</v>
      </c>
      <c r="B43" s="15" t="s">
        <v>55</v>
      </c>
      <c r="C43" s="15">
        <v>2.1</v>
      </c>
      <c r="D43" s="17" t="s">
        <v>58</v>
      </c>
      <c r="F43" s="59"/>
      <c r="G43" s="60"/>
    </row>
    <row r="44" spans="1:7" s="16" customFormat="1" ht="17.100000000000001" customHeight="1" x14ac:dyDescent="0.25">
      <c r="A44" s="15">
        <v>2</v>
      </c>
      <c r="B44" s="15" t="s">
        <v>55</v>
      </c>
      <c r="C44" s="15">
        <v>2.2000000000000002</v>
      </c>
      <c r="D44" s="17" t="s">
        <v>59</v>
      </c>
      <c r="F44" s="59"/>
      <c r="G44" s="60"/>
    </row>
    <row r="45" spans="1:7" s="16" customFormat="1" ht="17.100000000000001" customHeight="1" x14ac:dyDescent="0.25">
      <c r="A45" s="15">
        <v>2</v>
      </c>
      <c r="B45" s="15" t="s">
        <v>55</v>
      </c>
      <c r="C45" s="15">
        <v>2.2999999999999998</v>
      </c>
      <c r="D45" s="17" t="s">
        <v>60</v>
      </c>
      <c r="F45" s="59"/>
      <c r="G45" s="60"/>
    </row>
    <row r="46" spans="1:7" s="16" customFormat="1" ht="17.100000000000001" customHeight="1" x14ac:dyDescent="0.25">
      <c r="A46" s="15">
        <v>2</v>
      </c>
      <c r="B46" s="15" t="s">
        <v>55</v>
      </c>
      <c r="C46" s="15">
        <v>2.4</v>
      </c>
      <c r="D46" s="17" t="s">
        <v>61</v>
      </c>
      <c r="F46" s="59"/>
      <c r="G46" s="60"/>
    </row>
    <row r="47" spans="1:7" s="16" customFormat="1" ht="17.100000000000001" customHeight="1" x14ac:dyDescent="0.25">
      <c r="A47" s="15">
        <v>2</v>
      </c>
      <c r="B47" s="15" t="s">
        <v>55</v>
      </c>
      <c r="C47" s="15">
        <v>2.5</v>
      </c>
      <c r="D47" s="17" t="s">
        <v>62</v>
      </c>
      <c r="F47" s="59"/>
      <c r="G47" s="60"/>
    </row>
    <row r="48" spans="1:7" s="16" customFormat="1" ht="17.100000000000001" customHeight="1" x14ac:dyDescent="0.25">
      <c r="A48" s="15">
        <v>3</v>
      </c>
      <c r="B48" s="15" t="s">
        <v>55</v>
      </c>
      <c r="C48" s="15">
        <v>3.1</v>
      </c>
      <c r="D48" s="17" t="s">
        <v>63</v>
      </c>
      <c r="F48" s="59"/>
      <c r="G48" s="60"/>
    </row>
    <row r="49" spans="1:7" s="16" customFormat="1" ht="17.100000000000001" customHeight="1" x14ac:dyDescent="0.25">
      <c r="A49" s="15">
        <v>1</v>
      </c>
      <c r="B49" s="15" t="s">
        <v>64</v>
      </c>
      <c r="C49" s="15">
        <v>1.1000000000000001</v>
      </c>
      <c r="D49" s="17" t="s">
        <v>65</v>
      </c>
      <c r="F49" s="59"/>
      <c r="G49" s="60"/>
    </row>
    <row r="50" spans="1:7" s="16" customFormat="1" ht="17.100000000000001" customHeight="1" x14ac:dyDescent="0.25">
      <c r="A50" s="15">
        <v>1</v>
      </c>
      <c r="B50" s="15" t="s">
        <v>64</v>
      </c>
      <c r="C50" s="15">
        <v>1.2</v>
      </c>
      <c r="D50" s="17" t="s">
        <v>66</v>
      </c>
      <c r="F50" s="59"/>
      <c r="G50" s="60"/>
    </row>
    <row r="51" spans="1:7" s="16" customFormat="1" ht="17.100000000000001" customHeight="1" x14ac:dyDescent="0.25">
      <c r="A51" s="15">
        <v>2</v>
      </c>
      <c r="B51" s="15" t="s">
        <v>64</v>
      </c>
      <c r="C51" s="15">
        <v>2.1</v>
      </c>
      <c r="D51" s="17" t="s">
        <v>67</v>
      </c>
      <c r="F51" s="59"/>
      <c r="G51" s="60"/>
    </row>
    <row r="52" spans="1:7" s="16" customFormat="1" ht="17.100000000000001" customHeight="1" x14ac:dyDescent="0.25">
      <c r="A52" s="15">
        <v>2</v>
      </c>
      <c r="B52" s="15" t="s">
        <v>64</v>
      </c>
      <c r="C52" s="15">
        <v>2.2000000000000002</v>
      </c>
      <c r="D52" s="17" t="s">
        <v>68</v>
      </c>
      <c r="F52" s="59"/>
      <c r="G52" s="60"/>
    </row>
    <row r="53" spans="1:7" s="16" customFormat="1" ht="17.100000000000001" customHeight="1" x14ac:dyDescent="0.25">
      <c r="A53" s="15">
        <v>2</v>
      </c>
      <c r="B53" s="15" t="s">
        <v>64</v>
      </c>
      <c r="C53" s="15">
        <v>2.2999999999999998</v>
      </c>
      <c r="D53" s="17" t="s">
        <v>69</v>
      </c>
      <c r="F53" s="59"/>
      <c r="G53" s="60"/>
    </row>
    <row r="54" spans="1:7" s="16" customFormat="1" ht="17.100000000000001" customHeight="1" x14ac:dyDescent="0.25">
      <c r="A54" s="15">
        <v>3</v>
      </c>
      <c r="B54" s="15" t="s">
        <v>64</v>
      </c>
      <c r="C54" s="15">
        <v>3.1</v>
      </c>
      <c r="D54" s="17" t="s">
        <v>70</v>
      </c>
      <c r="F54" s="59"/>
      <c r="G54" s="60"/>
    </row>
    <row r="55" spans="1:7" s="16" customFormat="1" ht="17.100000000000001" customHeight="1" x14ac:dyDescent="0.25">
      <c r="A55" s="15">
        <v>3</v>
      </c>
      <c r="B55" s="15" t="s">
        <v>64</v>
      </c>
      <c r="C55" s="15">
        <v>3.2</v>
      </c>
      <c r="D55" s="17" t="s">
        <v>71</v>
      </c>
      <c r="F55" s="59"/>
      <c r="G55" s="60"/>
    </row>
    <row r="56" spans="1:7" s="16" customFormat="1" ht="17.100000000000001" customHeight="1" x14ac:dyDescent="0.25">
      <c r="A56" s="15">
        <v>3</v>
      </c>
      <c r="B56" s="15" t="s">
        <v>64</v>
      </c>
      <c r="C56" s="15">
        <v>3.3</v>
      </c>
      <c r="D56" s="17" t="s">
        <v>72</v>
      </c>
      <c r="F56" s="59"/>
      <c r="G56" s="60"/>
    </row>
    <row r="57" spans="1:7" s="16" customFormat="1" ht="17.100000000000001" customHeight="1" x14ac:dyDescent="0.25">
      <c r="A57" s="15">
        <v>1</v>
      </c>
      <c r="B57" s="15" t="s">
        <v>73</v>
      </c>
      <c r="C57" s="15">
        <v>1.1000000000000001</v>
      </c>
      <c r="D57" s="17" t="s">
        <v>74</v>
      </c>
      <c r="F57" s="59"/>
      <c r="G57" s="60"/>
    </row>
    <row r="58" spans="1:7" s="16" customFormat="1" ht="17.100000000000001" customHeight="1" x14ac:dyDescent="0.25">
      <c r="A58" s="15">
        <v>1</v>
      </c>
      <c r="B58" s="15" t="s">
        <v>73</v>
      </c>
      <c r="C58" s="15">
        <v>1.2</v>
      </c>
      <c r="D58" s="17" t="s">
        <v>75</v>
      </c>
      <c r="F58" s="59"/>
      <c r="G58" s="60"/>
    </row>
    <row r="59" spans="1:7" s="16" customFormat="1" ht="17.100000000000001" customHeight="1" x14ac:dyDescent="0.25">
      <c r="A59" s="15">
        <v>2</v>
      </c>
      <c r="B59" s="15" t="s">
        <v>73</v>
      </c>
      <c r="C59" s="15">
        <v>2.1</v>
      </c>
      <c r="D59" s="17" t="s">
        <v>76</v>
      </c>
      <c r="F59" s="59"/>
      <c r="G59" s="60"/>
    </row>
    <row r="60" spans="1:7" s="16" customFormat="1" ht="17.100000000000001" customHeight="1" x14ac:dyDescent="0.25">
      <c r="A60" s="15">
        <v>2</v>
      </c>
      <c r="B60" s="15" t="s">
        <v>73</v>
      </c>
      <c r="C60" s="15">
        <v>2.2000000000000002</v>
      </c>
      <c r="D60" s="17" t="s">
        <v>77</v>
      </c>
      <c r="F60" s="59"/>
      <c r="G60" s="60"/>
    </row>
    <row r="61" spans="1:7" s="16" customFormat="1" ht="17.100000000000001" customHeight="1" x14ac:dyDescent="0.25">
      <c r="A61" s="15">
        <v>2</v>
      </c>
      <c r="B61" s="15" t="s">
        <v>73</v>
      </c>
      <c r="C61" s="15">
        <v>2.2999999999999998</v>
      </c>
      <c r="D61" s="17" t="s">
        <v>78</v>
      </c>
      <c r="F61" s="59"/>
      <c r="G61" s="60"/>
    </row>
    <row r="62" spans="1:7" s="16" customFormat="1" ht="17.100000000000001" customHeight="1" x14ac:dyDescent="0.25">
      <c r="A62" s="15">
        <v>2</v>
      </c>
      <c r="B62" s="15" t="s">
        <v>73</v>
      </c>
      <c r="C62" s="15">
        <v>2.4</v>
      </c>
      <c r="D62" s="17" t="s">
        <v>79</v>
      </c>
      <c r="F62" s="59"/>
      <c r="G62" s="60"/>
    </row>
    <row r="63" spans="1:7" s="16" customFormat="1" ht="17.100000000000001" customHeight="1" x14ac:dyDescent="0.25">
      <c r="A63" s="15">
        <v>3</v>
      </c>
      <c r="B63" s="15" t="s">
        <v>73</v>
      </c>
      <c r="C63" s="15">
        <v>3.1</v>
      </c>
      <c r="D63" s="17" t="s">
        <v>80</v>
      </c>
      <c r="F63" s="59"/>
      <c r="G63" s="60"/>
    </row>
    <row r="64" spans="1:7" s="16" customFormat="1" ht="17.100000000000001" customHeight="1" x14ac:dyDescent="0.25">
      <c r="A64" s="15">
        <v>3</v>
      </c>
      <c r="B64" s="15" t="s">
        <v>73</v>
      </c>
      <c r="C64" s="15">
        <v>3.2</v>
      </c>
      <c r="D64" s="17" t="s">
        <v>81</v>
      </c>
      <c r="F64" s="59"/>
      <c r="G64" s="60"/>
    </row>
    <row r="65" spans="1:7" s="16" customFormat="1" ht="17.100000000000001" customHeight="1" x14ac:dyDescent="0.25">
      <c r="A65" s="15">
        <v>3</v>
      </c>
      <c r="B65" s="15" t="s">
        <v>73</v>
      </c>
      <c r="C65" s="15">
        <v>3.3</v>
      </c>
      <c r="D65" s="17" t="s">
        <v>82</v>
      </c>
      <c r="F65" s="59"/>
      <c r="G65" s="60"/>
    </row>
    <row r="66" spans="1:7" s="16" customFormat="1" ht="17.100000000000001" customHeight="1" x14ac:dyDescent="0.25">
      <c r="A66" s="15">
        <v>1</v>
      </c>
      <c r="B66" s="15" t="s">
        <v>83</v>
      </c>
      <c r="C66" s="15">
        <v>1.1000000000000001</v>
      </c>
      <c r="D66" s="17" t="s">
        <v>84</v>
      </c>
      <c r="F66" s="59"/>
      <c r="G66" s="60"/>
    </row>
    <row r="67" spans="1:7" s="16" customFormat="1" ht="17.100000000000001" customHeight="1" x14ac:dyDescent="0.25">
      <c r="A67" s="15">
        <v>1</v>
      </c>
      <c r="B67" s="15" t="s">
        <v>83</v>
      </c>
      <c r="C67" s="15">
        <v>1.2</v>
      </c>
      <c r="D67" s="17" t="s">
        <v>85</v>
      </c>
      <c r="F67" s="59"/>
      <c r="G67" s="60"/>
    </row>
    <row r="68" spans="1:7" s="16" customFormat="1" ht="17.100000000000001" customHeight="1" x14ac:dyDescent="0.25">
      <c r="A68" s="15">
        <v>2</v>
      </c>
      <c r="B68" s="15" t="s">
        <v>83</v>
      </c>
      <c r="C68" s="15">
        <v>2.1</v>
      </c>
      <c r="D68" s="17" t="s">
        <v>86</v>
      </c>
      <c r="F68" s="59"/>
      <c r="G68" s="60"/>
    </row>
    <row r="69" spans="1:7" s="16" customFormat="1" ht="17.100000000000001" customHeight="1" x14ac:dyDescent="0.25">
      <c r="A69" s="15">
        <v>2</v>
      </c>
      <c r="B69" s="15" t="s">
        <v>83</v>
      </c>
      <c r="C69" s="15">
        <v>2.2000000000000002</v>
      </c>
      <c r="D69" s="17" t="s">
        <v>87</v>
      </c>
      <c r="F69" s="59"/>
      <c r="G69" s="60"/>
    </row>
    <row r="70" spans="1:7" s="16" customFormat="1" ht="17.100000000000001" customHeight="1" x14ac:dyDescent="0.25">
      <c r="A70" s="15">
        <v>3</v>
      </c>
      <c r="B70" s="15" t="s">
        <v>83</v>
      </c>
      <c r="C70" s="15">
        <v>3.1</v>
      </c>
      <c r="D70" s="17" t="s">
        <v>88</v>
      </c>
      <c r="F70" s="59"/>
      <c r="G70" s="60"/>
    </row>
    <row r="71" spans="1:7" s="16" customFormat="1" ht="17.100000000000001" customHeight="1" x14ac:dyDescent="0.25">
      <c r="A71" s="15">
        <v>3</v>
      </c>
      <c r="B71" s="15" t="s">
        <v>83</v>
      </c>
      <c r="C71" s="15">
        <v>3.2</v>
      </c>
      <c r="D71" s="17" t="s">
        <v>89</v>
      </c>
      <c r="F71" s="59"/>
      <c r="G71" s="60"/>
    </row>
    <row r="72" spans="1:7" s="16" customFormat="1" ht="17.100000000000001" customHeight="1" x14ac:dyDescent="0.25">
      <c r="A72" s="15">
        <v>1</v>
      </c>
      <c r="B72" s="15" t="s">
        <v>90</v>
      </c>
      <c r="C72" s="15">
        <v>1.1000000000000001</v>
      </c>
      <c r="D72" s="17" t="s">
        <v>91</v>
      </c>
      <c r="F72" s="59"/>
      <c r="G72" s="60"/>
    </row>
    <row r="73" spans="1:7" s="16" customFormat="1" ht="17.100000000000001" customHeight="1" x14ac:dyDescent="0.25">
      <c r="A73" s="15">
        <v>2</v>
      </c>
      <c r="B73" s="15" t="s">
        <v>90</v>
      </c>
      <c r="C73" s="15">
        <v>2.1</v>
      </c>
      <c r="D73" s="17" t="s">
        <v>92</v>
      </c>
      <c r="F73" s="59"/>
      <c r="G73" s="60"/>
    </row>
    <row r="74" spans="1:7" s="16" customFormat="1" ht="17.100000000000001" customHeight="1" x14ac:dyDescent="0.25">
      <c r="A74" s="15">
        <v>2</v>
      </c>
      <c r="B74" s="15" t="s">
        <v>90</v>
      </c>
      <c r="C74" s="15">
        <v>2.2000000000000002</v>
      </c>
      <c r="D74" s="17" t="s">
        <v>93</v>
      </c>
      <c r="F74" s="59"/>
      <c r="G74" s="60"/>
    </row>
    <row r="75" spans="1:7" s="16" customFormat="1" ht="17.100000000000001" customHeight="1" x14ac:dyDescent="0.25">
      <c r="A75" s="15">
        <v>2</v>
      </c>
      <c r="B75" s="15" t="s">
        <v>90</v>
      </c>
      <c r="C75" s="15">
        <v>2.2999999999999998</v>
      </c>
      <c r="D75" s="17" t="s">
        <v>94</v>
      </c>
      <c r="F75" s="59"/>
      <c r="G75" s="60"/>
    </row>
    <row r="76" spans="1:7" s="16" customFormat="1" ht="17.100000000000001" customHeight="1" x14ac:dyDescent="0.25">
      <c r="A76" s="15">
        <v>3</v>
      </c>
      <c r="B76" s="15" t="s">
        <v>90</v>
      </c>
      <c r="C76" s="15">
        <v>3.1</v>
      </c>
      <c r="D76" s="17" t="s">
        <v>95</v>
      </c>
      <c r="F76" s="59"/>
      <c r="G76" s="60"/>
    </row>
    <row r="77" spans="1:7" s="16" customFormat="1" ht="17.100000000000001" customHeight="1" x14ac:dyDescent="0.25">
      <c r="A77" s="15">
        <v>3</v>
      </c>
      <c r="B77" s="15" t="s">
        <v>90</v>
      </c>
      <c r="C77" s="15">
        <v>3.2</v>
      </c>
      <c r="D77" s="17" t="s">
        <v>96</v>
      </c>
      <c r="F77" s="59"/>
      <c r="G77" s="60"/>
    </row>
    <row r="78" spans="1:7" s="16" customFormat="1" ht="17.100000000000001" customHeight="1" x14ac:dyDescent="0.25">
      <c r="A78" s="15">
        <v>1</v>
      </c>
      <c r="B78" s="15" t="s">
        <v>97</v>
      </c>
      <c r="C78" s="15">
        <v>1.1000000000000001</v>
      </c>
      <c r="D78" s="17" t="s">
        <v>98</v>
      </c>
      <c r="F78" s="59"/>
      <c r="G78" s="60"/>
    </row>
    <row r="79" spans="1:7" s="16" customFormat="1" ht="17.100000000000001" customHeight="1" x14ac:dyDescent="0.25">
      <c r="A79" s="15">
        <v>2</v>
      </c>
      <c r="B79" s="15" t="s">
        <v>97</v>
      </c>
      <c r="C79" s="15">
        <v>2.1</v>
      </c>
      <c r="D79" s="17" t="s">
        <v>99</v>
      </c>
      <c r="F79" s="59"/>
      <c r="G79" s="60"/>
    </row>
    <row r="80" spans="1:7" s="16" customFormat="1" ht="17.100000000000001" customHeight="1" x14ac:dyDescent="0.25">
      <c r="A80" s="15">
        <v>2</v>
      </c>
      <c r="B80" s="15" t="s">
        <v>97</v>
      </c>
      <c r="C80" s="15">
        <v>2.2000000000000002</v>
      </c>
      <c r="D80" s="17" t="s">
        <v>100</v>
      </c>
      <c r="F80" s="59"/>
      <c r="G80" s="60"/>
    </row>
    <row r="81" spans="1:7" s="16" customFormat="1" ht="17.100000000000001" customHeight="1" x14ac:dyDescent="0.25">
      <c r="A81" s="15">
        <v>2</v>
      </c>
      <c r="B81" s="15" t="s">
        <v>97</v>
      </c>
      <c r="C81" s="15">
        <v>2.2999999999999998</v>
      </c>
      <c r="D81" s="17" t="s">
        <v>101</v>
      </c>
      <c r="F81" s="59"/>
      <c r="G81" s="60"/>
    </row>
    <row r="82" spans="1:7" s="16" customFormat="1" ht="17.100000000000001" customHeight="1" x14ac:dyDescent="0.25">
      <c r="A82" s="15">
        <v>2</v>
      </c>
      <c r="B82" s="15" t="s">
        <v>97</v>
      </c>
      <c r="C82" s="15">
        <v>2.4</v>
      </c>
      <c r="D82" s="17" t="s">
        <v>102</v>
      </c>
      <c r="F82" s="59"/>
      <c r="G82" s="60"/>
    </row>
    <row r="83" spans="1:7" s="16" customFormat="1" ht="17.100000000000001" customHeight="1" x14ac:dyDescent="0.25">
      <c r="A83" s="15">
        <v>3</v>
      </c>
      <c r="B83" s="15" t="s">
        <v>97</v>
      </c>
      <c r="C83" s="15">
        <v>3.1</v>
      </c>
      <c r="D83" s="17" t="s">
        <v>103</v>
      </c>
      <c r="F83" s="59"/>
      <c r="G83" s="60"/>
    </row>
    <row r="84" spans="1:7" s="16" customFormat="1" ht="17.100000000000001" customHeight="1" x14ac:dyDescent="0.25">
      <c r="A84" s="15">
        <v>3</v>
      </c>
      <c r="B84" s="15" t="s">
        <v>97</v>
      </c>
      <c r="C84" s="15">
        <v>3.2</v>
      </c>
      <c r="D84" s="17" t="s">
        <v>104</v>
      </c>
      <c r="F84" s="59"/>
      <c r="G84" s="60"/>
    </row>
    <row r="85" spans="1:7" s="16" customFormat="1" ht="17.100000000000001" customHeight="1" x14ac:dyDescent="0.25">
      <c r="A85" s="15">
        <v>4</v>
      </c>
      <c r="B85" s="15" t="s">
        <v>97</v>
      </c>
      <c r="C85" s="15">
        <v>4.0999999999999996</v>
      </c>
      <c r="D85" s="17" t="s">
        <v>105</v>
      </c>
      <c r="F85" s="59"/>
      <c r="G85" s="60"/>
    </row>
    <row r="86" spans="1:7" s="16" customFormat="1" ht="17.100000000000001" customHeight="1" x14ac:dyDescent="0.25">
      <c r="A86" s="15">
        <v>1</v>
      </c>
      <c r="B86" s="15" t="s">
        <v>106</v>
      </c>
      <c r="C86" s="15">
        <v>1.1000000000000001</v>
      </c>
      <c r="D86" s="17" t="s">
        <v>107</v>
      </c>
      <c r="F86" s="59"/>
      <c r="G86" s="60"/>
    </row>
    <row r="87" spans="1:7" s="16" customFormat="1" ht="17.100000000000001" customHeight="1" x14ac:dyDescent="0.25">
      <c r="A87" s="15">
        <v>2</v>
      </c>
      <c r="B87" s="15" t="s">
        <v>106</v>
      </c>
      <c r="C87" s="15">
        <v>2.1</v>
      </c>
      <c r="D87" s="17" t="s">
        <v>108</v>
      </c>
      <c r="F87" s="59"/>
      <c r="G87" s="60"/>
    </row>
    <row r="88" spans="1:7" s="16" customFormat="1" ht="17.100000000000001" customHeight="1" x14ac:dyDescent="0.25">
      <c r="A88" s="15">
        <v>2</v>
      </c>
      <c r="B88" s="15" t="s">
        <v>106</v>
      </c>
      <c r="C88" s="15">
        <v>2.2000000000000002</v>
      </c>
      <c r="D88" s="17" t="s">
        <v>109</v>
      </c>
      <c r="F88" s="59"/>
      <c r="G88" s="60"/>
    </row>
    <row r="89" spans="1:7" s="16" customFormat="1" ht="17.100000000000001" customHeight="1" x14ac:dyDescent="0.25">
      <c r="A89" s="15">
        <v>3</v>
      </c>
      <c r="B89" s="15" t="s">
        <v>106</v>
      </c>
      <c r="C89" s="15">
        <v>3.1</v>
      </c>
      <c r="D89" s="17" t="s">
        <v>110</v>
      </c>
      <c r="F89" s="59"/>
      <c r="G89" s="60"/>
    </row>
    <row r="90" spans="1:7" s="16" customFormat="1" ht="17.100000000000001" customHeight="1" x14ac:dyDescent="0.25">
      <c r="A90" s="15">
        <v>3</v>
      </c>
      <c r="B90" s="15" t="s">
        <v>106</v>
      </c>
      <c r="C90" s="15">
        <v>3.2</v>
      </c>
      <c r="D90" s="17" t="s">
        <v>111</v>
      </c>
      <c r="F90" s="59"/>
      <c r="G90" s="60"/>
    </row>
    <row r="91" spans="1:7" s="16" customFormat="1" ht="17.100000000000001" customHeight="1" x14ac:dyDescent="0.25">
      <c r="A91" s="15">
        <v>3</v>
      </c>
      <c r="B91" s="15" t="s">
        <v>106</v>
      </c>
      <c r="C91" s="15">
        <v>3.3</v>
      </c>
      <c r="D91" s="17" t="s">
        <v>112</v>
      </c>
      <c r="F91" s="59"/>
      <c r="G91" s="60"/>
    </row>
    <row r="92" spans="1:7" s="16" customFormat="1" ht="17.100000000000001" customHeight="1" x14ac:dyDescent="0.25">
      <c r="A92" s="15">
        <v>4</v>
      </c>
      <c r="B92" s="15" t="s">
        <v>106</v>
      </c>
      <c r="C92" s="15">
        <v>4.0999999999999996</v>
      </c>
      <c r="D92" s="17" t="s">
        <v>113</v>
      </c>
      <c r="F92" s="59"/>
      <c r="G92" s="60"/>
    </row>
    <row r="93" spans="1:7" s="16" customFormat="1" ht="17.100000000000001" customHeight="1" x14ac:dyDescent="0.25">
      <c r="A93" s="15">
        <v>1</v>
      </c>
      <c r="B93" s="15" t="s">
        <v>114</v>
      </c>
      <c r="C93" s="15">
        <v>1.1000000000000001</v>
      </c>
      <c r="D93" s="17" t="s">
        <v>115</v>
      </c>
      <c r="F93" s="59"/>
      <c r="G93" s="60"/>
    </row>
    <row r="94" spans="1:7" s="16" customFormat="1" ht="17.100000000000001" customHeight="1" x14ac:dyDescent="0.25">
      <c r="A94" s="15">
        <v>2</v>
      </c>
      <c r="B94" s="15" t="s">
        <v>114</v>
      </c>
      <c r="C94" s="15">
        <v>2.1</v>
      </c>
      <c r="D94" s="17" t="s">
        <v>116</v>
      </c>
      <c r="F94" s="59"/>
      <c r="G94" s="60"/>
    </row>
    <row r="95" spans="1:7" s="16" customFormat="1" ht="17.100000000000001" customHeight="1" x14ac:dyDescent="0.25">
      <c r="A95" s="15">
        <v>2</v>
      </c>
      <c r="B95" s="15" t="s">
        <v>114</v>
      </c>
      <c r="C95" s="15">
        <v>2.2000000000000002</v>
      </c>
      <c r="D95" s="17" t="s">
        <v>117</v>
      </c>
      <c r="F95" s="59"/>
      <c r="G95" s="60"/>
    </row>
    <row r="96" spans="1:7" s="16" customFormat="1" ht="17.100000000000001" customHeight="1" x14ac:dyDescent="0.25">
      <c r="A96" s="15">
        <v>2</v>
      </c>
      <c r="B96" s="15" t="s">
        <v>114</v>
      </c>
      <c r="C96" s="15">
        <v>2.2999999999999998</v>
      </c>
      <c r="D96" s="17" t="s">
        <v>118</v>
      </c>
      <c r="F96" s="59"/>
      <c r="G96" s="60"/>
    </row>
    <row r="97" spans="1:7" s="16" customFormat="1" ht="17.100000000000001" customHeight="1" x14ac:dyDescent="0.25">
      <c r="A97" s="15">
        <v>3</v>
      </c>
      <c r="B97" s="15" t="s">
        <v>114</v>
      </c>
      <c r="C97" s="15">
        <v>3.1</v>
      </c>
      <c r="D97" s="17" t="s">
        <v>119</v>
      </c>
      <c r="F97" s="59"/>
      <c r="G97" s="60"/>
    </row>
    <row r="98" spans="1:7" s="16" customFormat="1" ht="17.100000000000001" customHeight="1" x14ac:dyDescent="0.25">
      <c r="A98" s="15">
        <v>3</v>
      </c>
      <c r="B98" s="15" t="s">
        <v>114</v>
      </c>
      <c r="C98" s="15">
        <v>3.2</v>
      </c>
      <c r="D98" s="17" t="s">
        <v>120</v>
      </c>
      <c r="F98" s="59"/>
      <c r="G98" s="60"/>
    </row>
    <row r="99" spans="1:7" s="16" customFormat="1" ht="17.100000000000001" customHeight="1" x14ac:dyDescent="0.25">
      <c r="A99" s="15">
        <v>1</v>
      </c>
      <c r="B99" s="15" t="s">
        <v>121</v>
      </c>
      <c r="C99" s="15">
        <v>1.1000000000000001</v>
      </c>
      <c r="D99" s="17" t="s">
        <v>122</v>
      </c>
      <c r="F99" s="59"/>
      <c r="G99" s="60"/>
    </row>
    <row r="100" spans="1:7" s="16" customFormat="1" ht="17.100000000000001" customHeight="1" x14ac:dyDescent="0.25">
      <c r="A100" s="15">
        <v>1</v>
      </c>
      <c r="B100" s="15" t="s">
        <v>121</v>
      </c>
      <c r="C100" s="15">
        <v>1.2</v>
      </c>
      <c r="D100" s="17" t="s">
        <v>123</v>
      </c>
      <c r="F100" s="59"/>
      <c r="G100" s="60"/>
    </row>
    <row r="101" spans="1:7" s="16" customFormat="1" ht="17.100000000000001" customHeight="1" x14ac:dyDescent="0.25">
      <c r="A101" s="15">
        <v>2</v>
      </c>
      <c r="B101" s="15" t="s">
        <v>121</v>
      </c>
      <c r="C101" s="15">
        <v>2.1</v>
      </c>
      <c r="D101" s="17" t="s">
        <v>124</v>
      </c>
      <c r="F101" s="59"/>
      <c r="G101" s="60"/>
    </row>
    <row r="102" spans="1:7" s="16" customFormat="1" ht="17.100000000000001" customHeight="1" x14ac:dyDescent="0.25">
      <c r="A102" s="15">
        <v>2</v>
      </c>
      <c r="B102" s="15" t="s">
        <v>121</v>
      </c>
      <c r="C102" s="15">
        <v>2.2000000000000002</v>
      </c>
      <c r="D102" s="17" t="s">
        <v>125</v>
      </c>
      <c r="F102" s="59"/>
      <c r="G102" s="60"/>
    </row>
    <row r="103" spans="1:7" s="16" customFormat="1" ht="17.100000000000001" customHeight="1" x14ac:dyDescent="0.25">
      <c r="A103" s="15">
        <v>2</v>
      </c>
      <c r="B103" s="15" t="s">
        <v>121</v>
      </c>
      <c r="C103" s="15">
        <v>2.2999999999999998</v>
      </c>
      <c r="D103" s="17" t="s">
        <v>126</v>
      </c>
      <c r="F103" s="59"/>
      <c r="G103" s="60"/>
    </row>
    <row r="104" spans="1:7" s="16" customFormat="1" ht="17.100000000000001" customHeight="1" x14ac:dyDescent="0.25">
      <c r="A104" s="15">
        <v>2</v>
      </c>
      <c r="B104" s="15" t="s">
        <v>121</v>
      </c>
      <c r="C104" s="15">
        <v>2.4</v>
      </c>
      <c r="D104" s="17" t="s">
        <v>127</v>
      </c>
      <c r="F104" s="59"/>
      <c r="G104" s="60"/>
    </row>
    <row r="105" spans="1:7" s="16" customFormat="1" ht="17.100000000000001" customHeight="1" x14ac:dyDescent="0.25">
      <c r="A105" s="15">
        <v>2</v>
      </c>
      <c r="B105" s="15" t="s">
        <v>121</v>
      </c>
      <c r="C105" s="15">
        <v>2.5</v>
      </c>
      <c r="D105" s="17" t="s">
        <v>128</v>
      </c>
      <c r="F105" s="59"/>
      <c r="G105" s="60"/>
    </row>
    <row r="106" spans="1:7" s="16" customFormat="1" ht="17.100000000000001" customHeight="1" x14ac:dyDescent="0.25">
      <c r="A106" s="15">
        <v>2</v>
      </c>
      <c r="B106" s="15" t="s">
        <v>121</v>
      </c>
      <c r="C106" s="15">
        <v>2.6</v>
      </c>
      <c r="D106" s="17" t="s">
        <v>129</v>
      </c>
      <c r="F106" s="59"/>
      <c r="G106" s="60"/>
    </row>
    <row r="107" spans="1:7" s="16" customFormat="1" ht="17.100000000000001" customHeight="1" x14ac:dyDescent="0.25">
      <c r="A107" s="15">
        <v>3</v>
      </c>
      <c r="B107" s="15" t="s">
        <v>121</v>
      </c>
      <c r="C107" s="15">
        <v>3.1</v>
      </c>
      <c r="D107" s="17" t="s">
        <v>130</v>
      </c>
      <c r="F107" s="59"/>
      <c r="G107" s="60"/>
    </row>
    <row r="108" spans="1:7" s="16" customFormat="1" ht="17.100000000000001" customHeight="1" x14ac:dyDescent="0.25">
      <c r="A108" s="15">
        <v>3</v>
      </c>
      <c r="B108" s="15" t="s">
        <v>121</v>
      </c>
      <c r="C108" s="15">
        <v>3.2</v>
      </c>
      <c r="D108" s="17" t="s">
        <v>131</v>
      </c>
      <c r="F108" s="59"/>
      <c r="G108" s="60"/>
    </row>
    <row r="109" spans="1:7" s="16" customFormat="1" ht="17.100000000000001" customHeight="1" x14ac:dyDescent="0.25">
      <c r="A109" s="15">
        <v>3</v>
      </c>
      <c r="B109" s="15" t="s">
        <v>121</v>
      </c>
      <c r="C109" s="15">
        <v>3.3</v>
      </c>
      <c r="D109" s="17" t="s">
        <v>132</v>
      </c>
      <c r="F109" s="59"/>
      <c r="G109" s="60"/>
    </row>
    <row r="110" spans="1:7" s="16" customFormat="1" ht="17.100000000000001" customHeight="1" x14ac:dyDescent="0.25">
      <c r="A110" s="15">
        <v>3</v>
      </c>
      <c r="B110" s="15" t="s">
        <v>121</v>
      </c>
      <c r="C110" s="15">
        <v>3.4</v>
      </c>
      <c r="D110" s="17" t="s">
        <v>133</v>
      </c>
      <c r="F110" s="59"/>
      <c r="G110" s="60"/>
    </row>
    <row r="111" spans="1:7" s="16" customFormat="1" ht="17.100000000000001" customHeight="1" x14ac:dyDescent="0.25">
      <c r="A111" s="15">
        <v>3</v>
      </c>
      <c r="B111" s="15" t="s">
        <v>121</v>
      </c>
      <c r="C111" s="15">
        <v>3.5</v>
      </c>
      <c r="D111" s="17" t="s">
        <v>134</v>
      </c>
      <c r="F111" s="59"/>
      <c r="G111" s="60"/>
    </row>
    <row r="112" spans="1:7" s="16" customFormat="1" ht="17.100000000000001" customHeight="1" x14ac:dyDescent="0.25">
      <c r="A112" s="15">
        <v>3</v>
      </c>
      <c r="B112" s="15" t="s">
        <v>121</v>
      </c>
      <c r="C112" s="15">
        <v>3.6</v>
      </c>
      <c r="D112" s="17" t="s">
        <v>135</v>
      </c>
      <c r="F112" s="59"/>
      <c r="G112" s="60"/>
    </row>
    <row r="113" spans="1:7" s="16" customFormat="1" ht="17.100000000000001" customHeight="1" x14ac:dyDescent="0.25">
      <c r="A113" s="15">
        <v>4</v>
      </c>
      <c r="B113" s="15" t="s">
        <v>121</v>
      </c>
      <c r="C113" s="15">
        <v>4.0999999999999996</v>
      </c>
      <c r="D113" s="17" t="s">
        <v>137</v>
      </c>
      <c r="F113" s="59"/>
      <c r="G113" s="60"/>
    </row>
    <row r="114" spans="1:7" s="16" customFormat="1" ht="17.100000000000001" customHeight="1" x14ac:dyDescent="0.25">
      <c r="A114" s="15">
        <v>4</v>
      </c>
      <c r="B114" s="15" t="s">
        <v>121</v>
      </c>
      <c r="C114" s="15">
        <v>4.2</v>
      </c>
      <c r="D114" s="17" t="s">
        <v>136</v>
      </c>
      <c r="F114" s="59"/>
      <c r="G114" s="60"/>
    </row>
    <row r="115" spans="1:7" s="16" customFormat="1" ht="17.100000000000001" customHeight="1" x14ac:dyDescent="0.25">
      <c r="A115" s="15">
        <v>4</v>
      </c>
      <c r="B115" s="15" t="s">
        <v>121</v>
      </c>
      <c r="C115" s="15">
        <v>4.3</v>
      </c>
      <c r="D115" s="17" t="s">
        <v>138</v>
      </c>
      <c r="F115" s="59"/>
      <c r="G115" s="60"/>
    </row>
    <row r="116" spans="1:7" s="16" customFormat="1" ht="17.100000000000001" customHeight="1" x14ac:dyDescent="0.25">
      <c r="A116" s="15">
        <v>4</v>
      </c>
      <c r="B116" s="15" t="s">
        <v>121</v>
      </c>
      <c r="C116" s="15">
        <v>4.4000000000000004</v>
      </c>
      <c r="D116" s="17" t="s">
        <v>139</v>
      </c>
      <c r="F116" s="59"/>
      <c r="G116" s="60"/>
    </row>
    <row r="117" spans="1:7" s="16" customFormat="1" ht="17.100000000000001" customHeight="1" x14ac:dyDescent="0.25">
      <c r="A117" s="15">
        <v>4</v>
      </c>
      <c r="B117" s="15" t="s">
        <v>121</v>
      </c>
      <c r="C117" s="15">
        <v>4.5</v>
      </c>
      <c r="D117" s="17" t="s">
        <v>140</v>
      </c>
      <c r="F117" s="59"/>
      <c r="G117" s="60"/>
    </row>
    <row r="118" spans="1:7" s="16" customFormat="1" ht="17.100000000000001" customHeight="1" x14ac:dyDescent="0.25">
      <c r="A118" s="15">
        <v>5</v>
      </c>
      <c r="B118" s="15" t="s">
        <v>121</v>
      </c>
      <c r="C118" s="15">
        <v>5.0999999999999996</v>
      </c>
      <c r="D118" s="17" t="s">
        <v>141</v>
      </c>
      <c r="F118" s="59"/>
      <c r="G118" s="60"/>
    </row>
    <row r="119" spans="1:7" s="16" customFormat="1" ht="17.100000000000001" customHeight="1" x14ac:dyDescent="0.25">
      <c r="A119" s="15">
        <v>5</v>
      </c>
      <c r="B119" s="15" t="s">
        <v>121</v>
      </c>
      <c r="C119" s="15">
        <v>5.2</v>
      </c>
      <c r="D119" s="17" t="s">
        <v>142</v>
      </c>
      <c r="F119" s="59"/>
      <c r="G119" s="60"/>
    </row>
    <row r="120" spans="1:7" s="16" customFormat="1" ht="17.100000000000001" customHeight="1" x14ac:dyDescent="0.25">
      <c r="A120" s="15">
        <v>5</v>
      </c>
      <c r="B120" s="15" t="s">
        <v>121</v>
      </c>
      <c r="C120" s="15">
        <v>5.3</v>
      </c>
      <c r="D120" s="17" t="s">
        <v>143</v>
      </c>
      <c r="F120" s="59"/>
      <c r="G120" s="60"/>
    </row>
    <row r="121" spans="1:7" s="16" customFormat="1" ht="17.100000000000001" customHeight="1" x14ac:dyDescent="0.25">
      <c r="A121" s="15">
        <v>1</v>
      </c>
      <c r="B121" s="15" t="s">
        <v>144</v>
      </c>
      <c r="C121" s="15">
        <v>1.1000000000000001</v>
      </c>
      <c r="D121" s="17" t="s">
        <v>145</v>
      </c>
      <c r="F121" s="59"/>
      <c r="G121" s="60"/>
    </row>
    <row r="122" spans="1:7" s="16" customFormat="1" ht="17.100000000000001" customHeight="1" x14ac:dyDescent="0.25">
      <c r="A122" s="15">
        <v>1</v>
      </c>
      <c r="B122" s="15" t="s">
        <v>144</v>
      </c>
      <c r="C122" s="15">
        <v>1.2</v>
      </c>
      <c r="D122" s="17" t="s">
        <v>146</v>
      </c>
      <c r="F122" s="59"/>
      <c r="G122" s="60"/>
    </row>
    <row r="123" spans="1:7" s="16" customFormat="1" ht="17.100000000000001" customHeight="1" x14ac:dyDescent="0.25">
      <c r="A123" s="15">
        <v>2</v>
      </c>
      <c r="B123" s="15" t="s">
        <v>144</v>
      </c>
      <c r="C123" s="15">
        <v>2.1</v>
      </c>
      <c r="D123" s="17" t="s">
        <v>147</v>
      </c>
      <c r="F123" s="59"/>
      <c r="G123" s="60"/>
    </row>
    <row r="124" spans="1:7" s="16" customFormat="1" ht="17.100000000000001" customHeight="1" x14ac:dyDescent="0.25">
      <c r="A124" s="15">
        <v>2</v>
      </c>
      <c r="B124" s="15" t="s">
        <v>144</v>
      </c>
      <c r="C124" s="15">
        <v>2.2000000000000002</v>
      </c>
      <c r="D124" s="17" t="s">
        <v>148</v>
      </c>
      <c r="F124" s="59"/>
      <c r="G124" s="60"/>
    </row>
    <row r="125" spans="1:7" s="16" customFormat="1" ht="17.100000000000001" customHeight="1" x14ac:dyDescent="0.25">
      <c r="A125" s="15">
        <v>2</v>
      </c>
      <c r="B125" s="15" t="s">
        <v>144</v>
      </c>
      <c r="C125" s="15">
        <v>2.2999999999999998</v>
      </c>
      <c r="D125" s="17" t="s">
        <v>149</v>
      </c>
      <c r="F125" s="59"/>
      <c r="G125" s="60"/>
    </row>
    <row r="126" spans="1:7" s="16" customFormat="1" ht="17.100000000000001" customHeight="1" x14ac:dyDescent="0.25">
      <c r="A126" s="15">
        <v>2</v>
      </c>
      <c r="B126" s="15" t="s">
        <v>144</v>
      </c>
      <c r="C126" s="15">
        <v>2.4</v>
      </c>
      <c r="D126" s="17" t="s">
        <v>150</v>
      </c>
      <c r="F126" s="59"/>
      <c r="G126" s="60"/>
    </row>
    <row r="127" spans="1:7" s="16" customFormat="1" ht="17.100000000000001" customHeight="1" x14ac:dyDescent="0.25">
      <c r="A127" s="15">
        <v>3</v>
      </c>
      <c r="B127" s="15" t="s">
        <v>144</v>
      </c>
      <c r="C127" s="15">
        <v>3.1</v>
      </c>
      <c r="D127" s="17" t="s">
        <v>151</v>
      </c>
      <c r="F127" s="59"/>
      <c r="G127" s="60"/>
    </row>
    <row r="128" spans="1:7" s="16" customFormat="1" ht="17.100000000000001" customHeight="1" x14ac:dyDescent="0.25">
      <c r="A128" s="15">
        <v>3</v>
      </c>
      <c r="B128" s="15" t="s">
        <v>144</v>
      </c>
      <c r="C128" s="15">
        <v>3.2</v>
      </c>
      <c r="D128" s="17" t="s">
        <v>152</v>
      </c>
      <c r="F128" s="59"/>
      <c r="G128" s="60"/>
    </row>
    <row r="129" spans="1:7" s="16" customFormat="1" ht="17.100000000000001" customHeight="1" x14ac:dyDescent="0.25">
      <c r="A129" s="15">
        <v>3</v>
      </c>
      <c r="B129" s="15" t="s">
        <v>144</v>
      </c>
      <c r="C129" s="15">
        <v>3.3</v>
      </c>
      <c r="D129" s="17" t="s">
        <v>153</v>
      </c>
      <c r="F129" s="59"/>
      <c r="G129" s="60"/>
    </row>
    <row r="130" spans="1:7" s="16" customFormat="1" ht="17.100000000000001" customHeight="1" x14ac:dyDescent="0.25">
      <c r="A130" s="15">
        <v>4</v>
      </c>
      <c r="B130" s="15" t="s">
        <v>144</v>
      </c>
      <c r="C130" s="15">
        <v>4.0999999999999996</v>
      </c>
      <c r="D130" s="17" t="s">
        <v>154</v>
      </c>
      <c r="F130" s="59"/>
      <c r="G130" s="60"/>
    </row>
    <row r="131" spans="1:7" s="16" customFormat="1" ht="17.100000000000001" customHeight="1" x14ac:dyDescent="0.25">
      <c r="A131" s="15">
        <v>1</v>
      </c>
      <c r="B131" s="15" t="s">
        <v>155</v>
      </c>
      <c r="C131" s="15">
        <v>1.1000000000000001</v>
      </c>
      <c r="D131" s="17" t="s">
        <v>156</v>
      </c>
      <c r="F131" s="59"/>
      <c r="G131" s="60"/>
    </row>
    <row r="132" spans="1:7" s="16" customFormat="1" ht="17.100000000000001" customHeight="1" x14ac:dyDescent="0.25">
      <c r="A132" s="15">
        <v>1</v>
      </c>
      <c r="B132" s="15" t="s">
        <v>155</v>
      </c>
      <c r="C132" s="15">
        <v>1.2</v>
      </c>
      <c r="D132" s="17" t="s">
        <v>157</v>
      </c>
      <c r="F132" s="59"/>
      <c r="G132" s="60"/>
    </row>
    <row r="133" spans="1:7" s="16" customFormat="1" ht="17.100000000000001" customHeight="1" x14ac:dyDescent="0.25">
      <c r="A133" s="15">
        <v>2</v>
      </c>
      <c r="B133" s="15" t="s">
        <v>155</v>
      </c>
      <c r="C133" s="15">
        <v>2.1</v>
      </c>
      <c r="D133" s="17" t="s">
        <v>158</v>
      </c>
      <c r="F133" s="59"/>
      <c r="G133" s="60"/>
    </row>
    <row r="134" spans="1:7" s="16" customFormat="1" ht="17.100000000000001" customHeight="1" x14ac:dyDescent="0.25">
      <c r="A134" s="15">
        <v>2</v>
      </c>
      <c r="B134" s="15" t="s">
        <v>155</v>
      </c>
      <c r="C134" s="15">
        <v>2.2000000000000002</v>
      </c>
      <c r="D134" s="17" t="s">
        <v>159</v>
      </c>
      <c r="F134" s="59"/>
      <c r="G134" s="60"/>
    </row>
    <row r="135" spans="1:7" s="16" customFormat="1" ht="17.100000000000001" customHeight="1" x14ac:dyDescent="0.25">
      <c r="A135" s="15">
        <v>2</v>
      </c>
      <c r="B135" s="15" t="s">
        <v>155</v>
      </c>
      <c r="C135" s="15">
        <v>2.2999999999999998</v>
      </c>
      <c r="D135" s="17" t="s">
        <v>160</v>
      </c>
      <c r="F135" s="59"/>
      <c r="G135" s="60"/>
    </row>
    <row r="136" spans="1:7" s="16" customFormat="1" ht="17.100000000000001" customHeight="1" x14ac:dyDescent="0.25">
      <c r="A136" s="15">
        <v>2</v>
      </c>
      <c r="B136" s="15" t="s">
        <v>155</v>
      </c>
      <c r="C136" s="15">
        <v>2.4</v>
      </c>
      <c r="D136" s="17" t="s">
        <v>161</v>
      </c>
      <c r="F136" s="59"/>
      <c r="G136" s="60"/>
    </row>
    <row r="137" spans="1:7" s="16" customFormat="1" ht="17.100000000000001" customHeight="1" x14ac:dyDescent="0.25">
      <c r="A137" s="15">
        <v>3</v>
      </c>
      <c r="B137" s="15" t="s">
        <v>155</v>
      </c>
      <c r="C137" s="15">
        <v>3.1</v>
      </c>
      <c r="D137" s="17" t="s">
        <v>162</v>
      </c>
      <c r="F137" s="59"/>
      <c r="G137" s="60"/>
    </row>
    <row r="138" spans="1:7" s="16" customFormat="1" ht="17.100000000000001" customHeight="1" x14ac:dyDescent="0.25">
      <c r="A138" s="15">
        <v>3</v>
      </c>
      <c r="B138" s="15" t="s">
        <v>155</v>
      </c>
      <c r="C138" s="15">
        <v>3.2</v>
      </c>
      <c r="D138" s="17" t="s">
        <v>163</v>
      </c>
      <c r="F138" s="59"/>
      <c r="G138" s="60"/>
    </row>
    <row r="139" spans="1:7" s="16" customFormat="1" ht="17.100000000000001" customHeight="1" x14ac:dyDescent="0.25">
      <c r="A139" s="15">
        <v>3</v>
      </c>
      <c r="B139" s="15" t="s">
        <v>155</v>
      </c>
      <c r="C139" s="15">
        <v>3.3</v>
      </c>
      <c r="D139" s="17" t="s">
        <v>164</v>
      </c>
      <c r="F139" s="59"/>
      <c r="G139" s="60"/>
    </row>
    <row r="140" spans="1:7" s="16" customFormat="1" ht="17.100000000000001" customHeight="1" x14ac:dyDescent="0.25">
      <c r="A140" s="15">
        <v>3</v>
      </c>
      <c r="B140" s="15" t="s">
        <v>155</v>
      </c>
      <c r="C140" s="15">
        <v>3.4</v>
      </c>
      <c r="D140" s="17" t="s">
        <v>165</v>
      </c>
      <c r="F140" s="59"/>
      <c r="G140" s="60"/>
    </row>
    <row r="141" spans="1:7" s="16" customFormat="1" ht="17.100000000000001" customHeight="1" x14ac:dyDescent="0.25">
      <c r="A141" s="15">
        <v>1</v>
      </c>
      <c r="B141" s="15" t="s">
        <v>166</v>
      </c>
      <c r="C141" s="15">
        <v>1.1000000000000001</v>
      </c>
      <c r="D141" s="17" t="s">
        <v>167</v>
      </c>
      <c r="F141" s="59"/>
      <c r="G141" s="60"/>
    </row>
    <row r="142" spans="1:7" s="16" customFormat="1" ht="17.100000000000001" customHeight="1" x14ac:dyDescent="0.25">
      <c r="A142" s="15">
        <v>2</v>
      </c>
      <c r="B142" s="15" t="s">
        <v>166</v>
      </c>
      <c r="C142" s="15">
        <v>2.1</v>
      </c>
      <c r="D142" s="17" t="s">
        <v>168</v>
      </c>
      <c r="F142" s="59"/>
      <c r="G142" s="60"/>
    </row>
    <row r="143" spans="1:7" s="16" customFormat="1" ht="17.100000000000001" customHeight="1" x14ac:dyDescent="0.25">
      <c r="A143" s="15">
        <v>2</v>
      </c>
      <c r="B143" s="15" t="s">
        <v>166</v>
      </c>
      <c r="C143" s="15">
        <v>2.2000000000000002</v>
      </c>
      <c r="D143" s="17" t="s">
        <v>169</v>
      </c>
      <c r="F143" s="59"/>
      <c r="G143" s="60"/>
    </row>
    <row r="144" spans="1:7" s="16" customFormat="1" ht="17.100000000000001" customHeight="1" x14ac:dyDescent="0.25">
      <c r="A144" s="15">
        <v>3</v>
      </c>
      <c r="B144" s="15" t="s">
        <v>166</v>
      </c>
      <c r="C144" s="15">
        <v>3.1</v>
      </c>
      <c r="D144" s="17" t="s">
        <v>170</v>
      </c>
      <c r="F144" s="59"/>
      <c r="G144" s="60"/>
    </row>
    <row r="145" spans="1:7" s="16" customFormat="1" ht="17.100000000000001" customHeight="1" x14ac:dyDescent="0.25">
      <c r="A145" s="15">
        <v>3</v>
      </c>
      <c r="B145" s="15" t="s">
        <v>166</v>
      </c>
      <c r="C145" s="15">
        <v>3.2</v>
      </c>
      <c r="D145" s="17" t="s">
        <v>171</v>
      </c>
      <c r="F145" s="59"/>
      <c r="G145" s="60"/>
    </row>
    <row r="146" spans="1:7" s="16" customFormat="1" ht="17.100000000000001" customHeight="1" x14ac:dyDescent="0.25">
      <c r="A146" s="15">
        <v>3</v>
      </c>
      <c r="B146" s="15" t="s">
        <v>166</v>
      </c>
      <c r="C146" s="15">
        <v>3.3</v>
      </c>
      <c r="D146" s="17" t="s">
        <v>172</v>
      </c>
      <c r="F146" s="59"/>
      <c r="G146" s="60"/>
    </row>
    <row r="147" spans="1:7" s="16" customFormat="1" ht="17.100000000000001" customHeight="1" x14ac:dyDescent="0.25">
      <c r="A147" s="15">
        <v>3</v>
      </c>
      <c r="B147" s="15" t="s">
        <v>166</v>
      </c>
      <c r="C147" s="15">
        <v>3.4</v>
      </c>
      <c r="D147" s="17" t="s">
        <v>173</v>
      </c>
      <c r="F147" s="59"/>
      <c r="G147" s="60"/>
    </row>
    <row r="148" spans="1:7" s="16" customFormat="1" ht="17.100000000000001" customHeight="1" x14ac:dyDescent="0.25">
      <c r="A148" s="15">
        <v>3</v>
      </c>
      <c r="B148" s="15" t="s">
        <v>166</v>
      </c>
      <c r="C148" s="15">
        <v>3.5</v>
      </c>
      <c r="D148" s="17" t="s">
        <v>174</v>
      </c>
      <c r="F148" s="59"/>
      <c r="G148" s="60"/>
    </row>
    <row r="149" spans="1:7" s="16" customFormat="1" ht="17.100000000000001" customHeight="1" x14ac:dyDescent="0.25">
      <c r="A149" s="15">
        <v>3</v>
      </c>
      <c r="B149" s="15" t="s">
        <v>166</v>
      </c>
      <c r="C149" s="15">
        <v>3.6</v>
      </c>
      <c r="D149" s="17" t="s">
        <v>175</v>
      </c>
      <c r="F149" s="59"/>
      <c r="G149" s="60"/>
    </row>
    <row r="150" spans="1:7" s="16" customFormat="1" ht="17.100000000000001" customHeight="1" x14ac:dyDescent="0.25">
      <c r="A150" s="15">
        <v>1</v>
      </c>
      <c r="B150" s="15" t="s">
        <v>176</v>
      </c>
      <c r="C150" s="15">
        <v>1.1000000000000001</v>
      </c>
      <c r="D150" s="17" t="s">
        <v>177</v>
      </c>
      <c r="F150" s="59"/>
      <c r="G150" s="60"/>
    </row>
    <row r="151" spans="1:7" s="16" customFormat="1" ht="17.100000000000001" customHeight="1" x14ac:dyDescent="0.25">
      <c r="A151" s="15">
        <v>2</v>
      </c>
      <c r="B151" s="15" t="s">
        <v>176</v>
      </c>
      <c r="C151" s="15">
        <v>2.1</v>
      </c>
      <c r="D151" s="17" t="s">
        <v>178</v>
      </c>
      <c r="F151" s="59"/>
      <c r="G151" s="60"/>
    </row>
    <row r="152" spans="1:7" s="16" customFormat="1" ht="17.100000000000001" customHeight="1" x14ac:dyDescent="0.25">
      <c r="A152" s="15">
        <v>2</v>
      </c>
      <c r="B152" s="15" t="s">
        <v>176</v>
      </c>
      <c r="C152" s="15">
        <v>2.2000000000000002</v>
      </c>
      <c r="D152" s="17" t="s">
        <v>179</v>
      </c>
      <c r="F152" s="59"/>
      <c r="G152" s="60"/>
    </row>
    <row r="153" spans="1:7" s="16" customFormat="1" ht="17.100000000000001" customHeight="1" x14ac:dyDescent="0.25">
      <c r="A153" s="15">
        <v>2</v>
      </c>
      <c r="B153" s="15" t="s">
        <v>176</v>
      </c>
      <c r="C153" s="15">
        <v>2.2999999999999998</v>
      </c>
      <c r="D153" s="17" t="s">
        <v>180</v>
      </c>
      <c r="F153" s="59"/>
      <c r="G153" s="60"/>
    </row>
    <row r="154" spans="1:7" s="16" customFormat="1" ht="17.100000000000001" customHeight="1" x14ac:dyDescent="0.25">
      <c r="A154" s="15">
        <v>2</v>
      </c>
      <c r="B154" s="15" t="s">
        <v>176</v>
      </c>
      <c r="C154" s="15">
        <v>2.4</v>
      </c>
      <c r="D154" s="17" t="s">
        <v>181</v>
      </c>
      <c r="F154" s="59"/>
      <c r="G154" s="60"/>
    </row>
    <row r="155" spans="1:7" s="16" customFormat="1" ht="17.100000000000001" customHeight="1" x14ac:dyDescent="0.25">
      <c r="A155" s="15">
        <v>3</v>
      </c>
      <c r="B155" s="15" t="s">
        <v>176</v>
      </c>
      <c r="C155" s="15">
        <v>3.1</v>
      </c>
      <c r="D155" s="17" t="s">
        <v>182</v>
      </c>
      <c r="F155" s="59"/>
      <c r="G155" s="60"/>
    </row>
    <row r="156" spans="1:7" s="16" customFormat="1" ht="17.100000000000001" customHeight="1" x14ac:dyDescent="0.25">
      <c r="A156" s="15">
        <v>1</v>
      </c>
      <c r="B156" s="15" t="s">
        <v>183</v>
      </c>
      <c r="C156" s="15">
        <v>1.1000000000000001</v>
      </c>
      <c r="D156" s="17" t="s">
        <v>184</v>
      </c>
      <c r="F156" s="59"/>
      <c r="G156" s="60"/>
    </row>
    <row r="157" spans="1:7" s="16" customFormat="1" ht="17.100000000000001" customHeight="1" x14ac:dyDescent="0.25">
      <c r="A157" s="15">
        <v>1</v>
      </c>
      <c r="B157" s="15" t="s">
        <v>183</v>
      </c>
      <c r="C157" s="15">
        <v>1.2</v>
      </c>
      <c r="D157" s="17" t="s">
        <v>185</v>
      </c>
      <c r="F157" s="59"/>
      <c r="G157" s="60"/>
    </row>
    <row r="158" spans="1:7" s="16" customFormat="1" ht="17.100000000000001" customHeight="1" x14ac:dyDescent="0.25">
      <c r="A158" s="15">
        <v>2</v>
      </c>
      <c r="B158" s="15" t="s">
        <v>183</v>
      </c>
      <c r="C158" s="15">
        <v>2.1</v>
      </c>
      <c r="D158" s="17" t="s">
        <v>186</v>
      </c>
      <c r="F158" s="59"/>
      <c r="G158" s="60"/>
    </row>
    <row r="159" spans="1:7" s="16" customFormat="1" ht="17.100000000000001" customHeight="1" x14ac:dyDescent="0.25">
      <c r="A159" s="15">
        <v>2</v>
      </c>
      <c r="B159" s="15" t="s">
        <v>183</v>
      </c>
      <c r="C159" s="15">
        <v>2.2000000000000002</v>
      </c>
      <c r="D159" s="17" t="s">
        <v>187</v>
      </c>
      <c r="F159" s="59"/>
      <c r="G159" s="60"/>
    </row>
    <row r="160" spans="1:7" s="16" customFormat="1" ht="17.100000000000001" customHeight="1" x14ac:dyDescent="0.25">
      <c r="A160" s="15">
        <v>2</v>
      </c>
      <c r="B160" s="15" t="s">
        <v>183</v>
      </c>
      <c r="C160" s="15">
        <v>2.2999999999999998</v>
      </c>
      <c r="D160" s="17" t="s">
        <v>188</v>
      </c>
      <c r="F160" s="59"/>
      <c r="G160" s="60"/>
    </row>
    <row r="161" spans="1:7" s="16" customFormat="1" ht="17.100000000000001" customHeight="1" x14ac:dyDescent="0.25">
      <c r="A161" s="15">
        <v>2</v>
      </c>
      <c r="B161" s="15" t="s">
        <v>183</v>
      </c>
      <c r="C161" s="15">
        <v>2.4</v>
      </c>
      <c r="D161" s="17" t="s">
        <v>189</v>
      </c>
      <c r="F161" s="59"/>
      <c r="G161" s="60"/>
    </row>
    <row r="162" spans="1:7" s="16" customFormat="1" ht="17.100000000000001" customHeight="1" x14ac:dyDescent="0.25">
      <c r="A162" s="15">
        <v>2</v>
      </c>
      <c r="B162" s="15" t="s">
        <v>183</v>
      </c>
      <c r="C162" s="15">
        <v>2.5</v>
      </c>
      <c r="D162" s="17" t="s">
        <v>190</v>
      </c>
      <c r="F162" s="59"/>
      <c r="G162" s="60"/>
    </row>
    <row r="163" spans="1:7" s="16" customFormat="1" ht="17.100000000000001" customHeight="1" x14ac:dyDescent="0.25">
      <c r="A163" s="15">
        <v>2</v>
      </c>
      <c r="B163" s="15" t="s">
        <v>183</v>
      </c>
      <c r="C163" s="15">
        <v>2.6</v>
      </c>
      <c r="D163" s="17" t="s">
        <v>191</v>
      </c>
      <c r="F163" s="59"/>
      <c r="G163" s="60"/>
    </row>
    <row r="164" spans="1:7" s="16" customFormat="1" ht="17.100000000000001" customHeight="1" x14ac:dyDescent="0.25">
      <c r="A164" s="15">
        <v>2</v>
      </c>
      <c r="B164" s="15" t="s">
        <v>183</v>
      </c>
      <c r="C164" s="15">
        <v>2.7</v>
      </c>
      <c r="D164" s="17" t="s">
        <v>192</v>
      </c>
      <c r="F164" s="59"/>
      <c r="G164" s="60"/>
    </row>
    <row r="165" spans="1:7" s="16" customFormat="1" ht="17.100000000000001" customHeight="1" x14ac:dyDescent="0.25">
      <c r="A165" s="15">
        <v>2</v>
      </c>
      <c r="B165" s="15" t="s">
        <v>183</v>
      </c>
      <c r="C165" s="15">
        <v>2.8</v>
      </c>
      <c r="D165" s="17" t="s">
        <v>193</v>
      </c>
      <c r="F165" s="59"/>
      <c r="G165" s="60"/>
    </row>
    <row r="166" spans="1:7" s="16" customFormat="1" ht="17.100000000000001" customHeight="1" x14ac:dyDescent="0.25">
      <c r="A166" s="15">
        <v>3</v>
      </c>
      <c r="B166" s="15" t="s">
        <v>183</v>
      </c>
      <c r="C166" s="15">
        <v>3.1</v>
      </c>
      <c r="D166" s="17" t="s">
        <v>194</v>
      </c>
      <c r="F166" s="59"/>
      <c r="G166" s="60"/>
    </row>
    <row r="167" spans="1:7" s="16" customFormat="1" ht="17.100000000000001" customHeight="1" x14ac:dyDescent="0.25">
      <c r="A167" s="15">
        <v>3</v>
      </c>
      <c r="B167" s="15" t="s">
        <v>183</v>
      </c>
      <c r="C167" s="15">
        <v>3.2</v>
      </c>
      <c r="D167" s="17" t="s">
        <v>195</v>
      </c>
      <c r="F167" s="59"/>
      <c r="G167" s="60"/>
    </row>
    <row r="168" spans="1:7" s="16" customFormat="1" ht="17.100000000000001" customHeight="1" x14ac:dyDescent="0.25">
      <c r="A168" s="15">
        <v>3</v>
      </c>
      <c r="B168" s="15" t="s">
        <v>183</v>
      </c>
      <c r="C168" s="15">
        <v>3.3</v>
      </c>
      <c r="D168" s="17" t="s">
        <v>196</v>
      </c>
      <c r="F168" s="59"/>
      <c r="G168" s="60"/>
    </row>
    <row r="169" spans="1:7" s="16" customFormat="1" ht="17.100000000000001" customHeight="1" x14ac:dyDescent="0.25">
      <c r="A169" s="15">
        <v>3</v>
      </c>
      <c r="B169" s="15" t="s">
        <v>183</v>
      </c>
      <c r="C169" s="15">
        <v>3.4</v>
      </c>
      <c r="D169" s="17" t="s">
        <v>197</v>
      </c>
      <c r="F169" s="59"/>
      <c r="G169" s="60"/>
    </row>
    <row r="170" spans="1:7" s="16" customFormat="1" ht="17.100000000000001" customHeight="1" x14ac:dyDescent="0.25">
      <c r="A170" s="15">
        <v>4</v>
      </c>
      <c r="B170" s="15" t="s">
        <v>183</v>
      </c>
      <c r="C170" s="15">
        <v>4.0999999999999996</v>
      </c>
      <c r="D170" s="17" t="s">
        <v>198</v>
      </c>
      <c r="F170" s="59"/>
      <c r="G170" s="60"/>
    </row>
    <row r="171" spans="1:7" s="16" customFormat="1" ht="17.100000000000001" customHeight="1" x14ac:dyDescent="0.25">
      <c r="A171" s="15">
        <v>1</v>
      </c>
      <c r="B171" s="15" t="s">
        <v>199</v>
      </c>
      <c r="C171" s="15">
        <v>1.1000000000000001</v>
      </c>
      <c r="D171" s="17" t="s">
        <v>200</v>
      </c>
      <c r="F171" s="59"/>
      <c r="G171" s="60"/>
    </row>
    <row r="172" spans="1:7" s="16" customFormat="1" ht="17.100000000000001" customHeight="1" x14ac:dyDescent="0.25">
      <c r="A172" s="15">
        <v>2</v>
      </c>
      <c r="B172" s="15" t="s">
        <v>199</v>
      </c>
      <c r="C172" s="15">
        <v>2.1</v>
      </c>
      <c r="D172" s="17" t="s">
        <v>201</v>
      </c>
      <c r="F172" s="59"/>
      <c r="G172" s="60"/>
    </row>
    <row r="173" spans="1:7" s="16" customFormat="1" ht="17.100000000000001" customHeight="1" x14ac:dyDescent="0.25">
      <c r="A173" s="15">
        <v>2</v>
      </c>
      <c r="B173" s="15" t="s">
        <v>199</v>
      </c>
      <c r="C173" s="15">
        <v>2.2000000000000002</v>
      </c>
      <c r="D173" s="17" t="s">
        <v>202</v>
      </c>
      <c r="F173" s="59"/>
      <c r="G173" s="60"/>
    </row>
    <row r="174" spans="1:7" s="16" customFormat="1" ht="17.100000000000001" customHeight="1" x14ac:dyDescent="0.25">
      <c r="A174" s="15">
        <v>2</v>
      </c>
      <c r="B174" s="15" t="s">
        <v>199</v>
      </c>
      <c r="C174" s="15">
        <v>2.2999999999999998</v>
      </c>
      <c r="D174" s="17" t="s">
        <v>203</v>
      </c>
      <c r="F174" s="59"/>
      <c r="G174" s="60"/>
    </row>
    <row r="175" spans="1:7" s="16" customFormat="1" ht="17.100000000000001" customHeight="1" x14ac:dyDescent="0.25">
      <c r="A175" s="15">
        <v>3</v>
      </c>
      <c r="B175" s="15" t="s">
        <v>199</v>
      </c>
      <c r="C175" s="15">
        <v>3.1</v>
      </c>
      <c r="D175" s="17" t="s">
        <v>204</v>
      </c>
      <c r="F175" s="59"/>
      <c r="G175" s="60"/>
    </row>
    <row r="176" spans="1:7" s="16" customFormat="1" ht="17.100000000000001" customHeight="1" x14ac:dyDescent="0.25">
      <c r="A176" s="15">
        <v>3</v>
      </c>
      <c r="B176" s="15" t="s">
        <v>199</v>
      </c>
      <c r="C176" s="15">
        <v>3.2</v>
      </c>
      <c r="D176" s="17" t="s">
        <v>205</v>
      </c>
      <c r="F176" s="59"/>
      <c r="G176" s="60"/>
    </row>
    <row r="177" spans="1:7" s="16" customFormat="1" ht="17.100000000000001" customHeight="1" x14ac:dyDescent="0.25">
      <c r="A177" s="15">
        <v>3</v>
      </c>
      <c r="B177" s="15" t="s">
        <v>199</v>
      </c>
      <c r="C177" s="15">
        <v>3.3</v>
      </c>
      <c r="D177" s="17" t="s">
        <v>206</v>
      </c>
      <c r="F177" s="59"/>
      <c r="G177" s="60"/>
    </row>
    <row r="178" spans="1:7" s="16" customFormat="1" ht="17.100000000000001" customHeight="1" x14ac:dyDescent="0.25">
      <c r="A178" s="15">
        <v>3</v>
      </c>
      <c r="B178" s="15" t="s">
        <v>199</v>
      </c>
      <c r="C178" s="15">
        <v>3.4</v>
      </c>
      <c r="D178" s="17" t="s">
        <v>207</v>
      </c>
      <c r="F178" s="59"/>
      <c r="G178" s="60"/>
    </row>
    <row r="179" spans="1:7" s="16" customFormat="1" ht="17.100000000000001" customHeight="1" x14ac:dyDescent="0.25">
      <c r="A179" s="15">
        <v>3</v>
      </c>
      <c r="B179" s="15" t="s">
        <v>199</v>
      </c>
      <c r="C179" s="15">
        <v>3.5</v>
      </c>
      <c r="D179" s="17" t="s">
        <v>208</v>
      </c>
      <c r="F179" s="59"/>
      <c r="G179" s="60"/>
    </row>
    <row r="180" spans="1:7" s="16" customFormat="1" ht="17.100000000000001" customHeight="1" x14ac:dyDescent="0.25">
      <c r="A180" s="15">
        <v>3</v>
      </c>
      <c r="B180" s="15" t="s">
        <v>199</v>
      </c>
      <c r="C180" s="15">
        <v>3.6</v>
      </c>
      <c r="D180" s="17" t="s">
        <v>209</v>
      </c>
      <c r="F180" s="59"/>
      <c r="G180" s="60"/>
    </row>
    <row r="181" spans="1:7" s="16" customFormat="1" ht="17.100000000000001" customHeight="1" x14ac:dyDescent="0.25">
      <c r="A181" s="15">
        <v>1</v>
      </c>
      <c r="B181" s="15" t="s">
        <v>210</v>
      </c>
      <c r="C181" s="15">
        <v>1.1000000000000001</v>
      </c>
      <c r="D181" s="17" t="s">
        <v>211</v>
      </c>
      <c r="F181" s="59"/>
      <c r="G181" s="60"/>
    </row>
    <row r="182" spans="1:7" s="16" customFormat="1" ht="17.100000000000001" customHeight="1" x14ac:dyDescent="0.25">
      <c r="A182" s="15">
        <v>1</v>
      </c>
      <c r="B182" s="15" t="s">
        <v>210</v>
      </c>
      <c r="C182" s="15">
        <v>1.2</v>
      </c>
      <c r="D182" s="17" t="s">
        <v>212</v>
      </c>
      <c r="F182" s="59"/>
      <c r="G182" s="60"/>
    </row>
    <row r="183" spans="1:7" s="16" customFormat="1" ht="17.100000000000001" customHeight="1" x14ac:dyDescent="0.25">
      <c r="A183" s="15">
        <v>1</v>
      </c>
      <c r="B183" s="15" t="s">
        <v>210</v>
      </c>
      <c r="C183" s="15">
        <v>1.3</v>
      </c>
      <c r="D183" s="17" t="s">
        <v>213</v>
      </c>
      <c r="F183" s="59"/>
      <c r="G183" s="60"/>
    </row>
    <row r="184" spans="1:7" s="16" customFormat="1" ht="17.100000000000001" customHeight="1" x14ac:dyDescent="0.25">
      <c r="A184" s="15">
        <v>2</v>
      </c>
      <c r="B184" s="15" t="s">
        <v>210</v>
      </c>
      <c r="C184" s="15">
        <v>2.1</v>
      </c>
      <c r="D184" s="17" t="s">
        <v>214</v>
      </c>
      <c r="F184" s="59"/>
      <c r="G184" s="60"/>
    </row>
    <row r="185" spans="1:7" s="16" customFormat="1" ht="17.100000000000001" customHeight="1" x14ac:dyDescent="0.25">
      <c r="A185" s="15">
        <v>2</v>
      </c>
      <c r="B185" s="15" t="s">
        <v>210</v>
      </c>
      <c r="C185" s="15">
        <v>2.2000000000000002</v>
      </c>
      <c r="D185" s="17" t="s">
        <v>215</v>
      </c>
      <c r="F185" s="59"/>
      <c r="G185" s="60"/>
    </row>
    <row r="186" spans="1:7" s="16" customFormat="1" ht="17.100000000000001" customHeight="1" x14ac:dyDescent="0.25">
      <c r="A186" s="15">
        <v>3</v>
      </c>
      <c r="B186" s="15" t="s">
        <v>210</v>
      </c>
      <c r="C186" s="15">
        <v>3.1</v>
      </c>
      <c r="D186" s="17" t="s">
        <v>216</v>
      </c>
      <c r="F186" s="59"/>
      <c r="G186" s="60"/>
    </row>
    <row r="187" spans="1:7" s="16" customFormat="1" ht="17.100000000000001" customHeight="1" x14ac:dyDescent="0.25">
      <c r="A187" s="15">
        <v>3</v>
      </c>
      <c r="B187" s="15" t="s">
        <v>210</v>
      </c>
      <c r="C187" s="15">
        <v>3.2</v>
      </c>
      <c r="D187" s="17" t="s">
        <v>217</v>
      </c>
      <c r="F187" s="59"/>
      <c r="G187" s="60"/>
    </row>
    <row r="188" spans="1:7" s="16" customFormat="1" ht="17.100000000000001" customHeight="1" x14ac:dyDescent="0.25">
      <c r="A188" s="15">
        <v>3</v>
      </c>
      <c r="B188" s="15" t="s">
        <v>210</v>
      </c>
      <c r="C188" s="15">
        <v>3.3</v>
      </c>
      <c r="D188" s="17" t="s">
        <v>218</v>
      </c>
      <c r="F188" s="59"/>
      <c r="G188" s="60"/>
    </row>
    <row r="189" spans="1:7" s="16" customFormat="1" ht="17.100000000000001" customHeight="1" x14ac:dyDescent="0.25">
      <c r="A189" s="15">
        <v>3</v>
      </c>
      <c r="B189" s="15" t="s">
        <v>210</v>
      </c>
      <c r="C189" s="15">
        <v>3.4</v>
      </c>
      <c r="D189" s="17" t="s">
        <v>219</v>
      </c>
      <c r="F189" s="59"/>
      <c r="G189" s="60"/>
    </row>
    <row r="190" spans="1:7" s="16" customFormat="1" ht="17.100000000000001" customHeight="1" x14ac:dyDescent="0.25">
      <c r="A190" s="15">
        <v>3</v>
      </c>
      <c r="B190" s="15" t="s">
        <v>210</v>
      </c>
      <c r="C190" s="15">
        <v>3.5</v>
      </c>
      <c r="D190" s="17" t="s">
        <v>220</v>
      </c>
      <c r="F190" s="59"/>
      <c r="G190" s="60"/>
    </row>
    <row r="191" spans="1:7" s="16" customFormat="1" ht="17.100000000000001" customHeight="1" x14ac:dyDescent="0.25">
      <c r="A191" s="15">
        <v>3</v>
      </c>
      <c r="B191" s="15" t="s">
        <v>210</v>
      </c>
      <c r="C191" s="15">
        <v>3.6</v>
      </c>
      <c r="D191" s="17" t="s">
        <v>221</v>
      </c>
      <c r="F191" s="59"/>
      <c r="G191" s="60"/>
    </row>
    <row r="192" spans="1:7" s="16" customFormat="1" ht="17.100000000000001" customHeight="1" x14ac:dyDescent="0.25">
      <c r="A192" s="15">
        <v>4</v>
      </c>
      <c r="B192" s="15" t="s">
        <v>210</v>
      </c>
      <c r="C192" s="15">
        <v>4.0999999999999996</v>
      </c>
      <c r="D192" s="17" t="s">
        <v>222</v>
      </c>
      <c r="F192" s="59"/>
      <c r="G192" s="60"/>
    </row>
    <row r="193" spans="1:7" s="16" customFormat="1" ht="17.100000000000001" customHeight="1" x14ac:dyDescent="0.25">
      <c r="A193" s="15">
        <v>1</v>
      </c>
      <c r="B193" s="15" t="s">
        <v>223</v>
      </c>
      <c r="C193" s="15">
        <v>1.1000000000000001</v>
      </c>
      <c r="D193" s="17" t="s">
        <v>224</v>
      </c>
      <c r="F193" s="59"/>
      <c r="G193" s="60"/>
    </row>
    <row r="194" spans="1:7" s="16" customFormat="1" ht="17.100000000000001" customHeight="1" x14ac:dyDescent="0.25">
      <c r="A194" s="15">
        <v>2</v>
      </c>
      <c r="B194" s="15" t="s">
        <v>223</v>
      </c>
      <c r="C194" s="15">
        <v>2.1</v>
      </c>
      <c r="D194" s="17" t="s">
        <v>225</v>
      </c>
      <c r="F194" s="59"/>
      <c r="G194" s="60"/>
    </row>
    <row r="195" spans="1:7" s="16" customFormat="1" ht="17.100000000000001" customHeight="1" x14ac:dyDescent="0.25">
      <c r="A195" s="15">
        <v>2</v>
      </c>
      <c r="B195" s="15" t="s">
        <v>223</v>
      </c>
      <c r="C195" s="15">
        <v>2.2000000000000002</v>
      </c>
      <c r="D195" s="17" t="s">
        <v>226</v>
      </c>
      <c r="F195" s="59"/>
      <c r="G195" s="60"/>
    </row>
    <row r="196" spans="1:7" s="16" customFormat="1" ht="17.100000000000001" customHeight="1" x14ac:dyDescent="0.25">
      <c r="A196" s="15">
        <v>2</v>
      </c>
      <c r="B196" s="15" t="s">
        <v>223</v>
      </c>
      <c r="C196" s="15">
        <v>2.2999999999999998</v>
      </c>
      <c r="D196" s="17" t="s">
        <v>227</v>
      </c>
      <c r="F196" s="59"/>
      <c r="G196" s="60"/>
    </row>
    <row r="197" spans="1:7" s="16" customFormat="1" ht="17.100000000000001" customHeight="1" x14ac:dyDescent="0.25">
      <c r="A197" s="15">
        <v>2</v>
      </c>
      <c r="B197" s="15" t="s">
        <v>223</v>
      </c>
      <c r="C197" s="15">
        <v>2.4</v>
      </c>
      <c r="D197" s="17" t="s">
        <v>228</v>
      </c>
      <c r="F197" s="59"/>
      <c r="G197" s="60"/>
    </row>
    <row r="198" spans="1:7" s="16" customFormat="1" ht="17.100000000000001" customHeight="1" x14ac:dyDescent="0.25">
      <c r="A198" s="15">
        <v>3</v>
      </c>
      <c r="B198" s="15" t="s">
        <v>223</v>
      </c>
      <c r="C198" s="15">
        <v>3.1</v>
      </c>
      <c r="D198" s="17" t="s">
        <v>229</v>
      </c>
      <c r="F198" s="59"/>
      <c r="G198" s="60"/>
    </row>
    <row r="199" spans="1:7" s="16" customFormat="1" ht="17.100000000000001" customHeight="1" x14ac:dyDescent="0.25">
      <c r="A199" s="15">
        <v>1</v>
      </c>
      <c r="B199" s="15" t="s">
        <v>230</v>
      </c>
      <c r="C199" s="15">
        <v>1.1000000000000001</v>
      </c>
      <c r="D199" s="17" t="s">
        <v>231</v>
      </c>
      <c r="F199" s="59"/>
      <c r="G199" s="60"/>
    </row>
    <row r="200" spans="1:7" s="16" customFormat="1" ht="17.100000000000001" customHeight="1" x14ac:dyDescent="0.25">
      <c r="A200" s="15">
        <v>2</v>
      </c>
      <c r="B200" s="15" t="s">
        <v>230</v>
      </c>
      <c r="C200" s="15">
        <v>2.1</v>
      </c>
      <c r="D200" s="17" t="s">
        <v>232</v>
      </c>
      <c r="F200" s="59"/>
      <c r="G200" s="60"/>
    </row>
    <row r="201" spans="1:7" s="16" customFormat="1" ht="17.100000000000001" customHeight="1" x14ac:dyDescent="0.25">
      <c r="A201" s="15">
        <v>2</v>
      </c>
      <c r="B201" s="15" t="s">
        <v>230</v>
      </c>
      <c r="C201" s="15">
        <v>2.2000000000000002</v>
      </c>
      <c r="D201" s="17" t="s">
        <v>233</v>
      </c>
      <c r="F201" s="59"/>
      <c r="G201" s="60"/>
    </row>
    <row r="202" spans="1:7" s="16" customFormat="1" ht="17.100000000000001" customHeight="1" x14ac:dyDescent="0.25">
      <c r="A202" s="15">
        <v>2</v>
      </c>
      <c r="B202" s="15" t="s">
        <v>230</v>
      </c>
      <c r="C202" s="15">
        <v>2.2999999999999998</v>
      </c>
      <c r="D202" s="17" t="s">
        <v>234</v>
      </c>
      <c r="F202" s="59"/>
      <c r="G202" s="60"/>
    </row>
    <row r="203" spans="1:7" s="16" customFormat="1" ht="17.100000000000001" customHeight="1" x14ac:dyDescent="0.25">
      <c r="A203" s="15">
        <v>2</v>
      </c>
      <c r="B203" s="15" t="s">
        <v>230</v>
      </c>
      <c r="C203" s="15">
        <v>2.4</v>
      </c>
      <c r="D203" s="17" t="s">
        <v>235</v>
      </c>
      <c r="F203" s="59"/>
      <c r="G203" s="60"/>
    </row>
    <row r="204" spans="1:7" s="16" customFormat="1" ht="17.100000000000001" customHeight="1" x14ac:dyDescent="0.25">
      <c r="A204" s="15">
        <v>2</v>
      </c>
      <c r="B204" s="15" t="s">
        <v>230</v>
      </c>
      <c r="C204" s="15">
        <v>2.5</v>
      </c>
      <c r="D204" s="17" t="s">
        <v>236</v>
      </c>
      <c r="F204" s="59"/>
      <c r="G204" s="60"/>
    </row>
    <row r="205" spans="1:7" s="16" customFormat="1" ht="17.100000000000001" customHeight="1" x14ac:dyDescent="0.25">
      <c r="A205" s="15">
        <v>2</v>
      </c>
      <c r="B205" s="15" t="s">
        <v>230</v>
      </c>
      <c r="C205" s="15">
        <v>2.6</v>
      </c>
      <c r="D205" s="17" t="s">
        <v>237</v>
      </c>
      <c r="F205" s="59"/>
      <c r="G205" s="60"/>
    </row>
    <row r="206" spans="1:7" s="16" customFormat="1" ht="17.100000000000001" customHeight="1" x14ac:dyDescent="0.25">
      <c r="A206" s="15">
        <v>3</v>
      </c>
      <c r="B206" s="15" t="s">
        <v>230</v>
      </c>
      <c r="C206" s="15">
        <v>3.1</v>
      </c>
      <c r="D206" s="17" t="s">
        <v>238</v>
      </c>
      <c r="F206" s="59"/>
      <c r="G206" s="60"/>
    </row>
    <row r="207" spans="1:7" s="16" customFormat="1" ht="17.100000000000001" customHeight="1" x14ac:dyDescent="0.25">
      <c r="A207" s="15">
        <v>3</v>
      </c>
      <c r="B207" s="15" t="s">
        <v>230</v>
      </c>
      <c r="C207" s="15">
        <v>3.2</v>
      </c>
      <c r="D207" s="17" t="s">
        <v>239</v>
      </c>
      <c r="F207" s="59"/>
      <c r="G207" s="60"/>
    </row>
    <row r="208" spans="1:7" s="16" customFormat="1" ht="17.100000000000001" customHeight="1" x14ac:dyDescent="0.25">
      <c r="A208" s="15">
        <v>3</v>
      </c>
      <c r="B208" s="15" t="s">
        <v>230</v>
      </c>
      <c r="C208" s="15">
        <v>3.3</v>
      </c>
      <c r="D208" s="17" t="s">
        <v>240</v>
      </c>
      <c r="F208" s="59"/>
      <c r="G208" s="60"/>
    </row>
    <row r="209" spans="1:7" s="16" customFormat="1" ht="17.100000000000001" customHeight="1" x14ac:dyDescent="0.25">
      <c r="A209" s="15">
        <v>1</v>
      </c>
      <c r="B209" s="15" t="s">
        <v>241</v>
      </c>
      <c r="C209" s="15">
        <v>1.1000000000000001</v>
      </c>
      <c r="D209" s="17" t="s">
        <v>242</v>
      </c>
      <c r="F209" s="59"/>
      <c r="G209" s="60"/>
    </row>
    <row r="210" spans="1:7" s="16" customFormat="1" ht="17.100000000000001" customHeight="1" x14ac:dyDescent="0.25">
      <c r="A210" s="15">
        <v>2</v>
      </c>
      <c r="B210" s="15" t="s">
        <v>241</v>
      </c>
      <c r="C210" s="15">
        <v>2.1</v>
      </c>
      <c r="D210" s="17" t="s">
        <v>243</v>
      </c>
      <c r="F210" s="59"/>
      <c r="G210" s="60"/>
    </row>
    <row r="211" spans="1:7" s="16" customFormat="1" ht="17.100000000000001" customHeight="1" x14ac:dyDescent="0.25">
      <c r="A211" s="15">
        <v>2</v>
      </c>
      <c r="B211" s="15" t="s">
        <v>241</v>
      </c>
      <c r="C211" s="15">
        <v>2.2000000000000002</v>
      </c>
      <c r="D211" s="17" t="s">
        <v>244</v>
      </c>
      <c r="F211" s="59"/>
      <c r="G211" s="60"/>
    </row>
    <row r="212" spans="1:7" s="16" customFormat="1" ht="17.100000000000001" customHeight="1" x14ac:dyDescent="0.25">
      <c r="A212" s="15">
        <v>2</v>
      </c>
      <c r="B212" s="15" t="s">
        <v>241</v>
      </c>
      <c r="C212" s="15">
        <v>2.2999999999999998</v>
      </c>
      <c r="D212" s="17" t="s">
        <v>245</v>
      </c>
      <c r="F212" s="59"/>
      <c r="G212" s="60"/>
    </row>
    <row r="213" spans="1:7" s="16" customFormat="1" ht="17.100000000000001" customHeight="1" x14ac:dyDescent="0.25">
      <c r="A213" s="15">
        <v>2</v>
      </c>
      <c r="B213" s="15" t="s">
        <v>241</v>
      </c>
      <c r="C213" s="15">
        <v>2.4</v>
      </c>
      <c r="D213" s="17" t="s">
        <v>246</v>
      </c>
      <c r="F213" s="59"/>
      <c r="G213" s="60"/>
    </row>
    <row r="214" spans="1:7" s="16" customFormat="1" ht="17.100000000000001" customHeight="1" x14ac:dyDescent="0.25">
      <c r="A214" s="15">
        <v>2</v>
      </c>
      <c r="B214" s="15" t="s">
        <v>241</v>
      </c>
      <c r="C214" s="15">
        <v>2.5</v>
      </c>
      <c r="D214" s="17" t="s">
        <v>247</v>
      </c>
      <c r="F214" s="59"/>
      <c r="G214" s="60"/>
    </row>
    <row r="215" spans="1:7" s="16" customFormat="1" ht="17.100000000000001" customHeight="1" x14ac:dyDescent="0.25">
      <c r="A215" s="15">
        <v>3</v>
      </c>
      <c r="B215" s="15" t="s">
        <v>241</v>
      </c>
      <c r="C215" s="15">
        <v>3.1</v>
      </c>
      <c r="D215" s="17" t="s">
        <v>248</v>
      </c>
      <c r="F215" s="59"/>
      <c r="G215" s="60"/>
    </row>
    <row r="216" spans="1:7" s="16" customFormat="1" ht="17.100000000000001" customHeight="1" x14ac:dyDescent="0.25">
      <c r="A216" s="15">
        <v>3</v>
      </c>
      <c r="B216" s="15" t="s">
        <v>241</v>
      </c>
      <c r="C216" s="15">
        <v>3.2</v>
      </c>
      <c r="D216" s="17" t="s">
        <v>249</v>
      </c>
      <c r="F216" s="59"/>
      <c r="G216" s="60"/>
    </row>
    <row r="217" spans="1:7" s="16" customFormat="1" ht="17.100000000000001" customHeight="1" x14ac:dyDescent="0.25">
      <c r="A217" s="15">
        <v>3</v>
      </c>
      <c r="B217" s="15" t="s">
        <v>241</v>
      </c>
      <c r="C217" s="15">
        <v>3.3</v>
      </c>
      <c r="D217" s="17" t="s">
        <v>250</v>
      </c>
      <c r="F217" s="59"/>
      <c r="G217" s="60"/>
    </row>
    <row r="218" spans="1:7" s="16" customFormat="1" ht="17.100000000000001" customHeight="1" x14ac:dyDescent="0.25">
      <c r="A218" s="15">
        <v>3</v>
      </c>
      <c r="B218" s="15" t="s">
        <v>241</v>
      </c>
      <c r="C218" s="15">
        <v>3.4</v>
      </c>
      <c r="D218" s="17" t="s">
        <v>251</v>
      </c>
      <c r="F218" s="59"/>
      <c r="G218" s="60"/>
    </row>
    <row r="219" spans="1:7" s="16" customFormat="1" ht="17.100000000000001" customHeight="1" x14ac:dyDescent="0.25">
      <c r="A219" s="15">
        <v>3</v>
      </c>
      <c r="B219" s="15" t="s">
        <v>241</v>
      </c>
      <c r="C219" s="15">
        <v>3.5</v>
      </c>
      <c r="D219" s="17" t="s">
        <v>252</v>
      </c>
      <c r="F219" s="59"/>
      <c r="G219" s="60"/>
    </row>
    <row r="220" spans="1:7" s="16" customFormat="1" ht="17.100000000000001" customHeight="1" x14ac:dyDescent="0.25">
      <c r="A220" s="15">
        <v>3</v>
      </c>
      <c r="B220" s="15" t="s">
        <v>241</v>
      </c>
      <c r="C220" s="15">
        <v>3.6</v>
      </c>
      <c r="D220" s="17" t="s">
        <v>253</v>
      </c>
      <c r="F220" s="59"/>
      <c r="G220" s="60"/>
    </row>
    <row r="221" spans="1:7" s="16" customFormat="1" ht="17.100000000000001" customHeight="1" x14ac:dyDescent="0.25">
      <c r="A221" s="15">
        <v>3</v>
      </c>
      <c r="B221" s="15" t="s">
        <v>241</v>
      </c>
      <c r="C221" s="15">
        <v>3.7</v>
      </c>
      <c r="D221" s="17" t="s">
        <v>254</v>
      </c>
      <c r="F221" s="59"/>
      <c r="G221" s="60"/>
    </row>
    <row r="222" spans="1:7" s="16" customFormat="1" ht="17.100000000000001" customHeight="1" x14ac:dyDescent="0.25">
      <c r="A222" s="15">
        <v>1</v>
      </c>
      <c r="B222" s="15" t="s">
        <v>255</v>
      </c>
      <c r="C222" s="15">
        <v>1.1000000000000001</v>
      </c>
      <c r="D222" s="17" t="s">
        <v>256</v>
      </c>
      <c r="F222" s="59"/>
      <c r="G222" s="60"/>
    </row>
    <row r="223" spans="1:7" s="16" customFormat="1" ht="17.100000000000001" customHeight="1" x14ac:dyDescent="0.25">
      <c r="A223" s="15">
        <v>2</v>
      </c>
      <c r="B223" s="15" t="s">
        <v>255</v>
      </c>
      <c r="C223" s="15">
        <v>2.1</v>
      </c>
      <c r="D223" s="17" t="s">
        <v>257</v>
      </c>
      <c r="F223" s="59"/>
      <c r="G223" s="60"/>
    </row>
    <row r="224" spans="1:7" s="16" customFormat="1" ht="17.100000000000001" customHeight="1" x14ac:dyDescent="0.25">
      <c r="A224" s="15">
        <v>2</v>
      </c>
      <c r="B224" s="15" t="s">
        <v>255</v>
      </c>
      <c r="C224" s="15">
        <v>2.2000000000000002</v>
      </c>
      <c r="D224" s="17" t="s">
        <v>258</v>
      </c>
      <c r="F224" s="59"/>
      <c r="G224" s="60"/>
    </row>
    <row r="225" spans="1:7" s="16" customFormat="1" ht="17.100000000000001" customHeight="1" x14ac:dyDescent="0.25">
      <c r="A225" s="15">
        <v>3</v>
      </c>
      <c r="B225" s="15" t="s">
        <v>255</v>
      </c>
      <c r="C225" s="15">
        <v>3.1</v>
      </c>
      <c r="D225" s="17" t="s">
        <v>259</v>
      </c>
      <c r="F225" s="59"/>
      <c r="G225" s="60"/>
    </row>
    <row r="226" spans="1:7" s="16" customFormat="1" ht="17.100000000000001" customHeight="1" x14ac:dyDescent="0.25">
      <c r="A226" s="15">
        <v>3</v>
      </c>
      <c r="B226" s="15" t="s">
        <v>255</v>
      </c>
      <c r="C226" s="15">
        <v>3.2</v>
      </c>
      <c r="D226" s="17" t="s">
        <v>260</v>
      </c>
      <c r="F226" s="59"/>
      <c r="G226" s="60"/>
    </row>
    <row r="227" spans="1:7" s="16" customFormat="1" ht="17.100000000000001" customHeight="1" x14ac:dyDescent="0.25">
      <c r="A227" s="15">
        <v>3</v>
      </c>
      <c r="B227" s="15" t="s">
        <v>255</v>
      </c>
      <c r="C227" s="15">
        <v>3.3</v>
      </c>
      <c r="D227" s="17" t="s">
        <v>261</v>
      </c>
      <c r="F227" s="59"/>
      <c r="G227" s="60"/>
    </row>
    <row r="228" spans="1:7" s="16" customFormat="1" ht="17.100000000000001" customHeight="1" x14ac:dyDescent="0.25">
      <c r="A228" s="15">
        <v>3</v>
      </c>
      <c r="B228" s="15" t="s">
        <v>255</v>
      </c>
      <c r="C228" s="15">
        <v>3.4</v>
      </c>
      <c r="D228" s="17" t="s">
        <v>262</v>
      </c>
      <c r="F228" s="59"/>
      <c r="G228" s="60"/>
    </row>
    <row r="229" spans="1:7" s="16" customFormat="1" ht="17.100000000000001" customHeight="1" x14ac:dyDescent="0.25">
      <c r="A229" s="15">
        <v>3</v>
      </c>
      <c r="B229" s="15" t="s">
        <v>255</v>
      </c>
      <c r="C229" s="15">
        <v>3.5</v>
      </c>
      <c r="D229" s="17" t="s">
        <v>263</v>
      </c>
      <c r="F229" s="59"/>
      <c r="G229" s="60"/>
    </row>
    <row r="230" spans="1:7" s="16" customFormat="1" ht="17.100000000000001" customHeight="1" x14ac:dyDescent="0.25">
      <c r="A230" s="15">
        <v>1</v>
      </c>
      <c r="B230" s="15" t="s">
        <v>264</v>
      </c>
      <c r="C230" s="15">
        <v>1.1000000000000001</v>
      </c>
      <c r="D230" s="17" t="s">
        <v>265</v>
      </c>
      <c r="F230" s="59"/>
      <c r="G230" s="60"/>
    </row>
    <row r="231" spans="1:7" s="16" customFormat="1" ht="17.100000000000001" customHeight="1" x14ac:dyDescent="0.25">
      <c r="A231" s="15">
        <v>2</v>
      </c>
      <c r="B231" s="15" t="s">
        <v>264</v>
      </c>
      <c r="C231" s="15">
        <v>2.1</v>
      </c>
      <c r="D231" s="17" t="s">
        <v>266</v>
      </c>
      <c r="F231" s="59"/>
      <c r="G231" s="60"/>
    </row>
    <row r="232" spans="1:7" s="16" customFormat="1" ht="17.100000000000001" customHeight="1" x14ac:dyDescent="0.25">
      <c r="A232" s="15">
        <v>2</v>
      </c>
      <c r="B232" s="15" t="s">
        <v>264</v>
      </c>
      <c r="C232" s="15">
        <v>2.2000000000000002</v>
      </c>
      <c r="D232" s="17" t="s">
        <v>267</v>
      </c>
      <c r="F232" s="59"/>
      <c r="G232" s="60"/>
    </row>
    <row r="233" spans="1:7" s="16" customFormat="1" ht="17.100000000000001" customHeight="1" x14ac:dyDescent="0.25">
      <c r="A233" s="15">
        <v>2</v>
      </c>
      <c r="B233" s="15" t="s">
        <v>264</v>
      </c>
      <c r="C233" s="15">
        <v>2.2999999999999998</v>
      </c>
      <c r="D233" s="17" t="s">
        <v>268</v>
      </c>
      <c r="F233" s="59"/>
      <c r="G233" s="60"/>
    </row>
    <row r="234" spans="1:7" s="16" customFormat="1" ht="17.100000000000001" customHeight="1" x14ac:dyDescent="0.25">
      <c r="A234" s="15">
        <v>2</v>
      </c>
      <c r="B234" s="15" t="s">
        <v>264</v>
      </c>
      <c r="C234" s="15">
        <v>2.4</v>
      </c>
      <c r="D234" s="17" t="s">
        <v>269</v>
      </c>
      <c r="F234" s="59"/>
      <c r="G234" s="60"/>
    </row>
    <row r="235" spans="1:7" s="16" customFormat="1" ht="17.100000000000001" customHeight="1" x14ac:dyDescent="0.25">
      <c r="A235" s="15">
        <v>2</v>
      </c>
      <c r="B235" s="15" t="s">
        <v>264</v>
      </c>
      <c r="C235" s="15">
        <v>2.5</v>
      </c>
      <c r="D235" s="17" t="s">
        <v>270</v>
      </c>
      <c r="F235" s="59"/>
      <c r="G235" s="60"/>
    </row>
    <row r="236" spans="1:7" s="16" customFormat="1" ht="17.100000000000001" customHeight="1" x14ac:dyDescent="0.25">
      <c r="A236" s="15">
        <v>2</v>
      </c>
      <c r="B236" s="15" t="s">
        <v>264</v>
      </c>
      <c r="C236" s="15">
        <v>2.6</v>
      </c>
      <c r="D236" s="17" t="s">
        <v>271</v>
      </c>
      <c r="F236" s="59"/>
      <c r="G236" s="60"/>
    </row>
    <row r="237" spans="1:7" s="16" customFormat="1" ht="17.100000000000001" customHeight="1" x14ac:dyDescent="0.25">
      <c r="A237" s="15">
        <v>3</v>
      </c>
      <c r="B237" s="15" t="s">
        <v>264</v>
      </c>
      <c r="C237" s="15">
        <v>3.1</v>
      </c>
      <c r="D237" s="17" t="s">
        <v>272</v>
      </c>
      <c r="F237" s="59"/>
      <c r="G237" s="60"/>
    </row>
    <row r="238" spans="1:7" s="16" customFormat="1" ht="17.100000000000001" customHeight="1" x14ac:dyDescent="0.25">
      <c r="A238" s="15">
        <v>1</v>
      </c>
      <c r="B238" s="15" t="s">
        <v>273</v>
      </c>
      <c r="C238" s="15">
        <v>1.1000000000000001</v>
      </c>
      <c r="D238" s="17" t="s">
        <v>274</v>
      </c>
      <c r="F238" s="59"/>
      <c r="G238" s="60"/>
    </row>
    <row r="239" spans="1:7" s="16" customFormat="1" ht="17.100000000000001" customHeight="1" x14ac:dyDescent="0.25">
      <c r="A239" s="15">
        <v>2</v>
      </c>
      <c r="B239" s="15" t="s">
        <v>273</v>
      </c>
      <c r="C239" s="15">
        <v>2.1</v>
      </c>
      <c r="D239" s="17" t="s">
        <v>275</v>
      </c>
      <c r="F239" s="59"/>
      <c r="G239" s="60"/>
    </row>
    <row r="240" spans="1:7" s="16" customFormat="1" ht="17.100000000000001" customHeight="1" x14ac:dyDescent="0.25">
      <c r="A240" s="15">
        <v>2</v>
      </c>
      <c r="B240" s="15" t="s">
        <v>273</v>
      </c>
      <c r="C240" s="15">
        <v>2.2000000000000002</v>
      </c>
      <c r="D240" s="17" t="s">
        <v>276</v>
      </c>
      <c r="F240" s="59"/>
      <c r="G240" s="60"/>
    </row>
    <row r="241" spans="1:7" s="16" customFormat="1" ht="17.100000000000001" customHeight="1" x14ac:dyDescent="0.25">
      <c r="A241" s="15">
        <v>2</v>
      </c>
      <c r="B241" s="15" t="s">
        <v>273</v>
      </c>
      <c r="C241" s="15">
        <v>2.2999999999999998</v>
      </c>
      <c r="D241" s="17" t="s">
        <v>277</v>
      </c>
      <c r="F241" s="59"/>
      <c r="G241" s="60"/>
    </row>
    <row r="242" spans="1:7" s="16" customFormat="1" ht="17.100000000000001" customHeight="1" x14ac:dyDescent="0.25">
      <c r="A242" s="15">
        <v>3</v>
      </c>
      <c r="B242" s="15" t="s">
        <v>273</v>
      </c>
      <c r="C242" s="15">
        <v>3.1</v>
      </c>
      <c r="D242" s="17" t="s">
        <v>278</v>
      </c>
      <c r="F242" s="59"/>
      <c r="G242" s="60"/>
    </row>
    <row r="243" spans="1:7" s="16" customFormat="1" ht="17.100000000000001" customHeight="1" x14ac:dyDescent="0.25">
      <c r="A243" s="15">
        <v>1</v>
      </c>
      <c r="B243" s="15" t="s">
        <v>279</v>
      </c>
      <c r="C243" s="15">
        <v>1.1000000000000001</v>
      </c>
      <c r="D243" s="17" t="s">
        <v>280</v>
      </c>
      <c r="F243" s="59"/>
      <c r="G243" s="60"/>
    </row>
    <row r="244" spans="1:7" s="16" customFormat="1" ht="17.100000000000001" customHeight="1" x14ac:dyDescent="0.25">
      <c r="A244" s="15">
        <v>1</v>
      </c>
      <c r="B244" s="15" t="s">
        <v>279</v>
      </c>
      <c r="C244" s="15">
        <v>1.2</v>
      </c>
      <c r="D244" s="17" t="s">
        <v>281</v>
      </c>
      <c r="F244" s="59"/>
      <c r="G244" s="60"/>
    </row>
    <row r="245" spans="1:7" s="16" customFormat="1" ht="17.100000000000001" customHeight="1" x14ac:dyDescent="0.25">
      <c r="A245" s="15">
        <v>1</v>
      </c>
      <c r="B245" s="15" t="s">
        <v>279</v>
      </c>
      <c r="C245" s="15">
        <v>1.3</v>
      </c>
      <c r="D245" s="17" t="s">
        <v>282</v>
      </c>
      <c r="F245" s="59"/>
      <c r="G245" s="60"/>
    </row>
    <row r="246" spans="1:7" s="16" customFormat="1" ht="17.100000000000001" customHeight="1" x14ac:dyDescent="0.25">
      <c r="A246" s="15">
        <v>1</v>
      </c>
      <c r="B246" s="15" t="s">
        <v>279</v>
      </c>
      <c r="C246" s="15">
        <v>1.4</v>
      </c>
      <c r="D246" s="17" t="s">
        <v>283</v>
      </c>
      <c r="F246" s="59"/>
      <c r="G246" s="60"/>
    </row>
    <row r="247" spans="1:7" s="16" customFormat="1" ht="17.100000000000001" customHeight="1" x14ac:dyDescent="0.25">
      <c r="A247" s="15">
        <v>2</v>
      </c>
      <c r="B247" s="15" t="s">
        <v>279</v>
      </c>
      <c r="C247" s="15">
        <v>2.1</v>
      </c>
      <c r="D247" s="17" t="s">
        <v>284</v>
      </c>
      <c r="F247" s="59"/>
      <c r="G247" s="60"/>
    </row>
    <row r="248" spans="1:7" s="16" customFormat="1" ht="17.100000000000001" customHeight="1" x14ac:dyDescent="0.25">
      <c r="A248" s="15">
        <v>2</v>
      </c>
      <c r="B248" s="15" t="s">
        <v>279</v>
      </c>
      <c r="C248" s="15">
        <v>2.2000000000000002</v>
      </c>
      <c r="D248" s="17" t="s">
        <v>285</v>
      </c>
      <c r="F248" s="59"/>
      <c r="G248" s="60"/>
    </row>
    <row r="249" spans="1:7" s="16" customFormat="1" ht="17.100000000000001" customHeight="1" x14ac:dyDescent="0.25">
      <c r="A249" s="15">
        <v>2</v>
      </c>
      <c r="B249" s="15" t="s">
        <v>279</v>
      </c>
      <c r="C249" s="15">
        <v>2.2999999999999998</v>
      </c>
      <c r="D249" s="17" t="s">
        <v>286</v>
      </c>
      <c r="F249" s="59"/>
      <c r="G249" s="60"/>
    </row>
    <row r="250" spans="1:7" s="16" customFormat="1" ht="17.100000000000001" customHeight="1" x14ac:dyDescent="0.25">
      <c r="A250" s="15">
        <v>2</v>
      </c>
      <c r="B250" s="15" t="s">
        <v>279</v>
      </c>
      <c r="C250" s="15">
        <v>2.4</v>
      </c>
      <c r="D250" s="17" t="s">
        <v>287</v>
      </c>
      <c r="F250" s="59"/>
      <c r="G250" s="60"/>
    </row>
    <row r="251" spans="1:7" s="16" customFormat="1" ht="17.100000000000001" customHeight="1" x14ac:dyDescent="0.25">
      <c r="A251" s="15">
        <v>2</v>
      </c>
      <c r="B251" s="15" t="s">
        <v>279</v>
      </c>
      <c r="C251" s="15">
        <v>2.5</v>
      </c>
      <c r="D251" s="17" t="s">
        <v>288</v>
      </c>
      <c r="F251" s="59"/>
      <c r="G251" s="60"/>
    </row>
    <row r="252" spans="1:7" s="16" customFormat="1" ht="17.100000000000001" customHeight="1" x14ac:dyDescent="0.25">
      <c r="A252" s="15">
        <v>3</v>
      </c>
      <c r="B252" s="15" t="s">
        <v>279</v>
      </c>
      <c r="C252" s="15">
        <v>3.1</v>
      </c>
      <c r="D252" s="17" t="s">
        <v>289</v>
      </c>
      <c r="F252" s="59"/>
      <c r="G252" s="60"/>
    </row>
    <row r="253" spans="1:7" s="16" customFormat="1" ht="17.100000000000001" customHeight="1" x14ac:dyDescent="0.25">
      <c r="A253" s="15">
        <v>3</v>
      </c>
      <c r="B253" s="15" t="s">
        <v>279</v>
      </c>
      <c r="C253" s="15">
        <v>3.2</v>
      </c>
      <c r="D253" s="17" t="s">
        <v>290</v>
      </c>
      <c r="F253" s="59"/>
      <c r="G253" s="60"/>
    </row>
    <row r="254" spans="1:7" s="16" customFormat="1" ht="17.100000000000001" customHeight="1" x14ac:dyDescent="0.25">
      <c r="A254" s="15">
        <v>4</v>
      </c>
      <c r="B254" s="15" t="s">
        <v>279</v>
      </c>
      <c r="C254" s="15">
        <v>4.0999999999999996</v>
      </c>
      <c r="D254" s="17" t="s">
        <v>291</v>
      </c>
      <c r="F254" s="59"/>
      <c r="G254" s="60"/>
    </row>
    <row r="255" spans="1:7" s="16" customFormat="1" ht="17.100000000000001" customHeight="1" x14ac:dyDescent="0.25">
      <c r="A255" s="15">
        <v>1</v>
      </c>
      <c r="B255" s="15" t="s">
        <v>292</v>
      </c>
      <c r="C255" s="15">
        <v>1.1000000000000001</v>
      </c>
      <c r="D255" s="17" t="s">
        <v>293</v>
      </c>
      <c r="F255" s="59"/>
      <c r="G255" s="60"/>
    </row>
    <row r="256" spans="1:7" s="16" customFormat="1" ht="17.100000000000001" customHeight="1" x14ac:dyDescent="0.25">
      <c r="A256" s="15">
        <v>2</v>
      </c>
      <c r="B256" s="15" t="s">
        <v>292</v>
      </c>
      <c r="C256" s="15">
        <v>2.1</v>
      </c>
      <c r="D256" s="17" t="s">
        <v>294</v>
      </c>
      <c r="F256" s="59"/>
      <c r="G256" s="60"/>
    </row>
    <row r="257" spans="1:7" s="16" customFormat="1" ht="17.100000000000001" customHeight="1" x14ac:dyDescent="0.25">
      <c r="A257" s="15">
        <v>2</v>
      </c>
      <c r="B257" s="15" t="s">
        <v>292</v>
      </c>
      <c r="C257" s="15">
        <v>2.2000000000000002</v>
      </c>
      <c r="D257" s="17" t="s">
        <v>295</v>
      </c>
      <c r="F257" s="59"/>
      <c r="G257" s="60"/>
    </row>
    <row r="258" spans="1:7" s="16" customFormat="1" ht="17.100000000000001" customHeight="1" x14ac:dyDescent="0.25">
      <c r="A258" s="15">
        <v>2</v>
      </c>
      <c r="B258" s="15" t="s">
        <v>292</v>
      </c>
      <c r="C258" s="15">
        <v>2.2999999999999998</v>
      </c>
      <c r="D258" s="17" t="s">
        <v>296</v>
      </c>
      <c r="F258" s="59"/>
      <c r="G258" s="60"/>
    </row>
    <row r="259" spans="1:7" s="16" customFormat="1" ht="17.100000000000001" customHeight="1" x14ac:dyDescent="0.25">
      <c r="A259" s="15">
        <v>3</v>
      </c>
      <c r="B259" s="15" t="s">
        <v>292</v>
      </c>
      <c r="C259" s="15">
        <v>3.1</v>
      </c>
      <c r="D259" s="17" t="s">
        <v>297</v>
      </c>
      <c r="F259" s="59"/>
      <c r="G259" s="60"/>
    </row>
    <row r="260" spans="1:7" s="16" customFormat="1" ht="17.100000000000001" customHeight="1" x14ac:dyDescent="0.25">
      <c r="A260" s="15">
        <v>3</v>
      </c>
      <c r="B260" s="15" t="s">
        <v>292</v>
      </c>
      <c r="C260" s="15">
        <v>3.2</v>
      </c>
      <c r="D260" s="17" t="s">
        <v>298</v>
      </c>
      <c r="F260" s="59"/>
      <c r="G260" s="60"/>
    </row>
    <row r="261" spans="1:7" s="16" customFormat="1" ht="17.100000000000001" customHeight="1" x14ac:dyDescent="0.25">
      <c r="A261" s="15">
        <v>3</v>
      </c>
      <c r="B261" s="15" t="s">
        <v>292</v>
      </c>
      <c r="C261" s="15">
        <v>3.3</v>
      </c>
      <c r="D261" s="17" t="s">
        <v>299</v>
      </c>
      <c r="F261" s="59"/>
      <c r="G261" s="60"/>
    </row>
    <row r="262" spans="1:7" s="16" customFormat="1" ht="17.100000000000001" customHeight="1" x14ac:dyDescent="0.25">
      <c r="A262" s="15">
        <v>3</v>
      </c>
      <c r="B262" s="15" t="s">
        <v>292</v>
      </c>
      <c r="C262" s="15">
        <v>3.4</v>
      </c>
      <c r="D262" s="17" t="s">
        <v>300</v>
      </c>
      <c r="F262" s="59"/>
      <c r="G262" s="60"/>
    </row>
    <row r="263" spans="1:7" s="16" customFormat="1" ht="17.100000000000001" customHeight="1" x14ac:dyDescent="0.25">
      <c r="A263" s="15">
        <v>3</v>
      </c>
      <c r="B263" s="15" t="s">
        <v>292</v>
      </c>
      <c r="C263" s="15">
        <v>3.5</v>
      </c>
      <c r="D263" s="17" t="s">
        <v>301</v>
      </c>
      <c r="F263" s="59"/>
      <c r="G263" s="60"/>
    </row>
    <row r="264" spans="1:7" s="16" customFormat="1" ht="17.100000000000001" customHeight="1" x14ac:dyDescent="0.25">
      <c r="A264" s="15">
        <v>3</v>
      </c>
      <c r="B264" s="15" t="s">
        <v>292</v>
      </c>
      <c r="C264" s="15">
        <v>3.6</v>
      </c>
      <c r="D264" s="17" t="s">
        <v>302</v>
      </c>
      <c r="F264" s="59"/>
      <c r="G264" s="60"/>
    </row>
    <row r="265" spans="1:7" s="16" customFormat="1" ht="17.100000000000001" customHeight="1" x14ac:dyDescent="0.25">
      <c r="A265" s="15">
        <v>1</v>
      </c>
      <c r="B265" s="15" t="s">
        <v>305</v>
      </c>
      <c r="C265" s="15" t="s">
        <v>303</v>
      </c>
      <c r="D265" s="17" t="s">
        <v>306</v>
      </c>
      <c r="F265" s="59"/>
      <c r="G265" s="60"/>
    </row>
    <row r="266" spans="1:7" s="16" customFormat="1" ht="17.100000000000001" customHeight="1" x14ac:dyDescent="0.25">
      <c r="A266" s="15">
        <v>1</v>
      </c>
      <c r="B266" s="15" t="s">
        <v>305</v>
      </c>
      <c r="C266" s="15">
        <v>1.2</v>
      </c>
      <c r="D266" s="17" t="s">
        <v>307</v>
      </c>
      <c r="F266" s="59"/>
      <c r="G266" s="60"/>
    </row>
    <row r="267" spans="1:7" s="16" customFormat="1" ht="17.100000000000001" customHeight="1" x14ac:dyDescent="0.25">
      <c r="A267" s="15">
        <v>2</v>
      </c>
      <c r="B267" s="15" t="s">
        <v>305</v>
      </c>
      <c r="C267" s="15">
        <v>2.1</v>
      </c>
      <c r="D267" s="17" t="s">
        <v>308</v>
      </c>
      <c r="F267" s="59"/>
      <c r="G267" s="60"/>
    </row>
    <row r="268" spans="1:7" s="16" customFormat="1" ht="17.100000000000001" customHeight="1" x14ac:dyDescent="0.25">
      <c r="A268" s="15">
        <v>2</v>
      </c>
      <c r="B268" s="15" t="s">
        <v>305</v>
      </c>
      <c r="C268" s="15">
        <v>2.2000000000000002</v>
      </c>
      <c r="D268" s="17" t="s">
        <v>309</v>
      </c>
      <c r="F268" s="59"/>
      <c r="G268" s="60"/>
    </row>
    <row r="269" spans="1:7" s="16" customFormat="1" ht="17.100000000000001" customHeight="1" x14ac:dyDescent="0.25">
      <c r="A269" s="15">
        <v>2</v>
      </c>
      <c r="B269" s="15" t="s">
        <v>305</v>
      </c>
      <c r="C269" s="15">
        <v>2.2999999999999998</v>
      </c>
      <c r="D269" s="17" t="s">
        <v>310</v>
      </c>
      <c r="F269" s="59"/>
      <c r="G269" s="60"/>
    </row>
    <row r="270" spans="1:7" s="16" customFormat="1" ht="17.100000000000001" customHeight="1" x14ac:dyDescent="0.25">
      <c r="A270" s="15">
        <v>3</v>
      </c>
      <c r="B270" s="15" t="s">
        <v>305</v>
      </c>
      <c r="C270" s="15" t="s">
        <v>304</v>
      </c>
      <c r="D270" s="17" t="s">
        <v>311</v>
      </c>
      <c r="F270" s="59"/>
      <c r="G270" s="60"/>
    </row>
    <row r="271" spans="1:7" s="16" customFormat="1" ht="17.100000000000001" customHeight="1" x14ac:dyDescent="0.25">
      <c r="A271" s="15">
        <v>3</v>
      </c>
      <c r="B271" s="15" t="s">
        <v>305</v>
      </c>
      <c r="C271" s="15">
        <v>3.2</v>
      </c>
      <c r="D271" s="17" t="s">
        <v>312</v>
      </c>
      <c r="F271" s="59"/>
      <c r="G271" s="60"/>
    </row>
    <row r="272" spans="1:7" s="16" customFormat="1" ht="17.100000000000001" customHeight="1" x14ac:dyDescent="0.25">
      <c r="A272" s="15">
        <v>1</v>
      </c>
      <c r="B272" s="15" t="s">
        <v>313</v>
      </c>
      <c r="C272" s="15">
        <v>1.1000000000000001</v>
      </c>
      <c r="D272" s="17" t="s">
        <v>314</v>
      </c>
      <c r="F272" s="59"/>
      <c r="G272" s="60"/>
    </row>
    <row r="273" spans="1:7" s="16" customFormat="1" ht="17.100000000000001" customHeight="1" x14ac:dyDescent="0.25">
      <c r="A273" s="15">
        <v>2</v>
      </c>
      <c r="B273" s="15" t="s">
        <v>313</v>
      </c>
      <c r="C273" s="15">
        <v>2.1</v>
      </c>
      <c r="D273" s="17" t="s">
        <v>315</v>
      </c>
      <c r="F273" s="59"/>
      <c r="G273" s="60"/>
    </row>
    <row r="274" spans="1:7" s="16" customFormat="1" ht="17.100000000000001" customHeight="1" x14ac:dyDescent="0.25">
      <c r="A274" s="15">
        <v>2</v>
      </c>
      <c r="B274" s="15" t="s">
        <v>313</v>
      </c>
      <c r="C274" s="15">
        <v>2.2000000000000002</v>
      </c>
      <c r="D274" s="17" t="s">
        <v>316</v>
      </c>
      <c r="F274" s="59"/>
      <c r="G274" s="60"/>
    </row>
    <row r="275" spans="1:7" s="16" customFormat="1" ht="17.100000000000001" customHeight="1" x14ac:dyDescent="0.25">
      <c r="A275" s="15">
        <v>2</v>
      </c>
      <c r="B275" s="15" t="s">
        <v>313</v>
      </c>
      <c r="C275" s="15">
        <v>2.2999999999999998</v>
      </c>
      <c r="D275" s="17" t="s">
        <v>317</v>
      </c>
      <c r="F275" s="59"/>
      <c r="G275" s="60"/>
    </row>
    <row r="276" spans="1:7" s="16" customFormat="1" ht="17.100000000000001" customHeight="1" x14ac:dyDescent="0.25">
      <c r="A276" s="15">
        <v>3</v>
      </c>
      <c r="B276" s="15" t="s">
        <v>313</v>
      </c>
      <c r="C276" s="15">
        <v>3.1</v>
      </c>
      <c r="D276" s="17" t="s">
        <v>318</v>
      </c>
      <c r="F276" s="59"/>
      <c r="G276" s="60"/>
    </row>
    <row r="277" spans="1:7" s="16" customFormat="1" ht="17.100000000000001" customHeight="1" x14ac:dyDescent="0.25">
      <c r="A277" s="15">
        <v>3</v>
      </c>
      <c r="B277" s="15" t="s">
        <v>313</v>
      </c>
      <c r="C277" s="15">
        <v>3.2</v>
      </c>
      <c r="D277" s="17" t="s">
        <v>319</v>
      </c>
      <c r="F277" s="59"/>
      <c r="G277" s="60"/>
    </row>
    <row r="278" spans="1:7" s="16" customFormat="1" ht="17.100000000000001" customHeight="1" x14ac:dyDescent="0.25">
      <c r="A278" s="15">
        <v>3</v>
      </c>
      <c r="B278" s="15" t="s">
        <v>313</v>
      </c>
      <c r="C278" s="15">
        <v>3.3</v>
      </c>
      <c r="D278" s="17" t="s">
        <v>320</v>
      </c>
      <c r="F278" s="59"/>
      <c r="G278" s="60"/>
    </row>
  </sheetData>
  <mergeCells count="1">
    <mergeCell ref="A1:D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2EE52-4792-48FA-92EB-D03DF6AE00B8}">
  <dimension ref="A1:L49"/>
  <sheetViews>
    <sheetView showGridLines="0" topLeftCell="A34" zoomScaleNormal="100" workbookViewId="0">
      <selection activeCell="D31" sqref="D31"/>
    </sheetView>
  </sheetViews>
  <sheetFormatPr baseColWidth="10" defaultRowHeight="15" x14ac:dyDescent="0.2"/>
  <cols>
    <col min="1" max="1" width="11.42578125" style="11" customWidth="1"/>
    <col min="2" max="2" width="10.5703125" style="11" customWidth="1"/>
    <col min="3" max="3" width="29.28515625" style="13" customWidth="1"/>
    <col min="4" max="4" width="8.140625" style="11" customWidth="1"/>
    <col min="5" max="5" width="99.7109375" style="2" customWidth="1"/>
    <col min="6" max="6" width="12.85546875" style="70" customWidth="1"/>
    <col min="7" max="7" width="13" style="11" customWidth="1"/>
    <col min="8" max="8" width="12.85546875" style="11" customWidth="1"/>
    <col min="9" max="9" width="14.28515625" style="11" customWidth="1"/>
    <col min="10" max="10" width="12.140625" style="11" customWidth="1"/>
    <col min="11" max="11" width="11.85546875" style="1" customWidth="1"/>
    <col min="12" max="12" width="7.140625" style="1" customWidth="1"/>
    <col min="13" max="16384" width="11.42578125" style="1"/>
  </cols>
  <sheetData>
    <row r="1" spans="1:12" ht="30" x14ac:dyDescent="0.4">
      <c r="A1" s="145" t="s">
        <v>12</v>
      </c>
      <c r="B1" s="145"/>
      <c r="C1" s="145"/>
      <c r="D1" s="145"/>
      <c r="E1" s="145"/>
      <c r="F1" s="145"/>
      <c r="G1" s="145"/>
      <c r="H1" s="145"/>
      <c r="I1" s="145"/>
      <c r="J1" s="145"/>
    </row>
    <row r="2" spans="1:12" ht="45" x14ac:dyDescent="0.2">
      <c r="A2" s="67" t="s">
        <v>645</v>
      </c>
      <c r="B2" s="67" t="s">
        <v>8</v>
      </c>
      <c r="C2" s="68" t="s">
        <v>373</v>
      </c>
      <c r="D2" s="67" t="s">
        <v>324</v>
      </c>
      <c r="E2" s="54" t="s">
        <v>9</v>
      </c>
      <c r="F2" s="53" t="s">
        <v>395</v>
      </c>
      <c r="G2" s="53" t="s">
        <v>643</v>
      </c>
      <c r="H2" s="53" t="s">
        <v>644</v>
      </c>
      <c r="I2" s="53" t="s">
        <v>634</v>
      </c>
      <c r="J2" s="53" t="s">
        <v>638</v>
      </c>
    </row>
    <row r="3" spans="1:12" s="16" customFormat="1" ht="30" x14ac:dyDescent="0.25">
      <c r="A3" s="141" t="s">
        <v>321</v>
      </c>
      <c r="B3" s="141">
        <v>1</v>
      </c>
      <c r="C3" s="140" t="s">
        <v>325</v>
      </c>
      <c r="D3" s="37">
        <v>1.1000000000000001</v>
      </c>
      <c r="E3" s="35" t="s">
        <v>323</v>
      </c>
      <c r="F3" s="37" t="s">
        <v>425</v>
      </c>
      <c r="G3" s="37" t="s">
        <v>425</v>
      </c>
      <c r="H3" s="41" t="s">
        <v>425</v>
      </c>
      <c r="I3" s="69" t="str">
        <f>IF(OR(F3=L$3, G3=L$3,H3=L$3),"YES","NO")</f>
        <v>YES</v>
      </c>
      <c r="J3" s="37">
        <v>1</v>
      </c>
      <c r="L3" s="37" t="s">
        <v>425</v>
      </c>
    </row>
    <row r="4" spans="1:12" s="16" customFormat="1" ht="30" x14ac:dyDescent="0.25">
      <c r="A4" s="141"/>
      <c r="B4" s="141"/>
      <c r="C4" s="140"/>
      <c r="D4" s="37">
        <v>1.2</v>
      </c>
      <c r="E4" s="35" t="s">
        <v>322</v>
      </c>
      <c r="F4" s="37" t="s">
        <v>425</v>
      </c>
      <c r="G4" s="37" t="s">
        <v>425</v>
      </c>
      <c r="H4" s="41" t="s">
        <v>425</v>
      </c>
      <c r="I4" s="69" t="str">
        <f t="shared" ref="I4:I23" si="0">IF(OR(F4=L$3, G4=L$3,H4=L$3),"YES","NO")</f>
        <v>YES</v>
      </c>
      <c r="J4" s="37">
        <v>1</v>
      </c>
      <c r="L4" s="37" t="s">
        <v>426</v>
      </c>
    </row>
    <row r="5" spans="1:12" s="16" customFormat="1" ht="30" x14ac:dyDescent="0.25">
      <c r="A5" s="141"/>
      <c r="B5" s="141"/>
      <c r="C5" s="140"/>
      <c r="D5" s="37">
        <v>1.3</v>
      </c>
      <c r="E5" s="35" t="s">
        <v>326</v>
      </c>
      <c r="F5" s="37" t="s">
        <v>425</v>
      </c>
      <c r="G5" s="37" t="s">
        <v>425</v>
      </c>
      <c r="H5" s="41" t="s">
        <v>425</v>
      </c>
      <c r="I5" s="69" t="str">
        <f t="shared" si="0"/>
        <v>YES</v>
      </c>
      <c r="J5" s="37">
        <v>2</v>
      </c>
    </row>
    <row r="6" spans="1:12" s="16" customFormat="1" ht="45" x14ac:dyDescent="0.25">
      <c r="A6" s="141"/>
      <c r="B6" s="144">
        <v>2</v>
      </c>
      <c r="C6" s="142" t="s">
        <v>374</v>
      </c>
      <c r="D6" s="37">
        <v>2.1</v>
      </c>
      <c r="E6" s="35" t="s">
        <v>327</v>
      </c>
      <c r="F6" s="37" t="s">
        <v>426</v>
      </c>
      <c r="G6" s="37" t="s">
        <v>426</v>
      </c>
      <c r="H6" s="37" t="s">
        <v>425</v>
      </c>
      <c r="I6" s="69" t="str">
        <f t="shared" si="0"/>
        <v>YES</v>
      </c>
      <c r="J6" s="37">
        <v>2</v>
      </c>
    </row>
    <row r="7" spans="1:12" s="16" customFormat="1" ht="45" x14ac:dyDescent="0.25">
      <c r="A7" s="141"/>
      <c r="B7" s="144"/>
      <c r="C7" s="142"/>
      <c r="D7" s="37">
        <v>2.2000000000000002</v>
      </c>
      <c r="E7" s="35" t="s">
        <v>328</v>
      </c>
      <c r="F7" s="37" t="s">
        <v>426</v>
      </c>
      <c r="G7" s="37" t="s">
        <v>426</v>
      </c>
      <c r="H7" s="37" t="s">
        <v>425</v>
      </c>
      <c r="I7" s="69" t="str">
        <f t="shared" si="0"/>
        <v>YES</v>
      </c>
      <c r="J7" s="37">
        <v>2</v>
      </c>
    </row>
    <row r="8" spans="1:12" s="16" customFormat="1" ht="30" x14ac:dyDescent="0.25">
      <c r="A8" s="141"/>
      <c r="B8" s="144"/>
      <c r="C8" s="142"/>
      <c r="D8" s="37">
        <v>2.2999999999999998</v>
      </c>
      <c r="E8" s="35" t="s">
        <v>329</v>
      </c>
      <c r="F8" s="37" t="s">
        <v>426</v>
      </c>
      <c r="G8" s="37" t="s">
        <v>426</v>
      </c>
      <c r="H8" s="37" t="s">
        <v>425</v>
      </c>
      <c r="I8" s="69" t="str">
        <f t="shared" si="0"/>
        <v>YES</v>
      </c>
      <c r="J8" s="37">
        <v>2</v>
      </c>
    </row>
    <row r="9" spans="1:12" s="16" customFormat="1" ht="30" x14ac:dyDescent="0.25">
      <c r="A9" s="141"/>
      <c r="B9" s="141">
        <v>3</v>
      </c>
      <c r="C9" s="140" t="s">
        <v>375</v>
      </c>
      <c r="D9" s="37">
        <v>3.1</v>
      </c>
      <c r="E9" s="35" t="s">
        <v>330</v>
      </c>
      <c r="F9" s="37" t="s">
        <v>426</v>
      </c>
      <c r="G9" s="37" t="s">
        <v>426</v>
      </c>
      <c r="H9" s="37" t="s">
        <v>425</v>
      </c>
      <c r="I9" s="69" t="str">
        <f t="shared" si="0"/>
        <v>YES</v>
      </c>
      <c r="J9" s="37">
        <v>3</v>
      </c>
    </row>
    <row r="10" spans="1:12" s="16" customFormat="1" x14ac:dyDescent="0.25">
      <c r="A10" s="141"/>
      <c r="B10" s="141"/>
      <c r="C10" s="140"/>
      <c r="D10" s="37">
        <v>3.2</v>
      </c>
      <c r="E10" s="35" t="s">
        <v>331</v>
      </c>
      <c r="F10" s="37" t="s">
        <v>426</v>
      </c>
      <c r="G10" s="37" t="s">
        <v>426</v>
      </c>
      <c r="H10" s="37" t="s">
        <v>425</v>
      </c>
      <c r="I10" s="69" t="str">
        <f t="shared" si="0"/>
        <v>YES</v>
      </c>
      <c r="J10" s="37">
        <v>3</v>
      </c>
    </row>
    <row r="11" spans="1:12" s="16" customFormat="1" ht="30" x14ac:dyDescent="0.25">
      <c r="A11" s="141"/>
      <c r="B11" s="141"/>
      <c r="C11" s="140"/>
      <c r="D11" s="37">
        <v>3.3</v>
      </c>
      <c r="E11" s="35" t="s">
        <v>332</v>
      </c>
      <c r="F11" s="37" t="s">
        <v>426</v>
      </c>
      <c r="G11" s="37" t="s">
        <v>426</v>
      </c>
      <c r="H11" s="37" t="s">
        <v>425</v>
      </c>
      <c r="I11" s="69" t="str">
        <f t="shared" si="0"/>
        <v>YES</v>
      </c>
      <c r="J11" s="37">
        <v>2</v>
      </c>
    </row>
    <row r="12" spans="1:12" s="16" customFormat="1" x14ac:dyDescent="0.25">
      <c r="A12" s="141"/>
      <c r="B12" s="141">
        <v>4</v>
      </c>
      <c r="C12" s="140" t="s">
        <v>376</v>
      </c>
      <c r="D12" s="37">
        <v>4.0999999999999996</v>
      </c>
      <c r="E12" s="35" t="s">
        <v>394</v>
      </c>
      <c r="F12" s="37" t="s">
        <v>426</v>
      </c>
      <c r="G12" s="37" t="s">
        <v>425</v>
      </c>
      <c r="H12" s="41" t="s">
        <v>425</v>
      </c>
      <c r="I12" s="69" t="str">
        <f t="shared" si="0"/>
        <v>YES</v>
      </c>
      <c r="J12" s="37">
        <v>3</v>
      </c>
    </row>
    <row r="13" spans="1:12" s="16" customFormat="1" ht="30" x14ac:dyDescent="0.25">
      <c r="A13" s="141"/>
      <c r="B13" s="141"/>
      <c r="C13" s="140"/>
      <c r="D13" s="37">
        <v>4.2</v>
      </c>
      <c r="E13" s="35" t="s">
        <v>334</v>
      </c>
      <c r="F13" s="37" t="s">
        <v>426</v>
      </c>
      <c r="G13" s="37" t="s">
        <v>426</v>
      </c>
      <c r="H13" s="37" t="s">
        <v>425</v>
      </c>
      <c r="I13" s="69" t="str">
        <f t="shared" si="0"/>
        <v>YES</v>
      </c>
      <c r="J13" s="37">
        <v>3</v>
      </c>
    </row>
    <row r="14" spans="1:12" s="16" customFormat="1" x14ac:dyDescent="0.25">
      <c r="A14" s="141"/>
      <c r="B14" s="143">
        <v>5</v>
      </c>
      <c r="C14" s="140" t="s">
        <v>377</v>
      </c>
      <c r="D14" s="37">
        <v>5.0999999999999996</v>
      </c>
      <c r="E14" s="35" t="s">
        <v>335</v>
      </c>
      <c r="F14" s="37" t="s">
        <v>426</v>
      </c>
      <c r="G14" s="37" t="s">
        <v>426</v>
      </c>
      <c r="H14" s="37" t="s">
        <v>425</v>
      </c>
      <c r="I14" s="69" t="str">
        <f t="shared" si="0"/>
        <v>YES</v>
      </c>
      <c r="J14" s="37">
        <v>3</v>
      </c>
    </row>
    <row r="15" spans="1:12" s="16" customFormat="1" ht="30" x14ac:dyDescent="0.25">
      <c r="A15" s="141"/>
      <c r="B15" s="143"/>
      <c r="C15" s="140"/>
      <c r="D15" s="37">
        <v>5.2</v>
      </c>
      <c r="E15" s="35" t="s">
        <v>336</v>
      </c>
      <c r="F15" s="37" t="s">
        <v>426</v>
      </c>
      <c r="G15" s="37" t="s">
        <v>426</v>
      </c>
      <c r="H15" s="37" t="s">
        <v>426</v>
      </c>
      <c r="I15" s="69" t="str">
        <f t="shared" si="0"/>
        <v>NO</v>
      </c>
      <c r="J15" s="37">
        <v>0</v>
      </c>
    </row>
    <row r="16" spans="1:12" s="16" customFormat="1" ht="45" x14ac:dyDescent="0.25">
      <c r="A16" s="149" t="s">
        <v>337</v>
      </c>
      <c r="B16" s="79">
        <v>1</v>
      </c>
      <c r="C16" s="78" t="s">
        <v>378</v>
      </c>
      <c r="D16" s="79">
        <v>1.1000000000000001</v>
      </c>
      <c r="E16" s="81" t="s">
        <v>338</v>
      </c>
      <c r="F16" s="37" t="s">
        <v>426</v>
      </c>
      <c r="G16" s="65" t="s">
        <v>426</v>
      </c>
      <c r="H16" s="66" t="s">
        <v>425</v>
      </c>
      <c r="I16" s="69" t="str">
        <f t="shared" si="0"/>
        <v>YES</v>
      </c>
      <c r="J16" s="65">
        <v>2</v>
      </c>
    </row>
    <row r="17" spans="1:10" s="16" customFormat="1" ht="45" x14ac:dyDescent="0.25">
      <c r="A17" s="149"/>
      <c r="B17" s="15">
        <v>2</v>
      </c>
      <c r="C17" s="14" t="s">
        <v>379</v>
      </c>
      <c r="D17" s="15">
        <v>2.1</v>
      </c>
      <c r="E17" s="29" t="s">
        <v>339</v>
      </c>
      <c r="F17" s="37" t="s">
        <v>426</v>
      </c>
      <c r="G17" s="37" t="s">
        <v>426</v>
      </c>
      <c r="H17" s="52" t="s">
        <v>425</v>
      </c>
      <c r="I17" s="69" t="str">
        <f t="shared" si="0"/>
        <v>YES</v>
      </c>
      <c r="J17" s="37">
        <v>2</v>
      </c>
    </row>
    <row r="18" spans="1:10" s="16" customFormat="1" ht="30" x14ac:dyDescent="0.25">
      <c r="A18" s="149"/>
      <c r="B18" s="146">
        <v>3</v>
      </c>
      <c r="C18" s="152" t="s">
        <v>380</v>
      </c>
      <c r="D18" s="15">
        <v>3.1</v>
      </c>
      <c r="E18" s="29" t="s">
        <v>340</v>
      </c>
      <c r="F18" s="37" t="s">
        <v>425</v>
      </c>
      <c r="G18" s="37" t="s">
        <v>425</v>
      </c>
      <c r="H18" s="52" t="s">
        <v>425</v>
      </c>
      <c r="I18" s="69" t="str">
        <f t="shared" si="0"/>
        <v>YES</v>
      </c>
      <c r="J18" s="37">
        <v>2</v>
      </c>
    </row>
    <row r="19" spans="1:10" s="16" customFormat="1" ht="30" x14ac:dyDescent="0.25">
      <c r="A19" s="150"/>
      <c r="B19" s="147"/>
      <c r="C19" s="153"/>
      <c r="D19" s="15">
        <v>3.2</v>
      </c>
      <c r="E19" s="29" t="s">
        <v>341</v>
      </c>
      <c r="F19" s="37" t="s">
        <v>426</v>
      </c>
      <c r="G19" s="37" t="s">
        <v>425</v>
      </c>
      <c r="H19" s="52" t="s">
        <v>425</v>
      </c>
      <c r="I19" s="69" t="str">
        <f t="shared" si="0"/>
        <v>YES</v>
      </c>
      <c r="J19" s="37">
        <v>2</v>
      </c>
    </row>
    <row r="20" spans="1:10" s="16" customFormat="1" ht="30" x14ac:dyDescent="0.25">
      <c r="A20" s="151" t="s">
        <v>342</v>
      </c>
      <c r="B20" s="146">
        <v>1</v>
      </c>
      <c r="C20" s="152" t="s">
        <v>381</v>
      </c>
      <c r="D20" s="15">
        <v>1.1000000000000001</v>
      </c>
      <c r="E20" s="29" t="s">
        <v>343</v>
      </c>
      <c r="F20" s="37" t="s">
        <v>426</v>
      </c>
      <c r="G20" s="37" t="s">
        <v>425</v>
      </c>
      <c r="H20" s="52" t="s">
        <v>425</v>
      </c>
      <c r="I20" s="69" t="str">
        <f t="shared" si="0"/>
        <v>YES</v>
      </c>
      <c r="J20" s="37">
        <v>3</v>
      </c>
    </row>
    <row r="21" spans="1:10" s="16" customFormat="1" x14ac:dyDescent="0.25">
      <c r="A21" s="149"/>
      <c r="B21" s="148"/>
      <c r="C21" s="154"/>
      <c r="D21" s="15">
        <v>1.2</v>
      </c>
      <c r="E21" s="29" t="s">
        <v>344</v>
      </c>
      <c r="F21" s="37" t="s">
        <v>426</v>
      </c>
      <c r="G21" s="37" t="s">
        <v>425</v>
      </c>
      <c r="H21" s="52" t="s">
        <v>425</v>
      </c>
      <c r="I21" s="69" t="str">
        <f t="shared" si="0"/>
        <v>YES</v>
      </c>
      <c r="J21" s="37">
        <v>2</v>
      </c>
    </row>
    <row r="22" spans="1:10" s="16" customFormat="1" ht="60" x14ac:dyDescent="0.25">
      <c r="A22" s="149"/>
      <c r="B22" s="147"/>
      <c r="C22" s="153"/>
      <c r="D22" s="15">
        <v>1.3</v>
      </c>
      <c r="E22" s="29" t="s">
        <v>345</v>
      </c>
      <c r="F22" s="37" t="s">
        <v>426</v>
      </c>
      <c r="G22" s="37" t="s">
        <v>425</v>
      </c>
      <c r="H22" s="52" t="s">
        <v>425</v>
      </c>
      <c r="I22" s="69" t="str">
        <f t="shared" si="0"/>
        <v>YES</v>
      </c>
      <c r="J22" s="37">
        <v>3</v>
      </c>
    </row>
    <row r="23" spans="1:10" s="16" customFormat="1" ht="60" x14ac:dyDescent="0.25">
      <c r="A23" s="149"/>
      <c r="B23" s="15">
        <v>2</v>
      </c>
      <c r="C23" s="14" t="s">
        <v>382</v>
      </c>
      <c r="D23" s="15">
        <v>2.1</v>
      </c>
      <c r="E23" s="29" t="s">
        <v>348</v>
      </c>
      <c r="F23" s="37" t="s">
        <v>426</v>
      </c>
      <c r="G23" s="37" t="s">
        <v>425</v>
      </c>
      <c r="H23" s="52" t="s">
        <v>425</v>
      </c>
      <c r="I23" s="69" t="str">
        <f t="shared" si="0"/>
        <v>YES</v>
      </c>
      <c r="J23" s="37">
        <v>3</v>
      </c>
    </row>
    <row r="24" spans="1:10" s="16" customFormat="1" x14ac:dyDescent="0.25">
      <c r="A24" s="149"/>
      <c r="B24" s="146">
        <v>3</v>
      </c>
      <c r="C24" s="152" t="s">
        <v>383</v>
      </c>
      <c r="D24" s="15">
        <v>3.1</v>
      </c>
      <c r="E24" s="29" t="s">
        <v>346</v>
      </c>
      <c r="F24" s="41"/>
      <c r="G24" s="41"/>
      <c r="H24" s="51"/>
      <c r="I24" s="64"/>
      <c r="J24" s="41"/>
    </row>
    <row r="25" spans="1:10" s="16" customFormat="1" x14ac:dyDescent="0.25">
      <c r="A25" s="149"/>
      <c r="B25" s="147"/>
      <c r="C25" s="153"/>
      <c r="D25" s="15">
        <v>3.2</v>
      </c>
      <c r="E25" s="29" t="s">
        <v>347</v>
      </c>
      <c r="F25" s="41"/>
      <c r="G25" s="41"/>
      <c r="H25" s="51"/>
      <c r="I25" s="64"/>
      <c r="J25" s="41"/>
    </row>
    <row r="26" spans="1:10" s="16" customFormat="1" ht="45" x14ac:dyDescent="0.25">
      <c r="A26" s="149"/>
      <c r="B26" s="146">
        <v>4</v>
      </c>
      <c r="C26" s="152" t="s">
        <v>384</v>
      </c>
      <c r="D26" s="15">
        <v>4.0999999999999996</v>
      </c>
      <c r="E26" s="29" t="s">
        <v>350</v>
      </c>
      <c r="F26" s="37" t="s">
        <v>425</v>
      </c>
      <c r="G26" s="37" t="s">
        <v>425</v>
      </c>
      <c r="H26" s="52" t="s">
        <v>425</v>
      </c>
      <c r="I26" s="69" t="str">
        <f t="shared" ref="I26:I49" si="1">IF(OR(F26=L$3, G26=L$3,H26=L$3),"YES","NO")</f>
        <v>YES</v>
      </c>
      <c r="J26" s="37">
        <v>3</v>
      </c>
    </row>
    <row r="27" spans="1:10" s="16" customFormat="1" ht="45" x14ac:dyDescent="0.25">
      <c r="A27" s="149"/>
      <c r="B27" s="148"/>
      <c r="C27" s="154"/>
      <c r="D27" s="15">
        <v>4.2</v>
      </c>
      <c r="E27" s="29" t="s">
        <v>351</v>
      </c>
      <c r="F27" s="37" t="s">
        <v>426</v>
      </c>
      <c r="G27" s="37" t="s">
        <v>425</v>
      </c>
      <c r="H27" s="52" t="s">
        <v>425</v>
      </c>
      <c r="I27" s="69" t="str">
        <f t="shared" si="1"/>
        <v>YES</v>
      </c>
      <c r="J27" s="37">
        <v>3</v>
      </c>
    </row>
    <row r="28" spans="1:10" s="16" customFormat="1" x14ac:dyDescent="0.25">
      <c r="A28" s="149"/>
      <c r="B28" s="148"/>
      <c r="C28" s="154"/>
      <c r="D28" s="15">
        <v>4.3</v>
      </c>
      <c r="E28" s="29" t="s">
        <v>349</v>
      </c>
      <c r="F28" s="41"/>
      <c r="G28" s="41"/>
      <c r="H28" s="51"/>
      <c r="I28" s="64"/>
      <c r="J28" s="41"/>
    </row>
    <row r="29" spans="1:10" s="16" customFormat="1" ht="30" x14ac:dyDescent="0.25">
      <c r="A29" s="149"/>
      <c r="B29" s="148"/>
      <c r="C29" s="154"/>
      <c r="D29" s="15">
        <v>4.4000000000000004</v>
      </c>
      <c r="E29" s="29" t="s">
        <v>353</v>
      </c>
      <c r="F29" s="37" t="s">
        <v>425</v>
      </c>
      <c r="G29" s="37" t="s">
        <v>425</v>
      </c>
      <c r="H29" s="52" t="s">
        <v>425</v>
      </c>
      <c r="I29" s="69" t="str">
        <f t="shared" si="1"/>
        <v>YES</v>
      </c>
      <c r="J29" s="37">
        <v>3</v>
      </c>
    </row>
    <row r="30" spans="1:10" s="16" customFormat="1" x14ac:dyDescent="0.25">
      <c r="A30" s="149"/>
      <c r="B30" s="147"/>
      <c r="C30" s="153"/>
      <c r="D30" s="15">
        <v>4.5</v>
      </c>
      <c r="E30" s="29" t="s">
        <v>352</v>
      </c>
      <c r="F30" s="41"/>
      <c r="G30" s="41"/>
      <c r="H30" s="51"/>
      <c r="I30" s="64"/>
      <c r="J30" s="41"/>
    </row>
    <row r="31" spans="1:10" s="16" customFormat="1" ht="30" x14ac:dyDescent="0.25">
      <c r="A31" s="149"/>
      <c r="B31" s="146">
        <v>5</v>
      </c>
      <c r="C31" s="152" t="s">
        <v>385</v>
      </c>
      <c r="D31" s="15">
        <v>5.0999999999999996</v>
      </c>
      <c r="E31" s="29" t="s">
        <v>355</v>
      </c>
      <c r="F31" s="37" t="s">
        <v>426</v>
      </c>
      <c r="G31" s="37" t="s">
        <v>425</v>
      </c>
      <c r="H31" s="52" t="s">
        <v>425</v>
      </c>
      <c r="I31" s="69" t="str">
        <f t="shared" si="1"/>
        <v>YES</v>
      </c>
      <c r="J31" s="37">
        <v>3</v>
      </c>
    </row>
    <row r="32" spans="1:10" s="16" customFormat="1" x14ac:dyDescent="0.25">
      <c r="A32" s="149"/>
      <c r="B32" s="147"/>
      <c r="C32" s="153"/>
      <c r="D32" s="15">
        <v>5.2</v>
      </c>
      <c r="E32" s="29" t="s">
        <v>354</v>
      </c>
      <c r="F32" s="41"/>
      <c r="G32" s="41"/>
      <c r="H32" s="51"/>
      <c r="I32" s="64"/>
      <c r="J32" s="41"/>
    </row>
    <row r="33" spans="1:10" s="16" customFormat="1" x14ac:dyDescent="0.25">
      <c r="A33" s="149"/>
      <c r="B33" s="146">
        <v>6</v>
      </c>
      <c r="C33" s="152" t="s">
        <v>642</v>
      </c>
      <c r="D33" s="15">
        <v>6.1</v>
      </c>
      <c r="E33" s="29" t="s">
        <v>356</v>
      </c>
      <c r="F33" s="37" t="s">
        <v>426</v>
      </c>
      <c r="G33" s="37" t="s">
        <v>426</v>
      </c>
      <c r="H33" s="52" t="s">
        <v>425</v>
      </c>
      <c r="I33" s="69" t="str">
        <f t="shared" si="1"/>
        <v>YES</v>
      </c>
      <c r="J33" s="37">
        <v>3</v>
      </c>
    </row>
    <row r="34" spans="1:10" s="16" customFormat="1" ht="30" x14ac:dyDescent="0.25">
      <c r="A34" s="149"/>
      <c r="B34" s="147"/>
      <c r="C34" s="153"/>
      <c r="D34" s="15">
        <v>6.2</v>
      </c>
      <c r="E34" s="29" t="s">
        <v>357</v>
      </c>
      <c r="F34" s="37" t="s">
        <v>426</v>
      </c>
      <c r="G34" s="37" t="s">
        <v>426</v>
      </c>
      <c r="H34" s="52" t="s">
        <v>426</v>
      </c>
      <c r="I34" s="69" t="str">
        <f t="shared" si="1"/>
        <v>NO</v>
      </c>
      <c r="J34" s="37">
        <v>0</v>
      </c>
    </row>
    <row r="35" spans="1:10" s="16" customFormat="1" ht="60" x14ac:dyDescent="0.25">
      <c r="A35" s="149"/>
      <c r="B35" s="146">
        <v>7</v>
      </c>
      <c r="C35" s="152" t="s">
        <v>386</v>
      </c>
      <c r="D35" s="15">
        <v>7.1</v>
      </c>
      <c r="E35" s="29" t="s">
        <v>358</v>
      </c>
      <c r="F35" s="37" t="s">
        <v>425</v>
      </c>
      <c r="G35" s="37" t="s">
        <v>425</v>
      </c>
      <c r="H35" s="52" t="s">
        <v>425</v>
      </c>
      <c r="I35" s="69" t="str">
        <f t="shared" si="1"/>
        <v>YES</v>
      </c>
      <c r="J35" s="37">
        <v>3</v>
      </c>
    </row>
    <row r="36" spans="1:10" s="16" customFormat="1" ht="45" x14ac:dyDescent="0.25">
      <c r="A36" s="149"/>
      <c r="B36" s="147"/>
      <c r="C36" s="153"/>
      <c r="D36" s="15">
        <v>7.2</v>
      </c>
      <c r="E36" s="29" t="s">
        <v>359</v>
      </c>
      <c r="F36" s="37" t="s">
        <v>425</v>
      </c>
      <c r="G36" s="37" t="s">
        <v>425</v>
      </c>
      <c r="H36" s="52" t="s">
        <v>425</v>
      </c>
      <c r="I36" s="69" t="str">
        <f t="shared" si="1"/>
        <v>YES</v>
      </c>
      <c r="J36" s="37">
        <v>2</v>
      </c>
    </row>
    <row r="37" spans="1:10" s="16" customFormat="1" ht="30" x14ac:dyDescent="0.25">
      <c r="A37" s="149"/>
      <c r="B37" s="146">
        <v>8</v>
      </c>
      <c r="C37" s="152" t="s">
        <v>387</v>
      </c>
      <c r="D37" s="15">
        <v>8.1</v>
      </c>
      <c r="E37" s="29" t="s">
        <v>360</v>
      </c>
      <c r="F37" s="37" t="s">
        <v>425</v>
      </c>
      <c r="G37" s="37" t="s">
        <v>425</v>
      </c>
      <c r="H37" s="52" t="s">
        <v>425</v>
      </c>
      <c r="I37" s="69" t="str">
        <f t="shared" si="1"/>
        <v>YES</v>
      </c>
      <c r="J37" s="37">
        <v>3</v>
      </c>
    </row>
    <row r="38" spans="1:10" s="16" customFormat="1" ht="45" x14ac:dyDescent="0.25">
      <c r="A38" s="149"/>
      <c r="B38" s="147"/>
      <c r="C38" s="153"/>
      <c r="D38" s="15">
        <v>8.1999999999999993</v>
      </c>
      <c r="E38" s="29" t="s">
        <v>408</v>
      </c>
      <c r="F38" s="37" t="s">
        <v>425</v>
      </c>
      <c r="G38" s="37" t="s">
        <v>425</v>
      </c>
      <c r="H38" s="52" t="s">
        <v>425</v>
      </c>
      <c r="I38" s="69" t="str">
        <f t="shared" si="1"/>
        <v>YES</v>
      </c>
      <c r="J38" s="37">
        <v>2</v>
      </c>
    </row>
    <row r="39" spans="1:10" s="16" customFormat="1" ht="45" x14ac:dyDescent="0.25">
      <c r="A39" s="149"/>
      <c r="B39" s="146">
        <v>9</v>
      </c>
      <c r="C39" s="152" t="s">
        <v>388</v>
      </c>
      <c r="D39" s="15">
        <v>9.1</v>
      </c>
      <c r="E39" s="29" t="s">
        <v>361</v>
      </c>
      <c r="F39" s="37" t="s">
        <v>426</v>
      </c>
      <c r="G39" s="37" t="s">
        <v>426</v>
      </c>
      <c r="H39" s="52" t="s">
        <v>425</v>
      </c>
      <c r="I39" s="69" t="str">
        <f t="shared" si="1"/>
        <v>YES</v>
      </c>
      <c r="J39" s="37">
        <v>2</v>
      </c>
    </row>
    <row r="40" spans="1:10" s="16" customFormat="1" ht="30" x14ac:dyDescent="0.25">
      <c r="A40" s="150"/>
      <c r="B40" s="147"/>
      <c r="C40" s="153"/>
      <c r="D40" s="15">
        <v>9.1999999999999993</v>
      </c>
      <c r="E40" s="29" t="s">
        <v>362</v>
      </c>
      <c r="F40" s="37" t="s">
        <v>426</v>
      </c>
      <c r="G40" s="37" t="s">
        <v>426</v>
      </c>
      <c r="H40" s="52" t="s">
        <v>425</v>
      </c>
      <c r="I40" s="69" t="str">
        <f t="shared" si="1"/>
        <v>YES</v>
      </c>
      <c r="J40" s="37">
        <v>2</v>
      </c>
    </row>
    <row r="41" spans="1:10" s="16" customFormat="1" ht="45" x14ac:dyDescent="0.25">
      <c r="A41" s="146" t="s">
        <v>363</v>
      </c>
      <c r="B41" s="146">
        <v>1</v>
      </c>
      <c r="C41" s="152" t="s">
        <v>389</v>
      </c>
      <c r="D41" s="15">
        <v>1.1000000000000001</v>
      </c>
      <c r="E41" s="29" t="s">
        <v>364</v>
      </c>
      <c r="F41" s="37" t="s">
        <v>425</v>
      </c>
      <c r="G41" s="37" t="s">
        <v>425</v>
      </c>
      <c r="H41" s="52" t="s">
        <v>425</v>
      </c>
      <c r="I41" s="69" t="str">
        <f t="shared" si="1"/>
        <v>YES</v>
      </c>
      <c r="J41" s="37">
        <v>1</v>
      </c>
    </row>
    <row r="42" spans="1:10" s="16" customFormat="1" ht="30" x14ac:dyDescent="0.25">
      <c r="A42" s="148"/>
      <c r="B42" s="148"/>
      <c r="C42" s="154"/>
      <c r="D42" s="15">
        <v>1.2</v>
      </c>
      <c r="E42" s="29" t="s">
        <v>365</v>
      </c>
      <c r="F42" s="37" t="s">
        <v>425</v>
      </c>
      <c r="G42" s="37" t="s">
        <v>425</v>
      </c>
      <c r="H42" s="52" t="s">
        <v>425</v>
      </c>
      <c r="I42" s="69" t="str">
        <f t="shared" si="1"/>
        <v>YES</v>
      </c>
      <c r="J42" s="37">
        <v>2</v>
      </c>
    </row>
    <row r="43" spans="1:10" s="16" customFormat="1" ht="30" x14ac:dyDescent="0.25">
      <c r="A43" s="148"/>
      <c r="B43" s="147"/>
      <c r="C43" s="153"/>
      <c r="D43" s="15">
        <v>1.3</v>
      </c>
      <c r="E43" s="29" t="s">
        <v>366</v>
      </c>
      <c r="F43" s="37" t="s">
        <v>425</v>
      </c>
      <c r="G43" s="37" t="s">
        <v>425</v>
      </c>
      <c r="H43" s="52" t="s">
        <v>425</v>
      </c>
      <c r="I43" s="69" t="str">
        <f t="shared" si="1"/>
        <v>YES</v>
      </c>
      <c r="J43" s="37">
        <v>2</v>
      </c>
    </row>
    <row r="44" spans="1:10" s="16" customFormat="1" ht="30" x14ac:dyDescent="0.25">
      <c r="A44" s="148"/>
      <c r="B44" s="146">
        <v>2</v>
      </c>
      <c r="C44" s="152" t="s">
        <v>390</v>
      </c>
      <c r="D44" s="15">
        <v>2.1</v>
      </c>
      <c r="E44" s="29" t="s">
        <v>367</v>
      </c>
      <c r="F44" s="37" t="s">
        <v>426</v>
      </c>
      <c r="G44" s="37" t="s">
        <v>425</v>
      </c>
      <c r="H44" s="52" t="s">
        <v>425</v>
      </c>
      <c r="I44" s="69" t="str">
        <f t="shared" si="1"/>
        <v>YES</v>
      </c>
      <c r="J44" s="37">
        <v>2</v>
      </c>
    </row>
    <row r="45" spans="1:10" s="16" customFormat="1" x14ac:dyDescent="0.25">
      <c r="A45" s="148"/>
      <c r="B45" s="147"/>
      <c r="C45" s="153"/>
      <c r="D45" s="15">
        <v>2.2000000000000002</v>
      </c>
      <c r="E45" s="29" t="s">
        <v>368</v>
      </c>
      <c r="F45" s="37" t="s">
        <v>425</v>
      </c>
      <c r="G45" s="37" t="s">
        <v>425</v>
      </c>
      <c r="H45" s="52" t="s">
        <v>425</v>
      </c>
      <c r="I45" s="69" t="str">
        <f t="shared" si="1"/>
        <v>YES</v>
      </c>
      <c r="J45" s="37">
        <v>1</v>
      </c>
    </row>
    <row r="46" spans="1:10" s="16" customFormat="1" x14ac:dyDescent="0.25">
      <c r="A46" s="148"/>
      <c r="B46" s="146">
        <v>3</v>
      </c>
      <c r="C46" s="152" t="s">
        <v>391</v>
      </c>
      <c r="D46" s="15">
        <v>3.1</v>
      </c>
      <c r="E46" s="29" t="s">
        <v>369</v>
      </c>
      <c r="F46" s="37" t="s">
        <v>426</v>
      </c>
      <c r="G46" s="37" t="s">
        <v>425</v>
      </c>
      <c r="H46" s="52" t="s">
        <v>425</v>
      </c>
      <c r="I46" s="69" t="str">
        <f t="shared" si="1"/>
        <v>YES</v>
      </c>
      <c r="J46" s="37">
        <v>3</v>
      </c>
    </row>
    <row r="47" spans="1:10" s="16" customFormat="1" ht="30" x14ac:dyDescent="0.25">
      <c r="A47" s="148"/>
      <c r="B47" s="148"/>
      <c r="C47" s="154"/>
      <c r="D47" s="15">
        <v>3.2</v>
      </c>
      <c r="E47" s="29" t="s">
        <v>370</v>
      </c>
      <c r="F47" s="37" t="s">
        <v>425</v>
      </c>
      <c r="G47" s="37" t="s">
        <v>425</v>
      </c>
      <c r="H47" s="52" t="s">
        <v>425</v>
      </c>
      <c r="I47" s="69" t="str">
        <f t="shared" si="1"/>
        <v>YES</v>
      </c>
      <c r="J47" s="37">
        <v>2</v>
      </c>
    </row>
    <row r="48" spans="1:10" s="16" customFormat="1" ht="30" x14ac:dyDescent="0.25">
      <c r="A48" s="148"/>
      <c r="B48" s="148"/>
      <c r="C48" s="154"/>
      <c r="D48" s="15">
        <v>3.3</v>
      </c>
      <c r="E48" s="29" t="s">
        <v>371</v>
      </c>
      <c r="F48" s="37" t="s">
        <v>426</v>
      </c>
      <c r="G48" s="37" t="s">
        <v>425</v>
      </c>
      <c r="H48" s="52" t="s">
        <v>425</v>
      </c>
      <c r="I48" s="69" t="str">
        <f t="shared" si="1"/>
        <v>YES</v>
      </c>
      <c r="J48" s="37">
        <v>3</v>
      </c>
    </row>
    <row r="49" spans="1:10" s="16" customFormat="1" ht="30" x14ac:dyDescent="0.25">
      <c r="A49" s="147"/>
      <c r="B49" s="147"/>
      <c r="C49" s="153"/>
      <c r="D49" s="15">
        <v>3.4</v>
      </c>
      <c r="E49" s="29" t="s">
        <v>372</v>
      </c>
      <c r="F49" s="37" t="s">
        <v>426</v>
      </c>
      <c r="G49" s="37" t="s">
        <v>425</v>
      </c>
      <c r="H49" s="52" t="s">
        <v>425</v>
      </c>
      <c r="I49" s="69" t="str">
        <f t="shared" si="1"/>
        <v>YES</v>
      </c>
      <c r="J49" s="37">
        <v>2</v>
      </c>
    </row>
  </sheetData>
  <mergeCells count="39">
    <mergeCell ref="B46:B49"/>
    <mergeCell ref="C18:C19"/>
    <mergeCell ref="C20:C22"/>
    <mergeCell ref="C24:C25"/>
    <mergeCell ref="C44:C45"/>
    <mergeCell ref="C46:C49"/>
    <mergeCell ref="C26:C30"/>
    <mergeCell ref="C33:C34"/>
    <mergeCell ref="C35:C36"/>
    <mergeCell ref="C37:C38"/>
    <mergeCell ref="C39:C40"/>
    <mergeCell ref="C41:C43"/>
    <mergeCell ref="A1:J1"/>
    <mergeCell ref="B44:B45"/>
    <mergeCell ref="B18:B19"/>
    <mergeCell ref="B20:B22"/>
    <mergeCell ref="B24:B25"/>
    <mergeCell ref="B26:B30"/>
    <mergeCell ref="B31:B32"/>
    <mergeCell ref="B33:B34"/>
    <mergeCell ref="B35:B36"/>
    <mergeCell ref="B37:B38"/>
    <mergeCell ref="B39:B40"/>
    <mergeCell ref="B41:B43"/>
    <mergeCell ref="A16:A19"/>
    <mergeCell ref="A20:A40"/>
    <mergeCell ref="A41:A49"/>
    <mergeCell ref="C31:C32"/>
    <mergeCell ref="C12:C13"/>
    <mergeCell ref="C14:C15"/>
    <mergeCell ref="A3:A15"/>
    <mergeCell ref="C3:C5"/>
    <mergeCell ref="C6:C8"/>
    <mergeCell ref="C9:C11"/>
    <mergeCell ref="B14:B15"/>
    <mergeCell ref="B3:B5"/>
    <mergeCell ref="B6:B8"/>
    <mergeCell ref="B9:B11"/>
    <mergeCell ref="B12:B13"/>
  </mergeCells>
  <conditionalFormatting sqref="F3:F49">
    <cfRule type="cellIs" dxfId="12" priority="1" operator="equal">
      <formula>"NO"</formula>
    </cfRule>
    <cfRule type="cellIs" dxfId="11" priority="2" operator="equal">
      <formula>"YES"</formula>
    </cfRule>
  </conditionalFormatting>
  <conditionalFormatting sqref="G2:I3 G4:H41 I4:I49 H42:H49 G42:G1048576">
    <cfRule type="cellIs" dxfId="10" priority="26" operator="equal">
      <formula>"NO"</formula>
    </cfRule>
    <cfRule type="cellIs" dxfId="9" priority="27" operator="equal">
      <formula>"YES"</formula>
    </cfRule>
  </conditionalFormatting>
  <dataValidations count="1">
    <dataValidation type="list" allowBlank="1" showInputMessage="1" showErrorMessage="1" sqref="F3:H49" xr:uid="{17E4F133-142C-4856-B0DA-65279F3A38EC}">
      <formula1>$L$3:$L$4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D3595-FE89-496A-8AE9-6D8BBC7E3D78}">
  <dimension ref="A1:N441"/>
  <sheetViews>
    <sheetView showGridLines="0" zoomScaleNormal="100" workbookViewId="0">
      <pane ySplit="2" topLeftCell="A3" activePane="bottomLeft" state="frozen"/>
      <selection pane="bottomLeft" activeCell="J278" sqref="J278"/>
    </sheetView>
  </sheetViews>
  <sheetFormatPr baseColWidth="10" defaultRowHeight="15" x14ac:dyDescent="0.25"/>
  <cols>
    <col min="1" max="1" width="8" style="33" customWidth="1"/>
    <col min="2" max="2" width="8.42578125" style="33" customWidth="1"/>
    <col min="3" max="4" width="10.85546875" style="33" customWidth="1"/>
    <col min="5" max="5" width="58.85546875" style="10" customWidth="1"/>
    <col min="6" max="6" width="16.5703125" style="34" customWidth="1"/>
    <col min="7" max="7" width="7.42578125" style="33" customWidth="1"/>
    <col min="8" max="8" width="7.140625" style="33" customWidth="1"/>
    <col min="9" max="9" width="10" style="33" customWidth="1"/>
    <col min="10" max="10" width="10.7109375" style="33" customWidth="1"/>
    <col min="11" max="11" width="73.28515625" style="10" customWidth="1"/>
    <col min="12" max="12" width="4.85546875" style="50" customWidth="1"/>
    <col min="13" max="13" width="4.140625" style="10" customWidth="1"/>
    <col min="14" max="14" width="14.28515625" style="10" customWidth="1"/>
    <col min="15" max="16384" width="11.42578125" style="10"/>
  </cols>
  <sheetData>
    <row r="1" spans="1:14" ht="30" customHeight="1" x14ac:dyDescent="0.25">
      <c r="A1" s="155" t="s">
        <v>11</v>
      </c>
      <c r="B1" s="155"/>
      <c r="C1" s="155"/>
      <c r="D1" s="155"/>
      <c r="E1" s="155"/>
      <c r="F1" s="36"/>
      <c r="G1" s="156" t="s">
        <v>12</v>
      </c>
      <c r="H1" s="157"/>
      <c r="I1" s="157"/>
      <c r="J1" s="157"/>
      <c r="K1" s="157"/>
    </row>
    <row r="2" spans="1:14" ht="18" customHeight="1" x14ac:dyDescent="0.25">
      <c r="A2" s="44" t="s">
        <v>6</v>
      </c>
      <c r="B2" s="44" t="s">
        <v>7</v>
      </c>
      <c r="C2" s="44" t="s">
        <v>8</v>
      </c>
      <c r="D2" s="44" t="s">
        <v>541</v>
      </c>
      <c r="E2" s="45" t="s">
        <v>9</v>
      </c>
      <c r="F2" s="46" t="s">
        <v>10</v>
      </c>
      <c r="G2" s="47" t="s">
        <v>7</v>
      </c>
      <c r="H2" s="47" t="s">
        <v>324</v>
      </c>
      <c r="I2" s="47" t="s">
        <v>541</v>
      </c>
      <c r="J2" s="47" t="s">
        <v>410</v>
      </c>
      <c r="K2" s="48" t="s">
        <v>409</v>
      </c>
    </row>
    <row r="3" spans="1:14" x14ac:dyDescent="0.25">
      <c r="A3" s="49">
        <v>1</v>
      </c>
      <c r="B3" s="37" t="s">
        <v>13</v>
      </c>
      <c r="C3" s="37">
        <v>1.1000000000000001</v>
      </c>
      <c r="D3" s="37" t="str">
        <f t="shared" ref="D3:D66" si="0">CONCATENATE(B3," ",C3)</f>
        <v>CAR 1.1</v>
      </c>
      <c r="E3" s="77" t="s">
        <v>14</v>
      </c>
      <c r="F3" s="42" t="s">
        <v>393</v>
      </c>
      <c r="G3" s="38" t="s">
        <v>342</v>
      </c>
      <c r="H3" s="38">
        <v>7.2</v>
      </c>
      <c r="I3" s="37" t="str">
        <f t="shared" ref="I3:I66" si="1">CONCATENATE(G3," ",H3)</f>
        <v>PW 7.2</v>
      </c>
      <c r="J3" s="38">
        <v>7</v>
      </c>
      <c r="K3" s="35"/>
      <c r="N3" s="35" t="s">
        <v>395</v>
      </c>
    </row>
    <row r="4" spans="1:14" x14ac:dyDescent="0.25">
      <c r="A4" s="43">
        <v>1</v>
      </c>
      <c r="B4" s="38" t="s">
        <v>13</v>
      </c>
      <c r="C4" s="38">
        <v>1.1000000000000001</v>
      </c>
      <c r="D4" s="37" t="str">
        <f t="shared" si="0"/>
        <v>CAR 1.1</v>
      </c>
      <c r="E4" s="35" t="s">
        <v>14</v>
      </c>
      <c r="F4" s="42" t="s">
        <v>393</v>
      </c>
      <c r="G4" s="38" t="s">
        <v>363</v>
      </c>
      <c r="H4" s="38">
        <v>3.2</v>
      </c>
      <c r="I4" s="37" t="str">
        <f t="shared" si="1"/>
        <v>RV 3.2</v>
      </c>
      <c r="J4" s="38">
        <v>1</v>
      </c>
      <c r="K4" s="35"/>
      <c r="N4" s="35" t="s">
        <v>393</v>
      </c>
    </row>
    <row r="5" spans="1:14" ht="18" customHeight="1" x14ac:dyDescent="0.25">
      <c r="A5" s="43">
        <v>2</v>
      </c>
      <c r="B5" s="38" t="s">
        <v>13</v>
      </c>
      <c r="C5" s="38">
        <v>2.1</v>
      </c>
      <c r="D5" s="37" t="str">
        <f t="shared" si="0"/>
        <v>CAR 2.1</v>
      </c>
      <c r="E5" s="35" t="s">
        <v>15</v>
      </c>
      <c r="F5" s="42"/>
      <c r="G5" s="38"/>
      <c r="H5" s="38"/>
      <c r="I5" s="37" t="str">
        <f t="shared" si="1"/>
        <v xml:space="preserve"> </v>
      </c>
      <c r="J5" s="38"/>
      <c r="K5" s="35"/>
      <c r="N5" s="35" t="s">
        <v>411</v>
      </c>
    </row>
    <row r="6" spans="1:14" x14ac:dyDescent="0.25">
      <c r="A6" s="43">
        <v>2</v>
      </c>
      <c r="B6" s="38" t="s">
        <v>13</v>
      </c>
      <c r="C6" s="38">
        <v>2.2000000000000002</v>
      </c>
      <c r="D6" s="37" t="str">
        <f t="shared" si="0"/>
        <v>CAR 2.2</v>
      </c>
      <c r="E6" s="35" t="s">
        <v>16</v>
      </c>
      <c r="F6" s="42" t="s">
        <v>395</v>
      </c>
      <c r="G6" s="38" t="s">
        <v>363</v>
      </c>
      <c r="H6" s="38">
        <v>3.2</v>
      </c>
      <c r="I6" s="37" t="str">
        <f t="shared" si="1"/>
        <v>RV 3.2</v>
      </c>
      <c r="J6" s="38"/>
      <c r="K6" s="35"/>
    </row>
    <row r="7" spans="1:14" ht="30" x14ac:dyDescent="0.25">
      <c r="A7" s="43">
        <v>3</v>
      </c>
      <c r="B7" s="38" t="s">
        <v>13</v>
      </c>
      <c r="C7" s="38">
        <v>3.1</v>
      </c>
      <c r="D7" s="37" t="str">
        <f t="shared" si="0"/>
        <v>CAR 3.1</v>
      </c>
      <c r="E7" s="35" t="s">
        <v>17</v>
      </c>
      <c r="F7" s="42" t="s">
        <v>393</v>
      </c>
      <c r="G7" s="38" t="s">
        <v>363</v>
      </c>
      <c r="H7" s="38">
        <v>3.1</v>
      </c>
      <c r="I7" s="37" t="str">
        <f t="shared" si="1"/>
        <v>RV 3.1</v>
      </c>
      <c r="J7" s="38">
        <v>1</v>
      </c>
      <c r="K7" s="35"/>
    </row>
    <row r="8" spans="1:14" x14ac:dyDescent="0.25">
      <c r="A8" s="43">
        <v>3</v>
      </c>
      <c r="B8" s="38" t="s">
        <v>13</v>
      </c>
      <c r="C8" s="38">
        <v>3.2</v>
      </c>
      <c r="D8" s="37" t="str">
        <f t="shared" si="0"/>
        <v>CAR 3.2</v>
      </c>
      <c r="E8" s="35" t="s">
        <v>18</v>
      </c>
      <c r="F8" s="42"/>
      <c r="G8" s="38"/>
      <c r="H8" s="38"/>
      <c r="I8" s="37" t="str">
        <f t="shared" si="1"/>
        <v xml:space="preserve"> </v>
      </c>
      <c r="J8" s="38"/>
      <c r="K8" s="35"/>
    </row>
    <row r="9" spans="1:14" x14ac:dyDescent="0.25">
      <c r="A9" s="43">
        <v>3</v>
      </c>
      <c r="B9" s="38" t="s">
        <v>13</v>
      </c>
      <c r="C9" s="38">
        <v>3.3</v>
      </c>
      <c r="D9" s="37" t="str">
        <f t="shared" si="0"/>
        <v>CAR 3.3</v>
      </c>
      <c r="E9" s="35" t="s">
        <v>19</v>
      </c>
      <c r="F9" s="42"/>
      <c r="G9" s="38"/>
      <c r="H9" s="38"/>
      <c r="I9" s="37" t="str">
        <f t="shared" si="1"/>
        <v xml:space="preserve"> </v>
      </c>
      <c r="J9" s="38"/>
      <c r="K9" s="35"/>
    </row>
    <row r="10" spans="1:14" x14ac:dyDescent="0.25">
      <c r="A10" s="43">
        <v>3</v>
      </c>
      <c r="B10" s="38" t="s">
        <v>13</v>
      </c>
      <c r="C10" s="38">
        <v>3.4</v>
      </c>
      <c r="D10" s="37" t="str">
        <f t="shared" si="0"/>
        <v>CAR 3.4</v>
      </c>
      <c r="E10" s="35" t="s">
        <v>20</v>
      </c>
      <c r="F10" s="42" t="s">
        <v>393</v>
      </c>
      <c r="G10" s="38" t="s">
        <v>363</v>
      </c>
      <c r="H10" s="38">
        <v>3.1</v>
      </c>
      <c r="I10" s="37" t="str">
        <f t="shared" si="1"/>
        <v>RV 3.1</v>
      </c>
      <c r="J10" s="38">
        <v>1</v>
      </c>
      <c r="K10" s="35"/>
    </row>
    <row r="11" spans="1:14" ht="30" x14ac:dyDescent="0.25">
      <c r="A11" s="43">
        <v>3</v>
      </c>
      <c r="B11" s="38" t="s">
        <v>13</v>
      </c>
      <c r="C11" s="38">
        <v>3.5</v>
      </c>
      <c r="D11" s="37" t="str">
        <f t="shared" si="0"/>
        <v>CAR 3.5</v>
      </c>
      <c r="E11" s="35" t="s">
        <v>21</v>
      </c>
      <c r="F11" s="42"/>
      <c r="G11" s="38"/>
      <c r="H11" s="38"/>
      <c r="I11" s="37" t="str">
        <f t="shared" si="1"/>
        <v xml:space="preserve"> </v>
      </c>
      <c r="J11" s="38"/>
      <c r="K11" s="35"/>
    </row>
    <row r="12" spans="1:14" ht="30" x14ac:dyDescent="0.25">
      <c r="A12" s="43">
        <v>4</v>
      </c>
      <c r="B12" s="38" t="s">
        <v>13</v>
      </c>
      <c r="C12" s="38">
        <v>4.0999999999999996</v>
      </c>
      <c r="D12" s="37" t="str">
        <f t="shared" si="0"/>
        <v>CAR 4.1</v>
      </c>
      <c r="E12" s="35" t="s">
        <v>22</v>
      </c>
      <c r="F12" s="42" t="s">
        <v>393</v>
      </c>
      <c r="G12" s="38" t="s">
        <v>363</v>
      </c>
      <c r="H12" s="38">
        <v>3.1</v>
      </c>
      <c r="I12" s="37" t="str">
        <f t="shared" si="1"/>
        <v>RV 3.1</v>
      </c>
      <c r="J12" s="38">
        <v>1</v>
      </c>
      <c r="K12" s="35"/>
    </row>
    <row r="13" spans="1:14" ht="30" x14ac:dyDescent="0.25">
      <c r="A13" s="43">
        <v>4</v>
      </c>
      <c r="B13" s="38" t="s">
        <v>13</v>
      </c>
      <c r="C13" s="38">
        <v>4.0999999999999996</v>
      </c>
      <c r="D13" s="37" t="str">
        <f t="shared" si="0"/>
        <v>CAR 4.1</v>
      </c>
      <c r="E13" s="35" t="s">
        <v>22</v>
      </c>
      <c r="F13" s="42" t="s">
        <v>393</v>
      </c>
      <c r="G13" s="38" t="s">
        <v>363</v>
      </c>
      <c r="H13" s="38">
        <v>3.2</v>
      </c>
      <c r="I13" s="37" t="str">
        <f t="shared" si="1"/>
        <v>RV 3.2</v>
      </c>
      <c r="J13" s="38" t="s">
        <v>433</v>
      </c>
      <c r="K13" s="35"/>
    </row>
    <row r="14" spans="1:14" ht="45" x14ac:dyDescent="0.25">
      <c r="A14" s="43">
        <v>4</v>
      </c>
      <c r="B14" s="38" t="s">
        <v>13</v>
      </c>
      <c r="C14" s="38">
        <v>4.2</v>
      </c>
      <c r="D14" s="37" t="str">
        <f t="shared" si="0"/>
        <v>CAR 4.2</v>
      </c>
      <c r="E14" s="35" t="s">
        <v>23</v>
      </c>
      <c r="F14" s="42"/>
      <c r="G14" s="38"/>
      <c r="H14" s="38"/>
      <c r="I14" s="37" t="str">
        <f t="shared" si="1"/>
        <v xml:space="preserve"> </v>
      </c>
      <c r="J14" s="38"/>
      <c r="K14" s="35"/>
    </row>
    <row r="15" spans="1:14" ht="60" x14ac:dyDescent="0.25">
      <c r="A15" s="43">
        <v>5</v>
      </c>
      <c r="B15" s="38" t="s">
        <v>13</v>
      </c>
      <c r="C15" s="38">
        <v>5.0999999999999996</v>
      </c>
      <c r="D15" s="37" t="str">
        <f t="shared" si="0"/>
        <v>CAR 5.1</v>
      </c>
      <c r="E15" s="35" t="s">
        <v>401</v>
      </c>
      <c r="F15" s="42"/>
      <c r="G15" s="38"/>
      <c r="H15" s="38"/>
      <c r="I15" s="37" t="str">
        <f t="shared" si="1"/>
        <v xml:space="preserve"> </v>
      </c>
      <c r="J15" s="38"/>
      <c r="K15" s="35"/>
    </row>
    <row r="16" spans="1:14" x14ac:dyDescent="0.25">
      <c r="A16" s="38">
        <v>1</v>
      </c>
      <c r="B16" s="38" t="s">
        <v>25</v>
      </c>
      <c r="C16" s="38">
        <v>1.1000000000000001</v>
      </c>
      <c r="D16" s="37" t="str">
        <f t="shared" si="0"/>
        <v>CM 1.1</v>
      </c>
      <c r="E16" s="35" t="s">
        <v>26</v>
      </c>
      <c r="F16" s="42" t="s">
        <v>411</v>
      </c>
      <c r="G16" s="38" t="s">
        <v>337</v>
      </c>
      <c r="H16" s="38">
        <v>2.1</v>
      </c>
      <c r="I16" s="37" t="str">
        <f t="shared" si="1"/>
        <v>PS 2.1</v>
      </c>
      <c r="J16" s="38">
        <v>1</v>
      </c>
      <c r="K16" s="35" t="s">
        <v>442</v>
      </c>
    </row>
    <row r="17" spans="1:11" ht="30" x14ac:dyDescent="0.25">
      <c r="A17" s="38">
        <v>2</v>
      </c>
      <c r="B17" s="38" t="s">
        <v>25</v>
      </c>
      <c r="C17" s="38">
        <v>2.1</v>
      </c>
      <c r="D17" s="37" t="str">
        <f t="shared" si="0"/>
        <v>CM 2.1</v>
      </c>
      <c r="E17" s="35" t="s">
        <v>28</v>
      </c>
      <c r="F17" s="42" t="s">
        <v>393</v>
      </c>
      <c r="G17" s="38" t="s">
        <v>321</v>
      </c>
      <c r="H17" s="38">
        <v>1.2</v>
      </c>
      <c r="I17" s="37" t="str">
        <f t="shared" si="1"/>
        <v>PO 1.2</v>
      </c>
      <c r="J17" s="38">
        <v>4</v>
      </c>
      <c r="K17" s="35" t="s">
        <v>488</v>
      </c>
    </row>
    <row r="18" spans="1:11" ht="30" x14ac:dyDescent="0.25">
      <c r="A18" s="38">
        <v>2</v>
      </c>
      <c r="B18" s="38" t="s">
        <v>25</v>
      </c>
      <c r="C18" s="38">
        <v>2.1</v>
      </c>
      <c r="D18" s="37" t="str">
        <f t="shared" si="0"/>
        <v>CM 2.1</v>
      </c>
      <c r="E18" s="35" t="s">
        <v>28</v>
      </c>
      <c r="F18" s="42" t="s">
        <v>411</v>
      </c>
      <c r="G18" s="38" t="s">
        <v>321</v>
      </c>
      <c r="H18" s="38">
        <v>2.1</v>
      </c>
      <c r="I18" s="37" t="str">
        <f t="shared" si="1"/>
        <v>PO 2.1</v>
      </c>
      <c r="J18" s="38">
        <v>7</v>
      </c>
      <c r="K18" s="35" t="s">
        <v>494</v>
      </c>
    </row>
    <row r="19" spans="1:11" ht="30" x14ac:dyDescent="0.25">
      <c r="A19" s="38">
        <v>2</v>
      </c>
      <c r="B19" s="38" t="s">
        <v>25</v>
      </c>
      <c r="C19" s="38">
        <v>2.1</v>
      </c>
      <c r="D19" s="37" t="str">
        <f t="shared" si="0"/>
        <v>CM 2.1</v>
      </c>
      <c r="E19" s="35" t="s">
        <v>28</v>
      </c>
      <c r="F19" s="42" t="s">
        <v>411</v>
      </c>
      <c r="G19" s="38" t="s">
        <v>337</v>
      </c>
      <c r="H19" s="38">
        <v>1.1000000000000001</v>
      </c>
      <c r="I19" s="37" t="str">
        <f t="shared" si="1"/>
        <v>PS 1.1</v>
      </c>
      <c r="J19" s="38">
        <v>1</v>
      </c>
      <c r="K19" s="35" t="s">
        <v>451</v>
      </c>
    </row>
    <row r="20" spans="1:11" ht="30" x14ac:dyDescent="0.25">
      <c r="A20" s="38">
        <v>2</v>
      </c>
      <c r="B20" s="38" t="s">
        <v>25</v>
      </c>
      <c r="C20" s="38">
        <v>2.2000000000000002</v>
      </c>
      <c r="D20" s="37" t="str">
        <f t="shared" si="0"/>
        <v>CM 2.2</v>
      </c>
      <c r="E20" s="35" t="s">
        <v>27</v>
      </c>
      <c r="F20" s="42" t="s">
        <v>393</v>
      </c>
      <c r="G20" s="38" t="s">
        <v>342</v>
      </c>
      <c r="H20" s="38">
        <v>1.3</v>
      </c>
      <c r="I20" s="37" t="str">
        <f t="shared" si="1"/>
        <v>PW 1.3</v>
      </c>
      <c r="J20" s="38">
        <v>1</v>
      </c>
      <c r="K20" s="35"/>
    </row>
    <row r="21" spans="1:11" ht="30" x14ac:dyDescent="0.25">
      <c r="A21" s="38">
        <v>2</v>
      </c>
      <c r="B21" s="38" t="s">
        <v>25</v>
      </c>
      <c r="C21" s="38">
        <v>2.2000000000000002</v>
      </c>
      <c r="D21" s="37" t="str">
        <f t="shared" si="0"/>
        <v>CM 2.2</v>
      </c>
      <c r="E21" s="35" t="s">
        <v>27</v>
      </c>
      <c r="F21" s="42" t="s">
        <v>393</v>
      </c>
      <c r="G21" s="38" t="s">
        <v>342</v>
      </c>
      <c r="H21" s="38">
        <v>4.0999999999999996</v>
      </c>
      <c r="I21" s="37" t="str">
        <f t="shared" si="1"/>
        <v>PW 4.1</v>
      </c>
      <c r="J21" s="38">
        <v>4</v>
      </c>
      <c r="K21" s="35"/>
    </row>
    <row r="22" spans="1:11" ht="30" x14ac:dyDescent="0.25">
      <c r="A22" s="38">
        <v>2</v>
      </c>
      <c r="B22" s="38" t="s">
        <v>25</v>
      </c>
      <c r="C22" s="38">
        <v>2.2000000000000002</v>
      </c>
      <c r="D22" s="37" t="str">
        <f t="shared" si="0"/>
        <v>CM 2.2</v>
      </c>
      <c r="E22" s="35" t="s">
        <v>27</v>
      </c>
      <c r="F22" s="42" t="s">
        <v>393</v>
      </c>
      <c r="G22" s="38" t="s">
        <v>342</v>
      </c>
      <c r="H22" s="38">
        <v>4.2</v>
      </c>
      <c r="I22" s="37" t="str">
        <f t="shared" si="1"/>
        <v>PW 4.2</v>
      </c>
      <c r="J22" s="38" t="s">
        <v>472</v>
      </c>
      <c r="K22" s="35"/>
    </row>
    <row r="23" spans="1:11" ht="30" x14ac:dyDescent="0.25">
      <c r="A23" s="38">
        <v>2</v>
      </c>
      <c r="B23" s="38" t="s">
        <v>25</v>
      </c>
      <c r="C23" s="38">
        <v>2.2000000000000002</v>
      </c>
      <c r="D23" s="37" t="str">
        <f t="shared" si="0"/>
        <v>CM 2.2</v>
      </c>
      <c r="E23" s="35" t="s">
        <v>27</v>
      </c>
      <c r="F23" s="42" t="s">
        <v>393</v>
      </c>
      <c r="G23" s="38" t="s">
        <v>342</v>
      </c>
      <c r="H23" s="38">
        <v>9.1999999999999993</v>
      </c>
      <c r="I23" s="37" t="str">
        <f t="shared" si="1"/>
        <v>PW 9.2</v>
      </c>
      <c r="J23" s="38">
        <v>1</v>
      </c>
      <c r="K23" s="35"/>
    </row>
    <row r="24" spans="1:11" ht="30" x14ac:dyDescent="0.25">
      <c r="A24" s="37">
        <v>2</v>
      </c>
      <c r="B24" s="37" t="s">
        <v>25</v>
      </c>
      <c r="C24" s="37">
        <v>2.2999999999999998</v>
      </c>
      <c r="D24" s="37" t="str">
        <f t="shared" si="0"/>
        <v>CM 2.3</v>
      </c>
      <c r="E24" s="35" t="s">
        <v>29</v>
      </c>
      <c r="F24" s="42" t="s">
        <v>411</v>
      </c>
      <c r="G24" s="38" t="s">
        <v>337</v>
      </c>
      <c r="H24" s="38">
        <v>1.1000000000000001</v>
      </c>
      <c r="I24" s="37" t="str">
        <f t="shared" si="1"/>
        <v>PS 1.1</v>
      </c>
      <c r="J24" s="38">
        <v>5</v>
      </c>
      <c r="K24" s="35" t="s">
        <v>523</v>
      </c>
    </row>
    <row r="25" spans="1:11" ht="30" x14ac:dyDescent="0.25">
      <c r="A25" s="38">
        <v>2</v>
      </c>
      <c r="B25" s="38" t="s">
        <v>25</v>
      </c>
      <c r="C25" s="38">
        <v>2.2999999999999998</v>
      </c>
      <c r="D25" s="37" t="str">
        <f t="shared" si="0"/>
        <v>CM 2.3</v>
      </c>
      <c r="E25" s="35" t="s">
        <v>29</v>
      </c>
      <c r="F25" s="42" t="s">
        <v>393</v>
      </c>
      <c r="G25" s="38" t="s">
        <v>337</v>
      </c>
      <c r="H25" s="38">
        <v>3.2</v>
      </c>
      <c r="I25" s="37" t="str">
        <f t="shared" si="1"/>
        <v>PS 3.2</v>
      </c>
      <c r="J25" s="38" t="s">
        <v>460</v>
      </c>
      <c r="K25" s="35"/>
    </row>
    <row r="26" spans="1:11" ht="30" x14ac:dyDescent="0.25">
      <c r="A26" s="38">
        <v>2</v>
      </c>
      <c r="B26" s="38" t="s">
        <v>25</v>
      </c>
      <c r="C26" s="38">
        <v>2.2999999999999998</v>
      </c>
      <c r="D26" s="37" t="str">
        <f t="shared" si="0"/>
        <v>CM 2.3</v>
      </c>
      <c r="E26" s="35" t="s">
        <v>29</v>
      </c>
      <c r="F26" s="42" t="s">
        <v>411</v>
      </c>
      <c r="G26" s="38" t="s">
        <v>342</v>
      </c>
      <c r="H26" s="38">
        <v>9.1</v>
      </c>
      <c r="I26" s="37" t="str">
        <f t="shared" si="1"/>
        <v>PW 9.1</v>
      </c>
      <c r="J26" s="38">
        <v>1</v>
      </c>
      <c r="K26" s="35" t="s">
        <v>478</v>
      </c>
    </row>
    <row r="27" spans="1:11" ht="18" customHeight="1" x14ac:dyDescent="0.25">
      <c r="A27" s="38">
        <v>2</v>
      </c>
      <c r="B27" s="38" t="s">
        <v>25</v>
      </c>
      <c r="C27" s="38">
        <v>2.2999999999999998</v>
      </c>
      <c r="D27" s="37" t="str">
        <f t="shared" si="0"/>
        <v>CM 2.3</v>
      </c>
      <c r="E27" s="35" t="s">
        <v>29</v>
      </c>
      <c r="F27" s="42" t="s">
        <v>411</v>
      </c>
      <c r="G27" s="38" t="s">
        <v>342</v>
      </c>
      <c r="H27" s="38">
        <v>9.1999999999999993</v>
      </c>
      <c r="I27" s="37" t="str">
        <f t="shared" si="1"/>
        <v>PW 9.2</v>
      </c>
      <c r="J27" s="38">
        <v>3</v>
      </c>
      <c r="K27" s="35" t="s">
        <v>480</v>
      </c>
    </row>
    <row r="28" spans="1:11" ht="30" x14ac:dyDescent="0.25">
      <c r="A28" s="38">
        <v>2</v>
      </c>
      <c r="B28" s="38" t="s">
        <v>25</v>
      </c>
      <c r="C28" s="38">
        <v>2.2999999999999998</v>
      </c>
      <c r="D28" s="37" t="str">
        <f t="shared" si="0"/>
        <v>CM 2.3</v>
      </c>
      <c r="E28" s="35" t="s">
        <v>29</v>
      </c>
      <c r="F28" s="42" t="s">
        <v>393</v>
      </c>
      <c r="G28" s="38" t="s">
        <v>342</v>
      </c>
      <c r="H28" s="38">
        <v>9.1999999999999993</v>
      </c>
      <c r="I28" s="37" t="str">
        <f t="shared" si="1"/>
        <v>PW 9.2</v>
      </c>
      <c r="J28" s="38" t="s">
        <v>457</v>
      </c>
      <c r="K28" s="35"/>
    </row>
    <row r="29" spans="1:11" ht="30" x14ac:dyDescent="0.25">
      <c r="A29" s="38">
        <v>2</v>
      </c>
      <c r="B29" s="38" t="s">
        <v>25</v>
      </c>
      <c r="C29" s="38">
        <v>2.4</v>
      </c>
      <c r="D29" s="37" t="str">
        <f t="shared" si="0"/>
        <v>CM 2.4</v>
      </c>
      <c r="E29" s="35" t="s">
        <v>30</v>
      </c>
      <c r="F29" s="42" t="s">
        <v>393</v>
      </c>
      <c r="G29" s="38" t="s">
        <v>321</v>
      </c>
      <c r="H29" s="38">
        <v>3.2</v>
      </c>
      <c r="I29" s="37" t="str">
        <f t="shared" si="1"/>
        <v>PO 3.2</v>
      </c>
      <c r="J29" s="38" t="s">
        <v>439</v>
      </c>
      <c r="K29" s="35"/>
    </row>
    <row r="30" spans="1:11" ht="45" x14ac:dyDescent="0.25">
      <c r="A30" s="38">
        <v>2</v>
      </c>
      <c r="B30" s="38" t="s">
        <v>25</v>
      </c>
      <c r="C30" s="38">
        <v>2.4</v>
      </c>
      <c r="D30" s="37" t="str">
        <f t="shared" si="0"/>
        <v>CM 2.4</v>
      </c>
      <c r="E30" s="35" t="s">
        <v>30</v>
      </c>
      <c r="F30" s="42" t="s">
        <v>411</v>
      </c>
      <c r="G30" s="38" t="s">
        <v>321</v>
      </c>
      <c r="H30" s="38">
        <v>5.0999999999999996</v>
      </c>
      <c r="I30" s="37" t="str">
        <f t="shared" si="1"/>
        <v>PO 5.1</v>
      </c>
      <c r="J30" s="38">
        <v>8</v>
      </c>
      <c r="K30" s="35" t="s">
        <v>465</v>
      </c>
    </row>
    <row r="31" spans="1:11" ht="30" x14ac:dyDescent="0.25">
      <c r="A31" s="38">
        <v>2</v>
      </c>
      <c r="B31" s="38" t="s">
        <v>25</v>
      </c>
      <c r="C31" s="38">
        <v>2.4</v>
      </c>
      <c r="D31" s="37" t="str">
        <f t="shared" si="0"/>
        <v>CM 2.4</v>
      </c>
      <c r="E31" s="35" t="s">
        <v>30</v>
      </c>
      <c r="F31" s="42" t="s">
        <v>393</v>
      </c>
      <c r="G31" s="38" t="s">
        <v>337</v>
      </c>
      <c r="H31" s="38">
        <v>1.1000000000000001</v>
      </c>
      <c r="I31" s="37" t="str">
        <f t="shared" si="1"/>
        <v>PS 1.1</v>
      </c>
      <c r="J31" s="38" t="s">
        <v>433</v>
      </c>
      <c r="K31" s="35"/>
    </row>
    <row r="32" spans="1:11" ht="30" x14ac:dyDescent="0.25">
      <c r="A32" s="38">
        <v>2</v>
      </c>
      <c r="B32" s="38" t="s">
        <v>25</v>
      </c>
      <c r="C32" s="38">
        <v>2.4</v>
      </c>
      <c r="D32" s="37" t="str">
        <f t="shared" si="0"/>
        <v>CM 2.4</v>
      </c>
      <c r="E32" s="35" t="s">
        <v>30</v>
      </c>
      <c r="F32" s="42" t="s">
        <v>393</v>
      </c>
      <c r="G32" s="38" t="s">
        <v>337</v>
      </c>
      <c r="H32" s="38">
        <v>3.2</v>
      </c>
      <c r="I32" s="37" t="str">
        <f t="shared" si="1"/>
        <v>PS 3.2</v>
      </c>
      <c r="J32" s="38">
        <v>3</v>
      </c>
      <c r="K32" s="35"/>
    </row>
    <row r="33" spans="1:11" x14ac:dyDescent="0.25">
      <c r="A33" s="37">
        <v>2</v>
      </c>
      <c r="B33" s="37" t="s">
        <v>25</v>
      </c>
      <c r="C33" s="37">
        <v>2.4</v>
      </c>
      <c r="D33" s="37" t="str">
        <f t="shared" si="0"/>
        <v>CM 2.4</v>
      </c>
      <c r="E33" s="77" t="s">
        <v>30</v>
      </c>
      <c r="F33" s="42" t="s">
        <v>393</v>
      </c>
      <c r="G33" s="38" t="s">
        <v>342</v>
      </c>
      <c r="H33" s="38">
        <v>4.2</v>
      </c>
      <c r="I33" s="37" t="str">
        <f t="shared" si="1"/>
        <v>PW 4.2</v>
      </c>
      <c r="J33" s="38">
        <v>5</v>
      </c>
      <c r="K33" s="35"/>
    </row>
    <row r="34" spans="1:11" ht="30" x14ac:dyDescent="0.25">
      <c r="A34" s="38">
        <v>2</v>
      </c>
      <c r="B34" s="38" t="s">
        <v>25</v>
      </c>
      <c r="C34" s="38">
        <v>2.4</v>
      </c>
      <c r="D34" s="37" t="str">
        <f t="shared" si="0"/>
        <v>CM 2.4</v>
      </c>
      <c r="E34" s="35" t="s">
        <v>30</v>
      </c>
      <c r="F34" s="42" t="s">
        <v>393</v>
      </c>
      <c r="G34" s="38" t="s">
        <v>342</v>
      </c>
      <c r="H34" s="38">
        <v>6.1</v>
      </c>
      <c r="I34" s="37" t="str">
        <f t="shared" si="1"/>
        <v>PW 6.1</v>
      </c>
      <c r="J34" s="38">
        <v>2</v>
      </c>
      <c r="K34" s="35" t="s">
        <v>533</v>
      </c>
    </row>
    <row r="35" spans="1:11" ht="30" x14ac:dyDescent="0.25">
      <c r="A35" s="38">
        <v>2</v>
      </c>
      <c r="B35" s="38" t="s">
        <v>25</v>
      </c>
      <c r="C35" s="38">
        <v>2.5</v>
      </c>
      <c r="D35" s="37" t="str">
        <f t="shared" si="0"/>
        <v>CM 2.5</v>
      </c>
      <c r="E35" s="35" t="s">
        <v>31</v>
      </c>
      <c r="F35" s="42" t="s">
        <v>393</v>
      </c>
      <c r="G35" s="38" t="s">
        <v>321</v>
      </c>
      <c r="H35" s="38">
        <v>5.0999999999999996</v>
      </c>
      <c r="I35" s="37" t="str">
        <f t="shared" si="1"/>
        <v>PO 5.1</v>
      </c>
      <c r="J35" s="38">
        <v>4</v>
      </c>
      <c r="K35" s="35"/>
    </row>
    <row r="36" spans="1:11" ht="30" x14ac:dyDescent="0.25">
      <c r="A36" s="38">
        <v>2</v>
      </c>
      <c r="B36" s="38" t="s">
        <v>25</v>
      </c>
      <c r="C36" s="38">
        <v>2.5</v>
      </c>
      <c r="D36" s="37" t="str">
        <f t="shared" si="0"/>
        <v>CM 2.5</v>
      </c>
      <c r="E36" s="35" t="s">
        <v>31</v>
      </c>
      <c r="F36" s="42" t="s">
        <v>393</v>
      </c>
      <c r="G36" s="38" t="s">
        <v>337</v>
      </c>
      <c r="H36" s="38">
        <v>1.1000000000000001</v>
      </c>
      <c r="I36" s="37" t="str">
        <f t="shared" si="1"/>
        <v>PS 1.1</v>
      </c>
      <c r="J36" s="38" t="s">
        <v>433</v>
      </c>
      <c r="K36" s="35"/>
    </row>
    <row r="37" spans="1:11" ht="30" x14ac:dyDescent="0.25">
      <c r="A37" s="38">
        <v>2</v>
      </c>
      <c r="B37" s="38" t="s">
        <v>25</v>
      </c>
      <c r="C37" s="38">
        <v>2.5</v>
      </c>
      <c r="D37" s="37" t="str">
        <f t="shared" si="0"/>
        <v>CM 2.5</v>
      </c>
      <c r="E37" s="35" t="s">
        <v>31</v>
      </c>
      <c r="F37" s="42" t="s">
        <v>395</v>
      </c>
      <c r="G37" s="38" t="s">
        <v>337</v>
      </c>
      <c r="H37" s="38">
        <v>3.1</v>
      </c>
      <c r="I37" s="37" t="str">
        <f t="shared" si="1"/>
        <v>PS 3.1</v>
      </c>
      <c r="J37" s="38"/>
      <c r="K37" s="35"/>
    </row>
    <row r="38" spans="1:11" ht="30" x14ac:dyDescent="0.25">
      <c r="A38" s="38">
        <v>2</v>
      </c>
      <c r="B38" s="38" t="s">
        <v>25</v>
      </c>
      <c r="C38" s="38">
        <v>2.5</v>
      </c>
      <c r="D38" s="37" t="str">
        <f t="shared" si="0"/>
        <v>CM 2.5</v>
      </c>
      <c r="E38" s="35" t="s">
        <v>31</v>
      </c>
      <c r="F38" s="42" t="s">
        <v>393</v>
      </c>
      <c r="G38" s="38" t="s">
        <v>342</v>
      </c>
      <c r="H38" s="38">
        <v>4.2</v>
      </c>
      <c r="I38" s="37" t="str">
        <f t="shared" si="1"/>
        <v>PW 4.2</v>
      </c>
      <c r="J38" s="38">
        <v>3</v>
      </c>
      <c r="K38" s="35"/>
    </row>
    <row r="39" spans="1:11" ht="30" x14ac:dyDescent="0.25">
      <c r="A39" s="38">
        <v>2</v>
      </c>
      <c r="B39" s="38" t="s">
        <v>25</v>
      </c>
      <c r="C39" s="38">
        <v>2.5</v>
      </c>
      <c r="D39" s="37" t="str">
        <f t="shared" si="0"/>
        <v>CM 2.5</v>
      </c>
      <c r="E39" s="35" t="s">
        <v>31</v>
      </c>
      <c r="F39" s="42" t="s">
        <v>393</v>
      </c>
      <c r="G39" s="38" t="s">
        <v>342</v>
      </c>
      <c r="H39" s="38">
        <v>9.1999999999999993</v>
      </c>
      <c r="I39" s="37" t="str">
        <f t="shared" si="1"/>
        <v>PW 9.2</v>
      </c>
      <c r="J39" s="38" t="s">
        <v>457</v>
      </c>
      <c r="K39" s="35"/>
    </row>
    <row r="40" spans="1:11" ht="45" x14ac:dyDescent="0.25">
      <c r="A40" s="38">
        <v>2</v>
      </c>
      <c r="B40" s="38" t="s">
        <v>25</v>
      </c>
      <c r="C40" s="38">
        <v>2.6</v>
      </c>
      <c r="D40" s="37" t="str">
        <f t="shared" si="0"/>
        <v>CM 2.6</v>
      </c>
      <c r="E40" s="35" t="s">
        <v>32</v>
      </c>
      <c r="F40" s="42" t="s">
        <v>393</v>
      </c>
      <c r="G40" s="38" t="s">
        <v>321</v>
      </c>
      <c r="H40" s="38">
        <v>3.3</v>
      </c>
      <c r="I40" s="37" t="str">
        <f t="shared" si="1"/>
        <v>PO 3.3</v>
      </c>
      <c r="J40" s="38" t="s">
        <v>433</v>
      </c>
      <c r="K40" s="35"/>
    </row>
    <row r="41" spans="1:11" ht="45" x14ac:dyDescent="0.25">
      <c r="A41" s="38">
        <v>2</v>
      </c>
      <c r="B41" s="38" t="s">
        <v>25</v>
      </c>
      <c r="C41" s="38">
        <v>2.6</v>
      </c>
      <c r="D41" s="37" t="str">
        <f t="shared" si="0"/>
        <v>CM 2.6</v>
      </c>
      <c r="E41" s="35" t="s">
        <v>32</v>
      </c>
      <c r="F41" s="42" t="s">
        <v>411</v>
      </c>
      <c r="G41" s="38" t="s">
        <v>337</v>
      </c>
      <c r="H41" s="38">
        <v>1.1000000000000001</v>
      </c>
      <c r="I41" s="37" t="str">
        <f t="shared" si="1"/>
        <v>PS 1.1</v>
      </c>
      <c r="J41" s="38">
        <v>5</v>
      </c>
      <c r="K41" s="35" t="s">
        <v>522</v>
      </c>
    </row>
    <row r="42" spans="1:11" ht="45" x14ac:dyDescent="0.25">
      <c r="A42" s="38">
        <v>2</v>
      </c>
      <c r="B42" s="38" t="s">
        <v>25</v>
      </c>
      <c r="C42" s="38">
        <v>2.6</v>
      </c>
      <c r="D42" s="37" t="str">
        <f t="shared" si="0"/>
        <v>CM 2.6</v>
      </c>
      <c r="E42" s="35" t="s">
        <v>32</v>
      </c>
      <c r="F42" s="42" t="s">
        <v>393</v>
      </c>
      <c r="G42" s="38" t="s">
        <v>337</v>
      </c>
      <c r="H42" s="38">
        <v>3.1</v>
      </c>
      <c r="I42" s="37" t="str">
        <f t="shared" si="1"/>
        <v>PS 3.1</v>
      </c>
      <c r="J42" s="38">
        <v>2</v>
      </c>
      <c r="K42" s="35"/>
    </row>
    <row r="43" spans="1:11" ht="30" x14ac:dyDescent="0.25">
      <c r="A43" s="38">
        <v>1</v>
      </c>
      <c r="B43" s="38" t="s">
        <v>33</v>
      </c>
      <c r="C43" s="38">
        <v>1.1000000000000001</v>
      </c>
      <c r="D43" s="37" t="str">
        <f t="shared" si="0"/>
        <v>CONT 1.1</v>
      </c>
      <c r="E43" s="35" t="s">
        <v>392</v>
      </c>
      <c r="F43" s="42"/>
      <c r="G43" s="38"/>
      <c r="H43" s="38"/>
      <c r="I43" s="37" t="str">
        <f t="shared" si="1"/>
        <v xml:space="preserve"> </v>
      </c>
      <c r="J43" s="38"/>
      <c r="K43" s="35"/>
    </row>
    <row r="44" spans="1:11" x14ac:dyDescent="0.25">
      <c r="A44" s="38">
        <v>2</v>
      </c>
      <c r="B44" s="38" t="s">
        <v>33</v>
      </c>
      <c r="C44" s="38">
        <v>2.1</v>
      </c>
      <c r="D44" s="37" t="str">
        <f t="shared" si="0"/>
        <v>CONT 2.1</v>
      </c>
      <c r="E44" s="35" t="s">
        <v>34</v>
      </c>
      <c r="F44" s="42"/>
      <c r="G44" s="38"/>
      <c r="H44" s="38"/>
      <c r="I44" s="37" t="str">
        <f t="shared" si="1"/>
        <v xml:space="preserve"> </v>
      </c>
      <c r="J44" s="38"/>
      <c r="K44" s="35"/>
    </row>
    <row r="45" spans="1:11" x14ac:dyDescent="0.25">
      <c r="A45" s="38">
        <v>2</v>
      </c>
      <c r="B45" s="38" t="s">
        <v>33</v>
      </c>
      <c r="C45" s="38">
        <v>2.2000000000000002</v>
      </c>
      <c r="D45" s="37" t="str">
        <f t="shared" si="0"/>
        <v>CONT 2.2</v>
      </c>
      <c r="E45" s="35" t="s">
        <v>35</v>
      </c>
      <c r="F45" s="42" t="s">
        <v>411</v>
      </c>
      <c r="G45" s="38" t="s">
        <v>321</v>
      </c>
      <c r="H45" s="38">
        <v>2.1</v>
      </c>
      <c r="I45" s="37" t="str">
        <f t="shared" si="1"/>
        <v>PO 2.1</v>
      </c>
      <c r="J45" s="38">
        <v>1</v>
      </c>
      <c r="K45" s="35" t="s">
        <v>421</v>
      </c>
    </row>
    <row r="46" spans="1:11" ht="30" x14ac:dyDescent="0.25">
      <c r="A46" s="38">
        <v>2</v>
      </c>
      <c r="B46" s="38" t="s">
        <v>33</v>
      </c>
      <c r="C46" s="38">
        <v>2.2999999999999998</v>
      </c>
      <c r="D46" s="37" t="str">
        <f t="shared" si="0"/>
        <v>CONT 2.3</v>
      </c>
      <c r="E46" s="35" t="s">
        <v>36</v>
      </c>
      <c r="F46" s="42" t="s">
        <v>393</v>
      </c>
      <c r="G46" s="38" t="s">
        <v>321</v>
      </c>
      <c r="H46" s="38">
        <v>2.1</v>
      </c>
      <c r="I46" s="37" t="str">
        <f t="shared" si="1"/>
        <v>PO 2.1</v>
      </c>
      <c r="J46" s="38">
        <v>6</v>
      </c>
      <c r="K46" s="35"/>
    </row>
    <row r="47" spans="1:11" ht="30" x14ac:dyDescent="0.25">
      <c r="A47" s="38">
        <v>3</v>
      </c>
      <c r="B47" s="38" t="s">
        <v>33</v>
      </c>
      <c r="C47" s="38">
        <v>3.1</v>
      </c>
      <c r="D47" s="37" t="str">
        <f t="shared" si="0"/>
        <v>CONT 3.1</v>
      </c>
      <c r="E47" s="35" t="s">
        <v>37</v>
      </c>
      <c r="F47" s="42"/>
      <c r="G47" s="38"/>
      <c r="H47" s="38"/>
      <c r="I47" s="37" t="str">
        <f t="shared" si="1"/>
        <v xml:space="preserve"> </v>
      </c>
      <c r="J47" s="38"/>
      <c r="K47" s="35"/>
    </row>
    <row r="48" spans="1:11" ht="30" x14ac:dyDescent="0.25">
      <c r="A48" s="38">
        <v>3</v>
      </c>
      <c r="B48" s="38" t="s">
        <v>33</v>
      </c>
      <c r="C48" s="38">
        <v>3.2</v>
      </c>
      <c r="D48" s="37" t="str">
        <f t="shared" si="0"/>
        <v>CONT 3.2</v>
      </c>
      <c r="E48" s="35" t="s">
        <v>38</v>
      </c>
      <c r="F48" s="42"/>
      <c r="G48" s="38"/>
      <c r="H48" s="38"/>
      <c r="I48" s="37" t="str">
        <f t="shared" si="1"/>
        <v xml:space="preserve"> </v>
      </c>
      <c r="J48" s="38"/>
      <c r="K48" s="35"/>
    </row>
    <row r="49" spans="1:11" ht="30" x14ac:dyDescent="0.25">
      <c r="A49" s="38">
        <v>3</v>
      </c>
      <c r="B49" s="38" t="s">
        <v>33</v>
      </c>
      <c r="C49" s="38">
        <v>3.3</v>
      </c>
      <c r="D49" s="37" t="str">
        <f t="shared" si="0"/>
        <v>CONT 3.3</v>
      </c>
      <c r="E49" s="35" t="s">
        <v>39</v>
      </c>
      <c r="F49" s="42"/>
      <c r="G49" s="38"/>
      <c r="H49" s="38"/>
      <c r="I49" s="37" t="str">
        <f t="shared" si="1"/>
        <v xml:space="preserve"> </v>
      </c>
      <c r="J49" s="38"/>
      <c r="K49" s="35"/>
    </row>
    <row r="50" spans="1:11" x14ac:dyDescent="0.25">
      <c r="A50" s="38">
        <v>1</v>
      </c>
      <c r="B50" s="38" t="s">
        <v>55</v>
      </c>
      <c r="C50" s="38">
        <v>1.1000000000000001</v>
      </c>
      <c r="D50" s="37" t="str">
        <f t="shared" si="0"/>
        <v>DAR 1.1</v>
      </c>
      <c r="E50" s="35" t="s">
        <v>56</v>
      </c>
      <c r="F50" s="42"/>
      <c r="G50" s="38"/>
      <c r="H50" s="38"/>
      <c r="I50" s="37" t="str">
        <f t="shared" si="1"/>
        <v xml:space="preserve"> </v>
      </c>
      <c r="J50" s="38"/>
      <c r="K50" s="35"/>
    </row>
    <row r="51" spans="1:11" x14ac:dyDescent="0.25">
      <c r="A51" s="38">
        <v>1</v>
      </c>
      <c r="B51" s="38" t="s">
        <v>55</v>
      </c>
      <c r="C51" s="38">
        <v>1.2</v>
      </c>
      <c r="D51" s="37" t="str">
        <f t="shared" si="0"/>
        <v>DAR 1.2</v>
      </c>
      <c r="E51" s="35" t="s">
        <v>57</v>
      </c>
      <c r="F51" s="42" t="s">
        <v>393</v>
      </c>
      <c r="G51" s="38" t="s">
        <v>342</v>
      </c>
      <c r="H51" s="38">
        <v>1.2</v>
      </c>
      <c r="I51" s="37" t="str">
        <f t="shared" si="1"/>
        <v>PW 1.2</v>
      </c>
      <c r="J51" s="38">
        <v>2</v>
      </c>
      <c r="K51" s="35"/>
    </row>
    <row r="52" spans="1:11" ht="30" x14ac:dyDescent="0.25">
      <c r="A52" s="38">
        <v>2</v>
      </c>
      <c r="B52" s="38" t="s">
        <v>55</v>
      </c>
      <c r="C52" s="38">
        <v>2.1</v>
      </c>
      <c r="D52" s="37" t="str">
        <f t="shared" si="0"/>
        <v>DAR 2.1</v>
      </c>
      <c r="E52" s="35" t="s">
        <v>58</v>
      </c>
      <c r="F52" s="42"/>
      <c r="G52" s="38"/>
      <c r="H52" s="38"/>
      <c r="I52" s="37" t="str">
        <f t="shared" si="1"/>
        <v xml:space="preserve"> </v>
      </c>
      <c r="J52" s="38"/>
      <c r="K52" s="35"/>
    </row>
    <row r="53" spans="1:11" x14ac:dyDescent="0.25">
      <c r="A53" s="38">
        <v>2</v>
      </c>
      <c r="B53" s="38" t="s">
        <v>55</v>
      </c>
      <c r="C53" s="38">
        <v>2.2000000000000002</v>
      </c>
      <c r="D53" s="37" t="str">
        <f t="shared" si="0"/>
        <v>DAR 2.2</v>
      </c>
      <c r="E53" s="35" t="s">
        <v>59</v>
      </c>
      <c r="F53" s="42"/>
      <c r="G53" s="38"/>
      <c r="H53" s="38"/>
      <c r="I53" s="37" t="str">
        <f t="shared" si="1"/>
        <v xml:space="preserve"> </v>
      </c>
      <c r="J53" s="38"/>
      <c r="K53" s="35"/>
    </row>
    <row r="54" spans="1:11" x14ac:dyDescent="0.25">
      <c r="A54" s="38">
        <v>2</v>
      </c>
      <c r="B54" s="38" t="s">
        <v>55</v>
      </c>
      <c r="C54" s="38">
        <v>2.2999999999999998</v>
      </c>
      <c r="D54" s="37" t="str">
        <f t="shared" si="0"/>
        <v>DAR 2.3</v>
      </c>
      <c r="E54" s="35" t="s">
        <v>60</v>
      </c>
      <c r="F54" s="42"/>
      <c r="G54" s="38"/>
      <c r="H54" s="38"/>
      <c r="I54" s="37" t="str">
        <f t="shared" si="1"/>
        <v xml:space="preserve"> </v>
      </c>
      <c r="J54" s="38"/>
      <c r="K54" s="35"/>
    </row>
    <row r="55" spans="1:11" x14ac:dyDescent="0.25">
      <c r="A55" s="38">
        <v>2</v>
      </c>
      <c r="B55" s="38" t="s">
        <v>55</v>
      </c>
      <c r="C55" s="38">
        <v>2.4</v>
      </c>
      <c r="D55" s="37" t="str">
        <f t="shared" si="0"/>
        <v>DAR 2.4</v>
      </c>
      <c r="E55" s="35" t="s">
        <v>61</v>
      </c>
      <c r="F55" s="42"/>
      <c r="G55" s="38"/>
      <c r="H55" s="38"/>
      <c r="I55" s="37" t="str">
        <f t="shared" si="1"/>
        <v xml:space="preserve"> </v>
      </c>
      <c r="J55" s="38"/>
      <c r="K55" s="35"/>
    </row>
    <row r="56" spans="1:11" x14ac:dyDescent="0.25">
      <c r="A56" s="38">
        <v>2</v>
      </c>
      <c r="B56" s="38" t="s">
        <v>55</v>
      </c>
      <c r="C56" s="38">
        <v>2.5</v>
      </c>
      <c r="D56" s="37" t="str">
        <f t="shared" si="0"/>
        <v>DAR 2.5</v>
      </c>
      <c r="E56" s="35" t="s">
        <v>62</v>
      </c>
      <c r="F56" s="42"/>
      <c r="G56" s="38"/>
      <c r="H56" s="38"/>
      <c r="I56" s="37" t="str">
        <f t="shared" si="1"/>
        <v xml:space="preserve"> </v>
      </c>
      <c r="J56" s="38"/>
      <c r="K56" s="35"/>
    </row>
    <row r="57" spans="1:11" ht="30" x14ac:dyDescent="0.25">
      <c r="A57" s="38">
        <v>3</v>
      </c>
      <c r="B57" s="38" t="s">
        <v>55</v>
      </c>
      <c r="C57" s="38">
        <v>3.1</v>
      </c>
      <c r="D57" s="37" t="str">
        <f t="shared" si="0"/>
        <v>DAR 3.1</v>
      </c>
      <c r="E57" s="35" t="s">
        <v>63</v>
      </c>
      <c r="F57" s="42" t="s">
        <v>393</v>
      </c>
      <c r="G57" s="38" t="s">
        <v>321</v>
      </c>
      <c r="H57" s="38">
        <v>2.2999999999999998</v>
      </c>
      <c r="I57" s="37" t="str">
        <f t="shared" si="1"/>
        <v>PO 2.3</v>
      </c>
      <c r="J57" s="38">
        <v>1</v>
      </c>
      <c r="K57" s="35"/>
    </row>
    <row r="58" spans="1:11" x14ac:dyDescent="0.25">
      <c r="A58" s="38">
        <v>1</v>
      </c>
      <c r="B58" s="38" t="s">
        <v>40</v>
      </c>
      <c r="C58" s="38">
        <v>1.1000000000000001</v>
      </c>
      <c r="D58" s="37" t="str">
        <f t="shared" si="0"/>
        <v>DM 1.1</v>
      </c>
      <c r="E58" s="35" t="s">
        <v>41</v>
      </c>
      <c r="F58" s="42" t="s">
        <v>393</v>
      </c>
      <c r="G58" s="38" t="s">
        <v>342</v>
      </c>
      <c r="H58" s="38">
        <v>4.0999999999999996</v>
      </c>
      <c r="I58" s="37" t="str">
        <f t="shared" si="1"/>
        <v>PW 4.1</v>
      </c>
      <c r="J58" s="38">
        <v>3</v>
      </c>
      <c r="K58" s="35"/>
    </row>
    <row r="59" spans="1:11" x14ac:dyDescent="0.25">
      <c r="A59" s="38">
        <v>1</v>
      </c>
      <c r="B59" s="38" t="s">
        <v>40</v>
      </c>
      <c r="C59" s="38">
        <v>1.2</v>
      </c>
      <c r="D59" s="37" t="str">
        <f t="shared" si="0"/>
        <v>DM 1.2</v>
      </c>
      <c r="E59" s="35" t="s">
        <v>42</v>
      </c>
      <c r="F59" s="42" t="s">
        <v>393</v>
      </c>
      <c r="G59" s="38" t="s">
        <v>337</v>
      </c>
      <c r="H59" s="38">
        <v>1.1000000000000001</v>
      </c>
      <c r="I59" s="37" t="str">
        <f t="shared" si="1"/>
        <v>PS 1.1</v>
      </c>
      <c r="J59" s="38">
        <v>3</v>
      </c>
      <c r="K59" s="35"/>
    </row>
    <row r="60" spans="1:11" x14ac:dyDescent="0.25">
      <c r="A60" s="38">
        <v>1</v>
      </c>
      <c r="B60" s="38" t="s">
        <v>40</v>
      </c>
      <c r="C60" s="38">
        <v>1.2</v>
      </c>
      <c r="D60" s="37" t="str">
        <f t="shared" si="0"/>
        <v>DM 1.2</v>
      </c>
      <c r="E60" s="35" t="s">
        <v>42</v>
      </c>
      <c r="F60" s="42" t="s">
        <v>393</v>
      </c>
      <c r="G60" s="38" t="s">
        <v>337</v>
      </c>
      <c r="H60" s="38">
        <v>3.1</v>
      </c>
      <c r="I60" s="37" t="str">
        <f t="shared" si="1"/>
        <v>PS 3.1</v>
      </c>
      <c r="J60" s="38">
        <v>1</v>
      </c>
      <c r="K60" s="35"/>
    </row>
    <row r="61" spans="1:11" ht="30" x14ac:dyDescent="0.25">
      <c r="A61" s="38">
        <v>2</v>
      </c>
      <c r="B61" s="38" t="s">
        <v>40</v>
      </c>
      <c r="C61" s="38">
        <v>2.1</v>
      </c>
      <c r="D61" s="37" t="str">
        <f t="shared" si="0"/>
        <v>DM 2.1</v>
      </c>
      <c r="E61" s="35" t="s">
        <v>43</v>
      </c>
      <c r="F61" s="42" t="s">
        <v>411</v>
      </c>
      <c r="G61" s="38" t="s">
        <v>321</v>
      </c>
      <c r="H61" s="38">
        <v>1.1000000000000001</v>
      </c>
      <c r="I61" s="37" t="str">
        <f t="shared" si="1"/>
        <v>PO 1.1</v>
      </c>
      <c r="J61" s="38">
        <v>1</v>
      </c>
      <c r="K61" s="35" t="s">
        <v>432</v>
      </c>
    </row>
    <row r="62" spans="1:11" ht="30" x14ac:dyDescent="0.25">
      <c r="A62" s="38">
        <v>2</v>
      </c>
      <c r="B62" s="38" t="s">
        <v>40</v>
      </c>
      <c r="C62" s="38">
        <v>2.1</v>
      </c>
      <c r="D62" s="37" t="str">
        <f t="shared" si="0"/>
        <v>DM 2.1</v>
      </c>
      <c r="E62" s="35" t="s">
        <v>43</v>
      </c>
      <c r="F62" s="42" t="s">
        <v>411</v>
      </c>
      <c r="G62" s="38" t="s">
        <v>321</v>
      </c>
      <c r="H62" s="38">
        <v>2.1</v>
      </c>
      <c r="I62" s="37" t="str">
        <f t="shared" si="1"/>
        <v>PO 2.1</v>
      </c>
      <c r="J62" s="38">
        <v>7</v>
      </c>
      <c r="K62" s="35" t="s">
        <v>422</v>
      </c>
    </row>
    <row r="63" spans="1:11" ht="30" x14ac:dyDescent="0.25">
      <c r="A63" s="38">
        <v>2</v>
      </c>
      <c r="B63" s="38" t="s">
        <v>40</v>
      </c>
      <c r="C63" s="38">
        <v>2.1</v>
      </c>
      <c r="D63" s="37" t="str">
        <f t="shared" si="0"/>
        <v>DM 2.1</v>
      </c>
      <c r="E63" s="35" t="s">
        <v>43</v>
      </c>
      <c r="F63" s="42" t="s">
        <v>393</v>
      </c>
      <c r="G63" s="38" t="s">
        <v>321</v>
      </c>
      <c r="H63" s="38">
        <v>4.0999999999999996</v>
      </c>
      <c r="I63" s="37" t="str">
        <f t="shared" si="1"/>
        <v>PO 4.1</v>
      </c>
      <c r="J63" s="38" t="s">
        <v>472</v>
      </c>
      <c r="K63" s="35" t="s">
        <v>510</v>
      </c>
    </row>
    <row r="64" spans="1:11" ht="30" x14ac:dyDescent="0.25">
      <c r="A64" s="38">
        <v>2</v>
      </c>
      <c r="B64" s="38" t="s">
        <v>40</v>
      </c>
      <c r="C64" s="38">
        <v>2.1</v>
      </c>
      <c r="D64" s="37" t="str">
        <f t="shared" si="0"/>
        <v>DM 2.1</v>
      </c>
      <c r="E64" s="35" t="s">
        <v>43</v>
      </c>
      <c r="F64" s="42" t="s">
        <v>393</v>
      </c>
      <c r="G64" s="38" t="s">
        <v>321</v>
      </c>
      <c r="H64" s="38">
        <v>4.2</v>
      </c>
      <c r="I64" s="37" t="str">
        <f t="shared" si="1"/>
        <v>PO 4.2</v>
      </c>
      <c r="J64" s="38">
        <v>1</v>
      </c>
      <c r="K64" s="35" t="s">
        <v>512</v>
      </c>
    </row>
    <row r="65" spans="1:11" ht="30" x14ac:dyDescent="0.25">
      <c r="A65" s="38">
        <v>2</v>
      </c>
      <c r="B65" s="38" t="s">
        <v>40</v>
      </c>
      <c r="C65" s="38">
        <v>2.1</v>
      </c>
      <c r="D65" s="37" t="str">
        <f t="shared" si="0"/>
        <v>DM 2.1</v>
      </c>
      <c r="E65" s="35" t="s">
        <v>43</v>
      </c>
      <c r="F65" s="42" t="s">
        <v>393</v>
      </c>
      <c r="G65" s="38" t="s">
        <v>342</v>
      </c>
      <c r="H65" s="38">
        <v>1.2</v>
      </c>
      <c r="I65" s="37" t="str">
        <f t="shared" si="1"/>
        <v>PW 1.2</v>
      </c>
      <c r="J65" s="38">
        <v>2</v>
      </c>
      <c r="K65" s="35"/>
    </row>
    <row r="66" spans="1:11" ht="30" x14ac:dyDescent="0.25">
      <c r="A66" s="38">
        <v>2</v>
      </c>
      <c r="B66" s="38" t="s">
        <v>40</v>
      </c>
      <c r="C66" s="38">
        <v>2.1</v>
      </c>
      <c r="D66" s="37" t="str">
        <f t="shared" si="0"/>
        <v>DM 2.1</v>
      </c>
      <c r="E66" s="35" t="s">
        <v>43</v>
      </c>
      <c r="F66" s="42" t="s">
        <v>393</v>
      </c>
      <c r="G66" s="38" t="s">
        <v>363</v>
      </c>
      <c r="H66" s="38">
        <v>2.2000000000000002</v>
      </c>
      <c r="I66" s="37" t="str">
        <f t="shared" si="1"/>
        <v>RV 2.2</v>
      </c>
      <c r="J66" s="38">
        <v>5</v>
      </c>
      <c r="K66" s="35" t="s">
        <v>527</v>
      </c>
    </row>
    <row r="67" spans="1:11" ht="30" x14ac:dyDescent="0.25">
      <c r="A67" s="38">
        <v>2</v>
      </c>
      <c r="B67" s="38" t="s">
        <v>40</v>
      </c>
      <c r="C67" s="38">
        <v>2.2000000000000002</v>
      </c>
      <c r="D67" s="37" t="str">
        <f t="shared" ref="D67:D130" si="2">CONCATENATE(B67," ",C67)</f>
        <v>DM 2.2</v>
      </c>
      <c r="E67" s="35" t="s">
        <v>44</v>
      </c>
      <c r="F67" s="42" t="s">
        <v>411</v>
      </c>
      <c r="G67" s="38" t="s">
        <v>321</v>
      </c>
      <c r="H67" s="38">
        <v>1.2</v>
      </c>
      <c r="I67" s="37" t="str">
        <f t="shared" ref="I67:I130" si="3">CONCATENATE(G67," ",H67)</f>
        <v>PO 1.2</v>
      </c>
      <c r="J67" s="38">
        <v>1</v>
      </c>
      <c r="K67" s="35" t="s">
        <v>415</v>
      </c>
    </row>
    <row r="68" spans="1:11" ht="30" x14ac:dyDescent="0.25">
      <c r="A68" s="38">
        <v>2</v>
      </c>
      <c r="B68" s="38" t="s">
        <v>40</v>
      </c>
      <c r="C68" s="38">
        <v>2.2000000000000002</v>
      </c>
      <c r="D68" s="37" t="str">
        <f t="shared" si="2"/>
        <v>DM 2.2</v>
      </c>
      <c r="E68" s="35" t="s">
        <v>44</v>
      </c>
      <c r="F68" s="42" t="s">
        <v>411</v>
      </c>
      <c r="G68" s="38" t="s">
        <v>321</v>
      </c>
      <c r="H68" s="38">
        <v>3.1</v>
      </c>
      <c r="I68" s="37" t="str">
        <f t="shared" si="3"/>
        <v>PO 3.1</v>
      </c>
      <c r="J68" s="38">
        <v>3</v>
      </c>
      <c r="K68" s="35" t="s">
        <v>499</v>
      </c>
    </row>
    <row r="69" spans="1:11" ht="30" x14ac:dyDescent="0.25">
      <c r="A69" s="38">
        <v>3</v>
      </c>
      <c r="B69" s="38" t="s">
        <v>40</v>
      </c>
      <c r="C69" s="38">
        <v>3.1</v>
      </c>
      <c r="D69" s="37" t="str">
        <f t="shared" si="2"/>
        <v>DM 3.1</v>
      </c>
      <c r="E69" s="35" t="s">
        <v>45</v>
      </c>
      <c r="F69" s="42" t="s">
        <v>393</v>
      </c>
      <c r="G69" s="38" t="s">
        <v>321</v>
      </c>
      <c r="H69" s="38">
        <v>3.3</v>
      </c>
      <c r="I69" s="37" t="str">
        <f t="shared" si="3"/>
        <v>PO 3.3</v>
      </c>
      <c r="J69" s="38" t="s">
        <v>435</v>
      </c>
      <c r="K69" s="35"/>
    </row>
    <row r="70" spans="1:11" ht="30" x14ac:dyDescent="0.25">
      <c r="A70" s="38">
        <v>3</v>
      </c>
      <c r="B70" s="38" t="s">
        <v>40</v>
      </c>
      <c r="C70" s="38">
        <v>3.1</v>
      </c>
      <c r="D70" s="37" t="str">
        <f t="shared" si="2"/>
        <v>DM 3.1</v>
      </c>
      <c r="E70" s="35" t="s">
        <v>45</v>
      </c>
      <c r="F70" s="42" t="s">
        <v>393</v>
      </c>
      <c r="G70" s="38" t="s">
        <v>337</v>
      </c>
      <c r="H70" s="38">
        <v>3.1</v>
      </c>
      <c r="I70" s="37" t="str">
        <f t="shared" si="3"/>
        <v>PS 3.1</v>
      </c>
      <c r="J70" s="38" t="s">
        <v>433</v>
      </c>
      <c r="K70" s="35" t="s">
        <v>525</v>
      </c>
    </row>
    <row r="71" spans="1:11" ht="30" x14ac:dyDescent="0.25">
      <c r="A71" s="38">
        <v>3</v>
      </c>
      <c r="B71" s="38" t="s">
        <v>40</v>
      </c>
      <c r="C71" s="38">
        <v>3.1</v>
      </c>
      <c r="D71" s="37" t="str">
        <f t="shared" si="2"/>
        <v>DM 3.1</v>
      </c>
      <c r="E71" s="35" t="s">
        <v>45</v>
      </c>
      <c r="F71" s="42" t="s">
        <v>393</v>
      </c>
      <c r="G71" s="38" t="s">
        <v>342</v>
      </c>
      <c r="H71" s="38">
        <v>1.1000000000000001</v>
      </c>
      <c r="I71" s="37" t="str">
        <f t="shared" si="3"/>
        <v>PW 1.1</v>
      </c>
      <c r="J71" s="38">
        <v>4</v>
      </c>
      <c r="K71" s="35"/>
    </row>
    <row r="72" spans="1:11" ht="45" x14ac:dyDescent="0.25">
      <c r="A72" s="38">
        <v>3</v>
      </c>
      <c r="B72" s="38" t="s">
        <v>40</v>
      </c>
      <c r="C72" s="38">
        <v>3.2</v>
      </c>
      <c r="D72" s="37" t="str">
        <f t="shared" si="2"/>
        <v>DM 3.2</v>
      </c>
      <c r="E72" s="35" t="s">
        <v>46</v>
      </c>
      <c r="F72" s="42"/>
      <c r="G72" s="38"/>
      <c r="H72" s="38"/>
      <c r="I72" s="37" t="str">
        <f t="shared" si="3"/>
        <v xml:space="preserve"> </v>
      </c>
      <c r="J72" s="38"/>
      <c r="K72" s="35"/>
    </row>
    <row r="73" spans="1:11" x14ac:dyDescent="0.25">
      <c r="A73" s="38">
        <v>1</v>
      </c>
      <c r="B73" s="38" t="s">
        <v>47</v>
      </c>
      <c r="C73" s="38">
        <v>1.1000000000000001</v>
      </c>
      <c r="D73" s="37" t="str">
        <f t="shared" si="2"/>
        <v>DQ 1.1</v>
      </c>
      <c r="E73" s="35" t="s">
        <v>48</v>
      </c>
      <c r="F73" s="42"/>
      <c r="G73" s="38"/>
      <c r="H73" s="38"/>
      <c r="I73" s="37" t="str">
        <f t="shared" si="3"/>
        <v xml:space="preserve"> </v>
      </c>
      <c r="J73" s="38"/>
      <c r="K73" s="35"/>
    </row>
    <row r="74" spans="1:11" x14ac:dyDescent="0.25">
      <c r="A74" s="38">
        <v>1</v>
      </c>
      <c r="B74" s="38" t="s">
        <v>47</v>
      </c>
      <c r="C74" s="38">
        <v>1.2</v>
      </c>
      <c r="D74" s="37" t="str">
        <f t="shared" si="2"/>
        <v>DQ 1.2</v>
      </c>
      <c r="E74" s="35" t="s">
        <v>49</v>
      </c>
      <c r="F74" s="42"/>
      <c r="G74" s="38"/>
      <c r="H74" s="38"/>
      <c r="I74" s="37" t="str">
        <f t="shared" si="3"/>
        <v xml:space="preserve"> </v>
      </c>
      <c r="J74" s="38"/>
      <c r="K74" s="35"/>
    </row>
    <row r="75" spans="1:11" x14ac:dyDescent="0.25">
      <c r="A75" s="38">
        <v>2</v>
      </c>
      <c r="B75" s="38" t="s">
        <v>47</v>
      </c>
      <c r="C75" s="38">
        <v>2.1</v>
      </c>
      <c r="D75" s="37" t="str">
        <f t="shared" si="2"/>
        <v>DQ 2.1</v>
      </c>
      <c r="E75" s="35" t="s">
        <v>50</v>
      </c>
      <c r="F75" s="42"/>
      <c r="G75" s="38"/>
      <c r="H75" s="38"/>
      <c r="I75" s="37" t="str">
        <f t="shared" si="3"/>
        <v xml:space="preserve"> </v>
      </c>
      <c r="J75" s="38"/>
      <c r="K75" s="35"/>
    </row>
    <row r="76" spans="1:11" ht="30" x14ac:dyDescent="0.25">
      <c r="A76" s="38">
        <v>2</v>
      </c>
      <c r="B76" s="38" t="s">
        <v>47</v>
      </c>
      <c r="C76" s="38">
        <v>2.2000000000000002</v>
      </c>
      <c r="D76" s="37" t="str">
        <f t="shared" si="2"/>
        <v>DQ 2.2</v>
      </c>
      <c r="E76" s="35" t="s">
        <v>51</v>
      </c>
      <c r="F76" s="42" t="s">
        <v>411</v>
      </c>
      <c r="G76" s="38" t="s">
        <v>321</v>
      </c>
      <c r="H76" s="38">
        <v>1.1000000000000001</v>
      </c>
      <c r="I76" s="37" t="str">
        <f t="shared" si="3"/>
        <v>PO 1.1</v>
      </c>
      <c r="J76" s="38">
        <v>2</v>
      </c>
      <c r="K76" s="35" t="s">
        <v>412</v>
      </c>
    </row>
    <row r="77" spans="1:11" ht="18" customHeight="1" x14ac:dyDescent="0.25">
      <c r="A77" s="38">
        <v>2</v>
      </c>
      <c r="B77" s="38" t="s">
        <v>47</v>
      </c>
      <c r="C77" s="38">
        <v>2.2000000000000002</v>
      </c>
      <c r="D77" s="37" t="str">
        <f t="shared" si="2"/>
        <v>DQ 2.2</v>
      </c>
      <c r="E77" s="35" t="s">
        <v>51</v>
      </c>
      <c r="F77" s="42" t="s">
        <v>411</v>
      </c>
      <c r="G77" s="38" t="s">
        <v>321</v>
      </c>
      <c r="H77" s="38">
        <v>2.1</v>
      </c>
      <c r="I77" s="37" t="str">
        <f t="shared" si="3"/>
        <v>PO 2.1</v>
      </c>
      <c r="J77" s="38">
        <v>6</v>
      </c>
      <c r="K77" s="35" t="s">
        <v>423</v>
      </c>
    </row>
    <row r="78" spans="1:11" ht="30" x14ac:dyDescent="0.25">
      <c r="A78" s="38">
        <v>2</v>
      </c>
      <c r="B78" s="38" t="s">
        <v>47</v>
      </c>
      <c r="C78" s="38">
        <v>2.2999999999999998</v>
      </c>
      <c r="D78" s="37" t="str">
        <f t="shared" si="2"/>
        <v>DQ 2.3</v>
      </c>
      <c r="E78" s="35" t="s">
        <v>52</v>
      </c>
      <c r="F78" s="42"/>
      <c r="G78" s="38"/>
      <c r="H78" s="38"/>
      <c r="I78" s="37" t="str">
        <f t="shared" si="3"/>
        <v xml:space="preserve"> </v>
      </c>
      <c r="J78" s="38"/>
      <c r="K78" s="35"/>
    </row>
    <row r="79" spans="1:11" x14ac:dyDescent="0.25">
      <c r="A79" s="38">
        <v>3</v>
      </c>
      <c r="B79" s="38" t="s">
        <v>47</v>
      </c>
      <c r="C79" s="38">
        <v>3.1</v>
      </c>
      <c r="D79" s="37" t="str">
        <f t="shared" si="2"/>
        <v>DQ 3.1</v>
      </c>
      <c r="E79" s="35" t="s">
        <v>53</v>
      </c>
      <c r="F79" s="42"/>
      <c r="G79" s="38"/>
      <c r="H79" s="38"/>
      <c r="I79" s="37" t="str">
        <f t="shared" si="3"/>
        <v xml:space="preserve"> </v>
      </c>
      <c r="J79" s="38"/>
      <c r="K79" s="35"/>
    </row>
    <row r="80" spans="1:11" ht="45" x14ac:dyDescent="0.25">
      <c r="A80" s="38">
        <v>3</v>
      </c>
      <c r="B80" s="38" t="s">
        <v>47</v>
      </c>
      <c r="C80" s="38">
        <v>3.2</v>
      </c>
      <c r="D80" s="37" t="str">
        <f t="shared" si="2"/>
        <v>DQ 3.2</v>
      </c>
      <c r="E80" s="35" t="s">
        <v>54</v>
      </c>
      <c r="F80" s="42"/>
      <c r="G80" s="38"/>
      <c r="H80" s="38"/>
      <c r="I80" s="37" t="str">
        <f t="shared" si="3"/>
        <v xml:space="preserve"> </v>
      </c>
      <c r="J80" s="38"/>
      <c r="K80" s="35"/>
    </row>
    <row r="81" spans="1:11" x14ac:dyDescent="0.25">
      <c r="A81" s="38">
        <v>1</v>
      </c>
      <c r="B81" s="38" t="s">
        <v>64</v>
      </c>
      <c r="C81" s="38">
        <v>1.1000000000000001</v>
      </c>
      <c r="D81" s="37" t="str">
        <f t="shared" si="2"/>
        <v>ESAF 1.1</v>
      </c>
      <c r="E81" s="35" t="s">
        <v>65</v>
      </c>
      <c r="F81" s="42"/>
      <c r="G81" s="38"/>
      <c r="H81" s="38"/>
      <c r="I81" s="37" t="str">
        <f t="shared" si="3"/>
        <v xml:space="preserve"> </v>
      </c>
      <c r="J81" s="38"/>
      <c r="K81" s="35"/>
    </row>
    <row r="82" spans="1:11" x14ac:dyDescent="0.25">
      <c r="A82" s="38">
        <v>1</v>
      </c>
      <c r="B82" s="38" t="s">
        <v>64</v>
      </c>
      <c r="C82" s="38">
        <v>1.2</v>
      </c>
      <c r="D82" s="37" t="str">
        <f t="shared" si="2"/>
        <v>ESAF 1.2</v>
      </c>
      <c r="E82" s="35" t="s">
        <v>66</v>
      </c>
      <c r="F82" s="42"/>
      <c r="G82" s="38"/>
      <c r="H82" s="38"/>
      <c r="I82" s="37" t="str">
        <f t="shared" si="3"/>
        <v xml:space="preserve"> </v>
      </c>
      <c r="J82" s="38"/>
      <c r="K82" s="35"/>
    </row>
    <row r="83" spans="1:11" ht="45" x14ac:dyDescent="0.25">
      <c r="A83" s="38">
        <v>2</v>
      </c>
      <c r="B83" s="38" t="s">
        <v>64</v>
      </c>
      <c r="C83" s="38">
        <v>2.1</v>
      </c>
      <c r="D83" s="37" t="str">
        <f t="shared" si="2"/>
        <v>ESAF 2.1</v>
      </c>
      <c r="E83" s="35" t="s">
        <v>67</v>
      </c>
      <c r="F83" s="42"/>
      <c r="G83" s="38"/>
      <c r="H83" s="38"/>
      <c r="I83" s="37" t="str">
        <f t="shared" si="3"/>
        <v xml:space="preserve"> </v>
      </c>
      <c r="J83" s="38"/>
      <c r="K83" s="35"/>
    </row>
    <row r="84" spans="1:11" ht="30" x14ac:dyDescent="0.25">
      <c r="A84" s="38">
        <v>2</v>
      </c>
      <c r="B84" s="38" t="s">
        <v>64</v>
      </c>
      <c r="C84" s="38">
        <v>2.2000000000000002</v>
      </c>
      <c r="D84" s="37" t="str">
        <f t="shared" si="2"/>
        <v>ESAF 2.2</v>
      </c>
      <c r="E84" s="35" t="s">
        <v>68</v>
      </c>
      <c r="F84" s="42"/>
      <c r="G84" s="38"/>
      <c r="H84" s="38"/>
      <c r="I84" s="37" t="str">
        <f t="shared" si="3"/>
        <v xml:space="preserve"> </v>
      </c>
      <c r="J84" s="38"/>
      <c r="K84" s="35"/>
    </row>
    <row r="85" spans="1:11" ht="30" x14ac:dyDescent="0.25">
      <c r="A85" s="38">
        <v>2</v>
      </c>
      <c r="B85" s="38" t="s">
        <v>64</v>
      </c>
      <c r="C85" s="38">
        <v>2.2999999999999998</v>
      </c>
      <c r="D85" s="37" t="str">
        <f t="shared" si="2"/>
        <v>ESAF 2.3</v>
      </c>
      <c r="E85" s="35" t="s">
        <v>69</v>
      </c>
      <c r="F85" s="42"/>
      <c r="G85" s="38"/>
      <c r="H85" s="38"/>
      <c r="I85" s="37" t="str">
        <f t="shared" si="3"/>
        <v xml:space="preserve"> </v>
      </c>
      <c r="J85" s="38"/>
      <c r="K85" s="35"/>
    </row>
    <row r="86" spans="1:11" x14ac:dyDescent="0.25">
      <c r="A86" s="38">
        <v>3</v>
      </c>
      <c r="B86" s="38" t="s">
        <v>64</v>
      </c>
      <c r="C86" s="38">
        <v>3.1</v>
      </c>
      <c r="D86" s="37" t="str">
        <f t="shared" si="2"/>
        <v>ESAF 3.1</v>
      </c>
      <c r="E86" s="35" t="s">
        <v>70</v>
      </c>
      <c r="F86" s="42"/>
      <c r="G86" s="38"/>
      <c r="H86" s="38"/>
      <c r="I86" s="37" t="str">
        <f t="shared" si="3"/>
        <v xml:space="preserve"> </v>
      </c>
      <c r="J86" s="38"/>
      <c r="K86" s="35"/>
    </row>
    <row r="87" spans="1:11" ht="30" x14ac:dyDescent="0.25">
      <c r="A87" s="38">
        <v>3</v>
      </c>
      <c r="B87" s="38" t="s">
        <v>64</v>
      </c>
      <c r="C87" s="38">
        <v>3.2</v>
      </c>
      <c r="D87" s="37" t="str">
        <f t="shared" si="2"/>
        <v>ESAF 3.2</v>
      </c>
      <c r="E87" s="35" t="s">
        <v>71</v>
      </c>
      <c r="F87" s="42"/>
      <c r="G87" s="38"/>
      <c r="H87" s="38"/>
      <c r="I87" s="37" t="str">
        <f t="shared" si="3"/>
        <v xml:space="preserve"> </v>
      </c>
      <c r="J87" s="38"/>
      <c r="K87" s="35"/>
    </row>
    <row r="88" spans="1:11" ht="30" x14ac:dyDescent="0.25">
      <c r="A88" s="38">
        <v>3</v>
      </c>
      <c r="B88" s="38" t="s">
        <v>64</v>
      </c>
      <c r="C88" s="38">
        <v>3.3</v>
      </c>
      <c r="D88" s="37" t="str">
        <f t="shared" si="2"/>
        <v>ESAF 3.3</v>
      </c>
      <c r="E88" s="35" t="s">
        <v>72</v>
      </c>
      <c r="F88" s="42"/>
      <c r="G88" s="38"/>
      <c r="H88" s="38"/>
      <c r="I88" s="37" t="str">
        <f t="shared" si="3"/>
        <v xml:space="preserve"> </v>
      </c>
      <c r="J88" s="38"/>
      <c r="K88" s="35"/>
    </row>
    <row r="89" spans="1:11" x14ac:dyDescent="0.25">
      <c r="A89" s="38">
        <v>1</v>
      </c>
      <c r="B89" s="38" t="s">
        <v>73</v>
      </c>
      <c r="C89" s="38">
        <v>1.1000000000000001</v>
      </c>
      <c r="D89" s="37" t="str">
        <f t="shared" si="2"/>
        <v>ESEC 1.1</v>
      </c>
      <c r="E89" s="35" t="s">
        <v>74</v>
      </c>
      <c r="F89" s="42" t="s">
        <v>395</v>
      </c>
      <c r="G89" s="38" t="s">
        <v>321</v>
      </c>
      <c r="H89" s="38">
        <v>1.1000000000000001</v>
      </c>
      <c r="I89" s="37" t="str">
        <f t="shared" si="3"/>
        <v>PO 1.1</v>
      </c>
      <c r="J89" s="38"/>
      <c r="K89" s="35"/>
    </row>
    <row r="90" spans="1:11" x14ac:dyDescent="0.25">
      <c r="A90" s="38">
        <v>1</v>
      </c>
      <c r="B90" s="38" t="s">
        <v>73</v>
      </c>
      <c r="C90" s="38">
        <v>1.1000000000000001</v>
      </c>
      <c r="D90" s="37" t="str">
        <f t="shared" si="2"/>
        <v>ESEC 1.1</v>
      </c>
      <c r="E90" s="35" t="s">
        <v>74</v>
      </c>
      <c r="F90" s="42" t="s">
        <v>395</v>
      </c>
      <c r="G90" s="38" t="s">
        <v>321</v>
      </c>
      <c r="H90" s="38">
        <v>1.2</v>
      </c>
      <c r="I90" s="37" t="str">
        <f t="shared" si="3"/>
        <v>PO 1.2</v>
      </c>
      <c r="J90" s="38"/>
      <c r="K90" s="35"/>
    </row>
    <row r="91" spans="1:11" x14ac:dyDescent="0.25">
      <c r="A91" s="38">
        <v>1</v>
      </c>
      <c r="B91" s="38" t="s">
        <v>73</v>
      </c>
      <c r="C91" s="38">
        <v>1.2</v>
      </c>
      <c r="D91" s="37" t="str">
        <f t="shared" si="2"/>
        <v>ESEC 1.2</v>
      </c>
      <c r="E91" s="35" t="s">
        <v>75</v>
      </c>
      <c r="F91" s="42" t="s">
        <v>393</v>
      </c>
      <c r="G91" s="38" t="s">
        <v>321</v>
      </c>
      <c r="H91" s="38">
        <v>3.2</v>
      </c>
      <c r="I91" s="37" t="str">
        <f t="shared" si="3"/>
        <v>PO 3.2</v>
      </c>
      <c r="J91" s="38">
        <v>1</v>
      </c>
      <c r="K91" s="35"/>
    </row>
    <row r="92" spans="1:11" ht="30" x14ac:dyDescent="0.25">
      <c r="A92" s="38">
        <v>2</v>
      </c>
      <c r="B92" s="38" t="s">
        <v>73</v>
      </c>
      <c r="C92" s="38">
        <v>2.1</v>
      </c>
      <c r="D92" s="37" t="str">
        <f t="shared" si="2"/>
        <v>ESEC 2.1</v>
      </c>
      <c r="E92" s="35" t="s">
        <v>76</v>
      </c>
      <c r="F92" s="42" t="s">
        <v>393</v>
      </c>
      <c r="G92" s="38" t="s">
        <v>321</v>
      </c>
      <c r="H92" s="38">
        <v>1.1000000000000001</v>
      </c>
      <c r="I92" s="37" t="str">
        <f t="shared" si="3"/>
        <v>PO 1.1</v>
      </c>
      <c r="J92" s="38" t="s">
        <v>435</v>
      </c>
      <c r="K92" s="35"/>
    </row>
    <row r="93" spans="1:11" ht="30" x14ac:dyDescent="0.25">
      <c r="A93" s="38">
        <v>2</v>
      </c>
      <c r="B93" s="38" t="s">
        <v>73</v>
      </c>
      <c r="C93" s="38">
        <v>2.1</v>
      </c>
      <c r="D93" s="37" t="str">
        <f t="shared" si="2"/>
        <v>ESEC 2.1</v>
      </c>
      <c r="E93" s="35" t="s">
        <v>76</v>
      </c>
      <c r="F93" s="42" t="s">
        <v>393</v>
      </c>
      <c r="G93" s="38" t="s">
        <v>321</v>
      </c>
      <c r="H93" s="38">
        <v>1.2</v>
      </c>
      <c r="I93" s="37" t="str">
        <f t="shared" si="3"/>
        <v>PO 1.2</v>
      </c>
      <c r="J93" s="38">
        <v>6</v>
      </c>
      <c r="K93" s="35" t="s">
        <v>416</v>
      </c>
    </row>
    <row r="94" spans="1:11" ht="30" x14ac:dyDescent="0.25">
      <c r="A94" s="38">
        <v>2</v>
      </c>
      <c r="B94" s="38" t="s">
        <v>73</v>
      </c>
      <c r="C94" s="38">
        <v>2.1</v>
      </c>
      <c r="D94" s="37" t="str">
        <f t="shared" si="2"/>
        <v>ESEC 2.1</v>
      </c>
      <c r="E94" s="35" t="s">
        <v>76</v>
      </c>
      <c r="F94" s="42" t="s">
        <v>393</v>
      </c>
      <c r="G94" s="38" t="s">
        <v>342</v>
      </c>
      <c r="H94" s="38">
        <v>1.2</v>
      </c>
      <c r="I94" s="37" t="str">
        <f t="shared" si="3"/>
        <v>PW 1.2</v>
      </c>
      <c r="J94" s="38">
        <v>3</v>
      </c>
      <c r="K94" s="35"/>
    </row>
    <row r="95" spans="1:11" ht="30" x14ac:dyDescent="0.25">
      <c r="A95" s="38">
        <v>2</v>
      </c>
      <c r="B95" s="38" t="s">
        <v>73</v>
      </c>
      <c r="C95" s="38">
        <v>2.2000000000000002</v>
      </c>
      <c r="D95" s="37" t="str">
        <f t="shared" si="2"/>
        <v>ESEC 2.2</v>
      </c>
      <c r="E95" s="35" t="s">
        <v>77</v>
      </c>
      <c r="F95" s="42" t="s">
        <v>393</v>
      </c>
      <c r="G95" s="38" t="s">
        <v>321</v>
      </c>
      <c r="H95" s="38">
        <v>1.1000000000000001</v>
      </c>
      <c r="I95" s="37" t="str">
        <f t="shared" si="3"/>
        <v>PO 1.1</v>
      </c>
      <c r="J95" s="38" t="s">
        <v>436</v>
      </c>
      <c r="K95" s="35"/>
    </row>
    <row r="96" spans="1:11" ht="45" x14ac:dyDescent="0.25">
      <c r="A96" s="38">
        <v>2</v>
      </c>
      <c r="B96" s="38" t="s">
        <v>73</v>
      </c>
      <c r="C96" s="38">
        <v>2.2999999999999998</v>
      </c>
      <c r="D96" s="37" t="str">
        <f t="shared" si="2"/>
        <v>ESEC 2.3</v>
      </c>
      <c r="E96" s="35" t="s">
        <v>78</v>
      </c>
      <c r="F96" s="42" t="s">
        <v>395</v>
      </c>
      <c r="G96" s="38" t="s">
        <v>321</v>
      </c>
      <c r="H96" s="38">
        <v>1.1000000000000001</v>
      </c>
      <c r="I96" s="37" t="str">
        <f t="shared" si="3"/>
        <v>PO 1.1</v>
      </c>
      <c r="J96" s="38"/>
      <c r="K96" s="35"/>
    </row>
    <row r="97" spans="1:11" ht="45" x14ac:dyDescent="0.25">
      <c r="A97" s="38">
        <v>2</v>
      </c>
      <c r="B97" s="38" t="s">
        <v>73</v>
      </c>
      <c r="C97" s="38">
        <v>2.2999999999999998</v>
      </c>
      <c r="D97" s="37" t="str">
        <f t="shared" si="2"/>
        <v>ESEC 2.3</v>
      </c>
      <c r="E97" s="35" t="s">
        <v>78</v>
      </c>
      <c r="F97" s="42" t="s">
        <v>393</v>
      </c>
      <c r="G97" s="38" t="s">
        <v>342</v>
      </c>
      <c r="H97" s="38">
        <v>5.0999999999999996</v>
      </c>
      <c r="I97" s="37" t="str">
        <f t="shared" si="3"/>
        <v>PW 5.1</v>
      </c>
      <c r="J97" s="38">
        <v>6</v>
      </c>
      <c r="K97" s="35"/>
    </row>
    <row r="98" spans="1:11" ht="30" x14ac:dyDescent="0.25">
      <c r="A98" s="38">
        <v>3</v>
      </c>
      <c r="B98" s="38" t="s">
        <v>73</v>
      </c>
      <c r="C98" s="38">
        <v>2.4</v>
      </c>
      <c r="D98" s="37" t="str">
        <f t="shared" si="2"/>
        <v>ESEC 2.4</v>
      </c>
      <c r="E98" s="35" t="s">
        <v>79</v>
      </c>
      <c r="F98" s="42" t="s">
        <v>395</v>
      </c>
      <c r="G98" s="38" t="s">
        <v>321</v>
      </c>
      <c r="H98" s="38">
        <v>1.2</v>
      </c>
      <c r="I98" s="37" t="str">
        <f t="shared" si="3"/>
        <v>PO 1.2</v>
      </c>
      <c r="J98" s="38"/>
      <c r="K98" s="35"/>
    </row>
    <row r="99" spans="1:11" ht="30" x14ac:dyDescent="0.25">
      <c r="A99" s="38">
        <v>2</v>
      </c>
      <c r="B99" s="38" t="s">
        <v>73</v>
      </c>
      <c r="C99" s="38">
        <v>2.4</v>
      </c>
      <c r="D99" s="37" t="str">
        <f t="shared" si="2"/>
        <v>ESEC 2.4</v>
      </c>
      <c r="E99" s="35" t="s">
        <v>79</v>
      </c>
      <c r="F99" s="42" t="s">
        <v>393</v>
      </c>
      <c r="G99" s="38" t="s">
        <v>321</v>
      </c>
      <c r="H99" s="38">
        <v>5.0999999999999996</v>
      </c>
      <c r="I99" s="37" t="str">
        <f t="shared" si="3"/>
        <v>PO 5.1</v>
      </c>
      <c r="J99" s="38" t="s">
        <v>516</v>
      </c>
      <c r="K99" s="35"/>
    </row>
    <row r="100" spans="1:11" ht="30" x14ac:dyDescent="0.25">
      <c r="A100" s="38">
        <v>2</v>
      </c>
      <c r="B100" s="38" t="s">
        <v>73</v>
      </c>
      <c r="C100" s="38">
        <v>2.4</v>
      </c>
      <c r="D100" s="37" t="str">
        <f t="shared" si="2"/>
        <v>ESEC 2.4</v>
      </c>
      <c r="E100" s="35" t="s">
        <v>79</v>
      </c>
      <c r="F100" s="42" t="s">
        <v>411</v>
      </c>
      <c r="G100" s="38" t="s">
        <v>337</v>
      </c>
      <c r="H100" s="38">
        <v>1.1000000000000001</v>
      </c>
      <c r="I100" s="37" t="str">
        <f t="shared" si="3"/>
        <v>PS 1.1</v>
      </c>
      <c r="J100" s="38">
        <v>6</v>
      </c>
      <c r="K100" s="35" t="s">
        <v>524</v>
      </c>
    </row>
    <row r="101" spans="1:11" ht="30" x14ac:dyDescent="0.25">
      <c r="A101" s="38">
        <v>3</v>
      </c>
      <c r="B101" s="38" t="s">
        <v>73</v>
      </c>
      <c r="C101" s="38">
        <v>2.4</v>
      </c>
      <c r="D101" s="37" t="str">
        <f t="shared" si="2"/>
        <v>ESEC 2.4</v>
      </c>
      <c r="E101" s="35" t="s">
        <v>79</v>
      </c>
      <c r="F101" s="42" t="s">
        <v>393</v>
      </c>
      <c r="G101" s="38" t="s">
        <v>342</v>
      </c>
      <c r="H101" s="38">
        <v>1.3</v>
      </c>
      <c r="I101" s="37" t="str">
        <f t="shared" si="3"/>
        <v>PW 1.3</v>
      </c>
      <c r="J101" s="38">
        <v>2</v>
      </c>
      <c r="K101" s="35"/>
    </row>
    <row r="102" spans="1:11" ht="30" x14ac:dyDescent="0.25">
      <c r="A102" s="38">
        <v>3</v>
      </c>
      <c r="B102" s="38" t="s">
        <v>73</v>
      </c>
      <c r="C102" s="38">
        <v>2.4</v>
      </c>
      <c r="D102" s="37" t="str">
        <f t="shared" si="2"/>
        <v>ESEC 2.4</v>
      </c>
      <c r="E102" s="35" t="s">
        <v>79</v>
      </c>
      <c r="F102" s="42" t="s">
        <v>393</v>
      </c>
      <c r="G102" s="38" t="s">
        <v>342</v>
      </c>
      <c r="H102" s="38">
        <v>4.4000000000000004</v>
      </c>
      <c r="I102" s="37" t="str">
        <f t="shared" si="3"/>
        <v>PW 4.4</v>
      </c>
      <c r="J102" s="38">
        <v>2</v>
      </c>
      <c r="K102" s="35"/>
    </row>
    <row r="103" spans="1:11" ht="30" x14ac:dyDescent="0.25">
      <c r="A103" s="38">
        <v>3</v>
      </c>
      <c r="B103" s="38" t="s">
        <v>73</v>
      </c>
      <c r="C103" s="38">
        <v>3.1</v>
      </c>
      <c r="D103" s="37" t="str">
        <f t="shared" si="2"/>
        <v>ESEC 3.1</v>
      </c>
      <c r="E103" s="35" t="s">
        <v>80</v>
      </c>
      <c r="F103" s="42" t="s">
        <v>393</v>
      </c>
      <c r="G103" s="38" t="s">
        <v>321</v>
      </c>
      <c r="H103" s="38">
        <v>1.1000000000000001</v>
      </c>
      <c r="I103" s="37" t="str">
        <f t="shared" si="3"/>
        <v>PO 1.1</v>
      </c>
      <c r="J103" s="38" t="s">
        <v>434</v>
      </c>
      <c r="K103" s="35"/>
    </row>
    <row r="104" spans="1:11" ht="30" x14ac:dyDescent="0.25">
      <c r="A104" s="38">
        <v>3</v>
      </c>
      <c r="B104" s="38" t="s">
        <v>73</v>
      </c>
      <c r="C104" s="38">
        <v>3.1</v>
      </c>
      <c r="D104" s="37" t="str">
        <f t="shared" si="2"/>
        <v>ESEC 3.1</v>
      </c>
      <c r="E104" s="35" t="s">
        <v>80</v>
      </c>
      <c r="F104" s="42" t="s">
        <v>393</v>
      </c>
      <c r="G104" s="38" t="s">
        <v>321</v>
      </c>
      <c r="H104" s="38">
        <v>1.2</v>
      </c>
      <c r="I104" s="37" t="str">
        <f t="shared" si="3"/>
        <v>PO 1.2</v>
      </c>
      <c r="J104" s="38" t="s">
        <v>437</v>
      </c>
      <c r="K104" s="35" t="s">
        <v>417</v>
      </c>
    </row>
    <row r="105" spans="1:11" ht="30" x14ac:dyDescent="0.25">
      <c r="A105" s="38">
        <v>3</v>
      </c>
      <c r="B105" s="38" t="s">
        <v>73</v>
      </c>
      <c r="C105" s="38">
        <v>3.1</v>
      </c>
      <c r="D105" s="37" t="str">
        <f t="shared" si="2"/>
        <v>ESEC 3.1</v>
      </c>
      <c r="E105" s="35" t="s">
        <v>80</v>
      </c>
      <c r="F105" s="42" t="s">
        <v>393</v>
      </c>
      <c r="G105" s="38" t="s">
        <v>321</v>
      </c>
      <c r="H105" s="38">
        <v>1.3</v>
      </c>
      <c r="I105" s="37" t="str">
        <f t="shared" si="3"/>
        <v>PO 1.3</v>
      </c>
      <c r="J105" s="38">
        <v>5</v>
      </c>
      <c r="K105" s="35" t="s">
        <v>418</v>
      </c>
    </row>
    <row r="106" spans="1:11" ht="30" x14ac:dyDescent="0.25">
      <c r="A106" s="38">
        <v>3</v>
      </c>
      <c r="B106" s="38" t="s">
        <v>73</v>
      </c>
      <c r="C106" s="38">
        <v>3.1</v>
      </c>
      <c r="D106" s="37" t="str">
        <f t="shared" si="2"/>
        <v>ESEC 3.1</v>
      </c>
      <c r="E106" s="35" t="s">
        <v>80</v>
      </c>
      <c r="F106" s="42" t="s">
        <v>393</v>
      </c>
      <c r="G106" s="38" t="s">
        <v>321</v>
      </c>
      <c r="H106" s="38">
        <v>2.1</v>
      </c>
      <c r="I106" s="37" t="str">
        <f t="shared" si="3"/>
        <v>PO 2.1</v>
      </c>
      <c r="J106" s="38" t="s">
        <v>439</v>
      </c>
      <c r="K106" s="35"/>
    </row>
    <row r="107" spans="1:11" ht="30" x14ac:dyDescent="0.25">
      <c r="A107" s="38">
        <v>3</v>
      </c>
      <c r="B107" s="38" t="s">
        <v>73</v>
      </c>
      <c r="C107" s="38">
        <v>3.1</v>
      </c>
      <c r="D107" s="37" t="str">
        <f t="shared" si="2"/>
        <v>ESEC 3.1</v>
      </c>
      <c r="E107" s="35" t="s">
        <v>80</v>
      </c>
      <c r="F107" s="42" t="s">
        <v>393</v>
      </c>
      <c r="G107" s="38" t="s">
        <v>321</v>
      </c>
      <c r="H107" s="38">
        <v>2.1</v>
      </c>
      <c r="I107" s="37" t="str">
        <f t="shared" si="3"/>
        <v>PO 2.1</v>
      </c>
      <c r="J107" s="38" t="s">
        <v>435</v>
      </c>
      <c r="K107" s="35"/>
    </row>
    <row r="108" spans="1:11" ht="30" x14ac:dyDescent="0.25">
      <c r="A108" s="37">
        <v>3</v>
      </c>
      <c r="B108" s="37" t="s">
        <v>73</v>
      </c>
      <c r="C108" s="37">
        <v>3.1</v>
      </c>
      <c r="D108" s="37" t="str">
        <f t="shared" si="2"/>
        <v>ESEC 3.1</v>
      </c>
      <c r="E108" s="35" t="s">
        <v>80</v>
      </c>
      <c r="F108" s="42" t="s">
        <v>393</v>
      </c>
      <c r="G108" s="38" t="s">
        <v>321</v>
      </c>
      <c r="H108" s="38">
        <v>5.0999999999999996</v>
      </c>
      <c r="I108" s="37" t="str">
        <f t="shared" si="3"/>
        <v>PO 5.1</v>
      </c>
      <c r="J108" s="38" t="s">
        <v>462</v>
      </c>
      <c r="K108" s="35"/>
    </row>
    <row r="109" spans="1:11" ht="30" x14ac:dyDescent="0.25">
      <c r="A109" s="38">
        <v>3</v>
      </c>
      <c r="B109" s="38" t="s">
        <v>73</v>
      </c>
      <c r="C109" s="38">
        <v>3.1</v>
      </c>
      <c r="D109" s="37" t="str">
        <f t="shared" si="2"/>
        <v>ESEC 3.1</v>
      </c>
      <c r="E109" s="35" t="s">
        <v>80</v>
      </c>
      <c r="F109" s="42" t="s">
        <v>393</v>
      </c>
      <c r="G109" s="38" t="s">
        <v>342</v>
      </c>
      <c r="H109" s="38">
        <v>1.1000000000000001</v>
      </c>
      <c r="I109" s="37" t="str">
        <f t="shared" si="3"/>
        <v>PW 1.1</v>
      </c>
      <c r="J109" s="38" t="s">
        <v>436</v>
      </c>
      <c r="K109" s="35"/>
    </row>
    <row r="110" spans="1:11" ht="30" x14ac:dyDescent="0.25">
      <c r="A110" s="38">
        <v>3</v>
      </c>
      <c r="B110" s="38" t="s">
        <v>73</v>
      </c>
      <c r="C110" s="38">
        <v>3.1</v>
      </c>
      <c r="D110" s="37" t="str">
        <f t="shared" si="2"/>
        <v>ESEC 3.1</v>
      </c>
      <c r="E110" s="35" t="s">
        <v>80</v>
      </c>
      <c r="F110" s="42" t="s">
        <v>393</v>
      </c>
      <c r="G110" s="38" t="s">
        <v>342</v>
      </c>
      <c r="H110" s="38">
        <v>1.3</v>
      </c>
      <c r="I110" s="37" t="str">
        <f t="shared" si="3"/>
        <v>PW 1.3</v>
      </c>
      <c r="J110" s="38" t="s">
        <v>436</v>
      </c>
      <c r="K110" s="35"/>
    </row>
    <row r="111" spans="1:11" ht="30" x14ac:dyDescent="0.25">
      <c r="A111" s="37">
        <v>3</v>
      </c>
      <c r="B111" s="37" t="s">
        <v>73</v>
      </c>
      <c r="C111" s="37">
        <v>3.1</v>
      </c>
      <c r="D111" s="37" t="str">
        <f t="shared" si="2"/>
        <v>ESEC 3.1</v>
      </c>
      <c r="E111" s="35" t="s">
        <v>80</v>
      </c>
      <c r="F111" s="42" t="s">
        <v>393</v>
      </c>
      <c r="G111" s="38" t="s">
        <v>363</v>
      </c>
      <c r="H111" s="38">
        <v>1.3</v>
      </c>
      <c r="I111" s="37" t="str">
        <f t="shared" si="3"/>
        <v>RV 1.3</v>
      </c>
      <c r="J111" s="38">
        <v>4</v>
      </c>
      <c r="K111" s="35" t="s">
        <v>526</v>
      </c>
    </row>
    <row r="112" spans="1:11" ht="45" x14ac:dyDescent="0.25">
      <c r="A112" s="38">
        <v>3</v>
      </c>
      <c r="B112" s="38" t="s">
        <v>73</v>
      </c>
      <c r="C112" s="38">
        <v>3.2</v>
      </c>
      <c r="D112" s="37" t="str">
        <f t="shared" si="2"/>
        <v>ESEC 3.2</v>
      </c>
      <c r="E112" s="35" t="s">
        <v>81</v>
      </c>
      <c r="F112" s="42" t="s">
        <v>395</v>
      </c>
      <c r="G112" s="38" t="s">
        <v>321</v>
      </c>
      <c r="H112" s="38">
        <v>1.1000000000000001</v>
      </c>
      <c r="I112" s="37" t="str">
        <f t="shared" si="3"/>
        <v>PO 1.1</v>
      </c>
      <c r="J112" s="38"/>
      <c r="K112" s="35"/>
    </row>
    <row r="113" spans="1:11" ht="45" x14ac:dyDescent="0.25">
      <c r="A113" s="38">
        <v>3</v>
      </c>
      <c r="B113" s="38" t="s">
        <v>73</v>
      </c>
      <c r="C113" s="38">
        <v>3.2</v>
      </c>
      <c r="D113" s="37" t="str">
        <f t="shared" si="2"/>
        <v>ESEC 3.2</v>
      </c>
      <c r="E113" s="35" t="s">
        <v>81</v>
      </c>
      <c r="F113" s="42" t="s">
        <v>395</v>
      </c>
      <c r="G113" s="38" t="s">
        <v>321</v>
      </c>
      <c r="H113" s="38">
        <v>1.2</v>
      </c>
      <c r="I113" s="37" t="str">
        <f t="shared" si="3"/>
        <v>PO 1.2</v>
      </c>
      <c r="J113" s="38"/>
      <c r="K113" s="35"/>
    </row>
    <row r="114" spans="1:11" ht="45" x14ac:dyDescent="0.25">
      <c r="A114" s="38">
        <v>3</v>
      </c>
      <c r="B114" s="38" t="s">
        <v>73</v>
      </c>
      <c r="C114" s="38">
        <v>3.2</v>
      </c>
      <c r="D114" s="37" t="str">
        <f t="shared" si="2"/>
        <v>ESEC 3.2</v>
      </c>
      <c r="E114" s="35" t="s">
        <v>81</v>
      </c>
      <c r="F114" s="42" t="s">
        <v>393</v>
      </c>
      <c r="G114" s="38" t="s">
        <v>321</v>
      </c>
      <c r="H114" s="38">
        <v>4.2</v>
      </c>
      <c r="I114" s="37" t="str">
        <f t="shared" si="3"/>
        <v>PO 4.2</v>
      </c>
      <c r="J114" s="38">
        <v>4</v>
      </c>
      <c r="K114" s="35" t="s">
        <v>514</v>
      </c>
    </row>
    <row r="115" spans="1:11" ht="45" x14ac:dyDescent="0.25">
      <c r="A115" s="38">
        <v>3</v>
      </c>
      <c r="B115" s="38" t="s">
        <v>73</v>
      </c>
      <c r="C115" s="38">
        <v>3.2</v>
      </c>
      <c r="D115" s="37" t="str">
        <f t="shared" si="2"/>
        <v>ESEC 3.2</v>
      </c>
      <c r="E115" s="35" t="s">
        <v>81</v>
      </c>
      <c r="F115" s="42" t="s">
        <v>393</v>
      </c>
      <c r="G115" s="38" t="s">
        <v>321</v>
      </c>
      <c r="H115" s="38">
        <v>5.0999999999999996</v>
      </c>
      <c r="I115" s="37" t="str">
        <f t="shared" si="3"/>
        <v>PO 5.1</v>
      </c>
      <c r="J115" s="38" t="s">
        <v>517</v>
      </c>
      <c r="K115" s="35"/>
    </row>
    <row r="116" spans="1:11" ht="45" x14ac:dyDescent="0.25">
      <c r="A116" s="38">
        <v>3</v>
      </c>
      <c r="B116" s="38" t="s">
        <v>73</v>
      </c>
      <c r="C116" s="38">
        <v>3.2</v>
      </c>
      <c r="D116" s="37" t="str">
        <f t="shared" si="2"/>
        <v>ESEC 3.2</v>
      </c>
      <c r="E116" s="35" t="s">
        <v>81</v>
      </c>
      <c r="F116" s="42" t="s">
        <v>411</v>
      </c>
      <c r="G116" s="38" t="s">
        <v>321</v>
      </c>
      <c r="H116" s="38">
        <v>5.2</v>
      </c>
      <c r="I116" s="37" t="str">
        <f t="shared" si="3"/>
        <v>PO 5.2</v>
      </c>
      <c r="J116" s="38" t="s">
        <v>520</v>
      </c>
      <c r="K116" s="35" t="s">
        <v>453</v>
      </c>
    </row>
    <row r="117" spans="1:11" ht="45" x14ac:dyDescent="0.25">
      <c r="A117" s="38">
        <v>3</v>
      </c>
      <c r="B117" s="38" t="s">
        <v>73</v>
      </c>
      <c r="C117" s="38">
        <v>3.2</v>
      </c>
      <c r="D117" s="37" t="str">
        <f t="shared" si="2"/>
        <v>ESEC 3.2</v>
      </c>
      <c r="E117" s="35" t="s">
        <v>81</v>
      </c>
      <c r="F117" s="42" t="s">
        <v>393</v>
      </c>
      <c r="G117" s="38" t="s">
        <v>342</v>
      </c>
      <c r="H117" s="38">
        <v>4.2</v>
      </c>
      <c r="I117" s="37" t="str">
        <f t="shared" si="3"/>
        <v>PW 4.2</v>
      </c>
      <c r="J117" s="38" t="s">
        <v>433</v>
      </c>
      <c r="K117" s="35"/>
    </row>
    <row r="118" spans="1:11" ht="30" x14ac:dyDescent="0.25">
      <c r="A118" s="38">
        <v>3</v>
      </c>
      <c r="B118" s="38" t="s">
        <v>73</v>
      </c>
      <c r="C118" s="38">
        <v>3.3</v>
      </c>
      <c r="D118" s="37" t="str">
        <f t="shared" si="2"/>
        <v>ESEC 3.3</v>
      </c>
      <c r="E118" s="35" t="s">
        <v>82</v>
      </c>
      <c r="F118" s="42" t="s">
        <v>393</v>
      </c>
      <c r="G118" s="38" t="s">
        <v>321</v>
      </c>
      <c r="H118" s="38">
        <v>4.0999999999999996</v>
      </c>
      <c r="I118" s="37" t="str">
        <f t="shared" si="3"/>
        <v>PO 4.1</v>
      </c>
      <c r="J118" s="38" t="s">
        <v>441</v>
      </c>
      <c r="K118" s="35"/>
    </row>
    <row r="119" spans="1:11" ht="18" customHeight="1" x14ac:dyDescent="0.25">
      <c r="A119" s="38">
        <v>3</v>
      </c>
      <c r="B119" s="38" t="s">
        <v>73</v>
      </c>
      <c r="C119" s="38">
        <v>3.3</v>
      </c>
      <c r="D119" s="37" t="str">
        <f t="shared" si="2"/>
        <v>ESEC 3.3</v>
      </c>
      <c r="E119" s="35" t="s">
        <v>82</v>
      </c>
      <c r="F119" s="42" t="s">
        <v>393</v>
      </c>
      <c r="G119" s="38" t="s">
        <v>342</v>
      </c>
      <c r="H119" s="38">
        <v>5.0999999999999996</v>
      </c>
      <c r="I119" s="37" t="str">
        <f t="shared" si="3"/>
        <v>PW 5.1</v>
      </c>
      <c r="J119" s="38" t="s">
        <v>475</v>
      </c>
      <c r="K119" s="35"/>
    </row>
    <row r="120" spans="1:11" x14ac:dyDescent="0.25">
      <c r="A120" s="38">
        <v>1</v>
      </c>
      <c r="B120" s="38" t="s">
        <v>90</v>
      </c>
      <c r="C120" s="38">
        <v>1.1000000000000001</v>
      </c>
      <c r="D120" s="37" t="str">
        <f t="shared" si="2"/>
        <v>EST 1.1</v>
      </c>
      <c r="E120" s="35" t="s">
        <v>91</v>
      </c>
      <c r="F120" s="42"/>
      <c r="G120" s="38"/>
      <c r="H120" s="38"/>
      <c r="I120" s="37" t="str">
        <f t="shared" si="3"/>
        <v xml:space="preserve"> </v>
      </c>
      <c r="J120" s="38"/>
      <c r="K120" s="35"/>
    </row>
    <row r="121" spans="1:11" ht="30" x14ac:dyDescent="0.25">
      <c r="A121" s="38">
        <v>2</v>
      </c>
      <c r="B121" s="38" t="s">
        <v>90</v>
      </c>
      <c r="C121" s="38">
        <v>2.1</v>
      </c>
      <c r="D121" s="37" t="str">
        <f t="shared" si="2"/>
        <v>EST 2.1</v>
      </c>
      <c r="E121" s="35" t="s">
        <v>92</v>
      </c>
      <c r="F121" s="42"/>
      <c r="G121" s="38"/>
      <c r="H121" s="38"/>
      <c r="I121" s="37" t="str">
        <f t="shared" si="3"/>
        <v xml:space="preserve"> </v>
      </c>
      <c r="J121" s="38"/>
      <c r="K121" s="35"/>
    </row>
    <row r="122" spans="1:11" ht="30" x14ac:dyDescent="0.25">
      <c r="A122" s="38">
        <v>2</v>
      </c>
      <c r="B122" s="38" t="s">
        <v>90</v>
      </c>
      <c r="C122" s="38">
        <v>2.2000000000000002</v>
      </c>
      <c r="D122" s="37" t="str">
        <f t="shared" si="2"/>
        <v>EST 2.2</v>
      </c>
      <c r="E122" s="35" t="s">
        <v>93</v>
      </c>
      <c r="F122" s="42"/>
      <c r="G122" s="38"/>
      <c r="H122" s="38"/>
      <c r="I122" s="37" t="str">
        <f t="shared" si="3"/>
        <v xml:space="preserve"> </v>
      </c>
      <c r="J122" s="38"/>
      <c r="K122" s="35"/>
    </row>
    <row r="123" spans="1:11" ht="45" x14ac:dyDescent="0.25">
      <c r="A123" s="38">
        <v>2</v>
      </c>
      <c r="B123" s="38" t="s">
        <v>90</v>
      </c>
      <c r="C123" s="38">
        <v>2.2999999999999998</v>
      </c>
      <c r="D123" s="37" t="str">
        <f t="shared" si="2"/>
        <v>EST 2.3</v>
      </c>
      <c r="E123" s="35" t="s">
        <v>94</v>
      </c>
      <c r="F123" s="42"/>
      <c r="G123" s="38"/>
      <c r="H123" s="38"/>
      <c r="I123" s="37" t="str">
        <f t="shared" si="3"/>
        <v xml:space="preserve"> </v>
      </c>
      <c r="J123" s="38"/>
      <c r="K123" s="35"/>
    </row>
    <row r="124" spans="1:11" x14ac:dyDescent="0.25">
      <c r="A124" s="38">
        <v>3</v>
      </c>
      <c r="B124" s="38" t="s">
        <v>90</v>
      </c>
      <c r="C124" s="38">
        <v>3.1</v>
      </c>
      <c r="D124" s="37" t="str">
        <f t="shared" si="2"/>
        <v>EST 3.1</v>
      </c>
      <c r="E124" s="35" t="s">
        <v>95</v>
      </c>
      <c r="F124" s="42"/>
      <c r="G124" s="38"/>
      <c r="H124" s="38"/>
      <c r="I124" s="37" t="str">
        <f t="shared" si="3"/>
        <v xml:space="preserve"> </v>
      </c>
      <c r="J124" s="38"/>
      <c r="K124" s="35"/>
    </row>
    <row r="125" spans="1:11" ht="30" x14ac:dyDescent="0.25">
      <c r="A125" s="38">
        <v>3</v>
      </c>
      <c r="B125" s="38" t="s">
        <v>90</v>
      </c>
      <c r="C125" s="38">
        <v>3.2</v>
      </c>
      <c r="D125" s="37" t="str">
        <f t="shared" si="2"/>
        <v>EST 3.2</v>
      </c>
      <c r="E125" s="35" t="s">
        <v>96</v>
      </c>
      <c r="F125" s="42"/>
      <c r="G125" s="38"/>
      <c r="H125" s="38"/>
      <c r="I125" s="37" t="str">
        <f t="shared" si="3"/>
        <v xml:space="preserve"> </v>
      </c>
      <c r="J125" s="38"/>
      <c r="K125" s="35"/>
    </row>
    <row r="126" spans="1:11" x14ac:dyDescent="0.25">
      <c r="A126" s="38">
        <v>1</v>
      </c>
      <c r="B126" s="38" t="s">
        <v>83</v>
      </c>
      <c r="C126" s="38">
        <v>1.1000000000000001</v>
      </c>
      <c r="D126" s="37" t="str">
        <f t="shared" si="2"/>
        <v>EVW 1.1</v>
      </c>
      <c r="E126" s="35" t="s">
        <v>84</v>
      </c>
      <c r="F126" s="42"/>
      <c r="G126" s="38"/>
      <c r="H126" s="38"/>
      <c r="I126" s="37" t="str">
        <f t="shared" si="3"/>
        <v xml:space="preserve"> </v>
      </c>
      <c r="J126" s="38"/>
      <c r="K126" s="35"/>
    </row>
    <row r="127" spans="1:11" x14ac:dyDescent="0.25">
      <c r="A127" s="38">
        <v>1</v>
      </c>
      <c r="B127" s="38" t="s">
        <v>83</v>
      </c>
      <c r="C127" s="38">
        <v>1.2</v>
      </c>
      <c r="D127" s="37" t="str">
        <f t="shared" si="2"/>
        <v>EVW 1.2</v>
      </c>
      <c r="E127" s="35" t="s">
        <v>85</v>
      </c>
      <c r="F127" s="42"/>
      <c r="G127" s="38"/>
      <c r="H127" s="38"/>
      <c r="I127" s="37" t="str">
        <f t="shared" si="3"/>
        <v xml:space="preserve"> </v>
      </c>
      <c r="J127" s="38"/>
      <c r="K127" s="35"/>
    </row>
    <row r="128" spans="1:11" ht="30" x14ac:dyDescent="0.25">
      <c r="A128" s="38">
        <v>2</v>
      </c>
      <c r="B128" s="38" t="s">
        <v>83</v>
      </c>
      <c r="C128" s="38">
        <v>2.1</v>
      </c>
      <c r="D128" s="37" t="str">
        <f t="shared" si="2"/>
        <v>EVW 2.1</v>
      </c>
      <c r="E128" s="35" t="s">
        <v>86</v>
      </c>
      <c r="F128" s="42"/>
      <c r="G128" s="38"/>
      <c r="H128" s="38"/>
      <c r="I128" s="37" t="str">
        <f t="shared" si="3"/>
        <v xml:space="preserve"> </v>
      </c>
      <c r="J128" s="38"/>
      <c r="K128" s="35"/>
    </row>
    <row r="129" spans="1:11" ht="30" x14ac:dyDescent="0.25">
      <c r="A129" s="38">
        <v>2</v>
      </c>
      <c r="B129" s="38" t="s">
        <v>83</v>
      </c>
      <c r="C129" s="38">
        <v>2.2000000000000002</v>
      </c>
      <c r="D129" s="37" t="str">
        <f t="shared" si="2"/>
        <v>EVW 2.2</v>
      </c>
      <c r="E129" s="35" t="s">
        <v>87</v>
      </c>
      <c r="F129" s="42"/>
      <c r="G129" s="38"/>
      <c r="H129" s="38"/>
      <c r="I129" s="37" t="str">
        <f t="shared" si="3"/>
        <v xml:space="preserve"> </v>
      </c>
      <c r="J129" s="38"/>
      <c r="K129" s="35"/>
    </row>
    <row r="130" spans="1:11" ht="45" x14ac:dyDescent="0.25">
      <c r="A130" s="38">
        <v>3</v>
      </c>
      <c r="B130" s="38" t="s">
        <v>83</v>
      </c>
      <c r="C130" s="38">
        <v>3.1</v>
      </c>
      <c r="D130" s="37" t="str">
        <f t="shared" si="2"/>
        <v>EVW 3.1</v>
      </c>
      <c r="E130" s="35" t="s">
        <v>88</v>
      </c>
      <c r="F130" s="42"/>
      <c r="G130" s="38"/>
      <c r="H130" s="38"/>
      <c r="I130" s="37" t="str">
        <f t="shared" si="3"/>
        <v xml:space="preserve"> </v>
      </c>
      <c r="J130" s="38"/>
      <c r="K130" s="35"/>
    </row>
    <row r="131" spans="1:11" ht="45" x14ac:dyDescent="0.25">
      <c r="A131" s="38">
        <v>3</v>
      </c>
      <c r="B131" s="38" t="s">
        <v>83</v>
      </c>
      <c r="C131" s="38">
        <v>3.2</v>
      </c>
      <c r="D131" s="37" t="str">
        <f t="shared" ref="D131:D194" si="4">CONCATENATE(B131," ",C131)</f>
        <v>EVW 3.2</v>
      </c>
      <c r="E131" s="35" t="s">
        <v>89</v>
      </c>
      <c r="F131" s="42"/>
      <c r="G131" s="38"/>
      <c r="H131" s="38"/>
      <c r="I131" s="37" t="str">
        <f t="shared" ref="I131:I194" si="5">CONCATENATE(G131," ",H131)</f>
        <v xml:space="preserve"> </v>
      </c>
      <c r="J131" s="38"/>
      <c r="K131" s="35"/>
    </row>
    <row r="132" spans="1:11" ht="45" x14ac:dyDescent="0.25">
      <c r="A132" s="38">
        <v>1</v>
      </c>
      <c r="B132" s="38" t="s">
        <v>97</v>
      </c>
      <c r="C132" s="38">
        <v>1.1000000000000001</v>
      </c>
      <c r="D132" s="37" t="str">
        <f t="shared" si="4"/>
        <v>GOV 1.1</v>
      </c>
      <c r="E132" s="35" t="s">
        <v>98</v>
      </c>
      <c r="F132" s="42" t="s">
        <v>393</v>
      </c>
      <c r="G132" s="38" t="s">
        <v>321</v>
      </c>
      <c r="H132" s="38">
        <v>2.2999999999999998</v>
      </c>
      <c r="I132" s="37" t="str">
        <f t="shared" si="5"/>
        <v>PO 2.3</v>
      </c>
      <c r="J132" s="38">
        <v>3</v>
      </c>
      <c r="K132" s="35"/>
    </row>
    <row r="133" spans="1:11" ht="60" x14ac:dyDescent="0.25">
      <c r="A133" s="38">
        <v>2</v>
      </c>
      <c r="B133" s="38" t="s">
        <v>97</v>
      </c>
      <c r="C133" s="38">
        <v>2.1</v>
      </c>
      <c r="D133" s="37" t="str">
        <f t="shared" si="4"/>
        <v>GOV 2.1</v>
      </c>
      <c r="E133" s="35" t="s">
        <v>99</v>
      </c>
      <c r="F133" s="42" t="s">
        <v>393</v>
      </c>
      <c r="G133" s="38" t="s">
        <v>342</v>
      </c>
      <c r="H133" s="38">
        <v>1.2</v>
      </c>
      <c r="I133" s="37" t="str">
        <f t="shared" si="5"/>
        <v>PW 1.2</v>
      </c>
      <c r="J133" s="38" t="s">
        <v>436</v>
      </c>
      <c r="K133" s="35"/>
    </row>
    <row r="134" spans="1:11" ht="45" x14ac:dyDescent="0.25">
      <c r="A134" s="38">
        <v>2</v>
      </c>
      <c r="B134" s="38" t="s">
        <v>97</v>
      </c>
      <c r="C134" s="38">
        <v>2.2000000000000002</v>
      </c>
      <c r="D134" s="37" t="str">
        <f t="shared" si="4"/>
        <v>GOV 2.2</v>
      </c>
      <c r="E134" s="35" t="s">
        <v>100</v>
      </c>
      <c r="F134" s="42" t="s">
        <v>393</v>
      </c>
      <c r="G134" s="38" t="s">
        <v>321</v>
      </c>
      <c r="H134" s="38">
        <v>2.1</v>
      </c>
      <c r="I134" s="37" t="str">
        <f t="shared" si="5"/>
        <v>PO 2.1</v>
      </c>
      <c r="J134" s="38" t="s">
        <v>438</v>
      </c>
      <c r="K134" s="35" t="s">
        <v>424</v>
      </c>
    </row>
    <row r="135" spans="1:11" ht="18" customHeight="1" x14ac:dyDescent="0.25">
      <c r="A135" s="38">
        <v>2</v>
      </c>
      <c r="B135" s="38" t="s">
        <v>97</v>
      </c>
      <c r="C135" s="38">
        <v>2.2000000000000002</v>
      </c>
      <c r="D135" s="37" t="str">
        <f t="shared" si="4"/>
        <v>GOV 2.2</v>
      </c>
      <c r="E135" s="35" t="s">
        <v>100</v>
      </c>
      <c r="F135" s="42" t="s">
        <v>393</v>
      </c>
      <c r="G135" s="38" t="s">
        <v>321</v>
      </c>
      <c r="H135" s="38">
        <v>2.2999999999999998</v>
      </c>
      <c r="I135" s="37" t="str">
        <f t="shared" si="5"/>
        <v>PO 2.3</v>
      </c>
      <c r="J135" s="38">
        <v>3</v>
      </c>
      <c r="K135" s="35"/>
    </row>
    <row r="136" spans="1:11" ht="18" customHeight="1" x14ac:dyDescent="0.25">
      <c r="A136" s="38">
        <v>2</v>
      </c>
      <c r="B136" s="38" t="s">
        <v>97</v>
      </c>
      <c r="C136" s="38">
        <v>2.2999999999999998</v>
      </c>
      <c r="D136" s="37" t="str">
        <f t="shared" si="4"/>
        <v>GOV 2.3</v>
      </c>
      <c r="E136" s="35" t="s">
        <v>101</v>
      </c>
      <c r="F136" s="42" t="s">
        <v>393</v>
      </c>
      <c r="G136" s="38" t="s">
        <v>363</v>
      </c>
      <c r="H136" s="38">
        <v>1.3</v>
      </c>
      <c r="I136" s="37" t="str">
        <f t="shared" si="5"/>
        <v>RV 1.3</v>
      </c>
      <c r="J136" s="38" t="s">
        <v>436</v>
      </c>
      <c r="K136" s="35"/>
    </row>
    <row r="137" spans="1:11" ht="18" customHeight="1" x14ac:dyDescent="0.25">
      <c r="A137" s="38">
        <v>2</v>
      </c>
      <c r="B137" s="38" t="s">
        <v>97</v>
      </c>
      <c r="C137" s="38">
        <v>2.4</v>
      </c>
      <c r="D137" s="37" t="str">
        <f t="shared" si="4"/>
        <v>GOV 2.4</v>
      </c>
      <c r="E137" s="35" t="s">
        <v>102</v>
      </c>
      <c r="F137" s="42" t="s">
        <v>393</v>
      </c>
      <c r="G137" s="38" t="s">
        <v>321</v>
      </c>
      <c r="H137" s="38">
        <v>2.2999999999999998</v>
      </c>
      <c r="I137" s="37" t="str">
        <f t="shared" si="5"/>
        <v>PO 2.3</v>
      </c>
      <c r="J137" s="38">
        <v>1</v>
      </c>
      <c r="K137" s="35" t="s">
        <v>427</v>
      </c>
    </row>
    <row r="138" spans="1:11" ht="18" customHeight="1" x14ac:dyDescent="0.25">
      <c r="A138" s="38">
        <v>3</v>
      </c>
      <c r="B138" s="38" t="s">
        <v>97</v>
      </c>
      <c r="C138" s="38">
        <v>3.1</v>
      </c>
      <c r="D138" s="37" t="str">
        <f t="shared" si="4"/>
        <v>GOV 3.1</v>
      </c>
      <c r="E138" s="35" t="s">
        <v>103</v>
      </c>
      <c r="F138" s="42"/>
      <c r="G138" s="38"/>
      <c r="H138" s="38"/>
      <c r="I138" s="37" t="str">
        <f t="shared" si="5"/>
        <v xml:space="preserve"> </v>
      </c>
      <c r="J138" s="38"/>
      <c r="K138" s="35"/>
    </row>
    <row r="139" spans="1:11" ht="18" customHeight="1" x14ac:dyDescent="0.25">
      <c r="A139" s="18">
        <v>3</v>
      </c>
      <c r="B139" s="18" t="s">
        <v>97</v>
      </c>
      <c r="C139" s="18">
        <v>3.2</v>
      </c>
      <c r="D139" s="37" t="str">
        <f t="shared" si="4"/>
        <v>GOV 3.2</v>
      </c>
      <c r="E139" s="12" t="s">
        <v>104</v>
      </c>
      <c r="F139" s="42"/>
      <c r="G139" s="38"/>
      <c r="H139" s="38"/>
      <c r="I139" s="37" t="str">
        <f t="shared" si="5"/>
        <v xml:space="preserve"> </v>
      </c>
      <c r="J139" s="38"/>
      <c r="K139" s="35"/>
    </row>
    <row r="140" spans="1:11" ht="18" customHeight="1" x14ac:dyDescent="0.25">
      <c r="A140" s="38">
        <v>4</v>
      </c>
      <c r="B140" s="38" t="s">
        <v>97</v>
      </c>
      <c r="C140" s="38">
        <v>4.0999999999999996</v>
      </c>
      <c r="D140" s="37" t="str">
        <f t="shared" si="4"/>
        <v>GOV 4.1</v>
      </c>
      <c r="E140" s="35" t="s">
        <v>105</v>
      </c>
      <c r="F140" s="42"/>
      <c r="G140" s="38"/>
      <c r="H140" s="38"/>
      <c r="I140" s="37" t="str">
        <f t="shared" si="5"/>
        <v xml:space="preserve"> </v>
      </c>
      <c r="J140" s="38"/>
      <c r="K140" s="35"/>
    </row>
    <row r="141" spans="1:11" ht="30" x14ac:dyDescent="0.25">
      <c r="A141" s="38">
        <v>1</v>
      </c>
      <c r="B141" s="38" t="s">
        <v>106</v>
      </c>
      <c r="C141" s="38">
        <v>1.1000000000000001</v>
      </c>
      <c r="D141" s="37" t="str">
        <f t="shared" si="4"/>
        <v>II 1.1</v>
      </c>
      <c r="E141" s="35" t="s">
        <v>107</v>
      </c>
      <c r="F141" s="42"/>
      <c r="G141" s="38"/>
      <c r="H141" s="38"/>
      <c r="I141" s="37" t="str">
        <f t="shared" si="5"/>
        <v xml:space="preserve"> </v>
      </c>
      <c r="J141" s="38"/>
      <c r="K141" s="35"/>
    </row>
    <row r="142" spans="1:11" ht="30" x14ac:dyDescent="0.25">
      <c r="A142" s="38">
        <v>2</v>
      </c>
      <c r="B142" s="38" t="s">
        <v>106</v>
      </c>
      <c r="C142" s="38">
        <v>2.1</v>
      </c>
      <c r="D142" s="37" t="str">
        <f t="shared" si="4"/>
        <v>II 2.1</v>
      </c>
      <c r="E142" s="35" t="s">
        <v>108</v>
      </c>
      <c r="F142" s="42"/>
      <c r="G142" s="38"/>
      <c r="H142" s="38"/>
      <c r="I142" s="37" t="str">
        <f t="shared" si="5"/>
        <v xml:space="preserve"> </v>
      </c>
      <c r="J142" s="38"/>
      <c r="K142" s="35"/>
    </row>
    <row r="143" spans="1:11" ht="30" x14ac:dyDescent="0.25">
      <c r="A143" s="38">
        <v>2</v>
      </c>
      <c r="B143" s="38" t="s">
        <v>106</v>
      </c>
      <c r="C143" s="38">
        <v>2.2000000000000002</v>
      </c>
      <c r="D143" s="37" t="str">
        <f t="shared" si="4"/>
        <v>II 2.2</v>
      </c>
      <c r="E143" s="35" t="s">
        <v>109</v>
      </c>
      <c r="F143" s="42" t="s">
        <v>393</v>
      </c>
      <c r="G143" s="38" t="s">
        <v>321</v>
      </c>
      <c r="H143" s="38">
        <v>3.3</v>
      </c>
      <c r="I143" s="37" t="str">
        <f t="shared" si="5"/>
        <v>PO 3.3</v>
      </c>
      <c r="J143" s="38">
        <v>3</v>
      </c>
      <c r="K143" s="35" t="s">
        <v>506</v>
      </c>
    </row>
    <row r="144" spans="1:11" ht="30" x14ac:dyDescent="0.25">
      <c r="A144" s="18">
        <v>3</v>
      </c>
      <c r="B144" s="18" t="s">
        <v>106</v>
      </c>
      <c r="C144" s="18">
        <v>3.1</v>
      </c>
      <c r="D144" s="37" t="str">
        <f t="shared" si="4"/>
        <v>II 3.1</v>
      </c>
      <c r="E144" s="12" t="s">
        <v>110</v>
      </c>
      <c r="F144" s="42"/>
      <c r="G144" s="38"/>
      <c r="H144" s="38"/>
      <c r="I144" s="37" t="str">
        <f t="shared" si="5"/>
        <v xml:space="preserve"> </v>
      </c>
      <c r="J144" s="38"/>
      <c r="K144" s="35"/>
    </row>
    <row r="145" spans="1:11" ht="30" x14ac:dyDescent="0.25">
      <c r="A145" s="38">
        <v>3</v>
      </c>
      <c r="B145" s="38" t="s">
        <v>106</v>
      </c>
      <c r="C145" s="38">
        <v>3.2</v>
      </c>
      <c r="D145" s="37" t="str">
        <f t="shared" si="4"/>
        <v>II 3.2</v>
      </c>
      <c r="E145" s="35" t="s">
        <v>111</v>
      </c>
      <c r="F145" s="42"/>
      <c r="G145" s="38"/>
      <c r="H145" s="38"/>
      <c r="I145" s="37" t="str">
        <f t="shared" si="5"/>
        <v xml:space="preserve"> </v>
      </c>
      <c r="J145" s="38"/>
      <c r="K145" s="35"/>
    </row>
    <row r="146" spans="1:11" ht="30" x14ac:dyDescent="0.25">
      <c r="A146" s="38">
        <v>3</v>
      </c>
      <c r="B146" s="38" t="s">
        <v>106</v>
      </c>
      <c r="C146" s="38">
        <v>3.3</v>
      </c>
      <c r="D146" s="37" t="str">
        <f t="shared" si="4"/>
        <v>II 3.3</v>
      </c>
      <c r="E146" s="35" t="s">
        <v>112</v>
      </c>
      <c r="F146" s="42" t="s">
        <v>411</v>
      </c>
      <c r="G146" s="38" t="s">
        <v>321</v>
      </c>
      <c r="H146" s="38">
        <v>1.1000000000000001</v>
      </c>
      <c r="I146" s="37" t="str">
        <f t="shared" si="5"/>
        <v>PO 1.1</v>
      </c>
      <c r="J146" s="38">
        <v>1</v>
      </c>
      <c r="K146" s="35" t="s">
        <v>486</v>
      </c>
    </row>
    <row r="147" spans="1:11" ht="30" x14ac:dyDescent="0.25">
      <c r="A147" s="38">
        <v>3</v>
      </c>
      <c r="B147" s="38" t="s">
        <v>106</v>
      </c>
      <c r="C147" s="38">
        <v>3.3</v>
      </c>
      <c r="D147" s="37" t="str">
        <f t="shared" si="4"/>
        <v>II 3.3</v>
      </c>
      <c r="E147" s="35" t="s">
        <v>112</v>
      </c>
      <c r="F147" s="42" t="s">
        <v>393</v>
      </c>
      <c r="G147" s="38" t="s">
        <v>363</v>
      </c>
      <c r="H147" s="38">
        <v>3.4</v>
      </c>
      <c r="I147" s="37" t="str">
        <f t="shared" si="5"/>
        <v>RV 3.4</v>
      </c>
      <c r="J147" s="38">
        <v>2</v>
      </c>
      <c r="K147" s="35"/>
    </row>
    <row r="148" spans="1:11" ht="45" x14ac:dyDescent="0.25">
      <c r="A148" s="38">
        <v>4</v>
      </c>
      <c r="B148" s="38" t="s">
        <v>106</v>
      </c>
      <c r="C148" s="38">
        <v>4.0999999999999996</v>
      </c>
      <c r="D148" s="37" t="str">
        <f t="shared" si="4"/>
        <v>II 4.1</v>
      </c>
      <c r="E148" s="35" t="s">
        <v>113</v>
      </c>
      <c r="F148" s="42"/>
      <c r="G148" s="38"/>
      <c r="H148" s="38"/>
      <c r="I148" s="37" t="str">
        <f t="shared" si="5"/>
        <v xml:space="preserve"> </v>
      </c>
      <c r="J148" s="38"/>
      <c r="K148" s="35"/>
    </row>
    <row r="149" spans="1:11" ht="18" customHeight="1" x14ac:dyDescent="0.25">
      <c r="A149" s="38">
        <v>1</v>
      </c>
      <c r="B149" s="38" t="s">
        <v>114</v>
      </c>
      <c r="C149" s="38">
        <v>1.1000000000000001</v>
      </c>
      <c r="D149" s="37" t="str">
        <f t="shared" si="4"/>
        <v>IRP 1.1</v>
      </c>
      <c r="E149" s="35" t="s">
        <v>115</v>
      </c>
      <c r="F149" s="42"/>
      <c r="G149" s="38"/>
      <c r="H149" s="38"/>
      <c r="I149" s="37" t="str">
        <f t="shared" si="5"/>
        <v xml:space="preserve"> </v>
      </c>
      <c r="J149" s="38"/>
      <c r="K149" s="35"/>
    </row>
    <row r="150" spans="1:11" ht="18" customHeight="1" x14ac:dyDescent="0.25">
      <c r="A150" s="38">
        <v>2</v>
      </c>
      <c r="B150" s="38" t="s">
        <v>114</v>
      </c>
      <c r="C150" s="38">
        <v>2.1</v>
      </c>
      <c r="D150" s="37" t="str">
        <f t="shared" si="4"/>
        <v>IRP 2.1</v>
      </c>
      <c r="E150" s="35" t="s">
        <v>116</v>
      </c>
      <c r="F150" s="42" t="s">
        <v>395</v>
      </c>
      <c r="G150" s="38" t="s">
        <v>363</v>
      </c>
      <c r="H150" s="38">
        <v>1.3</v>
      </c>
      <c r="I150" s="37" t="str">
        <f t="shared" si="5"/>
        <v>RV 1.3</v>
      </c>
      <c r="J150" s="38"/>
      <c r="K150" s="35"/>
    </row>
    <row r="151" spans="1:11" ht="30" x14ac:dyDescent="0.25">
      <c r="A151" s="18">
        <v>2</v>
      </c>
      <c r="B151" s="18" t="s">
        <v>114</v>
      </c>
      <c r="C151" s="18">
        <v>2.1</v>
      </c>
      <c r="D151" s="37" t="str">
        <f t="shared" si="4"/>
        <v>IRP 2.1</v>
      </c>
      <c r="E151" s="12" t="s">
        <v>116</v>
      </c>
      <c r="F151" s="42" t="s">
        <v>393</v>
      </c>
      <c r="G151" s="38" t="s">
        <v>363</v>
      </c>
      <c r="H151" s="38">
        <v>3.1</v>
      </c>
      <c r="I151" s="37" t="str">
        <f t="shared" si="5"/>
        <v>RV 3.1</v>
      </c>
      <c r="J151" s="38">
        <v>2</v>
      </c>
      <c r="K151" s="35"/>
    </row>
    <row r="152" spans="1:11" ht="30" x14ac:dyDescent="0.25">
      <c r="A152" s="18">
        <v>2</v>
      </c>
      <c r="B152" s="18" t="s">
        <v>114</v>
      </c>
      <c r="C152" s="18">
        <v>2.1</v>
      </c>
      <c r="D152" s="37" t="str">
        <f t="shared" si="4"/>
        <v>IRP 2.1</v>
      </c>
      <c r="E152" s="12" t="s">
        <v>116</v>
      </c>
      <c r="F152" s="42" t="s">
        <v>393</v>
      </c>
      <c r="G152" s="38" t="s">
        <v>363</v>
      </c>
      <c r="H152" s="38">
        <v>3.4</v>
      </c>
      <c r="I152" s="37" t="str">
        <f t="shared" si="5"/>
        <v>RV 3.4</v>
      </c>
      <c r="J152" s="38">
        <v>1</v>
      </c>
      <c r="K152" s="35"/>
    </row>
    <row r="153" spans="1:11" x14ac:dyDescent="0.25">
      <c r="A153" s="38">
        <v>2</v>
      </c>
      <c r="B153" s="38" t="s">
        <v>114</v>
      </c>
      <c r="C153" s="38">
        <v>2.2000000000000002</v>
      </c>
      <c r="D153" s="37" t="str">
        <f t="shared" si="4"/>
        <v>IRP 2.2</v>
      </c>
      <c r="E153" s="35" t="s">
        <v>117</v>
      </c>
      <c r="F153" s="42"/>
      <c r="G153" s="38"/>
      <c r="H153" s="38"/>
      <c r="I153" s="37" t="str">
        <f t="shared" si="5"/>
        <v xml:space="preserve"> </v>
      </c>
      <c r="J153" s="38"/>
      <c r="K153" s="35"/>
    </row>
    <row r="154" spans="1:11" x14ac:dyDescent="0.25">
      <c r="A154" s="37">
        <v>2</v>
      </c>
      <c r="B154" s="37" t="s">
        <v>114</v>
      </c>
      <c r="C154" s="37">
        <v>2.2999999999999998</v>
      </c>
      <c r="D154" s="37" t="str">
        <f t="shared" si="4"/>
        <v>IRP 2.3</v>
      </c>
      <c r="E154" s="35" t="s">
        <v>118</v>
      </c>
      <c r="F154" s="42" t="s">
        <v>393</v>
      </c>
      <c r="G154" s="38" t="s">
        <v>363</v>
      </c>
      <c r="H154" s="38">
        <v>2.2000000000000002</v>
      </c>
      <c r="I154" s="37" t="str">
        <f t="shared" si="5"/>
        <v>RV 2.2</v>
      </c>
      <c r="J154" s="38" t="s">
        <v>438</v>
      </c>
      <c r="K154" s="35"/>
    </row>
    <row r="155" spans="1:11" x14ac:dyDescent="0.25">
      <c r="A155" s="38">
        <v>2</v>
      </c>
      <c r="B155" s="38" t="s">
        <v>114</v>
      </c>
      <c r="C155" s="38">
        <v>2.2999999999999998</v>
      </c>
      <c r="D155" s="37" t="str">
        <f t="shared" si="4"/>
        <v>IRP 2.3</v>
      </c>
      <c r="E155" s="35" t="s">
        <v>118</v>
      </c>
      <c r="F155" s="42"/>
      <c r="G155" s="38"/>
      <c r="H155" s="38"/>
      <c r="I155" s="37" t="str">
        <f t="shared" si="5"/>
        <v xml:space="preserve"> </v>
      </c>
      <c r="J155" s="38"/>
      <c r="K155" s="35"/>
    </row>
    <row r="156" spans="1:11" ht="45" x14ac:dyDescent="0.25">
      <c r="A156" s="38">
        <v>3</v>
      </c>
      <c r="B156" s="38" t="s">
        <v>114</v>
      </c>
      <c r="C156" s="38">
        <v>3.1</v>
      </c>
      <c r="D156" s="37" t="str">
        <f t="shared" si="4"/>
        <v>IRP 3.1</v>
      </c>
      <c r="E156" s="35" t="s">
        <v>119</v>
      </c>
      <c r="F156" s="42" t="s">
        <v>393</v>
      </c>
      <c r="G156" s="38" t="s">
        <v>342</v>
      </c>
      <c r="H156" s="38">
        <v>1.2</v>
      </c>
      <c r="I156" s="37" t="str">
        <f t="shared" si="5"/>
        <v>PW 1.2</v>
      </c>
      <c r="J156" s="38">
        <v>2</v>
      </c>
      <c r="K156" s="35"/>
    </row>
    <row r="157" spans="1:11" ht="45" x14ac:dyDescent="0.25">
      <c r="A157" s="38">
        <v>3</v>
      </c>
      <c r="B157" s="38" t="s">
        <v>114</v>
      </c>
      <c r="C157" s="38">
        <v>3.1</v>
      </c>
      <c r="D157" s="37" t="str">
        <f t="shared" si="4"/>
        <v>IRP 3.1</v>
      </c>
      <c r="E157" s="35" t="s">
        <v>119</v>
      </c>
      <c r="F157" s="42" t="s">
        <v>395</v>
      </c>
      <c r="G157" s="38" t="s">
        <v>363</v>
      </c>
      <c r="H157" s="38">
        <v>1.3</v>
      </c>
      <c r="I157" s="37" t="str">
        <f t="shared" si="5"/>
        <v>RV 1.3</v>
      </c>
      <c r="J157" s="38"/>
      <c r="K157" s="35"/>
    </row>
    <row r="158" spans="1:11" ht="18" customHeight="1" x14ac:dyDescent="0.25">
      <c r="A158" s="38">
        <v>3</v>
      </c>
      <c r="B158" s="38" t="s">
        <v>114</v>
      </c>
      <c r="C158" s="38">
        <v>3.2</v>
      </c>
      <c r="D158" s="37" t="str">
        <f t="shared" si="4"/>
        <v>IRP 3.2</v>
      </c>
      <c r="E158" s="35" t="s">
        <v>120</v>
      </c>
      <c r="F158" s="42" t="s">
        <v>393</v>
      </c>
      <c r="G158" s="38" t="s">
        <v>363</v>
      </c>
      <c r="H158" s="38">
        <v>2.1</v>
      </c>
      <c r="I158" s="37" t="str">
        <f t="shared" si="5"/>
        <v>RV 2.1</v>
      </c>
      <c r="J158" s="38">
        <v>1</v>
      </c>
      <c r="K158" s="35"/>
    </row>
    <row r="159" spans="1:11" ht="18" customHeight="1" x14ac:dyDescent="0.25">
      <c r="A159" s="38">
        <v>3</v>
      </c>
      <c r="B159" s="38" t="s">
        <v>114</v>
      </c>
      <c r="C159" s="38">
        <v>3.2</v>
      </c>
      <c r="D159" s="37" t="str">
        <f t="shared" si="4"/>
        <v>IRP 3.2</v>
      </c>
      <c r="E159" s="35" t="s">
        <v>120</v>
      </c>
      <c r="F159" s="42" t="s">
        <v>393</v>
      </c>
      <c r="G159" s="38" t="s">
        <v>363</v>
      </c>
      <c r="H159" s="38">
        <v>3.1</v>
      </c>
      <c r="I159" s="37" t="str">
        <f t="shared" si="5"/>
        <v>RV 3.1</v>
      </c>
      <c r="J159" s="38">
        <v>2</v>
      </c>
      <c r="K159" s="35"/>
    </row>
    <row r="160" spans="1:11" ht="30" x14ac:dyDescent="0.25">
      <c r="A160" s="38">
        <v>3</v>
      </c>
      <c r="B160" s="38" t="s">
        <v>114</v>
      </c>
      <c r="C160" s="38">
        <v>3.2</v>
      </c>
      <c r="D160" s="37" t="str">
        <f t="shared" si="4"/>
        <v>IRP 3.2</v>
      </c>
      <c r="E160" s="35" t="s">
        <v>120</v>
      </c>
      <c r="F160" s="42" t="s">
        <v>395</v>
      </c>
      <c r="G160" s="38" t="s">
        <v>363</v>
      </c>
      <c r="H160" s="38">
        <v>3.2</v>
      </c>
      <c r="I160" s="37" t="str">
        <f t="shared" si="5"/>
        <v>RV 3.2</v>
      </c>
      <c r="J160" s="38"/>
      <c r="K160" s="35"/>
    </row>
    <row r="161" spans="1:11" x14ac:dyDescent="0.25">
      <c r="A161" s="38">
        <v>1</v>
      </c>
      <c r="B161" s="38" t="s">
        <v>155</v>
      </c>
      <c r="C161" s="38">
        <v>1.1000000000000001</v>
      </c>
      <c r="D161" s="37" t="str">
        <f t="shared" si="4"/>
        <v>MC 1.1</v>
      </c>
      <c r="E161" s="35" t="s">
        <v>156</v>
      </c>
      <c r="F161" s="42"/>
      <c r="G161" s="38"/>
      <c r="H161" s="38"/>
      <c r="I161" s="37" t="str">
        <f t="shared" si="5"/>
        <v xml:space="preserve"> </v>
      </c>
      <c r="J161" s="38"/>
      <c r="K161" s="35"/>
    </row>
    <row r="162" spans="1:11" x14ac:dyDescent="0.25">
      <c r="A162" s="38">
        <v>1</v>
      </c>
      <c r="B162" s="38" t="s">
        <v>155</v>
      </c>
      <c r="C162" s="38">
        <v>1.2</v>
      </c>
      <c r="D162" s="37" t="str">
        <f t="shared" si="4"/>
        <v>MC 1.2</v>
      </c>
      <c r="E162" s="35" t="s">
        <v>157</v>
      </c>
      <c r="F162" s="42"/>
      <c r="G162" s="38"/>
      <c r="H162" s="38"/>
      <c r="I162" s="37" t="str">
        <f t="shared" si="5"/>
        <v xml:space="preserve"> </v>
      </c>
      <c r="J162" s="38"/>
      <c r="K162" s="35"/>
    </row>
    <row r="163" spans="1:11" ht="30" x14ac:dyDescent="0.25">
      <c r="A163" s="38">
        <v>2</v>
      </c>
      <c r="B163" s="38" t="s">
        <v>155</v>
      </c>
      <c r="C163" s="38">
        <v>2.1</v>
      </c>
      <c r="D163" s="37" t="str">
        <f t="shared" si="4"/>
        <v>MC 2.1</v>
      </c>
      <c r="E163" s="35" t="s">
        <v>158</v>
      </c>
      <c r="F163" s="42"/>
      <c r="G163" s="38"/>
      <c r="H163" s="38"/>
      <c r="I163" s="37" t="str">
        <f t="shared" si="5"/>
        <v xml:space="preserve"> </v>
      </c>
      <c r="J163" s="38"/>
      <c r="K163" s="35"/>
    </row>
    <row r="164" spans="1:11" ht="30" x14ac:dyDescent="0.25">
      <c r="A164" s="38">
        <v>2</v>
      </c>
      <c r="B164" s="38" t="s">
        <v>155</v>
      </c>
      <c r="C164" s="38">
        <v>2.2000000000000002</v>
      </c>
      <c r="D164" s="37" t="str">
        <f t="shared" si="4"/>
        <v>MC 2.2</v>
      </c>
      <c r="E164" s="35" t="s">
        <v>159</v>
      </c>
      <c r="F164" s="42"/>
      <c r="G164" s="38"/>
      <c r="H164" s="38"/>
      <c r="I164" s="37" t="str">
        <f t="shared" si="5"/>
        <v xml:space="preserve"> </v>
      </c>
      <c r="J164" s="38"/>
      <c r="K164" s="35"/>
    </row>
    <row r="165" spans="1:11" ht="18" customHeight="1" x14ac:dyDescent="0.25">
      <c r="A165" s="38">
        <v>2</v>
      </c>
      <c r="B165" s="38" t="s">
        <v>155</v>
      </c>
      <c r="C165" s="38">
        <v>2.2999999999999998</v>
      </c>
      <c r="D165" s="37" t="str">
        <f t="shared" si="4"/>
        <v>MC 2.3</v>
      </c>
      <c r="E165" s="35" t="s">
        <v>160</v>
      </c>
      <c r="F165" s="42" t="s">
        <v>393</v>
      </c>
      <c r="G165" s="38" t="s">
        <v>337</v>
      </c>
      <c r="H165" s="38">
        <v>3.2</v>
      </c>
      <c r="I165" s="37" t="str">
        <f t="shared" si="5"/>
        <v>PS 3.2</v>
      </c>
      <c r="J165" s="38">
        <v>2</v>
      </c>
      <c r="K165" s="35" t="s">
        <v>448</v>
      </c>
    </row>
    <row r="166" spans="1:11" ht="30" x14ac:dyDescent="0.25">
      <c r="A166" s="38">
        <v>2</v>
      </c>
      <c r="B166" s="38" t="s">
        <v>155</v>
      </c>
      <c r="C166" s="38">
        <v>2.4</v>
      </c>
      <c r="D166" s="37" t="str">
        <f t="shared" si="4"/>
        <v>MC 2.4</v>
      </c>
      <c r="E166" s="35" t="s">
        <v>161</v>
      </c>
      <c r="F166" s="42"/>
      <c r="G166" s="38"/>
      <c r="H166" s="38"/>
      <c r="I166" s="37" t="str">
        <f t="shared" si="5"/>
        <v xml:space="preserve"> </v>
      </c>
      <c r="J166" s="38"/>
      <c r="K166" s="35"/>
    </row>
    <row r="167" spans="1:11" ht="30" x14ac:dyDescent="0.25">
      <c r="A167" s="38">
        <v>3</v>
      </c>
      <c r="B167" s="38" t="s">
        <v>155</v>
      </c>
      <c r="C167" s="38">
        <v>3.1</v>
      </c>
      <c r="D167" s="37" t="str">
        <f t="shared" si="4"/>
        <v>MC 3.1</v>
      </c>
      <c r="E167" s="35" t="s">
        <v>162</v>
      </c>
      <c r="F167" s="42"/>
      <c r="G167" s="38"/>
      <c r="H167" s="38"/>
      <c r="I167" s="37" t="str">
        <f t="shared" si="5"/>
        <v xml:space="preserve"> </v>
      </c>
      <c r="J167" s="38"/>
      <c r="K167" s="35"/>
    </row>
    <row r="168" spans="1:11" x14ac:dyDescent="0.25">
      <c r="A168" s="38">
        <v>3</v>
      </c>
      <c r="B168" s="38" t="s">
        <v>155</v>
      </c>
      <c r="C168" s="38">
        <v>3.2</v>
      </c>
      <c r="D168" s="37" t="str">
        <f t="shared" si="4"/>
        <v>MC 3.2</v>
      </c>
      <c r="E168" s="35" t="s">
        <v>163</v>
      </c>
      <c r="F168" s="42"/>
      <c r="G168" s="38"/>
      <c r="H168" s="38"/>
      <c r="I168" s="37" t="str">
        <f t="shared" si="5"/>
        <v xml:space="preserve"> </v>
      </c>
      <c r="J168" s="38"/>
      <c r="K168" s="35"/>
    </row>
    <row r="169" spans="1:11" x14ac:dyDescent="0.25">
      <c r="A169" s="38">
        <v>3</v>
      </c>
      <c r="B169" s="38" t="s">
        <v>155</v>
      </c>
      <c r="C169" s="38">
        <v>3.3</v>
      </c>
      <c r="D169" s="37" t="str">
        <f t="shared" si="4"/>
        <v>MC 3.3</v>
      </c>
      <c r="E169" s="35" t="s">
        <v>164</v>
      </c>
      <c r="F169" s="42" t="s">
        <v>393</v>
      </c>
      <c r="G169" s="38" t="s">
        <v>321</v>
      </c>
      <c r="H169" s="38">
        <v>5.2</v>
      </c>
      <c r="I169" s="37" t="str">
        <f t="shared" si="5"/>
        <v>PO 5.2</v>
      </c>
      <c r="J169" s="38">
        <v>3</v>
      </c>
      <c r="K169" s="35"/>
    </row>
    <row r="170" spans="1:11" x14ac:dyDescent="0.25">
      <c r="A170" s="38">
        <v>3</v>
      </c>
      <c r="B170" s="38" t="s">
        <v>155</v>
      </c>
      <c r="C170" s="38">
        <v>3.3</v>
      </c>
      <c r="D170" s="37" t="str">
        <f t="shared" si="4"/>
        <v>MC 3.3</v>
      </c>
      <c r="E170" s="35" t="s">
        <v>164</v>
      </c>
      <c r="F170" s="42" t="s">
        <v>393</v>
      </c>
      <c r="G170" s="38" t="s">
        <v>342</v>
      </c>
      <c r="H170" s="38">
        <v>1.2</v>
      </c>
      <c r="I170" s="37" t="str">
        <f t="shared" si="5"/>
        <v>PW 1.2</v>
      </c>
      <c r="J170" s="38">
        <v>3</v>
      </c>
      <c r="K170" s="35" t="s">
        <v>529</v>
      </c>
    </row>
    <row r="171" spans="1:11" x14ac:dyDescent="0.25">
      <c r="A171" s="38">
        <v>3</v>
      </c>
      <c r="B171" s="38" t="s">
        <v>155</v>
      </c>
      <c r="C171" s="38">
        <v>3.4</v>
      </c>
      <c r="D171" s="37" t="str">
        <f t="shared" si="4"/>
        <v>MC 3.4</v>
      </c>
      <c r="E171" s="35" t="s">
        <v>165</v>
      </c>
      <c r="F171" s="42"/>
      <c r="G171" s="38"/>
      <c r="H171" s="38"/>
      <c r="I171" s="37" t="str">
        <f t="shared" si="5"/>
        <v xml:space="preserve"> </v>
      </c>
      <c r="J171" s="38"/>
      <c r="K171" s="35"/>
    </row>
    <row r="172" spans="1:11" x14ac:dyDescent="0.25">
      <c r="A172" s="38">
        <v>1</v>
      </c>
      <c r="B172" s="38" t="s">
        <v>121</v>
      </c>
      <c r="C172" s="38">
        <v>1.2</v>
      </c>
      <c r="D172" s="37" t="str">
        <f t="shared" si="4"/>
        <v>MPM 1.2</v>
      </c>
      <c r="E172" s="35" t="s">
        <v>123</v>
      </c>
      <c r="F172" s="42"/>
      <c r="G172" s="38"/>
      <c r="H172" s="38"/>
      <c r="I172" s="37" t="str">
        <f t="shared" si="5"/>
        <v xml:space="preserve"> </v>
      </c>
      <c r="J172" s="38"/>
      <c r="K172" s="35"/>
    </row>
    <row r="173" spans="1:11" ht="45" x14ac:dyDescent="0.25">
      <c r="A173" s="38">
        <v>2</v>
      </c>
      <c r="B173" s="38" t="s">
        <v>121</v>
      </c>
      <c r="C173" s="38">
        <v>2.1</v>
      </c>
      <c r="D173" s="37" t="str">
        <f t="shared" si="4"/>
        <v>MPM 2.1</v>
      </c>
      <c r="E173" s="35" t="s">
        <v>124</v>
      </c>
      <c r="F173" s="42" t="s">
        <v>393</v>
      </c>
      <c r="G173" s="38" t="s">
        <v>321</v>
      </c>
      <c r="H173" s="38">
        <v>4.0999999999999996</v>
      </c>
      <c r="I173" s="37" t="str">
        <f t="shared" si="5"/>
        <v>PO 4.1</v>
      </c>
      <c r="J173" s="38">
        <v>2</v>
      </c>
      <c r="K173" s="35"/>
    </row>
    <row r="174" spans="1:11" ht="30" x14ac:dyDescent="0.25">
      <c r="A174" s="38">
        <v>2</v>
      </c>
      <c r="B174" s="38" t="s">
        <v>121</v>
      </c>
      <c r="C174" s="38">
        <v>2.2000000000000002</v>
      </c>
      <c r="D174" s="37" t="str">
        <f t="shared" si="4"/>
        <v>MPM 2.2</v>
      </c>
      <c r="E174" s="35" t="s">
        <v>125</v>
      </c>
      <c r="F174" s="42"/>
      <c r="G174" s="38"/>
      <c r="H174" s="38"/>
      <c r="I174" s="37" t="str">
        <f t="shared" si="5"/>
        <v xml:space="preserve"> </v>
      </c>
      <c r="J174" s="38"/>
      <c r="K174" s="35"/>
    </row>
    <row r="175" spans="1:11" ht="30" x14ac:dyDescent="0.25">
      <c r="A175" s="38">
        <v>2</v>
      </c>
      <c r="B175" s="38" t="s">
        <v>121</v>
      </c>
      <c r="C175" s="38">
        <v>2.2999999999999998</v>
      </c>
      <c r="D175" s="37" t="str">
        <f t="shared" si="4"/>
        <v>MPM 2.3</v>
      </c>
      <c r="E175" s="35" t="s">
        <v>126</v>
      </c>
      <c r="F175" s="42"/>
      <c r="G175" s="38"/>
      <c r="H175" s="38"/>
      <c r="I175" s="37" t="str">
        <f t="shared" si="5"/>
        <v xml:space="preserve"> </v>
      </c>
      <c r="J175" s="38"/>
      <c r="K175" s="35"/>
    </row>
    <row r="176" spans="1:11" ht="30" x14ac:dyDescent="0.25">
      <c r="A176" s="38">
        <v>2</v>
      </c>
      <c r="B176" s="38" t="s">
        <v>121</v>
      </c>
      <c r="C176" s="38">
        <v>2.4</v>
      </c>
      <c r="D176" s="37" t="str">
        <f t="shared" si="4"/>
        <v>MPM 2.4</v>
      </c>
      <c r="E176" s="35" t="s">
        <v>127</v>
      </c>
      <c r="F176" s="42" t="s">
        <v>393</v>
      </c>
      <c r="G176" s="38" t="s">
        <v>321</v>
      </c>
      <c r="H176" s="38">
        <v>4.0999999999999996</v>
      </c>
      <c r="I176" s="37" t="str">
        <f t="shared" si="5"/>
        <v>PO 4.1</v>
      </c>
      <c r="J176" s="38" t="s">
        <v>464</v>
      </c>
      <c r="K176" s="35"/>
    </row>
    <row r="177" spans="1:11" ht="45" x14ac:dyDescent="0.25">
      <c r="A177" s="18">
        <v>2</v>
      </c>
      <c r="B177" s="18" t="s">
        <v>121</v>
      </c>
      <c r="C177" s="18">
        <v>2.5</v>
      </c>
      <c r="D177" s="37" t="str">
        <f t="shared" si="4"/>
        <v>MPM 2.5</v>
      </c>
      <c r="E177" s="12" t="s">
        <v>128</v>
      </c>
      <c r="F177" s="42"/>
      <c r="G177" s="38"/>
      <c r="H177" s="38"/>
      <c r="I177" s="37" t="str">
        <f t="shared" si="5"/>
        <v xml:space="preserve"> </v>
      </c>
      <c r="J177" s="38"/>
      <c r="K177" s="35"/>
    </row>
    <row r="178" spans="1:11" ht="30" x14ac:dyDescent="0.25">
      <c r="A178" s="38">
        <v>2</v>
      </c>
      <c r="B178" s="38" t="s">
        <v>121</v>
      </c>
      <c r="C178" s="38">
        <v>2.6</v>
      </c>
      <c r="D178" s="37" t="str">
        <f t="shared" si="4"/>
        <v>MPM 2.6</v>
      </c>
      <c r="E178" s="35" t="s">
        <v>129</v>
      </c>
      <c r="F178" s="42"/>
      <c r="G178" s="38"/>
      <c r="H178" s="38"/>
      <c r="I178" s="37" t="str">
        <f t="shared" si="5"/>
        <v xml:space="preserve"> </v>
      </c>
      <c r="J178" s="38"/>
      <c r="K178" s="35"/>
    </row>
    <row r="179" spans="1:11" ht="45" x14ac:dyDescent="0.25">
      <c r="A179" s="38">
        <v>3</v>
      </c>
      <c r="B179" s="38" t="s">
        <v>121</v>
      </c>
      <c r="C179" s="38">
        <v>3.1</v>
      </c>
      <c r="D179" s="37" t="str">
        <f t="shared" si="4"/>
        <v>MPM 3.1</v>
      </c>
      <c r="E179" s="35" t="s">
        <v>130</v>
      </c>
      <c r="F179" s="42"/>
      <c r="G179" s="38"/>
      <c r="H179" s="38"/>
      <c r="I179" s="37" t="str">
        <f t="shared" si="5"/>
        <v xml:space="preserve"> </v>
      </c>
      <c r="J179" s="38"/>
      <c r="K179" s="35"/>
    </row>
    <row r="180" spans="1:11" ht="45" x14ac:dyDescent="0.25">
      <c r="A180" s="38">
        <v>3</v>
      </c>
      <c r="B180" s="38" t="s">
        <v>121</v>
      </c>
      <c r="C180" s="38">
        <v>3.2</v>
      </c>
      <c r="D180" s="37" t="str">
        <f t="shared" si="4"/>
        <v>MPM 3.2</v>
      </c>
      <c r="E180" s="35" t="s">
        <v>131</v>
      </c>
      <c r="F180" s="42"/>
      <c r="G180" s="38"/>
      <c r="H180" s="38"/>
      <c r="I180" s="37" t="str">
        <f t="shared" si="5"/>
        <v xml:space="preserve"> </v>
      </c>
      <c r="J180" s="38"/>
      <c r="K180" s="35"/>
    </row>
    <row r="181" spans="1:11" x14ac:dyDescent="0.25">
      <c r="A181" s="38">
        <v>3</v>
      </c>
      <c r="B181" s="38" t="s">
        <v>121</v>
      </c>
      <c r="C181" s="38">
        <v>3.3</v>
      </c>
      <c r="D181" s="37" t="str">
        <f t="shared" si="4"/>
        <v>MPM 3.3</v>
      </c>
      <c r="E181" s="35" t="s">
        <v>132</v>
      </c>
      <c r="F181" s="42"/>
      <c r="G181" s="38"/>
      <c r="H181" s="38"/>
      <c r="I181" s="37" t="str">
        <f t="shared" si="5"/>
        <v xml:space="preserve"> </v>
      </c>
      <c r="J181" s="38"/>
      <c r="K181" s="35"/>
    </row>
    <row r="182" spans="1:11" ht="30" x14ac:dyDescent="0.25">
      <c r="A182" s="38">
        <v>3</v>
      </c>
      <c r="B182" s="38" t="s">
        <v>121</v>
      </c>
      <c r="C182" s="38">
        <v>3.4</v>
      </c>
      <c r="D182" s="37" t="str">
        <f t="shared" si="4"/>
        <v>MPM 3.4</v>
      </c>
      <c r="E182" s="35" t="s">
        <v>133</v>
      </c>
      <c r="F182" s="42"/>
      <c r="G182" s="38"/>
      <c r="H182" s="38"/>
      <c r="I182" s="37" t="str">
        <f t="shared" si="5"/>
        <v xml:space="preserve"> </v>
      </c>
      <c r="J182" s="38"/>
      <c r="K182" s="35"/>
    </row>
    <row r="183" spans="1:11" ht="45" x14ac:dyDescent="0.25">
      <c r="A183" s="18">
        <v>3</v>
      </c>
      <c r="B183" s="18" t="s">
        <v>121</v>
      </c>
      <c r="C183" s="18">
        <v>3.5</v>
      </c>
      <c r="D183" s="37" t="str">
        <f t="shared" si="4"/>
        <v>MPM 3.5</v>
      </c>
      <c r="E183" s="12" t="s">
        <v>134</v>
      </c>
      <c r="F183" s="42"/>
      <c r="G183" s="38"/>
      <c r="H183" s="38"/>
      <c r="I183" s="37" t="str">
        <f t="shared" si="5"/>
        <v xml:space="preserve"> </v>
      </c>
      <c r="J183" s="38"/>
      <c r="K183" s="35"/>
    </row>
    <row r="184" spans="1:11" ht="30" x14ac:dyDescent="0.25">
      <c r="A184" s="38">
        <v>3</v>
      </c>
      <c r="B184" s="38" t="s">
        <v>121</v>
      </c>
      <c r="C184" s="38">
        <v>3.6</v>
      </c>
      <c r="D184" s="37" t="str">
        <f t="shared" si="4"/>
        <v>MPM 3.6</v>
      </c>
      <c r="E184" s="35" t="s">
        <v>135</v>
      </c>
      <c r="F184" s="42"/>
      <c r="G184" s="38"/>
      <c r="H184" s="38"/>
      <c r="I184" s="37" t="str">
        <f t="shared" si="5"/>
        <v xml:space="preserve"> </v>
      </c>
      <c r="J184" s="38"/>
      <c r="K184" s="35"/>
    </row>
    <row r="185" spans="1:11" ht="60" x14ac:dyDescent="0.25">
      <c r="A185" s="38">
        <v>4</v>
      </c>
      <c r="B185" s="38" t="s">
        <v>121</v>
      </c>
      <c r="C185" s="38">
        <v>4.0999999999999996</v>
      </c>
      <c r="D185" s="37" t="str">
        <f t="shared" si="4"/>
        <v>MPM 4.1</v>
      </c>
      <c r="E185" s="35" t="s">
        <v>137</v>
      </c>
      <c r="F185" s="42"/>
      <c r="G185" s="38"/>
      <c r="H185" s="38"/>
      <c r="I185" s="37" t="str">
        <f t="shared" si="5"/>
        <v xml:space="preserve"> </v>
      </c>
      <c r="J185" s="38"/>
      <c r="K185" s="35"/>
    </row>
    <row r="186" spans="1:11" ht="45" x14ac:dyDescent="0.25">
      <c r="A186" s="38">
        <v>4</v>
      </c>
      <c r="B186" s="38" t="s">
        <v>121</v>
      </c>
      <c r="C186" s="38">
        <v>4.2</v>
      </c>
      <c r="D186" s="37" t="str">
        <f t="shared" si="4"/>
        <v>MPM 4.2</v>
      </c>
      <c r="E186" s="35" t="s">
        <v>136</v>
      </c>
      <c r="F186" s="42"/>
      <c r="G186" s="38"/>
      <c r="H186" s="38"/>
      <c r="I186" s="37" t="str">
        <f t="shared" si="5"/>
        <v xml:space="preserve"> </v>
      </c>
      <c r="J186" s="38"/>
      <c r="K186" s="35"/>
    </row>
    <row r="187" spans="1:11" ht="45" x14ac:dyDescent="0.25">
      <c r="A187" s="38">
        <v>4</v>
      </c>
      <c r="B187" s="38" t="s">
        <v>121</v>
      </c>
      <c r="C187" s="38">
        <v>4.3</v>
      </c>
      <c r="D187" s="37" t="str">
        <f t="shared" si="4"/>
        <v>MPM 4.3</v>
      </c>
      <c r="E187" s="35" t="s">
        <v>138</v>
      </c>
      <c r="F187" s="42"/>
      <c r="G187" s="38"/>
      <c r="H187" s="38"/>
      <c r="I187" s="37" t="str">
        <f t="shared" si="5"/>
        <v xml:space="preserve"> </v>
      </c>
      <c r="J187" s="38"/>
      <c r="K187" s="35"/>
    </row>
    <row r="188" spans="1:11" ht="45" x14ac:dyDescent="0.25">
      <c r="A188" s="38">
        <v>4</v>
      </c>
      <c r="B188" s="38" t="s">
        <v>121</v>
      </c>
      <c r="C188" s="38">
        <v>4.4000000000000004</v>
      </c>
      <c r="D188" s="37" t="str">
        <f t="shared" si="4"/>
        <v>MPM 4.4</v>
      </c>
      <c r="E188" s="35" t="s">
        <v>139</v>
      </c>
      <c r="F188" s="42"/>
      <c r="G188" s="38"/>
      <c r="H188" s="38"/>
      <c r="I188" s="37" t="str">
        <f t="shared" si="5"/>
        <v xml:space="preserve"> </v>
      </c>
      <c r="J188" s="38"/>
      <c r="K188" s="35"/>
    </row>
    <row r="189" spans="1:11" ht="45" x14ac:dyDescent="0.25">
      <c r="A189" s="38">
        <v>4</v>
      </c>
      <c r="B189" s="38" t="s">
        <v>121</v>
      </c>
      <c r="C189" s="38">
        <v>4.5</v>
      </c>
      <c r="D189" s="37" t="str">
        <f t="shared" si="4"/>
        <v>MPM 4.5</v>
      </c>
      <c r="E189" s="35" t="s">
        <v>140</v>
      </c>
      <c r="F189" s="42"/>
      <c r="G189" s="38"/>
      <c r="H189" s="38"/>
      <c r="I189" s="37" t="str">
        <f t="shared" si="5"/>
        <v xml:space="preserve"> </v>
      </c>
      <c r="J189" s="38"/>
      <c r="K189" s="35"/>
    </row>
    <row r="190" spans="1:11" ht="45" x14ac:dyDescent="0.25">
      <c r="A190" s="38">
        <v>5</v>
      </c>
      <c r="B190" s="38" t="s">
        <v>121</v>
      </c>
      <c r="C190" s="38">
        <v>5.0999999999999996</v>
      </c>
      <c r="D190" s="37" t="str">
        <f t="shared" si="4"/>
        <v>MPM 5.1</v>
      </c>
      <c r="E190" s="35" t="s">
        <v>141</v>
      </c>
      <c r="F190" s="42"/>
      <c r="G190" s="38"/>
      <c r="H190" s="38"/>
      <c r="I190" s="37" t="str">
        <f t="shared" si="5"/>
        <v xml:space="preserve"> </v>
      </c>
      <c r="J190" s="38"/>
      <c r="K190" s="35"/>
    </row>
    <row r="191" spans="1:11" ht="60" x14ac:dyDescent="0.25">
      <c r="A191" s="38">
        <v>5</v>
      </c>
      <c r="B191" s="38" t="s">
        <v>121</v>
      </c>
      <c r="C191" s="38">
        <v>5.2</v>
      </c>
      <c r="D191" s="37" t="str">
        <f t="shared" si="4"/>
        <v>MPM 5.2</v>
      </c>
      <c r="E191" s="35" t="s">
        <v>142</v>
      </c>
      <c r="F191" s="42"/>
      <c r="G191" s="38"/>
      <c r="H191" s="38"/>
      <c r="I191" s="37" t="str">
        <f t="shared" si="5"/>
        <v xml:space="preserve"> </v>
      </c>
      <c r="J191" s="38"/>
      <c r="K191" s="35"/>
    </row>
    <row r="192" spans="1:11" ht="75" x14ac:dyDescent="0.25">
      <c r="A192" s="38">
        <v>5</v>
      </c>
      <c r="B192" s="38" t="s">
        <v>121</v>
      </c>
      <c r="C192" s="38">
        <v>5.3</v>
      </c>
      <c r="D192" s="37" t="str">
        <f t="shared" si="4"/>
        <v>MPM 5.3</v>
      </c>
      <c r="E192" s="35" t="s">
        <v>143</v>
      </c>
      <c r="F192" s="42"/>
      <c r="G192" s="38"/>
      <c r="H192" s="38"/>
      <c r="I192" s="37" t="str">
        <f t="shared" si="5"/>
        <v xml:space="preserve"> </v>
      </c>
      <c r="J192" s="38"/>
      <c r="K192" s="35"/>
    </row>
    <row r="193" spans="1:11" x14ac:dyDescent="0.25">
      <c r="A193" s="18">
        <v>1</v>
      </c>
      <c r="B193" s="18" t="s">
        <v>144</v>
      </c>
      <c r="C193" s="18">
        <v>1.1000000000000001</v>
      </c>
      <c r="D193" s="37" t="str">
        <f t="shared" si="4"/>
        <v>MST 1.1</v>
      </c>
      <c r="E193" s="12" t="s">
        <v>145</v>
      </c>
      <c r="F193" s="42" t="s">
        <v>411</v>
      </c>
      <c r="G193" s="38" t="s">
        <v>342</v>
      </c>
      <c r="H193" s="38">
        <v>6.2</v>
      </c>
      <c r="I193" s="37" t="str">
        <f t="shared" si="5"/>
        <v>PW 6.2</v>
      </c>
      <c r="J193" s="38" t="s">
        <v>433</v>
      </c>
      <c r="K193" s="35" t="s">
        <v>476</v>
      </c>
    </row>
    <row r="194" spans="1:11" x14ac:dyDescent="0.25">
      <c r="A194" s="38">
        <v>1</v>
      </c>
      <c r="B194" s="38" t="s">
        <v>144</v>
      </c>
      <c r="C194" s="38">
        <v>1.1000000000000001</v>
      </c>
      <c r="D194" s="37" t="str">
        <f t="shared" si="4"/>
        <v>MST 1.1</v>
      </c>
      <c r="E194" s="35" t="s">
        <v>145</v>
      </c>
      <c r="F194" s="42" t="s">
        <v>395</v>
      </c>
      <c r="G194" s="38" t="s">
        <v>363</v>
      </c>
      <c r="H194" s="38">
        <v>1.1000000000000001</v>
      </c>
      <c r="I194" s="37" t="str">
        <f t="shared" si="5"/>
        <v>RV 1.1</v>
      </c>
      <c r="J194" s="38"/>
      <c r="K194" s="35"/>
    </row>
    <row r="195" spans="1:11" x14ac:dyDescent="0.25">
      <c r="A195" s="15">
        <v>1</v>
      </c>
      <c r="B195" s="15" t="s">
        <v>144</v>
      </c>
      <c r="C195" s="15">
        <v>1.1000000000000001</v>
      </c>
      <c r="D195" s="37" t="str">
        <f t="shared" ref="D195:D258" si="6">CONCATENATE(B195," ",C195)</f>
        <v>MST 1.1</v>
      </c>
      <c r="E195" s="12" t="s">
        <v>145</v>
      </c>
      <c r="F195" s="42" t="s">
        <v>393</v>
      </c>
      <c r="G195" s="38" t="s">
        <v>363</v>
      </c>
      <c r="H195" s="38">
        <v>2.1</v>
      </c>
      <c r="I195" s="37" t="str">
        <f t="shared" ref="I195:I258" si="7">CONCATENATE(G195," ",H195)</f>
        <v>RV 2.1</v>
      </c>
      <c r="J195" s="38">
        <v>1</v>
      </c>
      <c r="K195" s="35"/>
    </row>
    <row r="196" spans="1:11" ht="30" x14ac:dyDescent="0.25">
      <c r="A196" s="38">
        <v>1</v>
      </c>
      <c r="B196" s="38" t="s">
        <v>144</v>
      </c>
      <c r="C196" s="38">
        <v>1.2</v>
      </c>
      <c r="D196" s="37" t="str">
        <f t="shared" si="6"/>
        <v>MST 1.2</v>
      </c>
      <c r="E196" s="35" t="s">
        <v>146</v>
      </c>
      <c r="F196" s="42" t="s">
        <v>395</v>
      </c>
      <c r="G196" s="38" t="s">
        <v>363</v>
      </c>
      <c r="H196" s="38">
        <v>2.2000000000000002</v>
      </c>
      <c r="I196" s="37" t="str">
        <f t="shared" si="7"/>
        <v>RV 2.2</v>
      </c>
      <c r="J196" s="38"/>
      <c r="K196" s="35"/>
    </row>
    <row r="197" spans="1:11" ht="30" x14ac:dyDescent="0.25">
      <c r="A197" s="38">
        <v>2</v>
      </c>
      <c r="B197" s="38" t="s">
        <v>144</v>
      </c>
      <c r="C197" s="38">
        <v>2.1</v>
      </c>
      <c r="D197" s="37" t="str">
        <f t="shared" si="6"/>
        <v>MST 2.1</v>
      </c>
      <c r="E197" s="35" t="s">
        <v>147</v>
      </c>
      <c r="F197" s="42" t="s">
        <v>393</v>
      </c>
      <c r="G197" s="38" t="s">
        <v>342</v>
      </c>
      <c r="H197" s="38">
        <v>5.0999999999999996</v>
      </c>
      <c r="I197" s="37" t="str">
        <f t="shared" si="7"/>
        <v>PW 5.1</v>
      </c>
      <c r="J197" s="38" t="s">
        <v>474</v>
      </c>
      <c r="K197" s="35"/>
    </row>
    <row r="198" spans="1:11" ht="30" x14ac:dyDescent="0.25">
      <c r="A198" s="38">
        <v>2</v>
      </c>
      <c r="B198" s="38" t="s">
        <v>144</v>
      </c>
      <c r="C198" s="38">
        <v>2.1</v>
      </c>
      <c r="D198" s="37" t="str">
        <f t="shared" si="6"/>
        <v>MST 2.1</v>
      </c>
      <c r="E198" s="35" t="s">
        <v>147</v>
      </c>
      <c r="F198" s="42" t="s">
        <v>393</v>
      </c>
      <c r="G198" s="38" t="s">
        <v>363</v>
      </c>
      <c r="H198" s="38">
        <v>1.2</v>
      </c>
      <c r="I198" s="37" t="str">
        <f t="shared" si="7"/>
        <v>RV 1.2</v>
      </c>
      <c r="J198" s="38">
        <v>1</v>
      </c>
      <c r="K198" s="35"/>
    </row>
    <row r="199" spans="1:11" ht="30" x14ac:dyDescent="0.25">
      <c r="A199" s="37">
        <v>2</v>
      </c>
      <c r="B199" s="37" t="s">
        <v>144</v>
      </c>
      <c r="C199" s="37">
        <v>2.1</v>
      </c>
      <c r="D199" s="37" t="str">
        <f t="shared" si="6"/>
        <v>MST 2.1</v>
      </c>
      <c r="E199" s="35" t="s">
        <v>147</v>
      </c>
      <c r="F199" s="42" t="s">
        <v>393</v>
      </c>
      <c r="G199" s="38" t="s">
        <v>363</v>
      </c>
      <c r="H199" s="38">
        <v>1.3</v>
      </c>
      <c r="I199" s="37" t="str">
        <f t="shared" si="7"/>
        <v>RV 1.3</v>
      </c>
      <c r="J199" s="38" t="s">
        <v>433</v>
      </c>
      <c r="K199" s="35"/>
    </row>
    <row r="200" spans="1:11" ht="30" x14ac:dyDescent="0.25">
      <c r="A200" s="38">
        <v>2</v>
      </c>
      <c r="B200" s="38" t="s">
        <v>144</v>
      </c>
      <c r="C200" s="38">
        <v>2.1</v>
      </c>
      <c r="D200" s="37" t="str">
        <f t="shared" si="6"/>
        <v>MST 2.1</v>
      </c>
      <c r="E200" s="35" t="s">
        <v>147</v>
      </c>
      <c r="F200" s="42" t="s">
        <v>393</v>
      </c>
      <c r="G200" s="38" t="s">
        <v>363</v>
      </c>
      <c r="H200" s="38">
        <v>3.3</v>
      </c>
      <c r="I200" s="37" t="str">
        <f t="shared" si="7"/>
        <v>RV 3.3</v>
      </c>
      <c r="J200" s="38">
        <v>1</v>
      </c>
      <c r="K200" s="35"/>
    </row>
    <row r="201" spans="1:11" ht="30" x14ac:dyDescent="0.25">
      <c r="A201" s="18">
        <v>2</v>
      </c>
      <c r="B201" s="18" t="s">
        <v>144</v>
      </c>
      <c r="C201" s="18">
        <v>2.2000000000000002</v>
      </c>
      <c r="D201" s="37" t="str">
        <f t="shared" si="6"/>
        <v>MST 2.2</v>
      </c>
      <c r="E201" s="12" t="s">
        <v>148</v>
      </c>
      <c r="F201" s="42" t="s">
        <v>393</v>
      </c>
      <c r="G201" s="38" t="s">
        <v>321</v>
      </c>
      <c r="H201" s="38">
        <v>3.2</v>
      </c>
      <c r="I201" s="37" t="str">
        <f t="shared" si="7"/>
        <v>PO 3.2</v>
      </c>
      <c r="J201" s="38">
        <v>6</v>
      </c>
      <c r="K201" s="35"/>
    </row>
    <row r="202" spans="1:11" ht="30" x14ac:dyDescent="0.25">
      <c r="A202" s="38">
        <v>2</v>
      </c>
      <c r="B202" s="38" t="s">
        <v>144</v>
      </c>
      <c r="C202" s="38">
        <v>2.2000000000000002</v>
      </c>
      <c r="D202" s="37" t="str">
        <f t="shared" si="6"/>
        <v>MST 2.2</v>
      </c>
      <c r="E202" s="35" t="s">
        <v>148</v>
      </c>
      <c r="F202" s="42" t="s">
        <v>393</v>
      </c>
      <c r="G202" s="38" t="s">
        <v>342</v>
      </c>
      <c r="H202" s="38">
        <v>1.1000000000000001</v>
      </c>
      <c r="I202" s="37" t="str">
        <f t="shared" si="7"/>
        <v>PW 1.1</v>
      </c>
      <c r="J202" s="38" t="s">
        <v>435</v>
      </c>
      <c r="K202" s="35"/>
    </row>
    <row r="203" spans="1:11" ht="30" x14ac:dyDescent="0.25">
      <c r="A203" s="38">
        <v>2</v>
      </c>
      <c r="B203" s="38" t="s">
        <v>144</v>
      </c>
      <c r="C203" s="38">
        <v>2.2000000000000002</v>
      </c>
      <c r="D203" s="37" t="str">
        <f t="shared" si="6"/>
        <v>MST 2.2</v>
      </c>
      <c r="E203" s="35" t="s">
        <v>148</v>
      </c>
      <c r="F203" s="42" t="s">
        <v>393</v>
      </c>
      <c r="G203" s="38" t="s">
        <v>342</v>
      </c>
      <c r="H203" s="38">
        <v>8.1999999999999993</v>
      </c>
      <c r="I203" s="37" t="str">
        <f t="shared" si="7"/>
        <v>PW 8.2</v>
      </c>
      <c r="J203" s="38" t="s">
        <v>433</v>
      </c>
      <c r="K203" s="35"/>
    </row>
    <row r="204" spans="1:11" ht="30" x14ac:dyDescent="0.25">
      <c r="A204" s="37">
        <v>2</v>
      </c>
      <c r="B204" s="37" t="s">
        <v>144</v>
      </c>
      <c r="C204" s="37">
        <v>2.2000000000000002</v>
      </c>
      <c r="D204" s="37" t="str">
        <f t="shared" si="6"/>
        <v>MST 2.2</v>
      </c>
      <c r="E204" s="35" t="s">
        <v>148</v>
      </c>
      <c r="F204" s="42" t="s">
        <v>395</v>
      </c>
      <c r="G204" s="38" t="s">
        <v>363</v>
      </c>
      <c r="H204" s="38">
        <v>1.2</v>
      </c>
      <c r="I204" s="37" t="str">
        <f t="shared" si="7"/>
        <v>RV 1.2</v>
      </c>
      <c r="J204" s="38"/>
      <c r="K204" s="35"/>
    </row>
    <row r="205" spans="1:11" ht="30" x14ac:dyDescent="0.25">
      <c r="A205" s="38">
        <v>2</v>
      </c>
      <c r="B205" s="38" t="s">
        <v>144</v>
      </c>
      <c r="C205" s="38">
        <v>2.2000000000000002</v>
      </c>
      <c r="D205" s="37" t="str">
        <f t="shared" si="6"/>
        <v>MST 2.2</v>
      </c>
      <c r="E205" s="35" t="s">
        <v>148</v>
      </c>
      <c r="F205" s="42" t="s">
        <v>393</v>
      </c>
      <c r="G205" s="38" t="s">
        <v>363</v>
      </c>
      <c r="H205" s="38">
        <v>2.1</v>
      </c>
      <c r="I205" s="37" t="str">
        <f t="shared" si="7"/>
        <v>RV 2.1</v>
      </c>
      <c r="J205" s="38">
        <v>1</v>
      </c>
      <c r="K205" s="35"/>
    </row>
    <row r="206" spans="1:11" ht="30" x14ac:dyDescent="0.25">
      <c r="A206" s="38">
        <v>2</v>
      </c>
      <c r="B206" s="38" t="s">
        <v>144</v>
      </c>
      <c r="C206" s="38">
        <v>2.2000000000000002</v>
      </c>
      <c r="D206" s="37" t="str">
        <f t="shared" si="6"/>
        <v>MST 2.2</v>
      </c>
      <c r="E206" s="35" t="s">
        <v>148</v>
      </c>
      <c r="F206" s="42" t="s">
        <v>393</v>
      </c>
      <c r="G206" s="38" t="s">
        <v>363</v>
      </c>
      <c r="H206" s="38">
        <v>2.1</v>
      </c>
      <c r="I206" s="37" t="str">
        <f t="shared" si="7"/>
        <v>RV 2.1</v>
      </c>
      <c r="J206" s="38">
        <v>2</v>
      </c>
      <c r="K206" s="35"/>
    </row>
    <row r="207" spans="1:11" ht="45" x14ac:dyDescent="0.25">
      <c r="A207" s="38">
        <v>2</v>
      </c>
      <c r="B207" s="38" t="s">
        <v>144</v>
      </c>
      <c r="C207" s="38">
        <v>2.2999999999999998</v>
      </c>
      <c r="D207" s="37" t="str">
        <f t="shared" si="6"/>
        <v>MST 2.3</v>
      </c>
      <c r="E207" s="35" t="s">
        <v>149</v>
      </c>
      <c r="F207" s="42" t="s">
        <v>393</v>
      </c>
      <c r="G207" s="38" t="s">
        <v>342</v>
      </c>
      <c r="H207" s="38">
        <v>5.0999999999999996</v>
      </c>
      <c r="I207" s="37" t="str">
        <f t="shared" si="7"/>
        <v>PW 5.1</v>
      </c>
      <c r="J207" s="38" t="s">
        <v>474</v>
      </c>
      <c r="K207" s="35"/>
    </row>
    <row r="208" spans="1:11" ht="45" x14ac:dyDescent="0.25">
      <c r="A208" s="18">
        <v>2</v>
      </c>
      <c r="B208" s="18" t="s">
        <v>144</v>
      </c>
      <c r="C208" s="18">
        <v>2.2999999999999998</v>
      </c>
      <c r="D208" s="37" t="str">
        <f t="shared" si="6"/>
        <v>MST 2.3</v>
      </c>
      <c r="E208" s="12" t="s">
        <v>149</v>
      </c>
      <c r="F208" s="42" t="s">
        <v>393</v>
      </c>
      <c r="G208" s="38" t="s">
        <v>363</v>
      </c>
      <c r="H208" s="38">
        <v>2.2000000000000002</v>
      </c>
      <c r="I208" s="37" t="str">
        <f t="shared" si="7"/>
        <v>RV 2.2</v>
      </c>
      <c r="J208" s="38" t="s">
        <v>433</v>
      </c>
      <c r="K208" s="35"/>
    </row>
    <row r="209" spans="1:11" ht="45" x14ac:dyDescent="0.25">
      <c r="A209" s="18">
        <v>2</v>
      </c>
      <c r="B209" s="18" t="s">
        <v>144</v>
      </c>
      <c r="C209" s="18">
        <v>2.4</v>
      </c>
      <c r="D209" s="37" t="str">
        <f t="shared" si="6"/>
        <v>MST 2.4</v>
      </c>
      <c r="E209" s="12" t="s">
        <v>150</v>
      </c>
      <c r="F209" s="42" t="s">
        <v>393</v>
      </c>
      <c r="G209" s="38" t="s">
        <v>321</v>
      </c>
      <c r="H209" s="38">
        <v>3.2</v>
      </c>
      <c r="I209" s="37" t="str">
        <f t="shared" si="7"/>
        <v>PO 3.2</v>
      </c>
      <c r="J209" s="38">
        <v>5</v>
      </c>
      <c r="K209" s="35"/>
    </row>
    <row r="210" spans="1:11" ht="45" x14ac:dyDescent="0.25">
      <c r="A210" s="38">
        <v>2</v>
      </c>
      <c r="B210" s="38" t="s">
        <v>144</v>
      </c>
      <c r="C210" s="38">
        <v>2.4</v>
      </c>
      <c r="D210" s="37" t="str">
        <f t="shared" si="6"/>
        <v>MST 2.4</v>
      </c>
      <c r="E210" s="35" t="s">
        <v>150</v>
      </c>
      <c r="F210" s="42" t="s">
        <v>393</v>
      </c>
      <c r="G210" s="38" t="s">
        <v>363</v>
      </c>
      <c r="H210" s="38">
        <v>2.2000000000000002</v>
      </c>
      <c r="I210" s="37" t="str">
        <f t="shared" si="7"/>
        <v>RV 2.2</v>
      </c>
      <c r="J210" s="38">
        <v>3</v>
      </c>
      <c r="K210" s="35"/>
    </row>
    <row r="211" spans="1:11" ht="45" x14ac:dyDescent="0.25">
      <c r="A211" s="38">
        <v>2</v>
      </c>
      <c r="B211" s="38" t="s">
        <v>144</v>
      </c>
      <c r="C211" s="38">
        <v>2.4</v>
      </c>
      <c r="D211" s="37" t="str">
        <f t="shared" si="6"/>
        <v>MST 2.4</v>
      </c>
      <c r="E211" s="35" t="s">
        <v>150</v>
      </c>
      <c r="F211" s="42" t="s">
        <v>393</v>
      </c>
      <c r="G211" s="38" t="s">
        <v>363</v>
      </c>
      <c r="H211" s="38">
        <v>3.1</v>
      </c>
      <c r="I211" s="37" t="str">
        <f t="shared" si="7"/>
        <v>RV 3.1</v>
      </c>
      <c r="J211" s="38">
        <v>2</v>
      </c>
      <c r="K211" s="35"/>
    </row>
    <row r="212" spans="1:11" ht="45" x14ac:dyDescent="0.25">
      <c r="A212" s="38">
        <v>3</v>
      </c>
      <c r="B212" s="38" t="s">
        <v>144</v>
      </c>
      <c r="C212" s="38">
        <v>3.1</v>
      </c>
      <c r="D212" s="37" t="str">
        <f t="shared" si="6"/>
        <v>MST 3.1</v>
      </c>
      <c r="E212" s="35" t="s">
        <v>430</v>
      </c>
      <c r="F212" s="42" t="s">
        <v>393</v>
      </c>
      <c r="G212" s="38" t="s">
        <v>321</v>
      </c>
      <c r="H212" s="38">
        <v>3.1</v>
      </c>
      <c r="I212" s="37" t="str">
        <f t="shared" si="7"/>
        <v>PO 3.1</v>
      </c>
      <c r="J212" s="38" t="s">
        <v>459</v>
      </c>
      <c r="K212" s="35"/>
    </row>
    <row r="213" spans="1:11" ht="45" x14ac:dyDescent="0.25">
      <c r="A213" s="38">
        <v>3</v>
      </c>
      <c r="B213" s="38" t="s">
        <v>144</v>
      </c>
      <c r="C213" s="38">
        <v>3.1</v>
      </c>
      <c r="D213" s="37" t="str">
        <f t="shared" si="6"/>
        <v>MST 3.1</v>
      </c>
      <c r="E213" s="35" t="s">
        <v>430</v>
      </c>
      <c r="F213" s="42" t="s">
        <v>393</v>
      </c>
      <c r="G213" s="38" t="s">
        <v>321</v>
      </c>
      <c r="H213" s="38">
        <v>3.2</v>
      </c>
      <c r="I213" s="37" t="str">
        <f t="shared" si="7"/>
        <v>PO 3.2</v>
      </c>
      <c r="J213" s="38" t="s">
        <v>462</v>
      </c>
      <c r="K213" s="35"/>
    </row>
    <row r="214" spans="1:11" ht="45" x14ac:dyDescent="0.25">
      <c r="A214" s="38">
        <v>3</v>
      </c>
      <c r="B214" s="38" t="s">
        <v>144</v>
      </c>
      <c r="C214" s="38">
        <v>3.1</v>
      </c>
      <c r="D214" s="37" t="str">
        <f t="shared" si="6"/>
        <v>MST 3.1</v>
      </c>
      <c r="E214" s="35" t="s">
        <v>430</v>
      </c>
      <c r="F214" s="42" t="s">
        <v>393</v>
      </c>
      <c r="G214" s="38" t="s">
        <v>321</v>
      </c>
      <c r="H214" s="38">
        <v>5.0999999999999996</v>
      </c>
      <c r="I214" s="37" t="str">
        <f t="shared" si="7"/>
        <v>PO 5.1</v>
      </c>
      <c r="J214" s="38" t="s">
        <v>518</v>
      </c>
      <c r="K214" s="35"/>
    </row>
    <row r="215" spans="1:11" ht="45" x14ac:dyDescent="0.25">
      <c r="A215" s="38">
        <v>3</v>
      </c>
      <c r="B215" s="38" t="s">
        <v>144</v>
      </c>
      <c r="C215" s="38">
        <v>3.1</v>
      </c>
      <c r="D215" s="37" t="str">
        <f t="shared" si="6"/>
        <v>MST 3.1</v>
      </c>
      <c r="E215" s="35" t="s">
        <v>151</v>
      </c>
      <c r="F215" s="42" t="s">
        <v>393</v>
      </c>
      <c r="G215" s="38" t="s">
        <v>342</v>
      </c>
      <c r="H215" s="38">
        <v>8.1999999999999993</v>
      </c>
      <c r="I215" s="37" t="str">
        <f t="shared" si="7"/>
        <v>PW 8.2</v>
      </c>
      <c r="J215" s="38" t="s">
        <v>536</v>
      </c>
      <c r="K215" s="35"/>
    </row>
    <row r="216" spans="1:11" ht="45" x14ac:dyDescent="0.25">
      <c r="A216" s="38">
        <v>3</v>
      </c>
      <c r="B216" s="38" t="s">
        <v>144</v>
      </c>
      <c r="C216" s="38">
        <v>3.2</v>
      </c>
      <c r="D216" s="37" t="str">
        <f t="shared" si="6"/>
        <v>MST 3.2</v>
      </c>
      <c r="E216" s="35" t="s">
        <v>152</v>
      </c>
      <c r="F216" s="42" t="s">
        <v>393</v>
      </c>
      <c r="G216" s="38" t="s">
        <v>363</v>
      </c>
      <c r="H216" s="38">
        <v>1.2</v>
      </c>
      <c r="I216" s="37" t="str">
        <f t="shared" si="7"/>
        <v>RV 1.2</v>
      </c>
      <c r="J216" s="38">
        <v>1</v>
      </c>
      <c r="K216" s="35"/>
    </row>
    <row r="217" spans="1:11" ht="45" x14ac:dyDescent="0.25">
      <c r="A217" s="38">
        <v>3</v>
      </c>
      <c r="B217" s="38" t="s">
        <v>144</v>
      </c>
      <c r="C217" s="38">
        <v>3.3</v>
      </c>
      <c r="D217" s="37" t="str">
        <f t="shared" si="6"/>
        <v>MST 3.3</v>
      </c>
      <c r="E217" s="35" t="s">
        <v>153</v>
      </c>
      <c r="F217" s="42"/>
      <c r="G217" s="38"/>
      <c r="H217" s="38"/>
      <c r="I217" s="37" t="str">
        <f t="shared" si="7"/>
        <v xml:space="preserve"> </v>
      </c>
      <c r="J217" s="38"/>
      <c r="K217" s="35"/>
    </row>
    <row r="218" spans="1:11" ht="75" x14ac:dyDescent="0.25">
      <c r="A218" s="38">
        <v>4</v>
      </c>
      <c r="B218" s="38" t="s">
        <v>144</v>
      </c>
      <c r="C218" s="38">
        <v>4.0999999999999996</v>
      </c>
      <c r="D218" s="37" t="str">
        <f t="shared" si="6"/>
        <v>MST 4.1</v>
      </c>
      <c r="E218" s="35" t="s">
        <v>154</v>
      </c>
      <c r="F218" s="42" t="s">
        <v>393</v>
      </c>
      <c r="G218" s="38" t="s">
        <v>321</v>
      </c>
      <c r="H218" s="38">
        <v>3.3</v>
      </c>
      <c r="I218" s="37" t="str">
        <f t="shared" si="7"/>
        <v>PO 3.3</v>
      </c>
      <c r="J218" s="38">
        <v>1</v>
      </c>
      <c r="K218" s="35"/>
    </row>
    <row r="219" spans="1:11" ht="75" x14ac:dyDescent="0.25">
      <c r="A219" s="38">
        <v>4</v>
      </c>
      <c r="B219" s="38" t="s">
        <v>144</v>
      </c>
      <c r="C219" s="38">
        <v>4.0999999999999996</v>
      </c>
      <c r="D219" s="37" t="str">
        <f t="shared" si="6"/>
        <v>MST 4.1</v>
      </c>
      <c r="E219" s="35" t="s">
        <v>154</v>
      </c>
      <c r="F219" s="42" t="s">
        <v>393</v>
      </c>
      <c r="G219" s="38" t="s">
        <v>363</v>
      </c>
      <c r="H219" s="38">
        <v>1.1000000000000001</v>
      </c>
      <c r="I219" s="37" t="str">
        <f t="shared" si="7"/>
        <v>RV 1.1</v>
      </c>
      <c r="J219" s="38">
        <v>2</v>
      </c>
      <c r="K219" s="35"/>
    </row>
    <row r="220" spans="1:11" ht="75" x14ac:dyDescent="0.25">
      <c r="A220" s="38">
        <v>4</v>
      </c>
      <c r="B220" s="38" t="s">
        <v>144</v>
      </c>
      <c r="C220" s="38">
        <v>4.0999999999999996</v>
      </c>
      <c r="D220" s="37" t="str">
        <f t="shared" si="6"/>
        <v>MST 4.1</v>
      </c>
      <c r="E220" s="35" t="s">
        <v>154</v>
      </c>
      <c r="F220" s="42" t="s">
        <v>393</v>
      </c>
      <c r="G220" s="38" t="s">
        <v>363</v>
      </c>
      <c r="H220" s="38">
        <v>3.3</v>
      </c>
      <c r="I220" s="37" t="str">
        <f t="shared" si="7"/>
        <v>RV 3.3</v>
      </c>
      <c r="J220" s="38">
        <v>1</v>
      </c>
      <c r="K220" s="35"/>
    </row>
    <row r="221" spans="1:11" x14ac:dyDescent="0.25">
      <c r="A221" s="38">
        <v>1</v>
      </c>
      <c r="B221" s="38" t="s">
        <v>166</v>
      </c>
      <c r="C221" s="38">
        <v>1.1000000000000001</v>
      </c>
      <c r="D221" s="37" t="str">
        <f t="shared" si="6"/>
        <v>OT 1.1</v>
      </c>
      <c r="E221" s="35" t="s">
        <v>167</v>
      </c>
      <c r="F221" s="42" t="s">
        <v>393</v>
      </c>
      <c r="G221" s="38" t="s">
        <v>321</v>
      </c>
      <c r="H221" s="38">
        <v>2.2000000000000002</v>
      </c>
      <c r="I221" s="37" t="str">
        <f t="shared" si="7"/>
        <v>PO 2.2</v>
      </c>
      <c r="J221" s="38">
        <v>4</v>
      </c>
      <c r="K221" s="35"/>
    </row>
    <row r="222" spans="1:11" x14ac:dyDescent="0.25">
      <c r="A222" s="18">
        <v>2</v>
      </c>
      <c r="B222" s="18" t="s">
        <v>166</v>
      </c>
      <c r="C222" s="18">
        <v>2.1</v>
      </c>
      <c r="D222" s="37" t="str">
        <f t="shared" si="6"/>
        <v>OT 2.1</v>
      </c>
      <c r="E222" s="12" t="s">
        <v>168</v>
      </c>
      <c r="F222" s="42" t="s">
        <v>411</v>
      </c>
      <c r="G222" s="38" t="s">
        <v>321</v>
      </c>
      <c r="H222" s="38">
        <v>2.1</v>
      </c>
      <c r="I222" s="37" t="str">
        <f t="shared" si="7"/>
        <v>PO 2.1</v>
      </c>
      <c r="J222" s="38" t="s">
        <v>436</v>
      </c>
      <c r="K222" s="35" t="s">
        <v>490</v>
      </c>
    </row>
    <row r="223" spans="1:11" x14ac:dyDescent="0.25">
      <c r="A223" s="38">
        <v>2</v>
      </c>
      <c r="B223" s="38" t="s">
        <v>166</v>
      </c>
      <c r="C223" s="38">
        <v>2.1</v>
      </c>
      <c r="D223" s="37" t="str">
        <f t="shared" si="6"/>
        <v>OT 2.1</v>
      </c>
      <c r="E223" s="35" t="s">
        <v>168</v>
      </c>
      <c r="F223" s="42" t="s">
        <v>411</v>
      </c>
      <c r="G223" s="38" t="s">
        <v>342</v>
      </c>
      <c r="H223" s="38">
        <v>2.1</v>
      </c>
      <c r="I223" s="37" t="str">
        <f t="shared" si="7"/>
        <v>PW 2.1</v>
      </c>
      <c r="J223" s="38" t="s">
        <v>466</v>
      </c>
      <c r="K223" s="35" t="s">
        <v>467</v>
      </c>
    </row>
    <row r="224" spans="1:11" x14ac:dyDescent="0.25">
      <c r="A224" s="38">
        <v>2</v>
      </c>
      <c r="B224" s="38" t="s">
        <v>166</v>
      </c>
      <c r="C224" s="38">
        <v>2.2000000000000002</v>
      </c>
      <c r="D224" s="37" t="str">
        <f t="shared" si="6"/>
        <v>OT 2.2</v>
      </c>
      <c r="E224" s="35" t="s">
        <v>169</v>
      </c>
      <c r="F224" s="42" t="s">
        <v>393</v>
      </c>
      <c r="G224" s="38" t="s">
        <v>321</v>
      </c>
      <c r="H224" s="38">
        <v>2.2000000000000002</v>
      </c>
      <c r="I224" s="37" t="str">
        <f t="shared" si="7"/>
        <v>PO 2.2</v>
      </c>
      <c r="J224" s="38" t="s">
        <v>440</v>
      </c>
      <c r="K224" s="35"/>
    </row>
    <row r="225" spans="1:11" x14ac:dyDescent="0.25">
      <c r="A225" s="37">
        <v>2</v>
      </c>
      <c r="B225" s="37" t="s">
        <v>166</v>
      </c>
      <c r="C225" s="37">
        <v>2.2000000000000002</v>
      </c>
      <c r="D225" s="37" t="str">
        <f t="shared" si="6"/>
        <v>OT 2.2</v>
      </c>
      <c r="E225" s="77" t="s">
        <v>169</v>
      </c>
      <c r="F225" s="42" t="s">
        <v>393</v>
      </c>
      <c r="G225" s="38" t="s">
        <v>342</v>
      </c>
      <c r="H225" s="38">
        <v>1.1000000000000001</v>
      </c>
      <c r="I225" s="37" t="str">
        <f t="shared" si="7"/>
        <v>PW 1.1</v>
      </c>
      <c r="J225" s="38">
        <v>1</v>
      </c>
      <c r="K225" s="35"/>
    </row>
    <row r="226" spans="1:11" ht="30" x14ac:dyDescent="0.25">
      <c r="A226" s="38">
        <v>3</v>
      </c>
      <c r="B226" s="38" t="s">
        <v>166</v>
      </c>
      <c r="C226" s="38">
        <v>3.1</v>
      </c>
      <c r="D226" s="37" t="str">
        <f t="shared" si="6"/>
        <v>OT 3.1</v>
      </c>
      <c r="E226" s="35" t="s">
        <v>170</v>
      </c>
      <c r="F226" s="42" t="s">
        <v>393</v>
      </c>
      <c r="G226" s="38" t="s">
        <v>342</v>
      </c>
      <c r="H226" s="38">
        <v>1.1000000000000001</v>
      </c>
      <c r="I226" s="37" t="str">
        <f t="shared" si="7"/>
        <v>PW 1.1</v>
      </c>
      <c r="J226" s="38">
        <v>1</v>
      </c>
      <c r="K226" s="35"/>
    </row>
    <row r="227" spans="1:11" ht="30" x14ac:dyDescent="0.25">
      <c r="A227" s="38">
        <v>3</v>
      </c>
      <c r="B227" s="38" t="s">
        <v>166</v>
      </c>
      <c r="C227" s="38">
        <v>3.2</v>
      </c>
      <c r="D227" s="37" t="str">
        <f t="shared" si="6"/>
        <v>OT 3.2</v>
      </c>
      <c r="E227" s="35" t="s">
        <v>171</v>
      </c>
      <c r="F227" s="42" t="s">
        <v>393</v>
      </c>
      <c r="G227" s="38" t="s">
        <v>321</v>
      </c>
      <c r="H227" s="38">
        <v>2.1</v>
      </c>
      <c r="I227" s="37" t="str">
        <f t="shared" si="7"/>
        <v>PO 2.1</v>
      </c>
      <c r="J227" s="38" t="s">
        <v>493</v>
      </c>
      <c r="K227" s="35"/>
    </row>
    <row r="228" spans="1:11" ht="30" x14ac:dyDescent="0.25">
      <c r="A228" s="18">
        <v>3</v>
      </c>
      <c r="B228" s="18" t="s">
        <v>166</v>
      </c>
      <c r="C228" s="18">
        <v>3.2</v>
      </c>
      <c r="D228" s="37" t="str">
        <f t="shared" si="6"/>
        <v>OT 3.2</v>
      </c>
      <c r="E228" s="12" t="s">
        <v>171</v>
      </c>
      <c r="F228" s="42" t="s">
        <v>393</v>
      </c>
      <c r="G228" s="38" t="s">
        <v>321</v>
      </c>
      <c r="H228" s="38">
        <v>2.2000000000000002</v>
      </c>
      <c r="I228" s="37" t="str">
        <f t="shared" si="7"/>
        <v>PO 2.2</v>
      </c>
      <c r="J228" s="38" t="s">
        <v>438</v>
      </c>
      <c r="K228" s="35"/>
    </row>
    <row r="229" spans="1:11" ht="30" x14ac:dyDescent="0.25">
      <c r="A229" s="18">
        <v>3</v>
      </c>
      <c r="B229" s="18" t="s">
        <v>166</v>
      </c>
      <c r="C229" s="18">
        <v>3.3</v>
      </c>
      <c r="D229" s="37" t="str">
        <f t="shared" si="6"/>
        <v>OT 3.3</v>
      </c>
      <c r="E229" s="12" t="s">
        <v>172</v>
      </c>
      <c r="F229" s="42" t="s">
        <v>411</v>
      </c>
      <c r="G229" s="38" t="s">
        <v>321</v>
      </c>
      <c r="H229" s="38">
        <v>2.1</v>
      </c>
      <c r="I229" s="37" t="str">
        <f t="shared" si="7"/>
        <v>PO 2.1</v>
      </c>
      <c r="J229" s="38">
        <v>4</v>
      </c>
      <c r="K229" s="35" t="s">
        <v>491</v>
      </c>
    </row>
    <row r="230" spans="1:11" ht="18" customHeight="1" x14ac:dyDescent="0.25">
      <c r="A230" s="38">
        <v>3</v>
      </c>
      <c r="B230" s="38" t="s">
        <v>166</v>
      </c>
      <c r="C230" s="38">
        <v>3.3</v>
      </c>
      <c r="D230" s="37" t="str">
        <f t="shared" si="6"/>
        <v>OT 3.3</v>
      </c>
      <c r="E230" s="35" t="s">
        <v>172</v>
      </c>
      <c r="F230" s="42" t="s">
        <v>393</v>
      </c>
      <c r="G230" s="38" t="s">
        <v>321</v>
      </c>
      <c r="H230" s="38">
        <v>2.2000000000000002</v>
      </c>
      <c r="I230" s="37" t="str">
        <f t="shared" si="7"/>
        <v>PO 2.2</v>
      </c>
      <c r="J230" s="38">
        <v>3</v>
      </c>
      <c r="K230" s="35"/>
    </row>
    <row r="231" spans="1:11" ht="30" x14ac:dyDescent="0.25">
      <c r="A231" s="38">
        <v>3</v>
      </c>
      <c r="B231" s="38" t="s">
        <v>166</v>
      </c>
      <c r="C231" s="38">
        <v>3.4</v>
      </c>
      <c r="D231" s="37" t="str">
        <f t="shared" si="6"/>
        <v>OT 3.4</v>
      </c>
      <c r="E231" s="35" t="s">
        <v>173</v>
      </c>
      <c r="F231" s="42" t="s">
        <v>393</v>
      </c>
      <c r="G231" s="38" t="s">
        <v>321</v>
      </c>
      <c r="H231" s="38">
        <v>2.2000000000000002</v>
      </c>
      <c r="I231" s="37" t="str">
        <f t="shared" si="7"/>
        <v>PO 2.2</v>
      </c>
      <c r="J231" s="38" t="s">
        <v>457</v>
      </c>
      <c r="K231" s="35"/>
    </row>
    <row r="232" spans="1:11" ht="30" x14ac:dyDescent="0.25">
      <c r="A232" s="18">
        <v>3</v>
      </c>
      <c r="B232" s="18" t="s">
        <v>166</v>
      </c>
      <c r="C232" s="18">
        <v>3.4</v>
      </c>
      <c r="D232" s="37" t="str">
        <f t="shared" si="6"/>
        <v>OT 3.4</v>
      </c>
      <c r="E232" s="12" t="s">
        <v>173</v>
      </c>
      <c r="F232" s="42" t="s">
        <v>393</v>
      </c>
      <c r="G232" s="38" t="s">
        <v>321</v>
      </c>
      <c r="H232" s="38">
        <v>2.2999999999999998</v>
      </c>
      <c r="I232" s="37" t="str">
        <f t="shared" si="7"/>
        <v>PO 2.3</v>
      </c>
      <c r="J232" s="38">
        <v>3</v>
      </c>
      <c r="K232" s="35" t="s">
        <v>429</v>
      </c>
    </row>
    <row r="233" spans="1:11" ht="30" x14ac:dyDescent="0.25">
      <c r="A233" s="18">
        <v>3</v>
      </c>
      <c r="B233" s="18" t="s">
        <v>166</v>
      </c>
      <c r="C233" s="18">
        <v>3.4</v>
      </c>
      <c r="D233" s="37" t="str">
        <f t="shared" si="6"/>
        <v>OT 3.4</v>
      </c>
      <c r="E233" s="12" t="s">
        <v>173</v>
      </c>
      <c r="F233" s="42" t="s">
        <v>411</v>
      </c>
      <c r="G233" s="38" t="s">
        <v>342</v>
      </c>
      <c r="H233" s="38">
        <v>2.1</v>
      </c>
      <c r="I233" s="37" t="str">
        <f t="shared" si="7"/>
        <v>PW 2.1</v>
      </c>
      <c r="J233" s="38" t="s">
        <v>466</v>
      </c>
      <c r="K233" s="35" t="s">
        <v>468</v>
      </c>
    </row>
    <row r="234" spans="1:11" ht="30" x14ac:dyDescent="0.25">
      <c r="A234" s="38">
        <v>3</v>
      </c>
      <c r="B234" s="38" t="s">
        <v>166</v>
      </c>
      <c r="C234" s="38">
        <v>3.5</v>
      </c>
      <c r="D234" s="37" t="str">
        <f t="shared" si="6"/>
        <v>OT 3.5</v>
      </c>
      <c r="E234" s="35" t="s">
        <v>174</v>
      </c>
      <c r="F234" s="42" t="s">
        <v>393</v>
      </c>
      <c r="G234" s="38" t="s">
        <v>321</v>
      </c>
      <c r="H234" s="38">
        <v>2.2000000000000002</v>
      </c>
      <c r="I234" s="37" t="str">
        <f t="shared" si="7"/>
        <v>PO 2.2</v>
      </c>
      <c r="J234" s="38" t="s">
        <v>441</v>
      </c>
      <c r="K234" s="35"/>
    </row>
    <row r="235" spans="1:11" ht="30" x14ac:dyDescent="0.25">
      <c r="A235" s="18">
        <v>3</v>
      </c>
      <c r="B235" s="18" t="s">
        <v>166</v>
      </c>
      <c r="C235" s="18">
        <v>3.6</v>
      </c>
      <c r="D235" s="37" t="str">
        <f t="shared" si="6"/>
        <v>OT 3.6</v>
      </c>
      <c r="E235" s="12" t="s">
        <v>175</v>
      </c>
      <c r="F235" s="42" t="s">
        <v>393</v>
      </c>
      <c r="G235" s="38" t="s">
        <v>321</v>
      </c>
      <c r="H235" s="38">
        <v>2.2000000000000002</v>
      </c>
      <c r="I235" s="37" t="str">
        <f t="shared" si="7"/>
        <v>PO 2.2</v>
      </c>
      <c r="J235" s="38">
        <v>5</v>
      </c>
      <c r="K235" s="35"/>
    </row>
    <row r="236" spans="1:11" x14ac:dyDescent="0.25">
      <c r="A236" s="38">
        <v>1</v>
      </c>
      <c r="B236" s="38" t="s">
        <v>199</v>
      </c>
      <c r="C236" s="38">
        <v>1.1000000000000001</v>
      </c>
      <c r="D236" s="37" t="str">
        <f t="shared" si="6"/>
        <v>PAD 1.1</v>
      </c>
      <c r="E236" s="35" t="s">
        <v>200</v>
      </c>
      <c r="F236" s="42"/>
      <c r="G236" s="38"/>
      <c r="H236" s="38"/>
      <c r="I236" s="37" t="str">
        <f t="shared" si="7"/>
        <v xml:space="preserve"> </v>
      </c>
      <c r="J236" s="38"/>
      <c r="K236" s="35"/>
    </row>
    <row r="237" spans="1:11" ht="30" x14ac:dyDescent="0.25">
      <c r="A237" s="38">
        <v>2</v>
      </c>
      <c r="B237" s="38" t="s">
        <v>199</v>
      </c>
      <c r="C237" s="38">
        <v>2.1</v>
      </c>
      <c r="D237" s="37" t="str">
        <f t="shared" si="6"/>
        <v>PAD 2.1</v>
      </c>
      <c r="E237" s="35" t="s">
        <v>201</v>
      </c>
      <c r="F237" s="42"/>
      <c r="G237" s="38"/>
      <c r="H237" s="38"/>
      <c r="I237" s="37" t="str">
        <f t="shared" si="7"/>
        <v xml:space="preserve"> </v>
      </c>
      <c r="J237" s="38"/>
      <c r="K237" s="35"/>
    </row>
    <row r="238" spans="1:11" x14ac:dyDescent="0.25">
      <c r="A238" s="38">
        <v>2</v>
      </c>
      <c r="B238" s="38" t="s">
        <v>199</v>
      </c>
      <c r="C238" s="38">
        <v>2.2000000000000002</v>
      </c>
      <c r="D238" s="37" t="str">
        <f t="shared" si="6"/>
        <v>PAD 2.2</v>
      </c>
      <c r="E238" s="35" t="s">
        <v>202</v>
      </c>
      <c r="F238" s="42"/>
      <c r="G238" s="38"/>
      <c r="H238" s="38"/>
      <c r="I238" s="37" t="str">
        <f t="shared" si="7"/>
        <v xml:space="preserve"> </v>
      </c>
      <c r="J238" s="38"/>
      <c r="K238" s="35"/>
    </row>
    <row r="239" spans="1:11" x14ac:dyDescent="0.25">
      <c r="A239" s="38">
        <v>2</v>
      </c>
      <c r="B239" s="38" t="s">
        <v>199</v>
      </c>
      <c r="C239" s="38">
        <v>2.2999999999999998</v>
      </c>
      <c r="D239" s="37" t="str">
        <f t="shared" si="6"/>
        <v>PAD 2.3</v>
      </c>
      <c r="E239" s="35" t="s">
        <v>203</v>
      </c>
      <c r="F239" s="42"/>
      <c r="G239" s="38"/>
      <c r="H239" s="38"/>
      <c r="I239" s="37" t="str">
        <f t="shared" si="7"/>
        <v xml:space="preserve"> </v>
      </c>
      <c r="J239" s="38"/>
      <c r="K239" s="35"/>
    </row>
    <row r="240" spans="1:11" ht="30" x14ac:dyDescent="0.25">
      <c r="A240" s="38">
        <v>3</v>
      </c>
      <c r="B240" s="38" t="s">
        <v>199</v>
      </c>
      <c r="C240" s="38">
        <v>3.1</v>
      </c>
      <c r="D240" s="37" t="str">
        <f t="shared" si="6"/>
        <v>PAD 3.1</v>
      </c>
      <c r="E240" s="35" t="s">
        <v>204</v>
      </c>
      <c r="F240" s="42"/>
      <c r="G240" s="38"/>
      <c r="H240" s="38"/>
      <c r="I240" s="37" t="str">
        <f t="shared" si="7"/>
        <v xml:space="preserve"> </v>
      </c>
      <c r="J240" s="38"/>
      <c r="K240" s="35"/>
    </row>
    <row r="241" spans="1:11" ht="45" x14ac:dyDescent="0.25">
      <c r="A241" s="38">
        <v>3</v>
      </c>
      <c r="B241" s="38" t="s">
        <v>199</v>
      </c>
      <c r="C241" s="38">
        <v>3.2</v>
      </c>
      <c r="D241" s="37" t="str">
        <f t="shared" si="6"/>
        <v>PAD 3.2</v>
      </c>
      <c r="E241" s="35" t="s">
        <v>508</v>
      </c>
      <c r="F241" s="42" t="s">
        <v>411</v>
      </c>
      <c r="G241" s="38" t="s">
        <v>321</v>
      </c>
      <c r="H241" s="38">
        <v>3.2</v>
      </c>
      <c r="I241" s="37" t="str">
        <f t="shared" si="7"/>
        <v>PO 3.2</v>
      </c>
      <c r="J241" s="38">
        <v>4</v>
      </c>
      <c r="K241" s="35" t="s">
        <v>461</v>
      </c>
    </row>
    <row r="242" spans="1:11" ht="45" x14ac:dyDescent="0.25">
      <c r="A242" s="38">
        <v>3</v>
      </c>
      <c r="B242" s="38" t="s">
        <v>199</v>
      </c>
      <c r="C242" s="38">
        <v>3.3</v>
      </c>
      <c r="D242" s="37" t="str">
        <f t="shared" si="6"/>
        <v>PAD 3.3</v>
      </c>
      <c r="E242" s="35" t="s">
        <v>206</v>
      </c>
      <c r="F242" s="42" t="s">
        <v>411</v>
      </c>
      <c r="G242" s="38" t="s">
        <v>321</v>
      </c>
      <c r="H242" s="38">
        <v>1.1000000000000001</v>
      </c>
      <c r="I242" s="37" t="str">
        <f t="shared" si="7"/>
        <v>PO 1.1</v>
      </c>
      <c r="J242" s="38">
        <v>2</v>
      </c>
      <c r="K242" s="35" t="s">
        <v>482</v>
      </c>
    </row>
    <row r="243" spans="1:11" ht="45" x14ac:dyDescent="0.25">
      <c r="A243" s="38">
        <v>3</v>
      </c>
      <c r="B243" s="38" t="s">
        <v>199</v>
      </c>
      <c r="C243" s="38">
        <v>3.3</v>
      </c>
      <c r="D243" s="37" t="str">
        <f t="shared" si="6"/>
        <v>PAD 3.3</v>
      </c>
      <c r="E243" s="35" t="s">
        <v>206</v>
      </c>
      <c r="F243" s="42" t="s">
        <v>393</v>
      </c>
      <c r="G243" s="38" t="s">
        <v>342</v>
      </c>
      <c r="H243" s="38">
        <v>7.2</v>
      </c>
      <c r="I243" s="37" t="str">
        <f t="shared" si="7"/>
        <v>PW 7.2</v>
      </c>
      <c r="J243" s="38">
        <v>8</v>
      </c>
      <c r="K243" s="35"/>
    </row>
    <row r="244" spans="1:11" ht="45" x14ac:dyDescent="0.25">
      <c r="A244" s="38">
        <v>3</v>
      </c>
      <c r="B244" s="38" t="s">
        <v>199</v>
      </c>
      <c r="C244" s="38">
        <v>3.3</v>
      </c>
      <c r="D244" s="37" t="str">
        <f t="shared" si="6"/>
        <v>PAD 3.3</v>
      </c>
      <c r="E244" s="35" t="s">
        <v>206</v>
      </c>
      <c r="F244" s="42"/>
      <c r="G244" s="38"/>
      <c r="H244" s="38"/>
      <c r="I244" s="37" t="str">
        <f t="shared" si="7"/>
        <v xml:space="preserve"> </v>
      </c>
      <c r="J244" s="38"/>
      <c r="K244" s="35"/>
    </row>
    <row r="245" spans="1:11" ht="30" x14ac:dyDescent="0.25">
      <c r="A245" s="38">
        <v>3</v>
      </c>
      <c r="B245" s="38" t="s">
        <v>199</v>
      </c>
      <c r="C245" s="38">
        <v>3.4</v>
      </c>
      <c r="D245" s="37" t="str">
        <f t="shared" si="6"/>
        <v>PAD 3.4</v>
      </c>
      <c r="E245" s="35" t="s">
        <v>207</v>
      </c>
      <c r="F245" s="42" t="s">
        <v>393</v>
      </c>
      <c r="G245" s="38" t="s">
        <v>321</v>
      </c>
      <c r="H245" s="38">
        <v>1.1000000000000001</v>
      </c>
      <c r="I245" s="37" t="str">
        <f t="shared" si="7"/>
        <v>PO 1.1</v>
      </c>
      <c r="J245" s="38" t="s">
        <v>434</v>
      </c>
      <c r="K245" s="35" t="s">
        <v>413</v>
      </c>
    </row>
    <row r="246" spans="1:11" ht="30" x14ac:dyDescent="0.25">
      <c r="A246" s="38">
        <v>3</v>
      </c>
      <c r="B246" s="38" t="s">
        <v>199</v>
      </c>
      <c r="C246" s="38">
        <v>3.5</v>
      </c>
      <c r="D246" s="37" t="str">
        <f t="shared" si="6"/>
        <v>PAD 3.5</v>
      </c>
      <c r="E246" s="35" t="s">
        <v>208</v>
      </c>
      <c r="F246" s="42"/>
      <c r="G246" s="38"/>
      <c r="H246" s="38"/>
      <c r="I246" s="37" t="str">
        <f t="shared" si="7"/>
        <v xml:space="preserve"> </v>
      </c>
      <c r="J246" s="38"/>
      <c r="K246" s="35"/>
    </row>
    <row r="247" spans="1:11" ht="30" x14ac:dyDescent="0.25">
      <c r="A247" s="38">
        <v>3</v>
      </c>
      <c r="B247" s="38" t="s">
        <v>199</v>
      </c>
      <c r="C247" s="38">
        <v>3.6</v>
      </c>
      <c r="D247" s="37" t="str">
        <f t="shared" si="6"/>
        <v>PAD 3.6</v>
      </c>
      <c r="E247" s="35" t="s">
        <v>209</v>
      </c>
      <c r="F247" s="42"/>
      <c r="G247" s="38"/>
      <c r="H247" s="38"/>
      <c r="I247" s="37" t="str">
        <f t="shared" si="7"/>
        <v xml:space="preserve"> </v>
      </c>
      <c r="J247" s="38"/>
      <c r="K247" s="35"/>
    </row>
    <row r="248" spans="1:11" ht="45" x14ac:dyDescent="0.25">
      <c r="A248" s="38">
        <v>1</v>
      </c>
      <c r="B248" s="38" t="s">
        <v>210</v>
      </c>
      <c r="C248" s="38">
        <v>1.1000000000000001</v>
      </c>
      <c r="D248" s="37" t="str">
        <f t="shared" si="6"/>
        <v>PCM 1.1</v>
      </c>
      <c r="E248" s="35" t="s">
        <v>399</v>
      </c>
      <c r="F248" s="42" t="s">
        <v>411</v>
      </c>
      <c r="G248" s="38" t="s">
        <v>321</v>
      </c>
      <c r="H248" s="38">
        <v>3.3</v>
      </c>
      <c r="I248" s="37" t="str">
        <f t="shared" si="7"/>
        <v>PO 3.3</v>
      </c>
      <c r="J248" s="38">
        <v>1</v>
      </c>
      <c r="K248" s="35" t="s">
        <v>505</v>
      </c>
    </row>
    <row r="249" spans="1:11" ht="30" x14ac:dyDescent="0.25">
      <c r="A249" s="38">
        <v>1</v>
      </c>
      <c r="B249" s="38" t="s">
        <v>210</v>
      </c>
      <c r="C249" s="38">
        <v>1.2</v>
      </c>
      <c r="D249" s="37" t="str">
        <f t="shared" si="6"/>
        <v>PCM 1.2</v>
      </c>
      <c r="E249" s="35" t="s">
        <v>463</v>
      </c>
      <c r="F249" s="42" t="s">
        <v>393</v>
      </c>
      <c r="G249" s="38" t="s">
        <v>321</v>
      </c>
      <c r="H249" s="38">
        <v>4.0999999999999996</v>
      </c>
      <c r="I249" s="37" t="str">
        <f t="shared" si="7"/>
        <v>PO 4.1</v>
      </c>
      <c r="J249" s="38">
        <v>4</v>
      </c>
      <c r="K249" s="35"/>
    </row>
    <row r="250" spans="1:11" x14ac:dyDescent="0.25">
      <c r="A250" s="38">
        <v>1</v>
      </c>
      <c r="B250" s="38" t="s">
        <v>210</v>
      </c>
      <c r="C250" s="38">
        <v>1.3</v>
      </c>
      <c r="D250" s="37" t="str">
        <f t="shared" si="6"/>
        <v>PCM 1.3</v>
      </c>
      <c r="E250" s="35" t="s">
        <v>213</v>
      </c>
      <c r="F250" s="42"/>
      <c r="G250" s="38"/>
      <c r="H250" s="38"/>
      <c r="I250" s="37" t="str">
        <f t="shared" si="7"/>
        <v xml:space="preserve"> </v>
      </c>
      <c r="J250" s="38"/>
      <c r="K250" s="35"/>
    </row>
    <row r="251" spans="1:11" ht="30" x14ac:dyDescent="0.25">
      <c r="A251" s="38">
        <v>2</v>
      </c>
      <c r="B251" s="38" t="s">
        <v>210</v>
      </c>
      <c r="C251" s="38">
        <v>2.1</v>
      </c>
      <c r="D251" s="37" t="str">
        <f t="shared" si="6"/>
        <v>PCM 2.1</v>
      </c>
      <c r="E251" s="35" t="s">
        <v>214</v>
      </c>
      <c r="F251" s="42" t="s">
        <v>393</v>
      </c>
      <c r="G251" s="38" t="s">
        <v>363</v>
      </c>
      <c r="H251" s="38">
        <v>3.4</v>
      </c>
      <c r="I251" s="37" t="str">
        <f t="shared" si="7"/>
        <v>RV 3.4</v>
      </c>
      <c r="J251" s="38">
        <v>2</v>
      </c>
      <c r="K251" s="35"/>
    </row>
    <row r="252" spans="1:11" ht="30" x14ac:dyDescent="0.25">
      <c r="A252" s="38">
        <v>2</v>
      </c>
      <c r="B252" s="38" t="s">
        <v>210</v>
      </c>
      <c r="C252" s="38">
        <v>2.2000000000000002</v>
      </c>
      <c r="D252" s="37" t="str">
        <f t="shared" si="6"/>
        <v>PCM 2.2</v>
      </c>
      <c r="E252" s="35" t="s">
        <v>215</v>
      </c>
      <c r="F252" s="42" t="s">
        <v>393</v>
      </c>
      <c r="G252" s="38" t="s">
        <v>363</v>
      </c>
      <c r="H252" s="38">
        <v>3.2</v>
      </c>
      <c r="I252" s="37" t="str">
        <f t="shared" si="7"/>
        <v>RV 3.2</v>
      </c>
      <c r="J252" s="38">
        <v>3</v>
      </c>
      <c r="K252" s="35"/>
    </row>
    <row r="253" spans="1:11" ht="30" x14ac:dyDescent="0.25">
      <c r="A253" s="38">
        <v>2</v>
      </c>
      <c r="B253" s="38" t="s">
        <v>210</v>
      </c>
      <c r="C253" s="38">
        <v>2.2000000000000002</v>
      </c>
      <c r="D253" s="37" t="str">
        <f t="shared" si="6"/>
        <v>PCM 2.2</v>
      </c>
      <c r="E253" s="35" t="s">
        <v>215</v>
      </c>
      <c r="F253" s="42"/>
      <c r="G253" s="38"/>
      <c r="H253" s="38"/>
      <c r="I253" s="37" t="str">
        <f t="shared" si="7"/>
        <v xml:space="preserve"> </v>
      </c>
      <c r="J253" s="38"/>
      <c r="K253" s="35"/>
    </row>
    <row r="254" spans="1:11" ht="30" x14ac:dyDescent="0.25">
      <c r="A254" s="38">
        <v>3</v>
      </c>
      <c r="B254" s="38" t="s">
        <v>210</v>
      </c>
      <c r="C254" s="38">
        <v>3.1</v>
      </c>
      <c r="D254" s="37" t="str">
        <f t="shared" si="6"/>
        <v>PCM 3.1</v>
      </c>
      <c r="E254" s="35" t="s">
        <v>216</v>
      </c>
      <c r="F254" s="42" t="s">
        <v>393</v>
      </c>
      <c r="G254" s="38" t="s">
        <v>363</v>
      </c>
      <c r="H254" s="38">
        <v>3.4</v>
      </c>
      <c r="I254" s="37" t="str">
        <f t="shared" si="7"/>
        <v>RV 3.4</v>
      </c>
      <c r="J254" s="38">
        <v>2</v>
      </c>
      <c r="K254" s="35"/>
    </row>
    <row r="255" spans="1:11" ht="30" x14ac:dyDescent="0.25">
      <c r="A255" s="38">
        <v>3</v>
      </c>
      <c r="B255" s="38" t="s">
        <v>210</v>
      </c>
      <c r="C255" s="38">
        <v>3.2</v>
      </c>
      <c r="D255" s="37" t="str">
        <f t="shared" si="6"/>
        <v>PCM 3.2</v>
      </c>
      <c r="E255" s="35" t="s">
        <v>403</v>
      </c>
      <c r="F255" s="42"/>
      <c r="G255" s="38"/>
      <c r="H255" s="38"/>
      <c r="I255" s="37" t="str">
        <f t="shared" si="7"/>
        <v xml:space="preserve"> </v>
      </c>
      <c r="J255" s="38"/>
      <c r="K255" s="35"/>
    </row>
    <row r="256" spans="1:11" ht="45" x14ac:dyDescent="0.25">
      <c r="A256" s="38">
        <v>3</v>
      </c>
      <c r="B256" s="38" t="s">
        <v>210</v>
      </c>
      <c r="C256" s="38">
        <v>3.3</v>
      </c>
      <c r="D256" s="37" t="str">
        <f t="shared" si="6"/>
        <v>PCM 3.3</v>
      </c>
      <c r="E256" s="35" t="s">
        <v>218</v>
      </c>
      <c r="F256" s="42" t="s">
        <v>393</v>
      </c>
      <c r="G256" s="38" t="s">
        <v>321</v>
      </c>
      <c r="H256" s="38">
        <v>4.0999999999999996</v>
      </c>
      <c r="I256" s="37" t="str">
        <f t="shared" si="7"/>
        <v>PO 4.1</v>
      </c>
      <c r="J256" s="38">
        <v>6</v>
      </c>
      <c r="K256" s="35"/>
    </row>
    <row r="257" spans="1:11" ht="30" x14ac:dyDescent="0.25">
      <c r="A257" s="38">
        <v>3</v>
      </c>
      <c r="B257" s="38" t="s">
        <v>210</v>
      </c>
      <c r="C257" s="38">
        <v>3.4</v>
      </c>
      <c r="D257" s="37" t="str">
        <f t="shared" si="6"/>
        <v>PCM 3.4</v>
      </c>
      <c r="E257" s="35" t="s">
        <v>219</v>
      </c>
      <c r="F257" s="42" t="s">
        <v>411</v>
      </c>
      <c r="G257" s="38" t="s">
        <v>321</v>
      </c>
      <c r="H257" s="38">
        <v>4.2</v>
      </c>
      <c r="I257" s="37" t="str">
        <f t="shared" si="7"/>
        <v>PO 4.2</v>
      </c>
      <c r="J257" s="38">
        <v>3</v>
      </c>
      <c r="K257" s="35" t="s">
        <v>513</v>
      </c>
    </row>
    <row r="258" spans="1:11" ht="30" x14ac:dyDescent="0.25">
      <c r="A258" s="38">
        <v>3</v>
      </c>
      <c r="B258" s="38" t="s">
        <v>210</v>
      </c>
      <c r="C258" s="38">
        <v>3.5</v>
      </c>
      <c r="D258" s="37" t="str">
        <f t="shared" si="6"/>
        <v>PCM 3.5</v>
      </c>
      <c r="E258" s="35" t="s">
        <v>220</v>
      </c>
      <c r="F258" s="42"/>
      <c r="G258" s="38"/>
      <c r="H258" s="38"/>
      <c r="I258" s="37" t="str">
        <f t="shared" si="7"/>
        <v xml:space="preserve"> </v>
      </c>
      <c r="J258" s="38"/>
      <c r="K258" s="35"/>
    </row>
    <row r="259" spans="1:11" ht="60" x14ac:dyDescent="0.25">
      <c r="A259" s="38">
        <v>4</v>
      </c>
      <c r="B259" s="38" t="s">
        <v>210</v>
      </c>
      <c r="C259" s="38">
        <v>4.0999999999999996</v>
      </c>
      <c r="D259" s="37" t="str">
        <f t="shared" ref="D259:D322" si="8">CONCATENATE(B259," ",C259)</f>
        <v>PCM 4.1</v>
      </c>
      <c r="E259" s="35" t="s">
        <v>504</v>
      </c>
      <c r="F259" s="42"/>
      <c r="G259" s="38"/>
      <c r="H259" s="38"/>
      <c r="I259" s="37" t="str">
        <f t="shared" ref="I259:I322" si="9">CONCATENATE(G259," ",H259)</f>
        <v xml:space="preserve"> </v>
      </c>
      <c r="J259" s="38"/>
      <c r="K259" s="35"/>
    </row>
    <row r="260" spans="1:11" x14ac:dyDescent="0.25">
      <c r="A260" s="38">
        <v>1</v>
      </c>
      <c r="B260" s="38" t="s">
        <v>230</v>
      </c>
      <c r="C260" s="38">
        <v>1.1000000000000001</v>
      </c>
      <c r="D260" s="37" t="str">
        <f t="shared" si="8"/>
        <v>PI 1.1</v>
      </c>
      <c r="E260" s="35" t="s">
        <v>231</v>
      </c>
      <c r="F260" s="42" t="s">
        <v>393</v>
      </c>
      <c r="G260" s="38" t="s">
        <v>321</v>
      </c>
      <c r="H260" s="38">
        <v>3.2</v>
      </c>
      <c r="I260" s="37" t="str">
        <f t="shared" si="9"/>
        <v>PO 3.2</v>
      </c>
      <c r="J260" s="38">
        <v>1</v>
      </c>
      <c r="K260" s="35" t="s">
        <v>502</v>
      </c>
    </row>
    <row r="261" spans="1:11" x14ac:dyDescent="0.25">
      <c r="A261" s="38">
        <v>2</v>
      </c>
      <c r="B261" s="38" t="s">
        <v>230</v>
      </c>
      <c r="C261" s="38">
        <v>2.1</v>
      </c>
      <c r="D261" s="37" t="str">
        <f t="shared" si="8"/>
        <v>PI 2.1</v>
      </c>
      <c r="E261" s="35" t="s">
        <v>232</v>
      </c>
      <c r="F261" s="42" t="s">
        <v>393</v>
      </c>
      <c r="G261" s="38" t="s">
        <v>342</v>
      </c>
      <c r="H261" s="38">
        <v>4.4000000000000004</v>
      </c>
      <c r="I261" s="37" t="str">
        <f t="shared" si="9"/>
        <v>PW 4.4</v>
      </c>
      <c r="J261" s="38">
        <v>5</v>
      </c>
      <c r="K261" s="35"/>
    </row>
    <row r="262" spans="1:11" ht="30" x14ac:dyDescent="0.25">
      <c r="A262" s="38">
        <v>2</v>
      </c>
      <c r="B262" s="38" t="s">
        <v>230</v>
      </c>
      <c r="C262" s="38">
        <v>2.2000000000000002</v>
      </c>
      <c r="D262" s="37" t="str">
        <f t="shared" si="8"/>
        <v>PI 2.2</v>
      </c>
      <c r="E262" s="35" t="s">
        <v>233</v>
      </c>
      <c r="F262" s="42" t="s">
        <v>411</v>
      </c>
      <c r="G262" s="38" t="s">
        <v>321</v>
      </c>
      <c r="H262" s="38">
        <v>5.0999999999999996</v>
      </c>
      <c r="I262" s="37" t="str">
        <f t="shared" si="9"/>
        <v>PO 5.1</v>
      </c>
      <c r="J262" s="38">
        <v>5</v>
      </c>
      <c r="K262" s="35" t="s">
        <v>519</v>
      </c>
    </row>
    <row r="263" spans="1:11" ht="30" x14ac:dyDescent="0.25">
      <c r="A263" s="38">
        <v>2</v>
      </c>
      <c r="B263" s="38" t="s">
        <v>230</v>
      </c>
      <c r="C263" s="38">
        <v>2.2000000000000002</v>
      </c>
      <c r="D263" s="37" t="str">
        <f t="shared" si="8"/>
        <v>PI 2.2</v>
      </c>
      <c r="E263" s="35" t="s">
        <v>233</v>
      </c>
      <c r="F263" s="42" t="s">
        <v>411</v>
      </c>
      <c r="G263" s="38" t="s">
        <v>321</v>
      </c>
      <c r="H263" s="38">
        <v>5.2</v>
      </c>
      <c r="I263" s="37" t="str">
        <f t="shared" si="9"/>
        <v>PO 5.2</v>
      </c>
      <c r="J263" s="38">
        <v>6</v>
      </c>
      <c r="K263" s="35" t="s">
        <v>521</v>
      </c>
    </row>
    <row r="264" spans="1:11" ht="45" x14ac:dyDescent="0.25">
      <c r="A264" s="38">
        <v>2</v>
      </c>
      <c r="B264" s="38" t="s">
        <v>230</v>
      </c>
      <c r="C264" s="38">
        <v>2.4</v>
      </c>
      <c r="D264" s="37" t="str">
        <f t="shared" si="8"/>
        <v>PI 2.4</v>
      </c>
      <c r="E264" s="35" t="s">
        <v>431</v>
      </c>
      <c r="F264" s="42" t="s">
        <v>393</v>
      </c>
      <c r="G264" s="38" t="s">
        <v>321</v>
      </c>
      <c r="H264" s="38">
        <v>3.1</v>
      </c>
      <c r="I264" s="37" t="str">
        <f t="shared" si="9"/>
        <v>PO 3.1</v>
      </c>
      <c r="J264" s="38" t="s">
        <v>438</v>
      </c>
      <c r="K264" s="35"/>
    </row>
    <row r="265" spans="1:11" ht="45" x14ac:dyDescent="0.25">
      <c r="A265" s="38">
        <v>2</v>
      </c>
      <c r="B265" s="38" t="s">
        <v>230</v>
      </c>
      <c r="C265" s="38">
        <v>2.4</v>
      </c>
      <c r="D265" s="37" t="str">
        <f t="shared" si="8"/>
        <v>PI 2.4</v>
      </c>
      <c r="E265" s="35" t="s">
        <v>235</v>
      </c>
      <c r="F265" s="42" t="s">
        <v>411</v>
      </c>
      <c r="G265" s="38" t="s">
        <v>342</v>
      </c>
      <c r="H265" s="38">
        <v>9.1</v>
      </c>
      <c r="I265" s="37" t="str">
        <f t="shared" si="9"/>
        <v>PW 9.1</v>
      </c>
      <c r="J265" s="38">
        <v>1</v>
      </c>
      <c r="K265" s="35" t="s">
        <v>479</v>
      </c>
    </row>
    <row r="266" spans="1:11" ht="30" x14ac:dyDescent="0.25">
      <c r="A266" s="38">
        <v>2</v>
      </c>
      <c r="B266" s="38" t="s">
        <v>230</v>
      </c>
      <c r="C266" s="38">
        <v>2.5</v>
      </c>
      <c r="D266" s="37" t="str">
        <f t="shared" si="8"/>
        <v>PI 2.5</v>
      </c>
      <c r="E266" s="35" t="s">
        <v>236</v>
      </c>
      <c r="F266" s="42" t="s">
        <v>411</v>
      </c>
      <c r="G266" s="38" t="s">
        <v>321</v>
      </c>
      <c r="H266" s="38">
        <v>4.0999999999999996</v>
      </c>
      <c r="I266" s="37" t="str">
        <f t="shared" si="9"/>
        <v>PO 4.1</v>
      </c>
      <c r="J266" s="38">
        <v>4</v>
      </c>
      <c r="K266" s="35" t="s">
        <v>458</v>
      </c>
    </row>
    <row r="267" spans="1:11" ht="30" x14ac:dyDescent="0.25">
      <c r="A267" s="38">
        <v>2</v>
      </c>
      <c r="B267" s="38" t="s">
        <v>230</v>
      </c>
      <c r="C267" s="38">
        <v>2.5</v>
      </c>
      <c r="D267" s="37" t="str">
        <f t="shared" si="8"/>
        <v>PI 2.5</v>
      </c>
      <c r="E267" s="35" t="s">
        <v>236</v>
      </c>
      <c r="F267" s="42" t="s">
        <v>411</v>
      </c>
      <c r="G267" s="38" t="s">
        <v>342</v>
      </c>
      <c r="H267" s="38">
        <v>4.4000000000000004</v>
      </c>
      <c r="I267" s="37" t="str">
        <f t="shared" si="9"/>
        <v>PW 4.4</v>
      </c>
      <c r="J267" s="38">
        <v>4</v>
      </c>
      <c r="K267" s="35" t="s">
        <v>532</v>
      </c>
    </row>
    <row r="268" spans="1:11" ht="30" x14ac:dyDescent="0.25">
      <c r="A268" s="38">
        <v>2</v>
      </c>
      <c r="B268" s="38" t="s">
        <v>230</v>
      </c>
      <c r="C268" s="38">
        <v>2.6</v>
      </c>
      <c r="D268" s="37" t="str">
        <f t="shared" si="8"/>
        <v>PI 2.6</v>
      </c>
      <c r="E268" s="35" t="s">
        <v>237</v>
      </c>
      <c r="F268" s="42" t="s">
        <v>411</v>
      </c>
      <c r="G268" s="38" t="s">
        <v>321</v>
      </c>
      <c r="H268" s="38">
        <v>3.1</v>
      </c>
      <c r="I268" s="37" t="str">
        <f t="shared" si="9"/>
        <v>PO 3.1</v>
      </c>
      <c r="J268" s="38">
        <v>5</v>
      </c>
      <c r="K268" s="35" t="s">
        <v>456</v>
      </c>
    </row>
    <row r="269" spans="1:11" ht="45" x14ac:dyDescent="0.25">
      <c r="A269" s="38">
        <v>3</v>
      </c>
      <c r="B269" s="38" t="s">
        <v>230</v>
      </c>
      <c r="C269" s="38">
        <v>3.1</v>
      </c>
      <c r="D269" s="37" t="str">
        <f t="shared" si="8"/>
        <v>PI 3.1</v>
      </c>
      <c r="E269" s="35" t="s">
        <v>238</v>
      </c>
      <c r="F269" s="42"/>
      <c r="G269" s="38"/>
      <c r="H269" s="38"/>
      <c r="I269" s="37" t="str">
        <f t="shared" si="9"/>
        <v xml:space="preserve"> </v>
      </c>
      <c r="J269" s="38"/>
      <c r="K269" s="35"/>
    </row>
    <row r="270" spans="1:11" ht="45" x14ac:dyDescent="0.25">
      <c r="A270" s="38">
        <v>3</v>
      </c>
      <c r="B270" s="38" t="s">
        <v>230</v>
      </c>
      <c r="C270" s="38">
        <v>3.2</v>
      </c>
      <c r="D270" s="37" t="str">
        <f t="shared" si="8"/>
        <v>PI 3.2</v>
      </c>
      <c r="E270" s="35" t="s">
        <v>239</v>
      </c>
      <c r="F270" s="42"/>
      <c r="G270" s="38"/>
      <c r="H270" s="38"/>
      <c r="I270" s="37" t="str">
        <f t="shared" si="9"/>
        <v xml:space="preserve"> </v>
      </c>
      <c r="J270" s="38"/>
      <c r="K270" s="35"/>
    </row>
    <row r="271" spans="1:11" ht="30" x14ac:dyDescent="0.25">
      <c r="A271" s="38">
        <v>3</v>
      </c>
      <c r="B271" s="38" t="s">
        <v>230</v>
      </c>
      <c r="C271" s="38">
        <v>3.3</v>
      </c>
      <c r="D271" s="37" t="str">
        <f t="shared" si="8"/>
        <v>PI 3.3</v>
      </c>
      <c r="E271" s="35" t="s">
        <v>503</v>
      </c>
      <c r="F271" s="42"/>
      <c r="G271" s="38"/>
      <c r="H271" s="38"/>
      <c r="I271" s="37" t="str">
        <f t="shared" si="9"/>
        <v xml:space="preserve"> </v>
      </c>
      <c r="J271" s="38"/>
      <c r="K271" s="35"/>
    </row>
    <row r="272" spans="1:11" x14ac:dyDescent="0.25">
      <c r="A272" s="38">
        <v>1</v>
      </c>
      <c r="B272" s="38" t="s">
        <v>183</v>
      </c>
      <c r="C272" s="38">
        <v>1.1000000000000001</v>
      </c>
      <c r="D272" s="37" t="str">
        <f t="shared" si="8"/>
        <v>PLAN 1.1</v>
      </c>
      <c r="E272" s="35" t="s">
        <v>184</v>
      </c>
      <c r="F272" s="42"/>
      <c r="G272" s="38"/>
      <c r="H272" s="38"/>
      <c r="I272" s="37" t="str">
        <f t="shared" si="9"/>
        <v xml:space="preserve"> </v>
      </c>
      <c r="J272" s="38"/>
      <c r="K272" s="35"/>
    </row>
    <row r="273" spans="1:11" x14ac:dyDescent="0.25">
      <c r="A273" s="38">
        <v>1</v>
      </c>
      <c r="B273" s="38" t="s">
        <v>183</v>
      </c>
      <c r="C273" s="38">
        <v>1.2</v>
      </c>
      <c r="D273" s="37" t="str">
        <f t="shared" si="8"/>
        <v>PLAN 1.2</v>
      </c>
      <c r="E273" s="35" t="s">
        <v>185</v>
      </c>
      <c r="F273" s="42"/>
      <c r="G273" s="38"/>
      <c r="H273" s="38"/>
      <c r="I273" s="37" t="str">
        <f t="shared" si="9"/>
        <v xml:space="preserve"> </v>
      </c>
      <c r="J273" s="38"/>
      <c r="K273" s="35"/>
    </row>
    <row r="274" spans="1:11" ht="30" x14ac:dyDescent="0.25">
      <c r="A274" s="38">
        <v>2</v>
      </c>
      <c r="B274" s="38" t="s">
        <v>183</v>
      </c>
      <c r="C274" s="38">
        <v>2.1</v>
      </c>
      <c r="D274" s="37" t="str">
        <f t="shared" si="8"/>
        <v>PLAN 2.1</v>
      </c>
      <c r="E274" s="35" t="s">
        <v>186</v>
      </c>
      <c r="F274" s="42" t="s">
        <v>393</v>
      </c>
      <c r="G274" s="38" t="s">
        <v>321</v>
      </c>
      <c r="H274" s="38">
        <v>1.2</v>
      </c>
      <c r="I274" s="37" t="str">
        <f t="shared" si="9"/>
        <v>PO 1.2</v>
      </c>
      <c r="J274" s="38">
        <v>5</v>
      </c>
      <c r="K274" s="35"/>
    </row>
    <row r="275" spans="1:11" ht="30" x14ac:dyDescent="0.25">
      <c r="A275" s="38">
        <v>2</v>
      </c>
      <c r="B275" s="38" t="s">
        <v>183</v>
      </c>
      <c r="C275" s="38">
        <v>2.2000000000000002</v>
      </c>
      <c r="D275" s="37" t="str">
        <f t="shared" si="8"/>
        <v>PLAN 2.2</v>
      </c>
      <c r="E275" s="35" t="s">
        <v>187</v>
      </c>
      <c r="F275" s="42" t="s">
        <v>393</v>
      </c>
      <c r="G275" s="38" t="s">
        <v>321</v>
      </c>
      <c r="H275" s="38">
        <v>2.1</v>
      </c>
      <c r="I275" s="37" t="str">
        <f t="shared" si="9"/>
        <v>PO 2.1</v>
      </c>
      <c r="J275" s="38" t="s">
        <v>441</v>
      </c>
      <c r="K275" s="35"/>
    </row>
    <row r="276" spans="1:11" ht="30" x14ac:dyDescent="0.25">
      <c r="A276" s="38">
        <v>2</v>
      </c>
      <c r="B276" s="38" t="s">
        <v>183</v>
      </c>
      <c r="C276" s="38">
        <v>2.2000000000000002</v>
      </c>
      <c r="D276" s="37" t="str">
        <f t="shared" si="8"/>
        <v>PLAN 2.2</v>
      </c>
      <c r="E276" s="35" t="s">
        <v>187</v>
      </c>
      <c r="F276" s="42" t="s">
        <v>393</v>
      </c>
      <c r="G276" s="38" t="s">
        <v>321</v>
      </c>
      <c r="H276" s="38">
        <v>2.2000000000000002</v>
      </c>
      <c r="I276" s="37" t="str">
        <f t="shared" si="9"/>
        <v>PO 2.2</v>
      </c>
      <c r="J276" s="38" t="s">
        <v>466</v>
      </c>
      <c r="K276" s="35"/>
    </row>
    <row r="277" spans="1:11" ht="30" x14ac:dyDescent="0.25">
      <c r="A277" s="38">
        <v>2</v>
      </c>
      <c r="B277" s="38" t="s">
        <v>183</v>
      </c>
      <c r="C277" s="38">
        <v>2.2999999999999998</v>
      </c>
      <c r="D277" s="37" t="str">
        <f t="shared" si="8"/>
        <v>PLAN 2.3</v>
      </c>
      <c r="E277" s="35" t="s">
        <v>188</v>
      </c>
      <c r="F277" s="42"/>
      <c r="G277" s="38"/>
      <c r="H277" s="38"/>
      <c r="I277" s="37" t="str">
        <f t="shared" si="9"/>
        <v xml:space="preserve"> </v>
      </c>
      <c r="J277" s="38"/>
      <c r="K277" s="35"/>
    </row>
    <row r="278" spans="1:11" x14ac:dyDescent="0.25">
      <c r="A278" s="38">
        <v>2</v>
      </c>
      <c r="B278" s="38" t="s">
        <v>183</v>
      </c>
      <c r="C278" s="38">
        <v>2.4</v>
      </c>
      <c r="D278" s="37" t="str">
        <f t="shared" si="8"/>
        <v>PLAN 2.4</v>
      </c>
      <c r="E278" s="35" t="s">
        <v>189</v>
      </c>
      <c r="F278" s="42" t="s">
        <v>411</v>
      </c>
      <c r="G278" s="38" t="s">
        <v>321</v>
      </c>
      <c r="H278" s="38">
        <v>2.1</v>
      </c>
      <c r="I278" s="37" t="str">
        <f t="shared" si="9"/>
        <v>PO 2.1</v>
      </c>
      <c r="J278" s="38">
        <v>6</v>
      </c>
      <c r="K278" s="35" t="s">
        <v>492</v>
      </c>
    </row>
    <row r="279" spans="1:11" ht="45" x14ac:dyDescent="0.25">
      <c r="A279" s="38">
        <v>2</v>
      </c>
      <c r="B279" s="38" t="s">
        <v>183</v>
      </c>
      <c r="C279" s="38">
        <v>2.4</v>
      </c>
      <c r="D279" s="37" t="str">
        <f t="shared" si="8"/>
        <v>PLAN 2.4</v>
      </c>
      <c r="E279" s="35" t="s">
        <v>189</v>
      </c>
      <c r="F279" s="42" t="s">
        <v>411</v>
      </c>
      <c r="G279" s="38" t="s">
        <v>321</v>
      </c>
      <c r="H279" s="38">
        <v>2.2999999999999998</v>
      </c>
      <c r="I279" s="37" t="str">
        <f t="shared" si="9"/>
        <v>PO 2.3</v>
      </c>
      <c r="J279" s="38" t="s">
        <v>438</v>
      </c>
      <c r="K279" s="35" t="s">
        <v>495</v>
      </c>
    </row>
    <row r="280" spans="1:11" x14ac:dyDescent="0.25">
      <c r="A280" s="38">
        <v>2</v>
      </c>
      <c r="B280" s="38" t="s">
        <v>183</v>
      </c>
      <c r="C280" s="38">
        <v>2.5</v>
      </c>
      <c r="D280" s="37" t="str">
        <f t="shared" si="8"/>
        <v>PLAN 2.5</v>
      </c>
      <c r="E280" s="35" t="s">
        <v>190</v>
      </c>
      <c r="F280" s="42"/>
      <c r="G280" s="38"/>
      <c r="H280" s="38"/>
      <c r="I280" s="37" t="str">
        <f t="shared" si="9"/>
        <v xml:space="preserve"> </v>
      </c>
      <c r="J280" s="38"/>
      <c r="K280" s="35"/>
    </row>
    <row r="281" spans="1:11" ht="17.25" customHeight="1" x14ac:dyDescent="0.25">
      <c r="A281" s="38">
        <v>2</v>
      </c>
      <c r="B281" s="38" t="s">
        <v>183</v>
      </c>
      <c r="C281" s="38">
        <v>2.6</v>
      </c>
      <c r="D281" s="37" t="str">
        <f t="shared" si="8"/>
        <v>PLAN 2.6</v>
      </c>
      <c r="E281" s="35" t="s">
        <v>191</v>
      </c>
      <c r="F281" s="42"/>
      <c r="G281" s="38"/>
      <c r="H281" s="38"/>
      <c r="I281" s="37" t="str">
        <f t="shared" si="9"/>
        <v xml:space="preserve"> </v>
      </c>
      <c r="J281" s="38"/>
      <c r="K281" s="35"/>
    </row>
    <row r="282" spans="1:11" ht="17.25" customHeight="1" x14ac:dyDescent="0.25">
      <c r="A282" s="38">
        <v>2</v>
      </c>
      <c r="B282" s="38" t="s">
        <v>183</v>
      </c>
      <c r="C282" s="38">
        <v>2.7</v>
      </c>
      <c r="D282" s="37" t="str">
        <f t="shared" si="8"/>
        <v>PLAN 2.7</v>
      </c>
      <c r="E282" s="35" t="s">
        <v>192</v>
      </c>
      <c r="F282" s="42"/>
      <c r="G282" s="38"/>
      <c r="H282" s="38"/>
      <c r="I282" s="37" t="str">
        <f t="shared" si="9"/>
        <v xml:space="preserve"> </v>
      </c>
      <c r="J282" s="38"/>
      <c r="K282" s="35"/>
    </row>
    <row r="283" spans="1:11" ht="30" x14ac:dyDescent="0.25">
      <c r="A283" s="38">
        <v>2</v>
      </c>
      <c r="B283" s="38" t="s">
        <v>183</v>
      </c>
      <c r="C283" s="38">
        <v>2.8</v>
      </c>
      <c r="D283" s="37" t="str">
        <f t="shared" si="8"/>
        <v>PLAN 2.8</v>
      </c>
      <c r="E283" s="35" t="s">
        <v>193</v>
      </c>
      <c r="F283" s="42"/>
      <c r="G283" s="38"/>
      <c r="H283" s="38"/>
      <c r="I283" s="37" t="str">
        <f t="shared" si="9"/>
        <v xml:space="preserve"> </v>
      </c>
      <c r="J283" s="38"/>
      <c r="K283" s="35"/>
    </row>
    <row r="284" spans="1:11" ht="18" customHeight="1" x14ac:dyDescent="0.25">
      <c r="A284" s="38">
        <v>3</v>
      </c>
      <c r="B284" s="38" t="s">
        <v>183</v>
      </c>
      <c r="C284" s="38">
        <v>3.1</v>
      </c>
      <c r="D284" s="37" t="str">
        <f t="shared" si="8"/>
        <v>PLAN 3.1</v>
      </c>
      <c r="E284" s="35" t="s">
        <v>194</v>
      </c>
      <c r="F284" s="42"/>
      <c r="G284" s="38"/>
      <c r="H284" s="38"/>
      <c r="I284" s="37" t="str">
        <f t="shared" si="9"/>
        <v xml:space="preserve"> </v>
      </c>
      <c r="J284" s="38"/>
      <c r="K284" s="35"/>
    </row>
    <row r="285" spans="1:11" ht="18" customHeight="1" x14ac:dyDescent="0.25">
      <c r="A285" s="38">
        <v>3</v>
      </c>
      <c r="B285" s="38" t="s">
        <v>183</v>
      </c>
      <c r="C285" s="38">
        <v>3.2</v>
      </c>
      <c r="D285" s="37" t="str">
        <f t="shared" si="8"/>
        <v>PLAN 3.2</v>
      </c>
      <c r="E285" s="35" t="s">
        <v>398</v>
      </c>
      <c r="F285" s="42"/>
      <c r="G285" s="38"/>
      <c r="H285" s="38"/>
      <c r="I285" s="37" t="str">
        <f t="shared" si="9"/>
        <v xml:space="preserve"> </v>
      </c>
      <c r="J285" s="38"/>
      <c r="K285" s="35"/>
    </row>
    <row r="286" spans="1:11" ht="18" customHeight="1" x14ac:dyDescent="0.25">
      <c r="A286" s="38">
        <v>3</v>
      </c>
      <c r="B286" s="38" t="s">
        <v>183</v>
      </c>
      <c r="C286" s="38">
        <v>3.3</v>
      </c>
      <c r="D286" s="37" t="str">
        <f t="shared" si="8"/>
        <v>PLAN 3.3</v>
      </c>
      <c r="E286" s="35" t="s">
        <v>196</v>
      </c>
      <c r="F286" s="42"/>
      <c r="G286" s="38"/>
      <c r="H286" s="38"/>
      <c r="I286" s="37" t="str">
        <f t="shared" si="9"/>
        <v xml:space="preserve"> </v>
      </c>
      <c r="J286" s="38"/>
      <c r="K286" s="35"/>
    </row>
    <row r="287" spans="1:11" ht="30" x14ac:dyDescent="0.25">
      <c r="A287" s="38">
        <v>3</v>
      </c>
      <c r="B287" s="38" t="s">
        <v>183</v>
      </c>
      <c r="C287" s="38">
        <v>3.4</v>
      </c>
      <c r="D287" s="37" t="str">
        <f t="shared" si="8"/>
        <v>PLAN 3.4</v>
      </c>
      <c r="E287" s="35" t="s">
        <v>197</v>
      </c>
      <c r="F287" s="42" t="s">
        <v>393</v>
      </c>
      <c r="G287" s="38" t="s">
        <v>321</v>
      </c>
      <c r="H287" s="38">
        <v>5.0999999999999996</v>
      </c>
      <c r="I287" s="37" t="str">
        <f t="shared" si="9"/>
        <v>PO 5.1</v>
      </c>
      <c r="J287" s="38">
        <v>8</v>
      </c>
      <c r="K287" s="35"/>
    </row>
    <row r="288" spans="1:11" ht="60" x14ac:dyDescent="0.25">
      <c r="A288" s="38">
        <v>4</v>
      </c>
      <c r="B288" s="38" t="s">
        <v>183</v>
      </c>
      <c r="C288" s="38">
        <v>4.0999999999999996</v>
      </c>
      <c r="D288" s="37" t="str">
        <f t="shared" si="8"/>
        <v>PLAN 4.1</v>
      </c>
      <c r="E288" s="35" t="s">
        <v>198</v>
      </c>
      <c r="F288" s="42"/>
      <c r="G288" s="38"/>
      <c r="H288" s="38"/>
      <c r="I288" s="37" t="str">
        <f t="shared" si="9"/>
        <v xml:space="preserve"> </v>
      </c>
      <c r="J288" s="38"/>
      <c r="K288" s="35"/>
    </row>
    <row r="289" spans="1:11" x14ac:dyDescent="0.25">
      <c r="A289" s="38">
        <v>1</v>
      </c>
      <c r="B289" s="38" t="s">
        <v>223</v>
      </c>
      <c r="C289" s="38">
        <v>1.1000000000000001</v>
      </c>
      <c r="D289" s="37" t="str">
        <f t="shared" si="8"/>
        <v>PQA 1.1</v>
      </c>
      <c r="E289" s="35" t="s">
        <v>405</v>
      </c>
      <c r="F289" s="42" t="s">
        <v>393</v>
      </c>
      <c r="G289" s="38" t="s">
        <v>342</v>
      </c>
      <c r="H289" s="38">
        <v>2.1</v>
      </c>
      <c r="I289" s="37" t="str">
        <f t="shared" si="9"/>
        <v>PW 2.1</v>
      </c>
      <c r="J289" s="38" t="s">
        <v>460</v>
      </c>
      <c r="K289" s="35"/>
    </row>
    <row r="290" spans="1:11" ht="30" x14ac:dyDescent="0.25">
      <c r="A290" s="38">
        <v>2</v>
      </c>
      <c r="B290" s="38" t="s">
        <v>223</v>
      </c>
      <c r="C290" s="38">
        <v>2.1</v>
      </c>
      <c r="D290" s="37" t="str">
        <f t="shared" si="8"/>
        <v>PQA 2.1</v>
      </c>
      <c r="E290" s="35" t="s">
        <v>225</v>
      </c>
      <c r="F290" s="42" t="s">
        <v>393</v>
      </c>
      <c r="G290" s="38" t="s">
        <v>321</v>
      </c>
      <c r="H290" s="38">
        <v>4.0999999999999996</v>
      </c>
      <c r="I290" s="37" t="str">
        <f t="shared" si="9"/>
        <v>PO 4.1</v>
      </c>
      <c r="J290" s="38">
        <v>3</v>
      </c>
      <c r="K290" s="35"/>
    </row>
    <row r="291" spans="1:11" ht="30" x14ac:dyDescent="0.25">
      <c r="A291" s="38">
        <v>2</v>
      </c>
      <c r="B291" s="38" t="s">
        <v>223</v>
      </c>
      <c r="C291" s="38">
        <v>2.1</v>
      </c>
      <c r="D291" s="37" t="str">
        <f t="shared" si="8"/>
        <v>PQA 2.1</v>
      </c>
      <c r="E291" s="35" t="s">
        <v>225</v>
      </c>
      <c r="F291" s="42" t="s">
        <v>393</v>
      </c>
      <c r="G291" s="38" t="s">
        <v>342</v>
      </c>
      <c r="H291" s="38">
        <v>5.0999999999999996</v>
      </c>
      <c r="I291" s="37" t="str">
        <f t="shared" si="9"/>
        <v>PW 5.1</v>
      </c>
      <c r="J291" s="38">
        <v>5</v>
      </c>
      <c r="K291" s="35"/>
    </row>
    <row r="292" spans="1:11" ht="30" x14ac:dyDescent="0.25">
      <c r="A292" s="38">
        <v>2</v>
      </c>
      <c r="B292" s="38" t="s">
        <v>223</v>
      </c>
      <c r="C292" s="38">
        <v>2.1</v>
      </c>
      <c r="D292" s="37" t="str">
        <f t="shared" si="8"/>
        <v>PQA 2.1</v>
      </c>
      <c r="E292" s="35" t="s">
        <v>225</v>
      </c>
      <c r="F292" s="42" t="s">
        <v>393</v>
      </c>
      <c r="G292" s="38" t="s">
        <v>342</v>
      </c>
      <c r="H292" s="38">
        <v>7.1</v>
      </c>
      <c r="I292" s="37" t="str">
        <f t="shared" si="9"/>
        <v>PW 7.1</v>
      </c>
      <c r="J292" s="38" t="s">
        <v>433</v>
      </c>
      <c r="K292" s="35"/>
    </row>
    <row r="293" spans="1:11" ht="45" x14ac:dyDescent="0.25">
      <c r="A293" s="38">
        <v>2</v>
      </c>
      <c r="B293" s="38" t="s">
        <v>223</v>
      </c>
      <c r="C293" s="38">
        <v>2.2000000000000002</v>
      </c>
      <c r="D293" s="37" t="str">
        <f t="shared" si="8"/>
        <v>PQA 2.2</v>
      </c>
      <c r="E293" s="35" t="s">
        <v>407</v>
      </c>
      <c r="F293" s="42" t="s">
        <v>393</v>
      </c>
      <c r="G293" s="38" t="s">
        <v>342</v>
      </c>
      <c r="H293" s="38">
        <v>2.1</v>
      </c>
      <c r="I293" s="37" t="str">
        <f t="shared" si="9"/>
        <v>PW 2.1</v>
      </c>
      <c r="J293" s="38">
        <v>1</v>
      </c>
      <c r="K293" s="35"/>
    </row>
    <row r="294" spans="1:11" ht="18" customHeight="1" x14ac:dyDescent="0.25">
      <c r="A294" s="38">
        <v>2</v>
      </c>
      <c r="B294" s="38" t="s">
        <v>223</v>
      </c>
      <c r="C294" s="38">
        <v>2.2000000000000002</v>
      </c>
      <c r="D294" s="37" t="str">
        <f t="shared" si="8"/>
        <v>PQA 2.2</v>
      </c>
      <c r="E294" s="35" t="s">
        <v>407</v>
      </c>
      <c r="F294" s="42" t="s">
        <v>393</v>
      </c>
      <c r="G294" s="38" t="s">
        <v>342</v>
      </c>
      <c r="H294" s="38">
        <v>5.0999999999999996</v>
      </c>
      <c r="I294" s="37" t="str">
        <f t="shared" si="9"/>
        <v>PW 5.1</v>
      </c>
      <c r="J294" s="38">
        <v>9</v>
      </c>
      <c r="K294" s="35"/>
    </row>
    <row r="295" spans="1:11" ht="45" x14ac:dyDescent="0.25">
      <c r="A295" s="38">
        <v>2</v>
      </c>
      <c r="B295" s="38" t="s">
        <v>223</v>
      </c>
      <c r="C295" s="38">
        <v>2.2000000000000002</v>
      </c>
      <c r="D295" s="37" t="str">
        <f t="shared" si="8"/>
        <v>PQA 2.2</v>
      </c>
      <c r="E295" s="35" t="s">
        <v>407</v>
      </c>
      <c r="F295" s="42" t="s">
        <v>393</v>
      </c>
      <c r="G295" s="38" t="s">
        <v>342</v>
      </c>
      <c r="H295" s="38">
        <v>7.2</v>
      </c>
      <c r="I295" s="37" t="str">
        <f t="shared" si="9"/>
        <v>PW 7.2</v>
      </c>
      <c r="J295" s="38">
        <v>1</v>
      </c>
      <c r="K295" s="35"/>
    </row>
    <row r="296" spans="1:11" ht="30" x14ac:dyDescent="0.25">
      <c r="A296" s="38">
        <v>2</v>
      </c>
      <c r="B296" s="38" t="s">
        <v>223</v>
      </c>
      <c r="C296" s="38">
        <v>2.2999999999999998</v>
      </c>
      <c r="D296" s="37" t="str">
        <f t="shared" si="8"/>
        <v>PQA 2.3</v>
      </c>
      <c r="E296" s="35" t="s">
        <v>227</v>
      </c>
      <c r="F296" s="42"/>
      <c r="G296" s="38"/>
      <c r="H296" s="38"/>
      <c r="I296" s="37" t="str">
        <f t="shared" si="9"/>
        <v xml:space="preserve"> </v>
      </c>
      <c r="J296" s="38"/>
      <c r="K296" s="35"/>
    </row>
    <row r="297" spans="1:11" ht="18" customHeight="1" x14ac:dyDescent="0.25">
      <c r="A297" s="38">
        <v>2</v>
      </c>
      <c r="B297" s="38" t="s">
        <v>223</v>
      </c>
      <c r="C297" s="38">
        <v>2.4</v>
      </c>
      <c r="D297" s="37" t="str">
        <f t="shared" si="8"/>
        <v>PQA 2.4</v>
      </c>
      <c r="E297" s="35" t="s">
        <v>228</v>
      </c>
      <c r="F297" s="42"/>
      <c r="G297" s="38"/>
      <c r="H297" s="38"/>
      <c r="I297" s="37" t="str">
        <f t="shared" si="9"/>
        <v xml:space="preserve"> </v>
      </c>
      <c r="J297" s="38"/>
      <c r="K297" s="35"/>
    </row>
    <row r="298" spans="1:11" ht="30" x14ac:dyDescent="0.25">
      <c r="A298" s="38">
        <v>3</v>
      </c>
      <c r="B298" s="38" t="s">
        <v>223</v>
      </c>
      <c r="C298" s="38">
        <v>3.1</v>
      </c>
      <c r="D298" s="37" t="str">
        <f t="shared" si="8"/>
        <v>PQA 3.1</v>
      </c>
      <c r="E298" s="35" t="s">
        <v>229</v>
      </c>
      <c r="F298" s="42"/>
      <c r="G298" s="38"/>
      <c r="H298" s="38"/>
      <c r="I298" s="37" t="str">
        <f t="shared" si="9"/>
        <v xml:space="preserve"> </v>
      </c>
      <c r="J298" s="38"/>
      <c r="K298" s="35"/>
    </row>
    <row r="299" spans="1:11" x14ac:dyDescent="0.25">
      <c r="A299" s="38">
        <v>1</v>
      </c>
      <c r="B299" s="38" t="s">
        <v>176</v>
      </c>
      <c r="C299" s="38">
        <v>1.1000000000000001</v>
      </c>
      <c r="D299" s="37" t="str">
        <f t="shared" si="8"/>
        <v>PR 1.1</v>
      </c>
      <c r="E299" s="35" t="s">
        <v>177</v>
      </c>
      <c r="F299" s="42" t="s">
        <v>393</v>
      </c>
      <c r="G299" s="38" t="s">
        <v>337</v>
      </c>
      <c r="H299" s="38">
        <v>1.1000000000000001</v>
      </c>
      <c r="I299" s="37" t="str">
        <f t="shared" si="9"/>
        <v>PS 1.1</v>
      </c>
      <c r="J299" s="38">
        <v>4</v>
      </c>
      <c r="K299" s="35"/>
    </row>
    <row r="300" spans="1:11" x14ac:dyDescent="0.25">
      <c r="A300" s="38">
        <v>2</v>
      </c>
      <c r="B300" s="38" t="s">
        <v>176</v>
      </c>
      <c r="C300" s="38">
        <v>1.1000000000000001</v>
      </c>
      <c r="D300" s="37" t="str">
        <f t="shared" si="8"/>
        <v>PR 1.1</v>
      </c>
      <c r="E300" s="35" t="s">
        <v>177</v>
      </c>
      <c r="F300" s="42" t="s">
        <v>393</v>
      </c>
      <c r="G300" s="38" t="s">
        <v>342</v>
      </c>
      <c r="H300" s="38">
        <v>2.1</v>
      </c>
      <c r="I300" s="37" t="str">
        <f t="shared" si="9"/>
        <v>PW 2.1</v>
      </c>
      <c r="J300" s="38">
        <v>4</v>
      </c>
      <c r="K300" s="35"/>
    </row>
    <row r="301" spans="1:11" x14ac:dyDescent="0.25">
      <c r="A301" s="38">
        <v>1</v>
      </c>
      <c r="B301" s="38" t="s">
        <v>176</v>
      </c>
      <c r="C301" s="38">
        <v>1.1000000000000001</v>
      </c>
      <c r="D301" s="37" t="str">
        <f t="shared" si="8"/>
        <v>PR 1.1</v>
      </c>
      <c r="E301" s="35" t="s">
        <v>177</v>
      </c>
      <c r="F301" s="42" t="s">
        <v>393</v>
      </c>
      <c r="G301" s="38" t="s">
        <v>342</v>
      </c>
      <c r="H301" s="38">
        <v>5.0999999999999996</v>
      </c>
      <c r="I301" s="37" t="str">
        <f t="shared" si="9"/>
        <v>PW 5.1</v>
      </c>
      <c r="J301" s="38" t="s">
        <v>473</v>
      </c>
      <c r="K301" s="35"/>
    </row>
    <row r="302" spans="1:11" x14ac:dyDescent="0.25">
      <c r="A302" s="38">
        <v>1</v>
      </c>
      <c r="B302" s="38" t="s">
        <v>176</v>
      </c>
      <c r="C302" s="38">
        <v>1.1000000000000001</v>
      </c>
      <c r="D302" s="37" t="str">
        <f t="shared" si="8"/>
        <v>PR 1.1</v>
      </c>
      <c r="E302" s="35" t="s">
        <v>177</v>
      </c>
      <c r="F302" s="42" t="s">
        <v>393</v>
      </c>
      <c r="G302" s="38" t="s">
        <v>342</v>
      </c>
      <c r="H302" s="38">
        <v>6.2</v>
      </c>
      <c r="I302" s="37" t="str">
        <f t="shared" si="9"/>
        <v>PW 6.2</v>
      </c>
      <c r="J302" s="38">
        <v>5</v>
      </c>
      <c r="K302" s="35"/>
    </row>
    <row r="303" spans="1:11" x14ac:dyDescent="0.25">
      <c r="A303" s="38">
        <v>1</v>
      </c>
      <c r="B303" s="38" t="s">
        <v>176</v>
      </c>
      <c r="C303" s="38">
        <v>1.1000000000000001</v>
      </c>
      <c r="D303" s="37" t="str">
        <f t="shared" si="8"/>
        <v>PR 1.1</v>
      </c>
      <c r="E303" s="35" t="s">
        <v>177</v>
      </c>
      <c r="F303" s="42" t="s">
        <v>393</v>
      </c>
      <c r="G303" s="38" t="s">
        <v>363</v>
      </c>
      <c r="H303" s="38">
        <v>1.1000000000000001</v>
      </c>
      <c r="I303" s="37" t="str">
        <f t="shared" si="9"/>
        <v>RV 1.1</v>
      </c>
      <c r="J303" s="38">
        <v>1</v>
      </c>
      <c r="K303" s="35"/>
    </row>
    <row r="304" spans="1:11" ht="30" x14ac:dyDescent="0.25">
      <c r="A304" s="38">
        <v>2</v>
      </c>
      <c r="B304" s="38" t="s">
        <v>176</v>
      </c>
      <c r="C304" s="38">
        <v>2.1</v>
      </c>
      <c r="D304" s="37" t="str">
        <f t="shared" si="8"/>
        <v>PR 2.1</v>
      </c>
      <c r="E304" s="35" t="s">
        <v>406</v>
      </c>
      <c r="F304" s="42" t="s">
        <v>393</v>
      </c>
      <c r="G304" s="38" t="s">
        <v>342</v>
      </c>
      <c r="H304" s="38">
        <v>2.1</v>
      </c>
      <c r="I304" s="37" t="str">
        <f t="shared" si="9"/>
        <v>PW 2.1</v>
      </c>
      <c r="J304" s="38" t="s">
        <v>436</v>
      </c>
      <c r="K304" s="35"/>
    </row>
    <row r="305" spans="1:11" ht="30" x14ac:dyDescent="0.25">
      <c r="A305" s="38">
        <v>2</v>
      </c>
      <c r="B305" s="38" t="s">
        <v>176</v>
      </c>
      <c r="C305" s="38">
        <v>2.1</v>
      </c>
      <c r="D305" s="37" t="str">
        <f t="shared" si="8"/>
        <v>PR 2.1</v>
      </c>
      <c r="E305" s="35" t="s">
        <v>406</v>
      </c>
      <c r="F305" s="42" t="s">
        <v>393</v>
      </c>
      <c r="G305" s="38" t="s">
        <v>342</v>
      </c>
      <c r="H305" s="38">
        <v>5.0999999999999996</v>
      </c>
      <c r="I305" s="37" t="str">
        <f t="shared" si="9"/>
        <v>PW 5.1</v>
      </c>
      <c r="J305" s="38" t="s">
        <v>462</v>
      </c>
      <c r="K305" s="35"/>
    </row>
    <row r="306" spans="1:11" ht="30" x14ac:dyDescent="0.25">
      <c r="A306" s="38">
        <v>2</v>
      </c>
      <c r="B306" s="38" t="s">
        <v>176</v>
      </c>
      <c r="C306" s="38">
        <v>2.1</v>
      </c>
      <c r="D306" s="37" t="str">
        <f t="shared" si="8"/>
        <v>PR 2.1</v>
      </c>
      <c r="E306" s="35" t="s">
        <v>178</v>
      </c>
      <c r="F306" s="42" t="s">
        <v>393</v>
      </c>
      <c r="G306" s="38" t="s">
        <v>342</v>
      </c>
      <c r="H306" s="38">
        <v>7.2</v>
      </c>
      <c r="I306" s="37" t="str">
        <f t="shared" si="9"/>
        <v>PW 7.2</v>
      </c>
      <c r="J306" s="38" t="s">
        <v>535</v>
      </c>
      <c r="K306" s="35"/>
    </row>
    <row r="307" spans="1:11" ht="18" customHeight="1" x14ac:dyDescent="0.25">
      <c r="A307" s="38">
        <v>2</v>
      </c>
      <c r="B307" s="38" t="s">
        <v>176</v>
      </c>
      <c r="C307" s="38">
        <v>2.1</v>
      </c>
      <c r="D307" s="37" t="str">
        <f t="shared" si="8"/>
        <v>PR 2.1</v>
      </c>
      <c r="E307" s="35" t="s">
        <v>406</v>
      </c>
      <c r="F307" s="42" t="s">
        <v>393</v>
      </c>
      <c r="G307" s="38" t="s">
        <v>342</v>
      </c>
      <c r="H307" s="38">
        <v>8.1</v>
      </c>
      <c r="I307" s="37" t="str">
        <f t="shared" si="9"/>
        <v>PW 8.1</v>
      </c>
      <c r="J307" s="38">
        <v>2</v>
      </c>
      <c r="K307" s="35"/>
    </row>
    <row r="308" spans="1:11" ht="18" customHeight="1" x14ac:dyDescent="0.25">
      <c r="A308" s="38">
        <v>2</v>
      </c>
      <c r="B308" s="38" t="s">
        <v>176</v>
      </c>
      <c r="C308" s="38">
        <v>2.2000000000000002</v>
      </c>
      <c r="D308" s="37" t="str">
        <f t="shared" si="8"/>
        <v>PR 2.2</v>
      </c>
      <c r="E308" s="35" t="s">
        <v>179</v>
      </c>
      <c r="F308" s="42" t="s">
        <v>393</v>
      </c>
      <c r="G308" s="38" t="s">
        <v>342</v>
      </c>
      <c r="H308" s="38">
        <v>5.0999999999999996</v>
      </c>
      <c r="I308" s="37" t="str">
        <f t="shared" si="9"/>
        <v>PW 5.1</v>
      </c>
      <c r="J308" s="38">
        <v>9</v>
      </c>
      <c r="K308" s="35"/>
    </row>
    <row r="309" spans="1:11" ht="18" customHeight="1" x14ac:dyDescent="0.25">
      <c r="A309" s="38">
        <v>2</v>
      </c>
      <c r="B309" s="38" t="s">
        <v>176</v>
      </c>
      <c r="C309" s="38">
        <v>2.2000000000000002</v>
      </c>
      <c r="D309" s="37" t="str">
        <f t="shared" si="8"/>
        <v>PR 2.2</v>
      </c>
      <c r="E309" s="35" t="s">
        <v>179</v>
      </c>
      <c r="F309" s="42" t="s">
        <v>393</v>
      </c>
      <c r="G309" s="38" t="s">
        <v>342</v>
      </c>
      <c r="H309" s="38">
        <v>7.1</v>
      </c>
      <c r="I309" s="37" t="str">
        <f t="shared" si="9"/>
        <v>PW 7.1</v>
      </c>
      <c r="J309" s="38">
        <v>3</v>
      </c>
      <c r="K309" s="35"/>
    </row>
    <row r="310" spans="1:11" ht="18" customHeight="1" x14ac:dyDescent="0.25">
      <c r="A310" s="38">
        <v>2</v>
      </c>
      <c r="B310" s="38" t="s">
        <v>176</v>
      </c>
      <c r="C310" s="38">
        <v>2.2000000000000002</v>
      </c>
      <c r="D310" s="37" t="str">
        <f t="shared" si="8"/>
        <v>PR 2.2</v>
      </c>
      <c r="E310" s="35" t="s">
        <v>179</v>
      </c>
      <c r="F310" s="42" t="s">
        <v>393</v>
      </c>
      <c r="G310" s="38" t="s">
        <v>342</v>
      </c>
      <c r="H310" s="38">
        <v>8.1</v>
      </c>
      <c r="I310" s="37" t="str">
        <f t="shared" si="9"/>
        <v>PW 8.1</v>
      </c>
      <c r="J310" s="38">
        <v>1</v>
      </c>
      <c r="K310" s="35"/>
    </row>
    <row r="311" spans="1:11" ht="18" customHeight="1" x14ac:dyDescent="0.25">
      <c r="A311" s="38">
        <v>2</v>
      </c>
      <c r="B311" s="38" t="s">
        <v>176</v>
      </c>
      <c r="C311" s="38">
        <v>2.2999999999999998</v>
      </c>
      <c r="D311" s="37" t="str">
        <f t="shared" si="8"/>
        <v>PR 2.3</v>
      </c>
      <c r="E311" s="35" t="s">
        <v>180</v>
      </c>
      <c r="F311" s="42" t="s">
        <v>393</v>
      </c>
      <c r="G311" s="38" t="s">
        <v>337</v>
      </c>
      <c r="H311" s="38">
        <v>1.1000000000000001</v>
      </c>
      <c r="I311" s="37" t="str">
        <f t="shared" si="9"/>
        <v>PS 1.1</v>
      </c>
      <c r="J311" s="38">
        <v>4</v>
      </c>
      <c r="K311" s="35"/>
    </row>
    <row r="312" spans="1:11" ht="30" x14ac:dyDescent="0.25">
      <c r="A312" s="38">
        <v>2</v>
      </c>
      <c r="B312" s="38" t="s">
        <v>176</v>
      </c>
      <c r="C312" s="38">
        <v>2.2999999999999998</v>
      </c>
      <c r="D312" s="37" t="str">
        <f t="shared" si="8"/>
        <v>PR 2.3</v>
      </c>
      <c r="E312" s="35" t="s">
        <v>180</v>
      </c>
      <c r="F312" s="42" t="s">
        <v>393</v>
      </c>
      <c r="G312" s="38" t="s">
        <v>342</v>
      </c>
      <c r="H312" s="38">
        <v>2.1</v>
      </c>
      <c r="I312" s="37" t="str">
        <f t="shared" si="9"/>
        <v>PW 2.1</v>
      </c>
      <c r="J312" s="38" t="s">
        <v>436</v>
      </c>
      <c r="K312" s="35"/>
    </row>
    <row r="313" spans="1:11" ht="30" x14ac:dyDescent="0.25">
      <c r="A313" s="38">
        <v>2</v>
      </c>
      <c r="B313" s="38" t="s">
        <v>176</v>
      </c>
      <c r="C313" s="38">
        <v>2.2999999999999998</v>
      </c>
      <c r="D313" s="37" t="str">
        <f t="shared" si="8"/>
        <v>PR 2.3</v>
      </c>
      <c r="E313" s="35" t="s">
        <v>180</v>
      </c>
      <c r="F313" s="42" t="s">
        <v>393</v>
      </c>
      <c r="G313" s="38" t="s">
        <v>342</v>
      </c>
      <c r="H313" s="38">
        <v>5.0999999999999996</v>
      </c>
      <c r="I313" s="37" t="str">
        <f t="shared" si="9"/>
        <v>PW 5.1</v>
      </c>
      <c r="J313" s="38">
        <v>5</v>
      </c>
      <c r="K313" s="35"/>
    </row>
    <row r="314" spans="1:11" ht="18" customHeight="1" x14ac:dyDescent="0.25">
      <c r="A314" s="38">
        <v>2</v>
      </c>
      <c r="B314" s="38" t="s">
        <v>176</v>
      </c>
      <c r="C314" s="38">
        <v>2.2999999999999998</v>
      </c>
      <c r="D314" s="37" t="str">
        <f t="shared" si="8"/>
        <v>PR 2.3</v>
      </c>
      <c r="E314" s="35" t="s">
        <v>180</v>
      </c>
      <c r="F314" s="42" t="s">
        <v>395</v>
      </c>
      <c r="G314" s="38" t="s">
        <v>342</v>
      </c>
      <c r="H314" s="38">
        <v>7.2</v>
      </c>
      <c r="I314" s="37" t="str">
        <f t="shared" si="9"/>
        <v>PW 7.2</v>
      </c>
      <c r="J314" s="38"/>
      <c r="K314" s="35"/>
    </row>
    <row r="315" spans="1:11" ht="18" customHeight="1" x14ac:dyDescent="0.25">
      <c r="A315" s="38">
        <v>2</v>
      </c>
      <c r="B315" s="38" t="s">
        <v>176</v>
      </c>
      <c r="C315" s="38">
        <v>2.2999999999999998</v>
      </c>
      <c r="D315" s="37" t="str">
        <f t="shared" si="8"/>
        <v>PR 2.3</v>
      </c>
      <c r="E315" s="35" t="s">
        <v>180</v>
      </c>
      <c r="F315" s="42" t="s">
        <v>395</v>
      </c>
      <c r="G315" s="38" t="s">
        <v>342</v>
      </c>
      <c r="H315" s="38">
        <v>8.1999999999999993</v>
      </c>
      <c r="I315" s="37" t="str">
        <f t="shared" si="9"/>
        <v>PW 8.2</v>
      </c>
      <c r="J315" s="38"/>
      <c r="K315" s="35"/>
    </row>
    <row r="316" spans="1:11" ht="30" x14ac:dyDescent="0.25">
      <c r="A316" s="38">
        <v>2</v>
      </c>
      <c r="B316" s="38" t="s">
        <v>176</v>
      </c>
      <c r="C316" s="38">
        <v>2.2999999999999998</v>
      </c>
      <c r="D316" s="37" t="str">
        <f t="shared" si="8"/>
        <v>PR 2.3</v>
      </c>
      <c r="E316" s="35" t="s">
        <v>180</v>
      </c>
      <c r="F316" s="42" t="s">
        <v>393</v>
      </c>
      <c r="G316" s="38" t="s">
        <v>363</v>
      </c>
      <c r="H316" s="38">
        <v>1.1000000000000001</v>
      </c>
      <c r="I316" s="37" t="str">
        <f t="shared" si="9"/>
        <v>RV 1.1</v>
      </c>
      <c r="J316" s="38">
        <v>1</v>
      </c>
      <c r="K316" s="35"/>
    </row>
    <row r="317" spans="1:11" ht="30" x14ac:dyDescent="0.25">
      <c r="A317" s="38">
        <v>2</v>
      </c>
      <c r="B317" s="38" t="s">
        <v>176</v>
      </c>
      <c r="C317" s="38">
        <v>2.2999999999999998</v>
      </c>
      <c r="D317" s="37" t="str">
        <f t="shared" si="8"/>
        <v>PR 2.3</v>
      </c>
      <c r="E317" s="35" t="s">
        <v>180</v>
      </c>
      <c r="F317" s="42" t="s">
        <v>395</v>
      </c>
      <c r="G317" s="38" t="s">
        <v>363</v>
      </c>
      <c r="H317" s="38">
        <v>1.2</v>
      </c>
      <c r="I317" s="37" t="str">
        <f t="shared" si="9"/>
        <v>RV 1.2</v>
      </c>
      <c r="J317" s="38"/>
      <c r="K317" s="35"/>
    </row>
    <row r="318" spans="1:11" x14ac:dyDescent="0.25">
      <c r="A318" s="38">
        <v>2</v>
      </c>
      <c r="B318" s="38" t="s">
        <v>176</v>
      </c>
      <c r="C318" s="38">
        <v>2.4</v>
      </c>
      <c r="D318" s="37" t="str">
        <f t="shared" si="8"/>
        <v>PR 2.4</v>
      </c>
      <c r="E318" s="35" t="s">
        <v>181</v>
      </c>
      <c r="F318" s="42" t="s">
        <v>393</v>
      </c>
      <c r="G318" s="38" t="s">
        <v>342</v>
      </c>
      <c r="H318" s="38">
        <v>2.1</v>
      </c>
      <c r="I318" s="37" t="str">
        <f t="shared" si="9"/>
        <v>PW 2.1</v>
      </c>
      <c r="J318" s="38">
        <v>4</v>
      </c>
      <c r="K318" s="35"/>
    </row>
    <row r="319" spans="1:11" x14ac:dyDescent="0.25">
      <c r="A319" s="38">
        <v>3</v>
      </c>
      <c r="B319" s="38" t="s">
        <v>176</v>
      </c>
      <c r="C319" s="38">
        <v>3.1</v>
      </c>
      <c r="D319" s="37" t="str">
        <f t="shared" si="8"/>
        <v>PR 3.1</v>
      </c>
      <c r="E319" s="35" t="s">
        <v>182</v>
      </c>
      <c r="F319" s="42"/>
      <c r="G319" s="38"/>
      <c r="H319" s="38"/>
      <c r="I319" s="37" t="str">
        <f t="shared" si="9"/>
        <v xml:space="preserve"> </v>
      </c>
      <c r="J319" s="38"/>
      <c r="K319" s="35"/>
    </row>
    <row r="320" spans="1:11" x14ac:dyDescent="0.25">
      <c r="A320" s="38">
        <v>1</v>
      </c>
      <c r="B320" s="38" t="s">
        <v>241</v>
      </c>
      <c r="C320" s="38">
        <v>1.1000000000000001</v>
      </c>
      <c r="D320" s="37" t="str">
        <f t="shared" si="8"/>
        <v>RDM 1.1</v>
      </c>
      <c r="E320" s="35" t="s">
        <v>242</v>
      </c>
      <c r="F320" s="42"/>
      <c r="G320" s="38"/>
      <c r="H320" s="38"/>
      <c r="I320" s="37" t="str">
        <f t="shared" si="9"/>
        <v xml:space="preserve"> </v>
      </c>
      <c r="J320" s="38"/>
      <c r="K320" s="35"/>
    </row>
    <row r="321" spans="1:11" ht="45" x14ac:dyDescent="0.25">
      <c r="A321" s="38">
        <v>2</v>
      </c>
      <c r="B321" s="38" t="s">
        <v>241</v>
      </c>
      <c r="C321" s="38">
        <v>2.1</v>
      </c>
      <c r="D321" s="37" t="str">
        <f t="shared" si="8"/>
        <v>RDM 2.1</v>
      </c>
      <c r="E321" s="35" t="s">
        <v>243</v>
      </c>
      <c r="F321" s="42" t="s">
        <v>411</v>
      </c>
      <c r="G321" s="38" t="s">
        <v>321</v>
      </c>
      <c r="H321" s="38">
        <v>3.1</v>
      </c>
      <c r="I321" s="37" t="str">
        <f t="shared" si="9"/>
        <v>PO 3.1</v>
      </c>
      <c r="J321" s="38">
        <v>4</v>
      </c>
      <c r="K321" s="35" t="s">
        <v>500</v>
      </c>
    </row>
    <row r="322" spans="1:11" ht="45" x14ac:dyDescent="0.25">
      <c r="A322" s="38">
        <v>2</v>
      </c>
      <c r="B322" s="38" t="s">
        <v>241</v>
      </c>
      <c r="C322" s="38">
        <v>2.2000000000000002</v>
      </c>
      <c r="D322" s="37" t="str">
        <f t="shared" si="8"/>
        <v>RDM 2.2</v>
      </c>
      <c r="E322" s="35" t="s">
        <v>244</v>
      </c>
      <c r="F322" s="42"/>
      <c r="G322" s="38"/>
      <c r="H322" s="38"/>
      <c r="I322" s="37" t="str">
        <f t="shared" si="9"/>
        <v xml:space="preserve"> </v>
      </c>
      <c r="J322" s="38"/>
      <c r="K322" s="35"/>
    </row>
    <row r="323" spans="1:11" ht="30" x14ac:dyDescent="0.25">
      <c r="A323" s="38">
        <v>2</v>
      </c>
      <c r="B323" s="38" t="s">
        <v>241</v>
      </c>
      <c r="C323" s="38">
        <v>2.2999999999999998</v>
      </c>
      <c r="D323" s="37" t="str">
        <f t="shared" ref="D323:D386" si="10">CONCATENATE(B323," ",C323)</f>
        <v>RDM 2.3</v>
      </c>
      <c r="E323" s="35" t="s">
        <v>245</v>
      </c>
      <c r="F323" s="42"/>
      <c r="G323" s="38"/>
      <c r="H323" s="38"/>
      <c r="I323" s="37" t="str">
        <f t="shared" ref="I323:I386" si="11">CONCATENATE(G323," ",H323)</f>
        <v xml:space="preserve"> </v>
      </c>
      <c r="J323" s="38"/>
      <c r="K323" s="35"/>
    </row>
    <row r="324" spans="1:11" ht="45" x14ac:dyDescent="0.25">
      <c r="A324" s="38">
        <v>2</v>
      </c>
      <c r="B324" s="38" t="s">
        <v>241</v>
      </c>
      <c r="C324" s="38">
        <v>2.4</v>
      </c>
      <c r="D324" s="37" t="str">
        <f t="shared" si="10"/>
        <v>RDM 2.4</v>
      </c>
      <c r="E324" s="35" t="s">
        <v>246</v>
      </c>
      <c r="F324" s="42" t="s">
        <v>393</v>
      </c>
      <c r="G324" s="38" t="s">
        <v>342</v>
      </c>
      <c r="H324" s="38">
        <v>5.0999999999999996</v>
      </c>
      <c r="I324" s="37" t="str">
        <f t="shared" si="11"/>
        <v>PW 5.1</v>
      </c>
      <c r="J324" s="38">
        <v>4</v>
      </c>
      <c r="K324" s="35"/>
    </row>
    <row r="325" spans="1:11" ht="18" customHeight="1" x14ac:dyDescent="0.25">
      <c r="A325" s="38">
        <v>2</v>
      </c>
      <c r="B325" s="38" t="s">
        <v>241</v>
      </c>
      <c r="C325" s="38">
        <v>2.4</v>
      </c>
      <c r="D325" s="37" t="str">
        <f t="shared" si="10"/>
        <v>RDM 2.4</v>
      </c>
      <c r="E325" s="35" t="s">
        <v>246</v>
      </c>
      <c r="F325" s="42"/>
      <c r="G325" s="38"/>
      <c r="H325" s="38"/>
      <c r="I325" s="37" t="str">
        <f t="shared" si="11"/>
        <v xml:space="preserve"> </v>
      </c>
      <c r="J325" s="38"/>
      <c r="K325" s="35"/>
    </row>
    <row r="326" spans="1:11" ht="30" x14ac:dyDescent="0.25">
      <c r="A326" s="38">
        <v>2</v>
      </c>
      <c r="B326" s="38" t="s">
        <v>241</v>
      </c>
      <c r="C326" s="38">
        <v>2.5</v>
      </c>
      <c r="D326" s="37" t="str">
        <f t="shared" si="10"/>
        <v>RDM 2.5</v>
      </c>
      <c r="E326" s="35" t="s">
        <v>247</v>
      </c>
      <c r="F326" s="42"/>
      <c r="G326" s="38"/>
      <c r="H326" s="38"/>
      <c r="I326" s="37" t="str">
        <f t="shared" si="11"/>
        <v xml:space="preserve"> </v>
      </c>
      <c r="J326" s="38"/>
      <c r="K326" s="35"/>
    </row>
    <row r="327" spans="1:11" ht="30" x14ac:dyDescent="0.25">
      <c r="A327" s="38">
        <v>3</v>
      </c>
      <c r="B327" s="38" t="s">
        <v>241</v>
      </c>
      <c r="C327" s="38">
        <v>3.1</v>
      </c>
      <c r="D327" s="37" t="str">
        <f t="shared" si="10"/>
        <v>RDM 3.1</v>
      </c>
      <c r="E327" s="35" t="s">
        <v>248</v>
      </c>
      <c r="F327" s="42" t="s">
        <v>393</v>
      </c>
      <c r="G327" s="38" t="s">
        <v>321</v>
      </c>
      <c r="H327" s="38">
        <v>4.0999999999999996</v>
      </c>
      <c r="I327" s="37" t="str">
        <f t="shared" si="11"/>
        <v>PO 4.1</v>
      </c>
      <c r="J327" s="38">
        <v>4</v>
      </c>
      <c r="K327" s="35"/>
    </row>
    <row r="328" spans="1:11" ht="18" customHeight="1" x14ac:dyDescent="0.25">
      <c r="A328" s="38">
        <v>3</v>
      </c>
      <c r="B328" s="38" t="s">
        <v>241</v>
      </c>
      <c r="C328" s="38">
        <v>3.1</v>
      </c>
      <c r="D328" s="37" t="str">
        <f t="shared" si="10"/>
        <v>RDM 3.1</v>
      </c>
      <c r="E328" s="35" t="s">
        <v>248</v>
      </c>
      <c r="F328" s="42" t="s">
        <v>411</v>
      </c>
      <c r="G328" s="38" t="s">
        <v>483</v>
      </c>
      <c r="H328" s="38">
        <v>1.1000000000000001</v>
      </c>
      <c r="I328" s="37" t="str">
        <f t="shared" si="11"/>
        <v>PO  1.1</v>
      </c>
      <c r="J328" s="38">
        <v>3</v>
      </c>
      <c r="K328" s="35" t="s">
        <v>484</v>
      </c>
    </row>
    <row r="329" spans="1:11" ht="18" customHeight="1" x14ac:dyDescent="0.25">
      <c r="A329" s="38">
        <v>3</v>
      </c>
      <c r="B329" s="38" t="s">
        <v>241</v>
      </c>
      <c r="C329" s="38">
        <v>3.1</v>
      </c>
      <c r="D329" s="37" t="str">
        <f t="shared" si="10"/>
        <v>RDM 3.1</v>
      </c>
      <c r="E329" s="35" t="s">
        <v>248</v>
      </c>
      <c r="F329" s="42" t="s">
        <v>393</v>
      </c>
      <c r="G329" s="38" t="s">
        <v>342</v>
      </c>
      <c r="H329" s="38">
        <v>4.0999999999999996</v>
      </c>
      <c r="I329" s="37" t="str">
        <f t="shared" si="11"/>
        <v>PW 4.1</v>
      </c>
      <c r="J329" s="38">
        <v>6</v>
      </c>
      <c r="K329" s="35"/>
    </row>
    <row r="330" spans="1:11" ht="30" x14ac:dyDescent="0.25">
      <c r="A330" s="38">
        <v>3</v>
      </c>
      <c r="B330" s="38" t="s">
        <v>241</v>
      </c>
      <c r="C330" s="38">
        <v>3.1</v>
      </c>
      <c r="D330" s="37" t="str">
        <f t="shared" si="10"/>
        <v>RDM 3.1</v>
      </c>
      <c r="E330" s="35" t="s">
        <v>248</v>
      </c>
      <c r="F330" s="42" t="s">
        <v>393</v>
      </c>
      <c r="G330" s="38" t="s">
        <v>342</v>
      </c>
      <c r="H330" s="38">
        <v>4.2</v>
      </c>
      <c r="I330" s="37" t="str">
        <f t="shared" si="11"/>
        <v>PW 4.2</v>
      </c>
      <c r="J330" s="38">
        <v>4</v>
      </c>
      <c r="K330" s="35"/>
    </row>
    <row r="331" spans="1:11" x14ac:dyDescent="0.25">
      <c r="A331" s="38">
        <v>3</v>
      </c>
      <c r="B331" s="38" t="s">
        <v>241</v>
      </c>
      <c r="C331" s="38">
        <v>3.2</v>
      </c>
      <c r="D331" s="37" t="str">
        <f t="shared" si="10"/>
        <v>RDM 3.2</v>
      </c>
      <c r="E331" s="35" t="s">
        <v>249</v>
      </c>
      <c r="F331" s="42" t="s">
        <v>393</v>
      </c>
      <c r="G331" s="38" t="s">
        <v>321</v>
      </c>
      <c r="H331" s="38">
        <v>4.0999999999999996</v>
      </c>
      <c r="I331" s="37" t="str">
        <f t="shared" si="11"/>
        <v>PO 4.1</v>
      </c>
      <c r="J331" s="38" t="s">
        <v>436</v>
      </c>
      <c r="K331" s="35"/>
    </row>
    <row r="332" spans="1:11" ht="30" x14ac:dyDescent="0.25">
      <c r="A332" s="38">
        <v>3</v>
      </c>
      <c r="B332" s="38" t="s">
        <v>241</v>
      </c>
      <c r="C332" s="38">
        <v>3.3</v>
      </c>
      <c r="D332" s="37" t="str">
        <f t="shared" si="10"/>
        <v>RDM 3.3</v>
      </c>
      <c r="E332" s="35" t="s">
        <v>250</v>
      </c>
      <c r="F332" s="42" t="s">
        <v>411</v>
      </c>
      <c r="G332" s="38" t="s">
        <v>321</v>
      </c>
      <c r="H332" s="38">
        <v>3.3</v>
      </c>
      <c r="I332" s="37" t="str">
        <f t="shared" si="11"/>
        <v>PO 3.3</v>
      </c>
      <c r="J332" s="38">
        <v>4</v>
      </c>
      <c r="K332" s="35" t="s">
        <v>509</v>
      </c>
    </row>
    <row r="333" spans="1:11" ht="30" x14ac:dyDescent="0.25">
      <c r="A333" s="38">
        <v>3</v>
      </c>
      <c r="B333" s="38" t="s">
        <v>241</v>
      </c>
      <c r="C333" s="38">
        <v>3.4</v>
      </c>
      <c r="D333" s="37" t="str">
        <f t="shared" si="10"/>
        <v>RDM 3.4</v>
      </c>
      <c r="E333" s="35" t="s">
        <v>251</v>
      </c>
      <c r="F333" s="42" t="s">
        <v>393</v>
      </c>
      <c r="G333" s="38" t="s">
        <v>342</v>
      </c>
      <c r="H333" s="38">
        <v>4.2</v>
      </c>
      <c r="I333" s="37" t="str">
        <f t="shared" si="11"/>
        <v>PW 4.2</v>
      </c>
      <c r="J333" s="38">
        <v>4</v>
      </c>
      <c r="K333" s="35"/>
    </row>
    <row r="334" spans="1:11" x14ac:dyDescent="0.25">
      <c r="A334" s="38">
        <v>3</v>
      </c>
      <c r="B334" s="38" t="s">
        <v>241</v>
      </c>
      <c r="C334" s="38">
        <v>3.5</v>
      </c>
      <c r="D334" s="37" t="str">
        <f t="shared" si="10"/>
        <v>RDM 3.5</v>
      </c>
      <c r="E334" s="35" t="s">
        <v>404</v>
      </c>
      <c r="F334" s="42" t="s">
        <v>411</v>
      </c>
      <c r="G334" s="38" t="s">
        <v>321</v>
      </c>
      <c r="H334" s="38">
        <v>4.0999999999999996</v>
      </c>
      <c r="I334" s="37" t="str">
        <f t="shared" si="11"/>
        <v>PO 4.1</v>
      </c>
      <c r="J334" s="38">
        <v>3</v>
      </c>
      <c r="K334" s="35" t="s">
        <v>511</v>
      </c>
    </row>
    <row r="335" spans="1:11" x14ac:dyDescent="0.25">
      <c r="A335" s="38">
        <v>3</v>
      </c>
      <c r="B335" s="38" t="s">
        <v>241</v>
      </c>
      <c r="C335" s="38">
        <v>3.6</v>
      </c>
      <c r="D335" s="37" t="str">
        <f t="shared" si="10"/>
        <v>RDM 3.6</v>
      </c>
      <c r="E335" s="35" t="s">
        <v>253</v>
      </c>
      <c r="F335" s="42" t="s">
        <v>393</v>
      </c>
      <c r="G335" s="38" t="s">
        <v>321</v>
      </c>
      <c r="H335" s="38">
        <v>1.1000000000000001</v>
      </c>
      <c r="I335" s="37" t="str">
        <f t="shared" si="11"/>
        <v>PO 1.1</v>
      </c>
      <c r="J335" s="38">
        <v>4</v>
      </c>
      <c r="K335" s="35" t="s">
        <v>485</v>
      </c>
    </row>
    <row r="336" spans="1:11" ht="18" customHeight="1" x14ac:dyDescent="0.25">
      <c r="A336" s="38">
        <v>3</v>
      </c>
      <c r="B336" s="38" t="s">
        <v>241</v>
      </c>
      <c r="C336" s="38">
        <v>3.7</v>
      </c>
      <c r="D336" s="37" t="str">
        <f t="shared" si="10"/>
        <v>RDM 3.7</v>
      </c>
      <c r="E336" s="35" t="s">
        <v>402</v>
      </c>
      <c r="F336" s="42"/>
      <c r="G336" s="38"/>
      <c r="H336" s="38"/>
      <c r="I336" s="37" t="str">
        <f t="shared" si="11"/>
        <v xml:space="preserve"> </v>
      </c>
      <c r="J336" s="38"/>
      <c r="K336" s="35"/>
    </row>
    <row r="337" spans="1:11" ht="30" x14ac:dyDescent="0.25">
      <c r="A337" s="38">
        <v>1</v>
      </c>
      <c r="B337" s="38" t="s">
        <v>255</v>
      </c>
      <c r="C337" s="38">
        <v>1.1000000000000001</v>
      </c>
      <c r="D337" s="37" t="str">
        <f t="shared" si="10"/>
        <v>RSK 1.1</v>
      </c>
      <c r="E337" s="35" t="s">
        <v>256</v>
      </c>
      <c r="F337" s="42" t="s">
        <v>393</v>
      </c>
      <c r="G337" s="38" t="s">
        <v>321</v>
      </c>
      <c r="H337" s="38">
        <v>1.2</v>
      </c>
      <c r="I337" s="37" t="str">
        <f t="shared" si="11"/>
        <v>PO 1.2</v>
      </c>
      <c r="J337" s="38">
        <v>3</v>
      </c>
      <c r="K337" s="35" t="s">
        <v>414</v>
      </c>
    </row>
    <row r="338" spans="1:11" ht="18" customHeight="1" x14ac:dyDescent="0.25">
      <c r="A338" s="38">
        <v>1</v>
      </c>
      <c r="B338" s="38" t="s">
        <v>255</v>
      </c>
      <c r="C338" s="38">
        <v>1.1000000000000001</v>
      </c>
      <c r="D338" s="37" t="str">
        <f t="shared" si="10"/>
        <v>RSK 1.1</v>
      </c>
      <c r="E338" s="35" t="s">
        <v>256</v>
      </c>
      <c r="F338" s="42" t="s">
        <v>393</v>
      </c>
      <c r="G338" s="38" t="s">
        <v>342</v>
      </c>
      <c r="H338" s="38">
        <v>1.1000000000000001</v>
      </c>
      <c r="I338" s="37" t="str">
        <f t="shared" si="11"/>
        <v>PW 1.1</v>
      </c>
      <c r="J338" s="38">
        <v>2</v>
      </c>
      <c r="K338" s="35"/>
    </row>
    <row r="339" spans="1:11" ht="18" customHeight="1" x14ac:dyDescent="0.25">
      <c r="A339" s="38"/>
      <c r="B339" s="38" t="s">
        <v>255</v>
      </c>
      <c r="C339" s="38">
        <v>2.1</v>
      </c>
      <c r="D339" s="37" t="str">
        <f t="shared" si="10"/>
        <v>RSK 2.1</v>
      </c>
      <c r="E339" s="35" t="s">
        <v>257</v>
      </c>
      <c r="F339" s="42" t="s">
        <v>393</v>
      </c>
      <c r="G339" s="38" t="s">
        <v>321</v>
      </c>
      <c r="H339" s="38">
        <v>1.2</v>
      </c>
      <c r="I339" s="37" t="str">
        <f t="shared" si="11"/>
        <v>PO 1.2</v>
      </c>
      <c r="J339" s="38">
        <v>3</v>
      </c>
      <c r="K339" s="35" t="s">
        <v>487</v>
      </c>
    </row>
    <row r="340" spans="1:11" x14ac:dyDescent="0.25">
      <c r="A340" s="38">
        <v>2</v>
      </c>
      <c r="B340" s="38" t="s">
        <v>255</v>
      </c>
      <c r="C340" s="38">
        <v>2.1</v>
      </c>
      <c r="D340" s="37" t="str">
        <f t="shared" si="10"/>
        <v>RSK 2.1</v>
      </c>
      <c r="E340" s="35" t="s">
        <v>257</v>
      </c>
      <c r="F340" s="42" t="s">
        <v>393</v>
      </c>
      <c r="G340" s="38" t="s">
        <v>363</v>
      </c>
      <c r="H340" s="38">
        <v>2.1</v>
      </c>
      <c r="I340" s="37" t="str">
        <f t="shared" si="11"/>
        <v>RV 2.1</v>
      </c>
      <c r="J340" s="38">
        <v>2</v>
      </c>
      <c r="K340" s="35"/>
    </row>
    <row r="341" spans="1:11" ht="60" x14ac:dyDescent="0.25">
      <c r="A341" s="38">
        <v>2</v>
      </c>
      <c r="B341" s="38" t="s">
        <v>255</v>
      </c>
      <c r="C341" s="38">
        <v>2.2000000000000002</v>
      </c>
      <c r="D341" s="37" t="str">
        <f t="shared" si="10"/>
        <v>RSK 2.2</v>
      </c>
      <c r="E341" s="35" t="s">
        <v>258</v>
      </c>
      <c r="F341" s="42" t="s">
        <v>411</v>
      </c>
      <c r="G341" s="38" t="s">
        <v>321</v>
      </c>
      <c r="H341" s="38">
        <v>1.3</v>
      </c>
      <c r="I341" s="37" t="str">
        <f t="shared" si="11"/>
        <v>PO 1.3</v>
      </c>
      <c r="J341" s="38">
        <v>5</v>
      </c>
      <c r="K341" s="35" t="s">
        <v>489</v>
      </c>
    </row>
    <row r="342" spans="1:11" ht="30" x14ac:dyDescent="0.25">
      <c r="A342" s="38">
        <v>2</v>
      </c>
      <c r="B342" s="38" t="s">
        <v>255</v>
      </c>
      <c r="C342" s="38">
        <v>2.2000000000000002</v>
      </c>
      <c r="D342" s="37" t="str">
        <f t="shared" si="10"/>
        <v>RSK 2.2</v>
      </c>
      <c r="E342" s="35" t="s">
        <v>258</v>
      </c>
      <c r="F342" s="42" t="s">
        <v>393</v>
      </c>
      <c r="G342" s="38" t="s">
        <v>321</v>
      </c>
      <c r="H342" s="38">
        <v>2.2999999999999998</v>
      </c>
      <c r="I342" s="37" t="str">
        <f t="shared" si="11"/>
        <v>PO 2.3</v>
      </c>
      <c r="J342" s="38">
        <v>2</v>
      </c>
      <c r="K342" s="35" t="s">
        <v>496</v>
      </c>
    </row>
    <row r="343" spans="1:11" ht="18" customHeight="1" x14ac:dyDescent="0.25">
      <c r="A343" s="38">
        <v>2</v>
      </c>
      <c r="B343" s="38" t="s">
        <v>255</v>
      </c>
      <c r="C343" s="38">
        <v>2.2000000000000002</v>
      </c>
      <c r="D343" s="37" t="str">
        <f t="shared" si="10"/>
        <v>RSK 2.2</v>
      </c>
      <c r="E343" s="35" t="s">
        <v>258</v>
      </c>
      <c r="F343" s="42" t="s">
        <v>393</v>
      </c>
      <c r="G343" s="38" t="s">
        <v>342</v>
      </c>
      <c r="H343" s="38">
        <v>1.2</v>
      </c>
      <c r="I343" s="37" t="str">
        <f t="shared" si="11"/>
        <v>PW 1.2</v>
      </c>
      <c r="J343" s="38">
        <v>1</v>
      </c>
      <c r="K343" s="35"/>
    </row>
    <row r="344" spans="1:11" ht="18" customHeight="1" x14ac:dyDescent="0.25">
      <c r="A344" s="38">
        <v>2</v>
      </c>
      <c r="B344" s="38" t="s">
        <v>255</v>
      </c>
      <c r="C344" s="38">
        <v>2.2000000000000002</v>
      </c>
      <c r="D344" s="37" t="str">
        <f t="shared" si="10"/>
        <v>RSK 2.2</v>
      </c>
      <c r="E344" s="35" t="s">
        <v>258</v>
      </c>
      <c r="F344" s="42" t="s">
        <v>393</v>
      </c>
      <c r="G344" s="38" t="s">
        <v>363</v>
      </c>
      <c r="H344" s="38">
        <v>2.2000000000000002</v>
      </c>
      <c r="I344" s="37" t="str">
        <f t="shared" si="11"/>
        <v>RV 2.2</v>
      </c>
      <c r="J344" s="38" t="s">
        <v>434</v>
      </c>
      <c r="K344" s="35"/>
    </row>
    <row r="345" spans="1:11" x14ac:dyDescent="0.25">
      <c r="A345" s="38">
        <v>3</v>
      </c>
      <c r="B345" s="38" t="s">
        <v>255</v>
      </c>
      <c r="C345" s="38">
        <v>3.1</v>
      </c>
      <c r="D345" s="37" t="str">
        <f t="shared" si="10"/>
        <v>RSK 3.1</v>
      </c>
      <c r="E345" s="35" t="s">
        <v>259</v>
      </c>
      <c r="F345" s="42" t="s">
        <v>393</v>
      </c>
      <c r="G345" s="38" t="s">
        <v>342</v>
      </c>
      <c r="H345" s="38">
        <v>1.1000000000000001</v>
      </c>
      <c r="I345" s="37" t="str">
        <f t="shared" si="11"/>
        <v>PW 1.1</v>
      </c>
      <c r="J345" s="38">
        <v>4</v>
      </c>
      <c r="K345" s="35"/>
    </row>
    <row r="346" spans="1:11" ht="30" x14ac:dyDescent="0.25">
      <c r="A346" s="38">
        <v>3</v>
      </c>
      <c r="B346" s="38" t="s">
        <v>255</v>
      </c>
      <c r="C346" s="38">
        <v>3.3</v>
      </c>
      <c r="D346" s="37" t="str">
        <f t="shared" si="10"/>
        <v>RSK 3.3</v>
      </c>
      <c r="E346" s="35" t="s">
        <v>261</v>
      </c>
      <c r="F346" s="42" t="s">
        <v>393</v>
      </c>
      <c r="G346" s="38" t="s">
        <v>342</v>
      </c>
      <c r="H346" s="38">
        <v>1.2</v>
      </c>
      <c r="I346" s="37" t="str">
        <f t="shared" si="11"/>
        <v>PW 1.2</v>
      </c>
      <c r="J346" s="38">
        <v>1</v>
      </c>
      <c r="K346" s="35"/>
    </row>
    <row r="347" spans="1:11" ht="30" x14ac:dyDescent="0.25">
      <c r="A347" s="38">
        <v>3</v>
      </c>
      <c r="B347" s="38" t="s">
        <v>255</v>
      </c>
      <c r="C347" s="38">
        <v>3.3</v>
      </c>
      <c r="D347" s="37" t="str">
        <f t="shared" si="10"/>
        <v>RSK 3.3</v>
      </c>
      <c r="E347" s="35" t="s">
        <v>261</v>
      </c>
      <c r="F347" s="42" t="s">
        <v>393</v>
      </c>
      <c r="G347" s="38" t="s">
        <v>342</v>
      </c>
      <c r="H347" s="38">
        <v>2.1</v>
      </c>
      <c r="I347" s="37" t="str">
        <f t="shared" si="11"/>
        <v>PW 2.1</v>
      </c>
      <c r="J347" s="38" t="s">
        <v>469</v>
      </c>
      <c r="K347" s="35"/>
    </row>
    <row r="348" spans="1:11" ht="30" x14ac:dyDescent="0.25">
      <c r="A348" s="38">
        <v>3</v>
      </c>
      <c r="B348" s="38" t="s">
        <v>255</v>
      </c>
      <c r="C348" s="38">
        <v>3.4</v>
      </c>
      <c r="D348" s="37" t="str">
        <f t="shared" si="10"/>
        <v>RSK 3.4</v>
      </c>
      <c r="E348" s="35" t="s">
        <v>262</v>
      </c>
      <c r="F348" s="42" t="s">
        <v>393</v>
      </c>
      <c r="G348" s="38" t="s">
        <v>342</v>
      </c>
      <c r="H348" s="38">
        <v>1.2</v>
      </c>
      <c r="I348" s="37" t="str">
        <f t="shared" si="11"/>
        <v>PW 1.2</v>
      </c>
      <c r="J348" s="38">
        <v>1</v>
      </c>
      <c r="K348" s="35"/>
    </row>
    <row r="349" spans="1:11" ht="18" customHeight="1" x14ac:dyDescent="0.25">
      <c r="A349" s="38">
        <v>3</v>
      </c>
      <c r="B349" s="38" t="s">
        <v>255</v>
      </c>
      <c r="C349" s="38">
        <v>3.4</v>
      </c>
      <c r="D349" s="37" t="str">
        <f t="shared" si="10"/>
        <v>RSK 3.4</v>
      </c>
      <c r="E349" s="35" t="s">
        <v>262</v>
      </c>
      <c r="F349" s="42" t="s">
        <v>393</v>
      </c>
      <c r="G349" s="38" t="s">
        <v>363</v>
      </c>
      <c r="H349" s="38">
        <v>2.1</v>
      </c>
      <c r="I349" s="37" t="str">
        <f t="shared" si="11"/>
        <v>RV 2.1</v>
      </c>
      <c r="J349" s="38">
        <v>2</v>
      </c>
      <c r="K349" s="35"/>
    </row>
    <row r="350" spans="1:11" ht="30" x14ac:dyDescent="0.25">
      <c r="A350" s="38">
        <v>3</v>
      </c>
      <c r="B350" s="38" t="s">
        <v>255</v>
      </c>
      <c r="C350" s="38">
        <v>3.4</v>
      </c>
      <c r="D350" s="37" t="str">
        <f t="shared" si="10"/>
        <v>RSK 3.4</v>
      </c>
      <c r="E350" s="35" t="s">
        <v>262</v>
      </c>
      <c r="F350" s="42" t="s">
        <v>393</v>
      </c>
      <c r="G350" s="38" t="s">
        <v>363</v>
      </c>
      <c r="H350" s="38">
        <v>2.2000000000000002</v>
      </c>
      <c r="I350" s="37" t="str">
        <f t="shared" si="11"/>
        <v>RV 2.2</v>
      </c>
      <c r="J350" s="38">
        <v>5</v>
      </c>
      <c r="K350" s="35" t="s">
        <v>528</v>
      </c>
    </row>
    <row r="351" spans="1:11" ht="30" x14ac:dyDescent="0.25">
      <c r="A351" s="38">
        <v>3</v>
      </c>
      <c r="B351" s="38" t="s">
        <v>255</v>
      </c>
      <c r="C351" s="38">
        <v>3.5</v>
      </c>
      <c r="D351" s="37" t="str">
        <f t="shared" si="10"/>
        <v>RSK 3.5</v>
      </c>
      <c r="E351" s="35" t="s">
        <v>263</v>
      </c>
      <c r="F351" s="42" t="s">
        <v>393</v>
      </c>
      <c r="G351" s="38" t="s">
        <v>321</v>
      </c>
      <c r="H351" s="38">
        <v>2.2999999999999998</v>
      </c>
      <c r="I351" s="37" t="str">
        <f t="shared" si="11"/>
        <v>PO 2.3</v>
      </c>
      <c r="J351" s="38">
        <v>2</v>
      </c>
      <c r="K351" s="35" t="s">
        <v>428</v>
      </c>
    </row>
    <row r="352" spans="1:11" ht="30" x14ac:dyDescent="0.25">
      <c r="A352" s="38">
        <v>3</v>
      </c>
      <c r="B352" s="38" t="s">
        <v>255</v>
      </c>
      <c r="C352" s="38">
        <v>3.5</v>
      </c>
      <c r="D352" s="37" t="str">
        <f t="shared" si="10"/>
        <v>RSK 3.5</v>
      </c>
      <c r="E352" s="35" t="s">
        <v>263</v>
      </c>
      <c r="F352" s="42" t="s">
        <v>393</v>
      </c>
      <c r="G352" s="38" t="s">
        <v>342</v>
      </c>
      <c r="H352" s="38">
        <v>1.2</v>
      </c>
      <c r="I352" s="37" t="str">
        <f t="shared" si="11"/>
        <v>PW 1.2</v>
      </c>
      <c r="J352" s="38">
        <v>2</v>
      </c>
      <c r="K352" s="35"/>
    </row>
    <row r="353" spans="1:11" x14ac:dyDescent="0.25">
      <c r="A353" s="38">
        <v>1</v>
      </c>
      <c r="B353" s="38" t="s">
        <v>279</v>
      </c>
      <c r="C353" s="38">
        <v>1.1000000000000001</v>
      </c>
      <c r="D353" s="37" t="str">
        <f t="shared" si="10"/>
        <v>SAM 1.1</v>
      </c>
      <c r="E353" s="35" t="s">
        <v>280</v>
      </c>
      <c r="F353" s="42" t="s">
        <v>393</v>
      </c>
      <c r="G353" s="38" t="s">
        <v>342</v>
      </c>
      <c r="H353" s="38">
        <v>4.0999999999999996</v>
      </c>
      <c r="I353" s="37" t="str">
        <f t="shared" si="11"/>
        <v>PW 4.1</v>
      </c>
      <c r="J353" s="38">
        <v>5</v>
      </c>
      <c r="K353" s="35"/>
    </row>
    <row r="354" spans="1:11" x14ac:dyDescent="0.25">
      <c r="A354" s="38">
        <v>1</v>
      </c>
      <c r="B354" s="38" t="s">
        <v>279</v>
      </c>
      <c r="C354" s="38">
        <v>1.2</v>
      </c>
      <c r="D354" s="37" t="str">
        <f t="shared" si="10"/>
        <v>SAM 1.2</v>
      </c>
      <c r="E354" s="35" t="s">
        <v>281</v>
      </c>
      <c r="F354" s="42"/>
      <c r="G354" s="38"/>
      <c r="H354" s="38"/>
      <c r="I354" s="37" t="str">
        <f t="shared" si="11"/>
        <v xml:space="preserve"> </v>
      </c>
      <c r="J354" s="38"/>
      <c r="K354" s="35"/>
    </row>
    <row r="355" spans="1:11" x14ac:dyDescent="0.25">
      <c r="A355" s="38">
        <v>1</v>
      </c>
      <c r="B355" s="38" t="s">
        <v>279</v>
      </c>
      <c r="C355" s="38">
        <v>1.3</v>
      </c>
      <c r="D355" s="37" t="str">
        <f t="shared" si="10"/>
        <v>SAM 1.3</v>
      </c>
      <c r="E355" s="35" t="s">
        <v>282</v>
      </c>
      <c r="F355" s="42"/>
      <c r="G355" s="38"/>
      <c r="H355" s="38"/>
      <c r="I355" s="37" t="str">
        <f t="shared" si="11"/>
        <v xml:space="preserve"> </v>
      </c>
      <c r="J355" s="38"/>
      <c r="K355" s="35"/>
    </row>
    <row r="356" spans="1:11" x14ac:dyDescent="0.25">
      <c r="A356" s="38">
        <v>1</v>
      </c>
      <c r="B356" s="38" t="s">
        <v>279</v>
      </c>
      <c r="C356" s="38">
        <v>1.4</v>
      </c>
      <c r="D356" s="37" t="str">
        <f t="shared" si="10"/>
        <v>SAM 1.4</v>
      </c>
      <c r="E356" s="35" t="s">
        <v>283</v>
      </c>
      <c r="F356" s="42"/>
      <c r="G356" s="38"/>
      <c r="H356" s="38"/>
      <c r="I356" s="37" t="str">
        <f t="shared" si="11"/>
        <v xml:space="preserve"> </v>
      </c>
      <c r="J356" s="38"/>
      <c r="K356" s="35"/>
    </row>
    <row r="357" spans="1:11" ht="18" customHeight="1" x14ac:dyDescent="0.25">
      <c r="A357" s="38">
        <v>2</v>
      </c>
      <c r="B357" s="38" t="s">
        <v>279</v>
      </c>
      <c r="C357" s="38">
        <v>2.1</v>
      </c>
      <c r="D357" s="37" t="str">
        <f t="shared" si="10"/>
        <v>SAM 2.1</v>
      </c>
      <c r="E357" s="35" t="s">
        <v>284</v>
      </c>
      <c r="F357" s="42" t="s">
        <v>395</v>
      </c>
      <c r="G357" s="38" t="s">
        <v>321</v>
      </c>
      <c r="H357" s="38">
        <v>1.3</v>
      </c>
      <c r="I357" s="37" t="str">
        <f t="shared" si="11"/>
        <v>PO 1.3</v>
      </c>
      <c r="J357" s="38"/>
      <c r="K357" s="35"/>
    </row>
    <row r="358" spans="1:11" ht="18" customHeight="1" x14ac:dyDescent="0.25">
      <c r="A358" s="38">
        <v>2</v>
      </c>
      <c r="B358" s="38" t="s">
        <v>279</v>
      </c>
      <c r="C358" s="38">
        <v>2.1</v>
      </c>
      <c r="D358" s="37" t="str">
        <f t="shared" si="10"/>
        <v>SAM 2.1</v>
      </c>
      <c r="E358" s="35" t="s">
        <v>284</v>
      </c>
      <c r="F358" s="42" t="s">
        <v>393</v>
      </c>
      <c r="G358" s="38" t="s">
        <v>342</v>
      </c>
      <c r="H358" s="38">
        <v>4.0999999999999996</v>
      </c>
      <c r="I358" s="37" t="str">
        <f t="shared" si="11"/>
        <v>PW 4.1</v>
      </c>
      <c r="J358" s="38" t="s">
        <v>433</v>
      </c>
      <c r="K358" s="35"/>
    </row>
    <row r="359" spans="1:11" ht="18" customHeight="1" x14ac:dyDescent="0.25">
      <c r="A359" s="38">
        <v>2</v>
      </c>
      <c r="B359" s="38" t="s">
        <v>279</v>
      </c>
      <c r="C359" s="38">
        <v>2.1</v>
      </c>
      <c r="D359" s="37" t="str">
        <f t="shared" si="10"/>
        <v>SAM 2.1</v>
      </c>
      <c r="E359" s="35" t="s">
        <v>284</v>
      </c>
      <c r="F359" s="42" t="s">
        <v>393</v>
      </c>
      <c r="G359" s="38" t="s">
        <v>342</v>
      </c>
      <c r="H359" s="38">
        <v>4.4000000000000004</v>
      </c>
      <c r="I359" s="37" t="str">
        <f t="shared" si="11"/>
        <v>PW 4.4</v>
      </c>
      <c r="J359" s="38">
        <v>3</v>
      </c>
      <c r="K359" s="35"/>
    </row>
    <row r="360" spans="1:11" ht="30" x14ac:dyDescent="0.25">
      <c r="A360" s="38">
        <v>2</v>
      </c>
      <c r="B360" s="38" t="s">
        <v>279</v>
      </c>
      <c r="C360" s="38">
        <v>2.2000000000000002</v>
      </c>
      <c r="D360" s="37" t="str">
        <f t="shared" si="10"/>
        <v>SAM 2.2</v>
      </c>
      <c r="E360" s="35" t="s">
        <v>285</v>
      </c>
      <c r="F360" s="42" t="s">
        <v>395</v>
      </c>
      <c r="G360" s="38" t="s">
        <v>321</v>
      </c>
      <c r="H360" s="38">
        <v>1.3</v>
      </c>
      <c r="I360" s="37" t="str">
        <f t="shared" si="11"/>
        <v>PO 1.3</v>
      </c>
      <c r="J360" s="38"/>
      <c r="K360" s="35"/>
    </row>
    <row r="361" spans="1:11" ht="30" x14ac:dyDescent="0.25">
      <c r="A361" s="38">
        <v>2</v>
      </c>
      <c r="B361" s="38" t="s">
        <v>279</v>
      </c>
      <c r="C361" s="38">
        <v>2.2000000000000002</v>
      </c>
      <c r="D361" s="37" t="str">
        <f t="shared" si="10"/>
        <v>SAM 2.2</v>
      </c>
      <c r="E361" s="35" t="s">
        <v>285</v>
      </c>
      <c r="F361" s="42" t="s">
        <v>393</v>
      </c>
      <c r="G361" s="38" t="s">
        <v>342</v>
      </c>
      <c r="H361" s="38">
        <v>4.4000000000000004</v>
      </c>
      <c r="I361" s="37" t="str">
        <f t="shared" si="11"/>
        <v>PW 4.4</v>
      </c>
      <c r="J361" s="38">
        <v>1</v>
      </c>
      <c r="K361" s="35"/>
    </row>
    <row r="362" spans="1:11" ht="30" x14ac:dyDescent="0.25">
      <c r="A362" s="38">
        <v>2</v>
      </c>
      <c r="B362" s="38" t="s">
        <v>279</v>
      </c>
      <c r="C362" s="38">
        <v>2.2999999999999998</v>
      </c>
      <c r="D362" s="37" t="str">
        <f t="shared" si="10"/>
        <v>SAM 2.3</v>
      </c>
      <c r="E362" s="35" t="s">
        <v>286</v>
      </c>
      <c r="F362" s="42"/>
      <c r="G362" s="38"/>
      <c r="H362" s="38"/>
      <c r="I362" s="37" t="str">
        <f t="shared" si="11"/>
        <v xml:space="preserve"> </v>
      </c>
      <c r="J362" s="38"/>
      <c r="K362" s="35"/>
    </row>
    <row r="363" spans="1:11" ht="18" customHeight="1" x14ac:dyDescent="0.25">
      <c r="A363" s="38">
        <v>2</v>
      </c>
      <c r="B363" s="38" t="s">
        <v>279</v>
      </c>
      <c r="C363" s="38">
        <v>2.4</v>
      </c>
      <c r="D363" s="37" t="str">
        <f t="shared" si="10"/>
        <v>SAM 2.4</v>
      </c>
      <c r="E363" s="35" t="s">
        <v>287</v>
      </c>
      <c r="F363" s="42"/>
      <c r="G363" s="38"/>
      <c r="H363" s="38"/>
      <c r="I363" s="37" t="str">
        <f t="shared" si="11"/>
        <v xml:space="preserve"> </v>
      </c>
      <c r="J363" s="38"/>
      <c r="K363" s="35"/>
    </row>
    <row r="364" spans="1:11" ht="18" customHeight="1" x14ac:dyDescent="0.25">
      <c r="A364" s="38">
        <v>2</v>
      </c>
      <c r="B364" s="38" t="s">
        <v>279</v>
      </c>
      <c r="C364" s="38">
        <v>2.5</v>
      </c>
      <c r="D364" s="37" t="str">
        <f t="shared" si="10"/>
        <v>SAM 2.5</v>
      </c>
      <c r="E364" s="35" t="s">
        <v>288</v>
      </c>
      <c r="F364" s="42"/>
      <c r="G364" s="38"/>
      <c r="H364" s="38"/>
      <c r="I364" s="37" t="str">
        <f t="shared" si="11"/>
        <v xml:space="preserve"> </v>
      </c>
      <c r="J364" s="38"/>
      <c r="K364" s="35"/>
    </row>
    <row r="365" spans="1:11" ht="18" customHeight="1" x14ac:dyDescent="0.25">
      <c r="A365" s="38">
        <v>3</v>
      </c>
      <c r="B365" s="38" t="s">
        <v>279</v>
      </c>
      <c r="C365" s="38">
        <v>3.1</v>
      </c>
      <c r="D365" s="37" t="str">
        <f t="shared" si="10"/>
        <v>SAM 3.1</v>
      </c>
      <c r="E365" s="35" t="s">
        <v>289</v>
      </c>
      <c r="F365" s="42" t="s">
        <v>393</v>
      </c>
      <c r="G365" s="38" t="s">
        <v>321</v>
      </c>
      <c r="H365" s="38">
        <v>1.3</v>
      </c>
      <c r="I365" s="37" t="str">
        <f t="shared" si="11"/>
        <v>PO 1.3</v>
      </c>
      <c r="J365" s="38" t="s">
        <v>438</v>
      </c>
      <c r="K365" s="35" t="s">
        <v>419</v>
      </c>
    </row>
    <row r="366" spans="1:11" ht="18" customHeight="1" x14ac:dyDescent="0.25">
      <c r="A366" s="38">
        <v>3</v>
      </c>
      <c r="B366" s="38" t="s">
        <v>279</v>
      </c>
      <c r="C366" s="38">
        <v>3.1</v>
      </c>
      <c r="D366" s="37" t="str">
        <f t="shared" si="10"/>
        <v>SAM 3.1</v>
      </c>
      <c r="E366" s="35" t="s">
        <v>289</v>
      </c>
      <c r="F366" s="42" t="s">
        <v>393</v>
      </c>
      <c r="G366" s="38" t="s">
        <v>342</v>
      </c>
      <c r="H366" s="38">
        <v>4.4000000000000004</v>
      </c>
      <c r="I366" s="37" t="str">
        <f t="shared" si="11"/>
        <v>PW 4.4</v>
      </c>
      <c r="J366" s="38">
        <v>1</v>
      </c>
      <c r="K366" s="35"/>
    </row>
    <row r="367" spans="1:11" ht="18" customHeight="1" x14ac:dyDescent="0.25">
      <c r="A367" s="38">
        <v>3</v>
      </c>
      <c r="B367" s="38" t="s">
        <v>279</v>
      </c>
      <c r="C367" s="38">
        <v>3.2</v>
      </c>
      <c r="D367" s="37" t="str">
        <f t="shared" si="10"/>
        <v>SAM 3.2</v>
      </c>
      <c r="E367" s="35" t="s">
        <v>397</v>
      </c>
      <c r="F367" s="42" t="s">
        <v>393</v>
      </c>
      <c r="G367" s="38" t="s">
        <v>342</v>
      </c>
      <c r="H367" s="38">
        <v>4.4000000000000004</v>
      </c>
      <c r="I367" s="37" t="str">
        <f t="shared" si="11"/>
        <v>PW 4.4</v>
      </c>
      <c r="J367" s="38" t="s">
        <v>472</v>
      </c>
      <c r="K367" s="35"/>
    </row>
    <row r="368" spans="1:11" ht="18" customHeight="1" x14ac:dyDescent="0.25">
      <c r="A368" s="38">
        <v>4</v>
      </c>
      <c r="B368" s="38" t="s">
        <v>279</v>
      </c>
      <c r="C368" s="38">
        <v>4.0999999999999996</v>
      </c>
      <c r="D368" s="37" t="str">
        <f t="shared" si="10"/>
        <v>SAM 4.1</v>
      </c>
      <c r="E368" s="35" t="s">
        <v>291</v>
      </c>
      <c r="F368" s="42"/>
      <c r="G368" s="38"/>
      <c r="H368" s="38"/>
      <c r="I368" s="37" t="str">
        <f t="shared" si="11"/>
        <v xml:space="preserve"> </v>
      </c>
      <c r="J368" s="38"/>
      <c r="K368" s="35"/>
    </row>
    <row r="369" spans="1:11" ht="18" customHeight="1" x14ac:dyDescent="0.25">
      <c r="A369" s="38">
        <v>1</v>
      </c>
      <c r="B369" s="38" t="s">
        <v>264</v>
      </c>
      <c r="C369" s="38">
        <v>1.1000000000000001</v>
      </c>
      <c r="D369" s="37" t="str">
        <f t="shared" si="10"/>
        <v>SDM 1.1</v>
      </c>
      <c r="E369" s="35" t="s">
        <v>265</v>
      </c>
      <c r="F369" s="42"/>
      <c r="G369" s="38"/>
      <c r="H369" s="38"/>
      <c r="I369" s="37" t="str">
        <f t="shared" si="11"/>
        <v xml:space="preserve"> </v>
      </c>
      <c r="J369" s="38"/>
      <c r="K369" s="35"/>
    </row>
    <row r="370" spans="1:11" ht="18" customHeight="1" x14ac:dyDescent="0.25">
      <c r="A370" s="38">
        <v>2</v>
      </c>
      <c r="B370" s="38" t="s">
        <v>264</v>
      </c>
      <c r="C370" s="38">
        <v>2.1</v>
      </c>
      <c r="D370" s="37" t="str">
        <f t="shared" si="10"/>
        <v>SDM 2.1</v>
      </c>
      <c r="E370" s="35" t="s">
        <v>266</v>
      </c>
      <c r="F370" s="42" t="s">
        <v>393</v>
      </c>
      <c r="G370" s="38" t="s">
        <v>321</v>
      </c>
      <c r="H370" s="38">
        <v>1.3</v>
      </c>
      <c r="I370" s="37" t="str">
        <f t="shared" si="11"/>
        <v>PO 1.3</v>
      </c>
      <c r="J370" s="38" t="s">
        <v>433</v>
      </c>
      <c r="K370" s="35" t="s">
        <v>420</v>
      </c>
    </row>
    <row r="371" spans="1:11" ht="18" customHeight="1" x14ac:dyDescent="0.25">
      <c r="A371" s="38">
        <v>2</v>
      </c>
      <c r="B371" s="38" t="s">
        <v>264</v>
      </c>
      <c r="C371" s="38">
        <v>2.2000000000000002</v>
      </c>
      <c r="D371" s="37" t="str">
        <f t="shared" si="10"/>
        <v>SDM 2.2</v>
      </c>
      <c r="E371" s="35" t="s">
        <v>396</v>
      </c>
      <c r="F371" s="42"/>
      <c r="G371" s="38"/>
      <c r="H371" s="38"/>
      <c r="I371" s="37" t="str">
        <f t="shared" si="11"/>
        <v xml:space="preserve"> </v>
      </c>
      <c r="J371" s="38"/>
      <c r="K371" s="35"/>
    </row>
    <row r="372" spans="1:11" ht="18" customHeight="1" x14ac:dyDescent="0.25">
      <c r="A372" s="38">
        <v>2</v>
      </c>
      <c r="B372" s="38" t="s">
        <v>264</v>
      </c>
      <c r="C372" s="38">
        <v>2.2999999999999998</v>
      </c>
      <c r="D372" s="37" t="str">
        <f t="shared" si="10"/>
        <v>SDM 2.3</v>
      </c>
      <c r="E372" s="35" t="s">
        <v>268</v>
      </c>
      <c r="F372" s="42"/>
      <c r="G372" s="38"/>
      <c r="H372" s="38"/>
      <c r="I372" s="37" t="str">
        <f t="shared" si="11"/>
        <v xml:space="preserve"> </v>
      </c>
      <c r="J372" s="38"/>
      <c r="K372" s="35"/>
    </row>
    <row r="373" spans="1:11" ht="18" customHeight="1" x14ac:dyDescent="0.25">
      <c r="A373" s="38">
        <v>2</v>
      </c>
      <c r="B373" s="38" t="s">
        <v>264</v>
      </c>
      <c r="C373" s="38">
        <v>2.4</v>
      </c>
      <c r="D373" s="37" t="str">
        <f t="shared" si="10"/>
        <v>SDM 2.4</v>
      </c>
      <c r="E373" s="35" t="s">
        <v>269</v>
      </c>
      <c r="F373" s="42"/>
      <c r="G373" s="38"/>
      <c r="H373" s="38"/>
      <c r="I373" s="37" t="str">
        <f t="shared" si="11"/>
        <v xml:space="preserve"> </v>
      </c>
      <c r="J373" s="38"/>
      <c r="K373" s="35"/>
    </row>
    <row r="374" spans="1:11" ht="18" customHeight="1" x14ac:dyDescent="0.25">
      <c r="A374" s="38">
        <v>2</v>
      </c>
      <c r="B374" s="38" t="s">
        <v>264</v>
      </c>
      <c r="C374" s="38">
        <v>2.5</v>
      </c>
      <c r="D374" s="37" t="str">
        <f t="shared" si="10"/>
        <v>SDM 2.5</v>
      </c>
      <c r="E374" s="35" t="s">
        <v>270</v>
      </c>
      <c r="F374" s="42"/>
      <c r="G374" s="38"/>
      <c r="H374" s="38"/>
      <c r="I374" s="37" t="str">
        <f t="shared" si="11"/>
        <v xml:space="preserve"> </v>
      </c>
      <c r="J374" s="38"/>
      <c r="K374" s="35"/>
    </row>
    <row r="375" spans="1:11" ht="18" customHeight="1" x14ac:dyDescent="0.25">
      <c r="A375" s="38">
        <v>2</v>
      </c>
      <c r="B375" s="38" t="s">
        <v>264</v>
      </c>
      <c r="C375" s="38">
        <v>2.6</v>
      </c>
      <c r="D375" s="37" t="str">
        <f t="shared" si="10"/>
        <v>SDM 2.6</v>
      </c>
      <c r="E375" s="35" t="s">
        <v>271</v>
      </c>
      <c r="F375" s="42"/>
      <c r="G375" s="38"/>
      <c r="H375" s="38"/>
      <c r="I375" s="37" t="str">
        <f t="shared" si="11"/>
        <v xml:space="preserve"> </v>
      </c>
      <c r="J375" s="38"/>
      <c r="K375" s="35"/>
    </row>
    <row r="376" spans="1:11" ht="18" customHeight="1" x14ac:dyDescent="0.25">
      <c r="A376" s="38">
        <v>3</v>
      </c>
      <c r="B376" s="38" t="s">
        <v>264</v>
      </c>
      <c r="C376" s="38">
        <v>3.1</v>
      </c>
      <c r="D376" s="37" t="str">
        <f t="shared" si="10"/>
        <v>SDM 3.1</v>
      </c>
      <c r="E376" s="35" t="s">
        <v>272</v>
      </c>
      <c r="F376" s="42"/>
      <c r="G376" s="38"/>
      <c r="H376" s="38"/>
      <c r="I376" s="37" t="str">
        <f t="shared" si="11"/>
        <v xml:space="preserve"> </v>
      </c>
      <c r="J376" s="38"/>
      <c r="K376" s="35"/>
    </row>
    <row r="377" spans="1:11" ht="18" customHeight="1" x14ac:dyDescent="0.25">
      <c r="A377" s="38">
        <v>1</v>
      </c>
      <c r="B377" s="38" t="s">
        <v>273</v>
      </c>
      <c r="C377" s="38">
        <v>1.1000000000000001</v>
      </c>
      <c r="D377" s="37" t="str">
        <f t="shared" si="10"/>
        <v>STSM 1.1</v>
      </c>
      <c r="E377" s="35" t="s">
        <v>274</v>
      </c>
      <c r="F377" s="42"/>
      <c r="G377" s="38"/>
      <c r="H377" s="38"/>
      <c r="I377" s="37" t="str">
        <f t="shared" si="11"/>
        <v xml:space="preserve"> </v>
      </c>
      <c r="J377" s="38"/>
      <c r="K377" s="35"/>
    </row>
    <row r="378" spans="1:11" ht="18" customHeight="1" x14ac:dyDescent="0.25">
      <c r="A378" s="38">
        <v>2</v>
      </c>
      <c r="B378" s="38" t="s">
        <v>273</v>
      </c>
      <c r="C378" s="38">
        <v>2.1</v>
      </c>
      <c r="D378" s="37" t="str">
        <f t="shared" si="10"/>
        <v>STSM 2.1</v>
      </c>
      <c r="E378" s="35" t="s">
        <v>275</v>
      </c>
      <c r="F378" s="42"/>
      <c r="G378" s="38"/>
      <c r="H378" s="38"/>
      <c r="I378" s="37" t="str">
        <f t="shared" si="11"/>
        <v xml:space="preserve"> </v>
      </c>
      <c r="J378" s="38"/>
      <c r="K378" s="35"/>
    </row>
    <row r="379" spans="1:11" ht="18" customHeight="1" x14ac:dyDescent="0.25">
      <c r="A379" s="38">
        <v>2</v>
      </c>
      <c r="B379" s="38" t="s">
        <v>273</v>
      </c>
      <c r="C379" s="38">
        <v>2.2000000000000002</v>
      </c>
      <c r="D379" s="37" t="str">
        <f t="shared" si="10"/>
        <v>STSM 2.2</v>
      </c>
      <c r="E379" s="35" t="s">
        <v>276</v>
      </c>
      <c r="F379" s="42"/>
      <c r="G379" s="38"/>
      <c r="H379" s="38"/>
      <c r="I379" s="37" t="str">
        <f t="shared" si="11"/>
        <v xml:space="preserve"> </v>
      </c>
      <c r="J379" s="38"/>
      <c r="K379" s="35"/>
    </row>
    <row r="380" spans="1:11" ht="18" customHeight="1" x14ac:dyDescent="0.25">
      <c r="A380" s="38">
        <v>2</v>
      </c>
      <c r="B380" s="38" t="s">
        <v>273</v>
      </c>
      <c r="C380" s="38">
        <v>2.2999999999999998</v>
      </c>
      <c r="D380" s="37" t="str">
        <f t="shared" si="10"/>
        <v>STSM 2.3</v>
      </c>
      <c r="E380" s="35" t="s">
        <v>277</v>
      </c>
      <c r="F380" s="42" t="s">
        <v>411</v>
      </c>
      <c r="G380" s="38" t="s">
        <v>337</v>
      </c>
      <c r="H380" s="38">
        <v>3.2</v>
      </c>
      <c r="I380" s="37" t="str">
        <f t="shared" si="11"/>
        <v>PS 3.2</v>
      </c>
      <c r="J380" s="38" t="s">
        <v>433</v>
      </c>
      <c r="K380" s="35" t="s">
        <v>449</v>
      </c>
    </row>
    <row r="381" spans="1:11" ht="18" customHeight="1" x14ac:dyDescent="0.25">
      <c r="A381" s="38">
        <v>2</v>
      </c>
      <c r="B381" s="38" t="s">
        <v>273</v>
      </c>
      <c r="C381" s="38">
        <v>2.2999999999999998</v>
      </c>
      <c r="D381" s="37" t="str">
        <f t="shared" si="10"/>
        <v>STSM 2.3</v>
      </c>
      <c r="E381" s="35" t="s">
        <v>277</v>
      </c>
      <c r="F381" s="42" t="s">
        <v>393</v>
      </c>
      <c r="G381" s="38" t="s">
        <v>342</v>
      </c>
      <c r="H381" s="38">
        <v>4.4000000000000004</v>
      </c>
      <c r="I381" s="37" t="str">
        <f t="shared" si="11"/>
        <v>PW 4.4</v>
      </c>
      <c r="J381" s="38">
        <v>4</v>
      </c>
      <c r="K381" s="35"/>
    </row>
    <row r="382" spans="1:11" ht="18" customHeight="1" x14ac:dyDescent="0.25">
      <c r="A382" s="38">
        <v>3</v>
      </c>
      <c r="B382" s="38" t="s">
        <v>273</v>
      </c>
      <c r="C382" s="38">
        <v>3.1</v>
      </c>
      <c r="D382" s="37" t="str">
        <f t="shared" si="10"/>
        <v>STSM 3.1</v>
      </c>
      <c r="E382" s="35" t="s">
        <v>278</v>
      </c>
      <c r="F382" s="42"/>
      <c r="G382" s="38"/>
      <c r="H382" s="38"/>
      <c r="I382" s="37" t="str">
        <f t="shared" si="11"/>
        <v xml:space="preserve"> </v>
      </c>
      <c r="J382" s="38"/>
      <c r="K382" s="35"/>
    </row>
    <row r="383" spans="1:11" ht="18" customHeight="1" x14ac:dyDescent="0.25">
      <c r="A383" s="38">
        <v>1</v>
      </c>
      <c r="B383" s="38" t="s">
        <v>292</v>
      </c>
      <c r="C383" s="38">
        <v>1.1000000000000001</v>
      </c>
      <c r="D383" s="37" t="str">
        <f t="shared" si="10"/>
        <v>TS 1.1</v>
      </c>
      <c r="E383" s="35" t="s">
        <v>293</v>
      </c>
      <c r="F383" s="42" t="s">
        <v>411</v>
      </c>
      <c r="G383" s="38" t="s">
        <v>321</v>
      </c>
      <c r="H383" s="38">
        <v>4.2</v>
      </c>
      <c r="I383" s="37" t="str">
        <f t="shared" si="11"/>
        <v>PO 4.2</v>
      </c>
      <c r="J383" s="38" t="s">
        <v>433</v>
      </c>
      <c r="K383" s="35" t="s">
        <v>455</v>
      </c>
    </row>
    <row r="384" spans="1:11" ht="18" customHeight="1" x14ac:dyDescent="0.25">
      <c r="A384" s="38">
        <v>1</v>
      </c>
      <c r="B384" s="38" t="s">
        <v>292</v>
      </c>
      <c r="C384" s="38">
        <v>1.1000000000000001</v>
      </c>
      <c r="D384" s="37" t="str">
        <f t="shared" si="10"/>
        <v>TS 1.1</v>
      </c>
      <c r="E384" s="35" t="s">
        <v>293</v>
      </c>
      <c r="F384" s="42" t="s">
        <v>393</v>
      </c>
      <c r="G384" s="38" t="s">
        <v>342</v>
      </c>
      <c r="H384" s="38">
        <v>4.0999999999999996</v>
      </c>
      <c r="I384" s="37" t="str">
        <f t="shared" si="11"/>
        <v>PW 4.1</v>
      </c>
      <c r="J384" s="38">
        <v>7</v>
      </c>
      <c r="K384" s="35"/>
    </row>
    <row r="385" spans="1:11" ht="18" customHeight="1" x14ac:dyDescent="0.25">
      <c r="A385" s="38">
        <v>1</v>
      </c>
      <c r="B385" s="38" t="s">
        <v>292</v>
      </c>
      <c r="C385" s="38">
        <v>1.1000000000000001</v>
      </c>
      <c r="D385" s="37" t="str">
        <f t="shared" si="10"/>
        <v>TS 1.1</v>
      </c>
      <c r="E385" s="35" t="s">
        <v>293</v>
      </c>
      <c r="F385" s="42" t="s">
        <v>411</v>
      </c>
      <c r="G385" s="38" t="s">
        <v>342</v>
      </c>
      <c r="H385" s="38">
        <v>4.2</v>
      </c>
      <c r="I385" s="37" t="str">
        <f t="shared" si="11"/>
        <v>PW 4.2</v>
      </c>
      <c r="J385" s="38">
        <v>1</v>
      </c>
      <c r="K385" s="35" t="s">
        <v>471</v>
      </c>
    </row>
    <row r="386" spans="1:11" ht="18" customHeight="1" x14ac:dyDescent="0.25">
      <c r="A386" s="38">
        <v>2</v>
      </c>
      <c r="B386" s="38" t="s">
        <v>292</v>
      </c>
      <c r="C386" s="38">
        <v>2.1</v>
      </c>
      <c r="D386" s="37" t="str">
        <f t="shared" si="10"/>
        <v>TS 2.1</v>
      </c>
      <c r="E386" s="35" t="s">
        <v>400</v>
      </c>
      <c r="F386" s="42" t="s">
        <v>393</v>
      </c>
      <c r="G386" s="38" t="s">
        <v>321</v>
      </c>
      <c r="H386" s="38">
        <v>3.1</v>
      </c>
      <c r="I386" s="37" t="str">
        <f t="shared" si="11"/>
        <v>PO 3.1</v>
      </c>
      <c r="J386" s="38">
        <v>1</v>
      </c>
      <c r="K386" s="35" t="s">
        <v>497</v>
      </c>
    </row>
    <row r="387" spans="1:11" ht="18" customHeight="1" x14ac:dyDescent="0.25">
      <c r="A387" s="38">
        <v>2</v>
      </c>
      <c r="B387" s="38" t="s">
        <v>292</v>
      </c>
      <c r="C387" s="38">
        <v>2.1</v>
      </c>
      <c r="D387" s="37" t="str">
        <f t="shared" ref="D387:D441" si="12">CONCATENATE(B387," ",C387)</f>
        <v>TS 2.1</v>
      </c>
      <c r="E387" s="35" t="s">
        <v>400</v>
      </c>
      <c r="F387" s="42" t="s">
        <v>411</v>
      </c>
      <c r="G387" s="38" t="s">
        <v>337</v>
      </c>
      <c r="H387" s="38">
        <v>1.1000000000000001</v>
      </c>
      <c r="I387" s="37" t="str">
        <f t="shared" ref="I387:I441" si="13">CONCATENATE(G387," ",H387)</f>
        <v>PS 1.1</v>
      </c>
      <c r="J387" s="38">
        <v>6</v>
      </c>
      <c r="K387" s="35" t="s">
        <v>450</v>
      </c>
    </row>
    <row r="388" spans="1:11" ht="18" customHeight="1" x14ac:dyDescent="0.25">
      <c r="A388" s="38">
        <v>2</v>
      </c>
      <c r="B388" s="38" t="s">
        <v>292</v>
      </c>
      <c r="C388" s="38">
        <v>2.2000000000000002</v>
      </c>
      <c r="D388" s="37" t="str">
        <f t="shared" si="12"/>
        <v>TS 2.2</v>
      </c>
      <c r="E388" s="35" t="s">
        <v>295</v>
      </c>
      <c r="F388" s="42" t="s">
        <v>411</v>
      </c>
      <c r="G388" s="38" t="s">
        <v>321</v>
      </c>
      <c r="H388" s="38">
        <v>3.3</v>
      </c>
      <c r="I388" s="37" t="str">
        <f t="shared" si="13"/>
        <v>PO 3.3</v>
      </c>
      <c r="J388" s="38">
        <v>4</v>
      </c>
      <c r="K388" s="35" t="s">
        <v>507</v>
      </c>
    </row>
    <row r="389" spans="1:11" ht="18" customHeight="1" x14ac:dyDescent="0.25">
      <c r="A389" s="38">
        <v>2</v>
      </c>
      <c r="B389" s="38" t="s">
        <v>292</v>
      </c>
      <c r="C389" s="38">
        <v>2.2000000000000002</v>
      </c>
      <c r="D389" s="37" t="str">
        <f t="shared" si="12"/>
        <v>TS 2.2</v>
      </c>
      <c r="E389" s="35" t="s">
        <v>295</v>
      </c>
      <c r="F389" s="42" t="s">
        <v>393</v>
      </c>
      <c r="G389" s="38" t="s">
        <v>363</v>
      </c>
      <c r="H389" s="38">
        <v>1.1000000000000001</v>
      </c>
      <c r="I389" s="37" t="str">
        <f t="shared" si="13"/>
        <v>RV 1.1</v>
      </c>
      <c r="J389" s="38">
        <v>3</v>
      </c>
      <c r="K389" s="35"/>
    </row>
    <row r="390" spans="1:11" ht="18" customHeight="1" x14ac:dyDescent="0.25">
      <c r="A390" s="38">
        <v>2</v>
      </c>
      <c r="B390" s="38" t="s">
        <v>292</v>
      </c>
      <c r="C390" s="38">
        <v>2.2000000000000002</v>
      </c>
      <c r="D390" s="37" t="str">
        <f t="shared" si="12"/>
        <v>TS 2.2</v>
      </c>
      <c r="E390" s="35" t="s">
        <v>295</v>
      </c>
      <c r="F390" s="42" t="s">
        <v>393</v>
      </c>
      <c r="G390" s="38" t="s">
        <v>363</v>
      </c>
      <c r="H390" s="38">
        <v>3.4</v>
      </c>
      <c r="I390" s="37" t="str">
        <f t="shared" si="13"/>
        <v>RV 3.4</v>
      </c>
      <c r="J390" s="38" t="s">
        <v>433</v>
      </c>
      <c r="K390" s="35"/>
    </row>
    <row r="391" spans="1:11" ht="18" customHeight="1" x14ac:dyDescent="0.25">
      <c r="A391" s="38">
        <v>2</v>
      </c>
      <c r="B391" s="38" t="s">
        <v>292</v>
      </c>
      <c r="C391" s="38">
        <v>2.2999999999999998</v>
      </c>
      <c r="D391" s="37" t="str">
        <f t="shared" si="12"/>
        <v>TS 2.3</v>
      </c>
      <c r="E391" s="35" t="s">
        <v>296</v>
      </c>
      <c r="F391" s="42" t="s">
        <v>393</v>
      </c>
      <c r="G391" s="38" t="s">
        <v>342</v>
      </c>
      <c r="H391" s="38">
        <v>2.1</v>
      </c>
      <c r="I391" s="37" t="str">
        <f t="shared" si="13"/>
        <v>PW 2.1</v>
      </c>
      <c r="J391" s="38">
        <v>6</v>
      </c>
      <c r="K391" s="35" t="s">
        <v>470</v>
      </c>
    </row>
    <row r="392" spans="1:11" ht="18" customHeight="1" x14ac:dyDescent="0.25">
      <c r="A392" s="38">
        <v>3</v>
      </c>
      <c r="B392" s="38" t="s">
        <v>292</v>
      </c>
      <c r="C392" s="38">
        <v>3.1</v>
      </c>
      <c r="D392" s="37" t="str">
        <f t="shared" si="12"/>
        <v>TS 3.1</v>
      </c>
      <c r="E392" s="35" t="s">
        <v>297</v>
      </c>
      <c r="F392" s="42" t="s">
        <v>411</v>
      </c>
      <c r="G392" s="38" t="s">
        <v>321</v>
      </c>
      <c r="H392" s="38">
        <v>1.2</v>
      </c>
      <c r="I392" s="37" t="str">
        <f t="shared" si="13"/>
        <v>PO 1.2</v>
      </c>
      <c r="J392" s="38">
        <v>1</v>
      </c>
      <c r="K392" s="35"/>
    </row>
    <row r="393" spans="1:11" ht="18" customHeight="1" x14ac:dyDescent="0.25">
      <c r="A393" s="38">
        <v>3</v>
      </c>
      <c r="B393" s="38" t="s">
        <v>292</v>
      </c>
      <c r="C393" s="38">
        <v>3.1</v>
      </c>
      <c r="D393" s="37" t="str">
        <f t="shared" si="12"/>
        <v>TS 3.1</v>
      </c>
      <c r="E393" s="35" t="s">
        <v>297</v>
      </c>
      <c r="F393" s="42" t="s">
        <v>393</v>
      </c>
      <c r="G393" s="38" t="s">
        <v>342</v>
      </c>
      <c r="H393" s="38">
        <v>1.3</v>
      </c>
      <c r="I393" s="37" t="str">
        <f t="shared" si="13"/>
        <v>PW 1.3</v>
      </c>
      <c r="J393" s="38">
        <v>2</v>
      </c>
      <c r="K393" s="35"/>
    </row>
    <row r="394" spans="1:11" ht="18" customHeight="1" x14ac:dyDescent="0.25">
      <c r="A394" s="37">
        <v>3</v>
      </c>
      <c r="B394" s="37" t="s">
        <v>292</v>
      </c>
      <c r="C394" s="37">
        <v>3.1</v>
      </c>
      <c r="D394" s="37" t="str">
        <f t="shared" si="12"/>
        <v>TS 3.1</v>
      </c>
      <c r="E394" s="77" t="s">
        <v>297</v>
      </c>
      <c r="F394" s="42" t="s">
        <v>411</v>
      </c>
      <c r="G394" s="38" t="s">
        <v>342</v>
      </c>
      <c r="H394" s="38">
        <v>4.2</v>
      </c>
      <c r="I394" s="37" t="str">
        <f t="shared" si="13"/>
        <v>PW 4.2</v>
      </c>
      <c r="J394" s="38">
        <v>2</v>
      </c>
      <c r="K394" s="35" t="s">
        <v>531</v>
      </c>
    </row>
    <row r="395" spans="1:11" ht="18" customHeight="1" x14ac:dyDescent="0.25">
      <c r="A395" s="38">
        <v>3</v>
      </c>
      <c r="B395" s="38" t="s">
        <v>292</v>
      </c>
      <c r="C395" s="38">
        <v>3.2</v>
      </c>
      <c r="D395" s="37" t="str">
        <f t="shared" si="12"/>
        <v>TS 3.2</v>
      </c>
      <c r="E395" s="35" t="s">
        <v>298</v>
      </c>
      <c r="F395" s="42" t="s">
        <v>393</v>
      </c>
      <c r="G395" s="38" t="s">
        <v>342</v>
      </c>
      <c r="H395" s="38">
        <v>6.1</v>
      </c>
      <c r="I395" s="37" t="str">
        <f t="shared" si="13"/>
        <v>PW 6.1</v>
      </c>
      <c r="J395" s="38">
        <v>1</v>
      </c>
      <c r="K395" s="35" t="s">
        <v>533</v>
      </c>
    </row>
    <row r="396" spans="1:11" ht="18" customHeight="1" x14ac:dyDescent="0.25">
      <c r="A396" s="38">
        <v>3</v>
      </c>
      <c r="B396" s="38" t="s">
        <v>292</v>
      </c>
      <c r="C396" s="38">
        <v>3.3</v>
      </c>
      <c r="D396" s="37" t="str">
        <f t="shared" si="12"/>
        <v>TS 3.3</v>
      </c>
      <c r="E396" s="35" t="s">
        <v>299</v>
      </c>
      <c r="F396" s="42" t="s">
        <v>393</v>
      </c>
      <c r="G396" s="38" t="s">
        <v>321</v>
      </c>
      <c r="H396" s="38">
        <v>3.1</v>
      </c>
      <c r="I396" s="37" t="str">
        <f t="shared" si="13"/>
        <v>PO 3.1</v>
      </c>
      <c r="J396" s="38">
        <v>2</v>
      </c>
      <c r="K396" s="35" t="s">
        <v>498</v>
      </c>
    </row>
    <row r="397" spans="1:11" ht="18" customHeight="1" x14ac:dyDescent="0.25">
      <c r="A397" s="38">
        <v>3</v>
      </c>
      <c r="B397" s="38" t="s">
        <v>292</v>
      </c>
      <c r="C397" s="38">
        <v>3.3</v>
      </c>
      <c r="D397" s="37" t="str">
        <f t="shared" si="12"/>
        <v>TS 3.3</v>
      </c>
      <c r="E397" s="35" t="s">
        <v>299</v>
      </c>
      <c r="F397" s="42" t="s">
        <v>411</v>
      </c>
      <c r="G397" s="38" t="s">
        <v>321</v>
      </c>
      <c r="H397" s="38">
        <v>3.1</v>
      </c>
      <c r="I397" s="37" t="str">
        <f t="shared" si="13"/>
        <v>PO 3.1</v>
      </c>
      <c r="J397" s="38">
        <v>5</v>
      </c>
      <c r="K397" s="35" t="s">
        <v>501</v>
      </c>
    </row>
    <row r="398" spans="1:11" ht="18" customHeight="1" x14ac:dyDescent="0.25">
      <c r="A398" s="38">
        <v>3</v>
      </c>
      <c r="B398" s="38" t="s">
        <v>292</v>
      </c>
      <c r="C398" s="38">
        <v>3.3</v>
      </c>
      <c r="D398" s="37" t="str">
        <f t="shared" si="12"/>
        <v>TS 3.3</v>
      </c>
      <c r="E398" s="35" t="s">
        <v>299</v>
      </c>
      <c r="F398" s="42" t="s">
        <v>395</v>
      </c>
      <c r="G398" s="38" t="s">
        <v>342</v>
      </c>
      <c r="H398" s="38">
        <v>4.0999999999999996</v>
      </c>
      <c r="I398" s="37" t="str">
        <f t="shared" si="13"/>
        <v>PW 4.1</v>
      </c>
      <c r="J398" s="38"/>
      <c r="K398" s="35"/>
    </row>
    <row r="399" spans="1:11" ht="18" customHeight="1" x14ac:dyDescent="0.25">
      <c r="A399" s="38">
        <v>3</v>
      </c>
      <c r="B399" s="38" t="s">
        <v>292</v>
      </c>
      <c r="C399" s="38">
        <v>3.3</v>
      </c>
      <c r="D399" s="37" t="str">
        <f t="shared" si="12"/>
        <v>TS 3.3</v>
      </c>
      <c r="E399" s="35" t="s">
        <v>299</v>
      </c>
      <c r="F399" s="42" t="s">
        <v>395</v>
      </c>
      <c r="G399" s="38" t="s">
        <v>342</v>
      </c>
      <c r="H399" s="38">
        <v>4.4000000000000004</v>
      </c>
      <c r="I399" s="37" t="str">
        <f t="shared" si="13"/>
        <v>PW 4.4</v>
      </c>
      <c r="J399" s="38"/>
      <c r="K399" s="35"/>
    </row>
    <row r="400" spans="1:11" ht="18" customHeight="1" x14ac:dyDescent="0.25">
      <c r="A400" s="38">
        <v>3</v>
      </c>
      <c r="B400" s="38" t="s">
        <v>292</v>
      </c>
      <c r="C400" s="38">
        <v>3.4</v>
      </c>
      <c r="D400" s="37" t="str">
        <f t="shared" si="12"/>
        <v>TS 3.4</v>
      </c>
      <c r="E400" s="35" t="s">
        <v>300</v>
      </c>
      <c r="F400" s="42" t="s">
        <v>395</v>
      </c>
      <c r="G400" s="38" t="s">
        <v>342</v>
      </c>
      <c r="H400" s="38">
        <v>4.0999999999999996</v>
      </c>
      <c r="I400" s="37" t="str">
        <f t="shared" si="13"/>
        <v>PW 4.1</v>
      </c>
      <c r="J400" s="38"/>
      <c r="K400" s="35"/>
    </row>
    <row r="401" spans="1:11" ht="18" customHeight="1" x14ac:dyDescent="0.25">
      <c r="A401" s="38">
        <v>3</v>
      </c>
      <c r="B401" s="38" t="s">
        <v>292</v>
      </c>
      <c r="C401" s="38">
        <v>3.4</v>
      </c>
      <c r="D401" s="37" t="str">
        <f t="shared" si="12"/>
        <v>TS 3.4</v>
      </c>
      <c r="E401" s="35" t="s">
        <v>300</v>
      </c>
      <c r="F401" s="42" t="s">
        <v>393</v>
      </c>
      <c r="G401" s="38" t="s">
        <v>342</v>
      </c>
      <c r="H401" s="38">
        <v>6.1</v>
      </c>
      <c r="I401" s="37" t="str">
        <f t="shared" si="13"/>
        <v>PW 6.1</v>
      </c>
      <c r="J401" s="38">
        <v>1</v>
      </c>
      <c r="K401" s="35"/>
    </row>
    <row r="402" spans="1:11" ht="18" customHeight="1" x14ac:dyDescent="0.25">
      <c r="A402" s="38">
        <v>3</v>
      </c>
      <c r="B402" s="38" t="s">
        <v>292</v>
      </c>
      <c r="C402" s="38">
        <v>3.5</v>
      </c>
      <c r="D402" s="37" t="str">
        <f t="shared" si="12"/>
        <v>TS 3.5</v>
      </c>
      <c r="E402" s="35" t="s">
        <v>301</v>
      </c>
      <c r="F402" s="42" t="s">
        <v>393</v>
      </c>
      <c r="G402" s="38" t="s">
        <v>363</v>
      </c>
      <c r="H402" s="38">
        <v>1.2</v>
      </c>
      <c r="I402" s="37" t="str">
        <f t="shared" si="13"/>
        <v>RV 1.2</v>
      </c>
      <c r="J402" s="38" t="s">
        <v>433</v>
      </c>
      <c r="K402" s="35"/>
    </row>
    <row r="403" spans="1:11" ht="18" customHeight="1" x14ac:dyDescent="0.25">
      <c r="A403" s="38">
        <v>3</v>
      </c>
      <c r="B403" s="38" t="s">
        <v>292</v>
      </c>
      <c r="C403" s="38">
        <v>3.6</v>
      </c>
      <c r="D403" s="37" t="str">
        <f t="shared" si="12"/>
        <v>TS 3.6</v>
      </c>
      <c r="E403" s="35" t="s">
        <v>302</v>
      </c>
      <c r="F403" s="42" t="s">
        <v>393</v>
      </c>
      <c r="G403" s="38" t="s">
        <v>342</v>
      </c>
      <c r="H403" s="38">
        <v>1.3</v>
      </c>
      <c r="I403" s="37" t="str">
        <f t="shared" si="13"/>
        <v>PW 1.3</v>
      </c>
      <c r="J403" s="38">
        <v>3</v>
      </c>
      <c r="K403" s="35"/>
    </row>
    <row r="404" spans="1:11" ht="18" customHeight="1" x14ac:dyDescent="0.25">
      <c r="A404" s="37">
        <v>3</v>
      </c>
      <c r="B404" s="37" t="s">
        <v>292</v>
      </c>
      <c r="C404" s="37">
        <v>3.6</v>
      </c>
      <c r="D404" s="37" t="str">
        <f t="shared" si="12"/>
        <v>TS 3.6</v>
      </c>
      <c r="E404" s="35" t="s">
        <v>302</v>
      </c>
      <c r="F404" s="42" t="s">
        <v>411</v>
      </c>
      <c r="G404" s="38" t="s">
        <v>342</v>
      </c>
      <c r="H404" s="38">
        <v>9.1999999999999993</v>
      </c>
      <c r="I404" s="37" t="str">
        <f t="shared" si="13"/>
        <v>PW 9.2</v>
      </c>
      <c r="J404" s="38">
        <v>3</v>
      </c>
      <c r="K404" s="35" t="s">
        <v>481</v>
      </c>
    </row>
    <row r="405" spans="1:11" ht="18" customHeight="1" x14ac:dyDescent="0.25">
      <c r="A405" s="38">
        <v>1</v>
      </c>
      <c r="B405" s="38" t="s">
        <v>305</v>
      </c>
      <c r="C405" s="38">
        <v>1.1000000000000001</v>
      </c>
      <c r="D405" s="37" t="str">
        <f t="shared" si="12"/>
        <v>VV 1.1</v>
      </c>
      <c r="E405" s="35" t="s">
        <v>306</v>
      </c>
      <c r="F405" s="42" t="s">
        <v>411</v>
      </c>
      <c r="G405" s="38" t="s">
        <v>337</v>
      </c>
      <c r="H405" s="38">
        <v>2.1</v>
      </c>
      <c r="I405" s="37" t="str">
        <f t="shared" si="13"/>
        <v>PS 2.1</v>
      </c>
      <c r="J405" s="38">
        <v>3</v>
      </c>
      <c r="K405" s="35" t="s">
        <v>446</v>
      </c>
    </row>
    <row r="406" spans="1:11" ht="18" customHeight="1" x14ac:dyDescent="0.25">
      <c r="A406" s="38">
        <v>1</v>
      </c>
      <c r="B406" s="38" t="s">
        <v>305</v>
      </c>
      <c r="C406" s="38">
        <v>1.1000000000000001</v>
      </c>
      <c r="D406" s="37" t="str">
        <f t="shared" si="12"/>
        <v>VV 1.1</v>
      </c>
      <c r="E406" s="35" t="s">
        <v>306</v>
      </c>
      <c r="F406" s="42" t="s">
        <v>393</v>
      </c>
      <c r="G406" s="38" t="s">
        <v>342</v>
      </c>
      <c r="H406" s="38">
        <v>4.4000000000000004</v>
      </c>
      <c r="I406" s="37" t="str">
        <f t="shared" si="13"/>
        <v>PW 4.4</v>
      </c>
      <c r="J406" s="38" t="s">
        <v>462</v>
      </c>
      <c r="K406" s="35"/>
    </row>
    <row r="407" spans="1:11" ht="18" customHeight="1" x14ac:dyDescent="0.25">
      <c r="A407" s="38">
        <v>1</v>
      </c>
      <c r="B407" s="38" t="s">
        <v>305</v>
      </c>
      <c r="C407" s="38">
        <v>1.1000000000000001</v>
      </c>
      <c r="D407" s="37" t="str">
        <f t="shared" si="12"/>
        <v>VV 1.1</v>
      </c>
      <c r="E407" s="35" t="s">
        <v>306</v>
      </c>
      <c r="F407" s="42" t="s">
        <v>393</v>
      </c>
      <c r="G407" s="38" t="s">
        <v>342</v>
      </c>
      <c r="H407" s="38">
        <v>5.0999999999999996</v>
      </c>
      <c r="I407" s="37" t="str">
        <f t="shared" si="13"/>
        <v>PW 5.1</v>
      </c>
      <c r="J407" s="38" t="s">
        <v>435</v>
      </c>
      <c r="K407" s="35"/>
    </row>
    <row r="408" spans="1:11" ht="18" customHeight="1" x14ac:dyDescent="0.25">
      <c r="A408" s="38">
        <v>1</v>
      </c>
      <c r="B408" s="38" t="s">
        <v>305</v>
      </c>
      <c r="C408" s="38">
        <v>1.1000000000000001</v>
      </c>
      <c r="D408" s="37" t="str">
        <f t="shared" si="12"/>
        <v>VV 1.1</v>
      </c>
      <c r="E408" s="35" t="s">
        <v>306</v>
      </c>
      <c r="F408" s="42" t="s">
        <v>393</v>
      </c>
      <c r="G408" s="38" t="s">
        <v>342</v>
      </c>
      <c r="H408" s="38">
        <v>6.2</v>
      </c>
      <c r="I408" s="37" t="str">
        <f t="shared" si="13"/>
        <v>PW 6.2</v>
      </c>
      <c r="J408" s="38">
        <v>6</v>
      </c>
      <c r="K408" s="35"/>
    </row>
    <row r="409" spans="1:11" ht="18" customHeight="1" x14ac:dyDescent="0.25">
      <c r="A409" s="38">
        <v>1</v>
      </c>
      <c r="B409" s="38" t="s">
        <v>305</v>
      </c>
      <c r="C409" s="38">
        <v>1.1000000000000001</v>
      </c>
      <c r="D409" s="37" t="str">
        <f t="shared" si="12"/>
        <v>VV 1.1</v>
      </c>
      <c r="E409" s="35" t="s">
        <v>306</v>
      </c>
      <c r="F409" s="42" t="s">
        <v>393</v>
      </c>
      <c r="G409" s="38" t="s">
        <v>342</v>
      </c>
      <c r="H409" s="38">
        <v>7.2</v>
      </c>
      <c r="I409" s="37" t="str">
        <f t="shared" si="13"/>
        <v>PW 7.2</v>
      </c>
      <c r="J409" s="38" t="s">
        <v>454</v>
      </c>
      <c r="K409" s="35"/>
    </row>
    <row r="410" spans="1:11" ht="18" customHeight="1" x14ac:dyDescent="0.25">
      <c r="A410" s="38">
        <v>1</v>
      </c>
      <c r="B410" s="38" t="s">
        <v>305</v>
      </c>
      <c r="C410" s="38">
        <v>1.2</v>
      </c>
      <c r="D410" s="37" t="str">
        <f t="shared" si="12"/>
        <v>VV 1.2</v>
      </c>
      <c r="E410" s="35" t="s">
        <v>307</v>
      </c>
      <c r="F410" s="42" t="s">
        <v>393</v>
      </c>
      <c r="G410" s="38" t="s">
        <v>337</v>
      </c>
      <c r="H410" s="38">
        <v>1.1000000000000001</v>
      </c>
      <c r="I410" s="37" t="str">
        <f t="shared" si="13"/>
        <v>PS 1.1</v>
      </c>
      <c r="J410" s="38" t="s">
        <v>452</v>
      </c>
      <c r="K410" s="35"/>
    </row>
    <row r="411" spans="1:11" ht="18" customHeight="1" x14ac:dyDescent="0.25">
      <c r="A411" s="38">
        <v>1</v>
      </c>
      <c r="B411" s="38" t="s">
        <v>305</v>
      </c>
      <c r="C411" s="38">
        <v>1.2</v>
      </c>
      <c r="D411" s="37" t="str">
        <f t="shared" si="12"/>
        <v>VV 1.2</v>
      </c>
      <c r="E411" s="35" t="s">
        <v>307</v>
      </c>
      <c r="F411" s="42" t="s">
        <v>411</v>
      </c>
      <c r="G411" s="38" t="s">
        <v>337</v>
      </c>
      <c r="H411" s="38">
        <v>2.1</v>
      </c>
      <c r="I411" s="37" t="str">
        <f t="shared" si="13"/>
        <v>PS 2.1</v>
      </c>
      <c r="J411" s="38">
        <v>2</v>
      </c>
      <c r="K411" s="35" t="s">
        <v>444</v>
      </c>
    </row>
    <row r="412" spans="1:11" ht="18" customHeight="1" x14ac:dyDescent="0.25">
      <c r="A412" s="37">
        <v>1</v>
      </c>
      <c r="B412" s="37" t="s">
        <v>305</v>
      </c>
      <c r="C412" s="37">
        <v>1.2</v>
      </c>
      <c r="D412" s="37" t="str">
        <f t="shared" si="12"/>
        <v>VV 1.2</v>
      </c>
      <c r="E412" s="35" t="s">
        <v>307</v>
      </c>
      <c r="F412" s="42" t="s">
        <v>393</v>
      </c>
      <c r="G412" s="38" t="s">
        <v>342</v>
      </c>
      <c r="H412" s="38">
        <v>4.4000000000000004</v>
      </c>
      <c r="I412" s="37" t="str">
        <f t="shared" si="13"/>
        <v>PW 4.4</v>
      </c>
      <c r="J412" s="38" t="s">
        <v>462</v>
      </c>
      <c r="K412" s="35"/>
    </row>
    <row r="413" spans="1:11" ht="18" customHeight="1" x14ac:dyDescent="0.25">
      <c r="A413" s="38">
        <v>1</v>
      </c>
      <c r="B413" s="38" t="s">
        <v>305</v>
      </c>
      <c r="C413" s="38">
        <v>1.2</v>
      </c>
      <c r="D413" s="37" t="str">
        <f t="shared" si="12"/>
        <v>VV 1.2</v>
      </c>
      <c r="E413" s="35" t="s">
        <v>307</v>
      </c>
      <c r="F413" s="42" t="s">
        <v>393</v>
      </c>
      <c r="G413" s="38" t="s">
        <v>342</v>
      </c>
      <c r="H413" s="38">
        <v>5.0999999999999996</v>
      </c>
      <c r="I413" s="37" t="str">
        <f t="shared" si="13"/>
        <v>PW 5.1</v>
      </c>
      <c r="J413" s="38">
        <v>1</v>
      </c>
      <c r="K413" s="35"/>
    </row>
    <row r="414" spans="1:11" ht="18" customHeight="1" x14ac:dyDescent="0.25">
      <c r="A414" s="38">
        <v>1</v>
      </c>
      <c r="B414" s="38" t="s">
        <v>305</v>
      </c>
      <c r="C414" s="38">
        <v>1.2</v>
      </c>
      <c r="D414" s="37" t="str">
        <f t="shared" si="12"/>
        <v>VV 1.2</v>
      </c>
      <c r="E414" s="35" t="s">
        <v>307</v>
      </c>
      <c r="F414" s="42" t="s">
        <v>411</v>
      </c>
      <c r="G414" s="38" t="s">
        <v>342</v>
      </c>
      <c r="H414" s="38">
        <v>6.1</v>
      </c>
      <c r="I414" s="37" t="str">
        <f t="shared" si="13"/>
        <v>PW 6.1</v>
      </c>
      <c r="J414" s="38">
        <v>3</v>
      </c>
      <c r="K414" s="35" t="s">
        <v>534</v>
      </c>
    </row>
    <row r="415" spans="1:11" ht="18" customHeight="1" x14ac:dyDescent="0.25">
      <c r="A415" s="38">
        <v>1</v>
      </c>
      <c r="B415" s="38" t="s">
        <v>305</v>
      </c>
      <c r="C415" s="38">
        <v>1.2</v>
      </c>
      <c r="D415" s="37" t="str">
        <f t="shared" si="12"/>
        <v>VV 1.2</v>
      </c>
      <c r="E415" s="35" t="s">
        <v>307</v>
      </c>
      <c r="F415" s="42" t="s">
        <v>393</v>
      </c>
      <c r="G415" s="38" t="s">
        <v>342</v>
      </c>
      <c r="H415" s="38">
        <v>7.2</v>
      </c>
      <c r="I415" s="37" t="str">
        <f t="shared" si="13"/>
        <v>PW 7.2</v>
      </c>
      <c r="J415" s="38" t="s">
        <v>454</v>
      </c>
      <c r="K415" s="35"/>
    </row>
    <row r="416" spans="1:11" ht="18" customHeight="1" x14ac:dyDescent="0.25">
      <c r="A416" s="38">
        <v>2</v>
      </c>
      <c r="B416" s="38" t="s">
        <v>305</v>
      </c>
      <c r="C416" s="38">
        <v>2.1</v>
      </c>
      <c r="D416" s="37" t="str">
        <f t="shared" si="12"/>
        <v>VV 2.1</v>
      </c>
      <c r="E416" s="35" t="s">
        <v>308</v>
      </c>
      <c r="F416" s="42" t="s">
        <v>393</v>
      </c>
      <c r="G416" s="38" t="s">
        <v>337</v>
      </c>
      <c r="H416" s="38">
        <v>2.1</v>
      </c>
      <c r="I416" s="37" t="str">
        <f t="shared" si="13"/>
        <v>PS 2.1</v>
      </c>
      <c r="J416" s="38">
        <v>3</v>
      </c>
      <c r="K416" s="35" t="s">
        <v>447</v>
      </c>
    </row>
    <row r="417" spans="1:11" ht="18" customHeight="1" x14ac:dyDescent="0.25">
      <c r="A417" s="38">
        <v>2</v>
      </c>
      <c r="B417" s="37" t="s">
        <v>305</v>
      </c>
      <c r="C417" s="37">
        <v>2.1</v>
      </c>
      <c r="D417" s="37" t="str">
        <f t="shared" si="12"/>
        <v>VV 2.1</v>
      </c>
      <c r="E417" s="35" t="s">
        <v>308</v>
      </c>
      <c r="F417" s="42" t="s">
        <v>395</v>
      </c>
      <c r="G417" s="38" t="s">
        <v>342</v>
      </c>
      <c r="H417" s="38">
        <v>8.1</v>
      </c>
      <c r="I417" s="37" t="str">
        <f t="shared" si="13"/>
        <v>PW 8.1</v>
      </c>
      <c r="J417" s="38"/>
      <c r="K417" s="35"/>
    </row>
    <row r="418" spans="1:11" ht="18" customHeight="1" x14ac:dyDescent="0.25">
      <c r="A418" s="38">
        <v>2</v>
      </c>
      <c r="B418" s="38" t="s">
        <v>305</v>
      </c>
      <c r="C418" s="38">
        <v>2.1</v>
      </c>
      <c r="D418" s="37" t="str">
        <f t="shared" si="12"/>
        <v>VV 2.1</v>
      </c>
      <c r="E418" s="35" t="s">
        <v>308</v>
      </c>
      <c r="F418" s="42" t="s">
        <v>393</v>
      </c>
      <c r="G418" s="38" t="s">
        <v>342</v>
      </c>
      <c r="H418" s="38">
        <v>8.1999999999999993</v>
      </c>
      <c r="I418" s="37" t="str">
        <f t="shared" si="13"/>
        <v>PW 8.2</v>
      </c>
      <c r="J418" s="38" t="s">
        <v>454</v>
      </c>
      <c r="K418" s="35"/>
    </row>
    <row r="419" spans="1:11" ht="18" customHeight="1" x14ac:dyDescent="0.25">
      <c r="A419" s="38">
        <v>2</v>
      </c>
      <c r="B419" s="38" t="s">
        <v>305</v>
      </c>
      <c r="C419" s="38">
        <v>2.1</v>
      </c>
      <c r="D419" s="37" t="str">
        <f t="shared" si="12"/>
        <v>VV 2.1</v>
      </c>
      <c r="E419" s="35" t="s">
        <v>308</v>
      </c>
      <c r="F419" s="42" t="s">
        <v>395</v>
      </c>
      <c r="G419" s="38" t="s">
        <v>363</v>
      </c>
      <c r="H419" s="38">
        <v>1.2</v>
      </c>
      <c r="I419" s="37" t="str">
        <f t="shared" si="13"/>
        <v>RV 1.2</v>
      </c>
      <c r="J419" s="38"/>
      <c r="K419" s="35"/>
    </row>
    <row r="420" spans="1:11" ht="18" customHeight="1" x14ac:dyDescent="0.25">
      <c r="A420" s="38">
        <v>2</v>
      </c>
      <c r="B420" s="38" t="s">
        <v>305</v>
      </c>
      <c r="C420" s="38">
        <v>2.1</v>
      </c>
      <c r="D420" s="37" t="str">
        <f t="shared" si="12"/>
        <v>VV 2.1</v>
      </c>
      <c r="E420" s="35" t="s">
        <v>308</v>
      </c>
      <c r="F420" s="42" t="s">
        <v>393</v>
      </c>
      <c r="G420" s="38" t="s">
        <v>363</v>
      </c>
      <c r="H420" s="38">
        <v>3.3</v>
      </c>
      <c r="I420" s="37" t="str">
        <f t="shared" si="13"/>
        <v>RV 3.3</v>
      </c>
      <c r="J420" s="38">
        <v>1</v>
      </c>
      <c r="K420" s="35"/>
    </row>
    <row r="421" spans="1:11" ht="18" customHeight="1" x14ac:dyDescent="0.25">
      <c r="A421" s="38">
        <v>2</v>
      </c>
      <c r="B421" s="38" t="s">
        <v>305</v>
      </c>
      <c r="C421" s="38">
        <v>2.2000000000000002</v>
      </c>
      <c r="D421" s="37" t="str">
        <f t="shared" si="12"/>
        <v>VV 2.2</v>
      </c>
      <c r="E421" s="35" t="s">
        <v>309</v>
      </c>
      <c r="F421" s="42" t="s">
        <v>393</v>
      </c>
      <c r="G421" s="38" t="s">
        <v>337</v>
      </c>
      <c r="H421" s="38">
        <v>2.1</v>
      </c>
      <c r="I421" s="37" t="str">
        <f t="shared" si="13"/>
        <v>PS 2.1</v>
      </c>
      <c r="J421" s="38" t="s">
        <v>435</v>
      </c>
      <c r="K421" s="35" t="s">
        <v>445</v>
      </c>
    </row>
    <row r="422" spans="1:11" ht="18" customHeight="1" x14ac:dyDescent="0.25">
      <c r="A422" s="38">
        <v>2</v>
      </c>
      <c r="B422" s="38" t="s">
        <v>305</v>
      </c>
      <c r="C422" s="38">
        <v>2.2000000000000002</v>
      </c>
      <c r="D422" s="37" t="str">
        <f t="shared" si="12"/>
        <v>VV 2.2</v>
      </c>
      <c r="E422" s="35" t="s">
        <v>309</v>
      </c>
      <c r="F422" s="42" t="s">
        <v>393</v>
      </c>
      <c r="G422" s="38" t="s">
        <v>342</v>
      </c>
      <c r="H422" s="38">
        <v>5.0999999999999996</v>
      </c>
      <c r="I422" s="37" t="str">
        <f t="shared" si="13"/>
        <v>PW 5.1</v>
      </c>
      <c r="J422" s="38">
        <v>5</v>
      </c>
      <c r="K422" s="35"/>
    </row>
    <row r="423" spans="1:11" ht="18" customHeight="1" x14ac:dyDescent="0.25">
      <c r="A423" s="38">
        <v>2</v>
      </c>
      <c r="B423" s="38" t="s">
        <v>305</v>
      </c>
      <c r="C423" s="38">
        <v>2.2000000000000002</v>
      </c>
      <c r="D423" s="37" t="str">
        <f t="shared" si="12"/>
        <v>VV 2.2</v>
      </c>
      <c r="E423" s="35" t="s">
        <v>309</v>
      </c>
      <c r="F423" s="42" t="s">
        <v>395</v>
      </c>
      <c r="G423" s="38" t="s">
        <v>342</v>
      </c>
      <c r="H423" s="38">
        <v>7.1</v>
      </c>
      <c r="I423" s="37" t="str">
        <f t="shared" si="13"/>
        <v>PW 7.1</v>
      </c>
      <c r="J423" s="38"/>
      <c r="K423" s="35"/>
    </row>
    <row r="424" spans="1:11" ht="18" customHeight="1" x14ac:dyDescent="0.25">
      <c r="A424" s="38">
        <v>2</v>
      </c>
      <c r="B424" s="38" t="s">
        <v>305</v>
      </c>
      <c r="C424" s="38">
        <v>2.2000000000000002</v>
      </c>
      <c r="D424" s="37" t="str">
        <f t="shared" si="12"/>
        <v>VV 2.2</v>
      </c>
      <c r="E424" s="35" t="s">
        <v>309</v>
      </c>
      <c r="F424" s="42" t="s">
        <v>395</v>
      </c>
      <c r="G424" s="38" t="s">
        <v>363</v>
      </c>
      <c r="H424" s="38">
        <v>1.2</v>
      </c>
      <c r="I424" s="37" t="str">
        <f t="shared" si="13"/>
        <v>RV 1.2</v>
      </c>
      <c r="J424" s="38"/>
      <c r="K424" s="35"/>
    </row>
    <row r="425" spans="1:11" ht="18" customHeight="1" x14ac:dyDescent="0.25">
      <c r="A425" s="38">
        <v>2</v>
      </c>
      <c r="B425" s="38" t="s">
        <v>305</v>
      </c>
      <c r="C425" s="38">
        <v>2.2999999999999998</v>
      </c>
      <c r="D425" s="37" t="str">
        <f t="shared" si="12"/>
        <v>VV 2.3</v>
      </c>
      <c r="E425" s="35" t="s">
        <v>310</v>
      </c>
      <c r="F425" s="42" t="s">
        <v>411</v>
      </c>
      <c r="G425" s="38" t="s">
        <v>337</v>
      </c>
      <c r="H425" s="38">
        <v>2.1</v>
      </c>
      <c r="I425" s="37" t="str">
        <f t="shared" si="13"/>
        <v>PS 2.1</v>
      </c>
      <c r="J425" s="38">
        <v>1</v>
      </c>
      <c r="K425" s="35" t="s">
        <v>443</v>
      </c>
    </row>
    <row r="426" spans="1:11" ht="18" customHeight="1" x14ac:dyDescent="0.25">
      <c r="A426" s="38">
        <v>2</v>
      </c>
      <c r="B426" s="38" t="s">
        <v>305</v>
      </c>
      <c r="C426" s="38">
        <v>2.2999999999999998</v>
      </c>
      <c r="D426" s="37" t="str">
        <f t="shared" si="12"/>
        <v>VV 2.3</v>
      </c>
      <c r="E426" s="35" t="s">
        <v>310</v>
      </c>
      <c r="F426" s="42" t="s">
        <v>393</v>
      </c>
      <c r="G426" s="38" t="s">
        <v>342</v>
      </c>
      <c r="H426" s="38">
        <v>4.2</v>
      </c>
      <c r="I426" s="37" t="str">
        <f t="shared" si="13"/>
        <v>PW 4.2</v>
      </c>
      <c r="J426" s="38">
        <v>1</v>
      </c>
      <c r="K426" s="35" t="s">
        <v>530</v>
      </c>
    </row>
    <row r="427" spans="1:11" ht="18" customHeight="1" x14ac:dyDescent="0.25">
      <c r="A427" s="38">
        <v>2</v>
      </c>
      <c r="B427" s="38" t="s">
        <v>305</v>
      </c>
      <c r="C427" s="38">
        <v>2.2999999999999998</v>
      </c>
      <c r="D427" s="37" t="str">
        <f t="shared" si="12"/>
        <v>VV 2.3</v>
      </c>
      <c r="E427" s="35" t="s">
        <v>310</v>
      </c>
      <c r="F427" s="42" t="s">
        <v>395</v>
      </c>
      <c r="G427" s="38" t="s">
        <v>342</v>
      </c>
      <c r="H427" s="38">
        <v>7.1</v>
      </c>
      <c r="I427" s="37" t="str">
        <f t="shared" si="13"/>
        <v>PW 7.1</v>
      </c>
      <c r="J427" s="38"/>
      <c r="K427" s="35"/>
    </row>
    <row r="428" spans="1:11" ht="18" customHeight="1" x14ac:dyDescent="0.25">
      <c r="A428" s="38">
        <v>2</v>
      </c>
      <c r="B428" s="38" t="s">
        <v>305</v>
      </c>
      <c r="C428" s="38">
        <v>2.2999999999999998</v>
      </c>
      <c r="D428" s="37" t="str">
        <f t="shared" si="12"/>
        <v>VV 2.3</v>
      </c>
      <c r="E428" s="35" t="s">
        <v>310</v>
      </c>
      <c r="F428" s="42" t="s">
        <v>395</v>
      </c>
      <c r="G428" s="38" t="s">
        <v>363</v>
      </c>
      <c r="H428" s="38">
        <v>1.2</v>
      </c>
      <c r="I428" s="37" t="str">
        <f t="shared" si="13"/>
        <v>RV 1.2</v>
      </c>
      <c r="J428" s="38"/>
      <c r="K428" s="35"/>
    </row>
    <row r="429" spans="1:11" ht="18" customHeight="1" x14ac:dyDescent="0.25">
      <c r="A429" s="38">
        <v>3</v>
      </c>
      <c r="B429" s="38" t="s">
        <v>305</v>
      </c>
      <c r="C429" s="38">
        <v>3.1</v>
      </c>
      <c r="D429" s="37" t="str">
        <f t="shared" si="12"/>
        <v>VV 3.1</v>
      </c>
      <c r="E429" s="35" t="s">
        <v>311</v>
      </c>
      <c r="F429" s="42" t="s">
        <v>395</v>
      </c>
      <c r="G429" s="38" t="s">
        <v>342</v>
      </c>
      <c r="H429" s="38">
        <v>7.1</v>
      </c>
      <c r="I429" s="37" t="str">
        <f t="shared" si="13"/>
        <v>PW 7.1</v>
      </c>
      <c r="J429" s="38"/>
      <c r="K429" s="35"/>
    </row>
    <row r="430" spans="1:11" ht="18" customHeight="1" x14ac:dyDescent="0.25">
      <c r="A430" s="38">
        <v>3</v>
      </c>
      <c r="B430" s="38" t="s">
        <v>305</v>
      </c>
      <c r="C430" s="38">
        <v>3.1</v>
      </c>
      <c r="D430" s="37" t="str">
        <f t="shared" si="12"/>
        <v>VV 3.1</v>
      </c>
      <c r="E430" s="35" t="s">
        <v>311</v>
      </c>
      <c r="F430" s="42" t="s">
        <v>395</v>
      </c>
      <c r="G430" s="38" t="s">
        <v>342</v>
      </c>
      <c r="H430" s="38">
        <v>8.1</v>
      </c>
      <c r="I430" s="37" t="str">
        <f t="shared" si="13"/>
        <v>PW 8.1</v>
      </c>
      <c r="J430" s="38"/>
      <c r="K430" s="35"/>
    </row>
    <row r="431" spans="1:11" ht="18" customHeight="1" x14ac:dyDescent="0.25">
      <c r="A431" s="38">
        <v>3</v>
      </c>
      <c r="B431" s="38" t="s">
        <v>305</v>
      </c>
      <c r="C431" s="38">
        <v>3.1</v>
      </c>
      <c r="D431" s="37" t="str">
        <f t="shared" si="12"/>
        <v>VV 3.1</v>
      </c>
      <c r="E431" s="35" t="s">
        <v>311</v>
      </c>
      <c r="F431" s="42" t="s">
        <v>393</v>
      </c>
      <c r="G431" s="38" t="s">
        <v>342</v>
      </c>
      <c r="H431" s="38">
        <v>8.1999999999999993</v>
      </c>
      <c r="I431" s="37" t="str">
        <f t="shared" si="13"/>
        <v>PW 8.2</v>
      </c>
      <c r="J431" s="38" t="s">
        <v>438</v>
      </c>
      <c r="K431" s="35"/>
    </row>
    <row r="432" spans="1:11" ht="18" customHeight="1" x14ac:dyDescent="0.25">
      <c r="A432" s="38">
        <v>3</v>
      </c>
      <c r="B432" s="38" t="s">
        <v>305</v>
      </c>
      <c r="C432" s="38">
        <v>3.1</v>
      </c>
      <c r="D432" s="37" t="str">
        <f t="shared" si="12"/>
        <v>VV 3.1</v>
      </c>
      <c r="E432" s="35" t="s">
        <v>311</v>
      </c>
      <c r="F432" s="42" t="s">
        <v>395</v>
      </c>
      <c r="G432" s="38" t="s">
        <v>363</v>
      </c>
      <c r="H432" s="38">
        <v>1.2</v>
      </c>
      <c r="I432" s="37" t="str">
        <f t="shared" si="13"/>
        <v>RV 1.2</v>
      </c>
      <c r="J432" s="38"/>
      <c r="K432" s="35"/>
    </row>
    <row r="433" spans="1:11" ht="18" customHeight="1" x14ac:dyDescent="0.25">
      <c r="A433" s="38">
        <v>3</v>
      </c>
      <c r="B433" s="38" t="s">
        <v>305</v>
      </c>
      <c r="C433" s="38">
        <v>3.2</v>
      </c>
      <c r="D433" s="37" t="str">
        <f t="shared" si="12"/>
        <v>VV 3.2</v>
      </c>
      <c r="E433" s="35" t="s">
        <v>312</v>
      </c>
      <c r="F433" s="42" t="s">
        <v>393</v>
      </c>
      <c r="G433" s="38" t="s">
        <v>342</v>
      </c>
      <c r="H433" s="38">
        <v>7.2</v>
      </c>
      <c r="I433" s="37" t="str">
        <f t="shared" si="13"/>
        <v>PW 7.2</v>
      </c>
      <c r="J433" s="38" t="s">
        <v>477</v>
      </c>
      <c r="K433" s="35"/>
    </row>
    <row r="434" spans="1:11" ht="18" customHeight="1" x14ac:dyDescent="0.25">
      <c r="A434" s="38">
        <v>3</v>
      </c>
      <c r="B434" s="38" t="s">
        <v>305</v>
      </c>
      <c r="C434" s="38">
        <v>3.2</v>
      </c>
      <c r="D434" s="37" t="str">
        <f t="shared" si="12"/>
        <v>VV 3.2</v>
      </c>
      <c r="E434" s="35" t="s">
        <v>312</v>
      </c>
      <c r="F434" s="42" t="s">
        <v>393</v>
      </c>
      <c r="G434" s="38" t="s">
        <v>342</v>
      </c>
      <c r="H434" s="38">
        <v>8.1999999999999993</v>
      </c>
      <c r="I434" s="37" t="str">
        <f t="shared" si="13"/>
        <v>PW 8.2</v>
      </c>
      <c r="J434" s="38" t="s">
        <v>537</v>
      </c>
      <c r="K434" s="35"/>
    </row>
    <row r="435" spans="1:11" ht="18" customHeight="1" x14ac:dyDescent="0.25">
      <c r="A435" s="38">
        <v>1</v>
      </c>
      <c r="B435" s="38" t="s">
        <v>313</v>
      </c>
      <c r="C435" s="38">
        <v>1.1000000000000001</v>
      </c>
      <c r="D435" s="37" t="str">
        <f t="shared" si="12"/>
        <v>WE 1.1</v>
      </c>
      <c r="E435" s="35" t="s">
        <v>314</v>
      </c>
      <c r="F435" s="42"/>
      <c r="G435" s="38"/>
      <c r="H435" s="38"/>
      <c r="I435" s="37" t="str">
        <f t="shared" si="13"/>
        <v xml:space="preserve"> </v>
      </c>
      <c r="J435" s="38"/>
      <c r="K435" s="35"/>
    </row>
    <row r="436" spans="1:11" ht="18" customHeight="1" x14ac:dyDescent="0.25">
      <c r="A436" s="38">
        <v>2</v>
      </c>
      <c r="B436" s="38" t="s">
        <v>313</v>
      </c>
      <c r="C436" s="38">
        <v>2.1</v>
      </c>
      <c r="D436" s="37" t="str">
        <f t="shared" si="12"/>
        <v>WE 2.1</v>
      </c>
      <c r="E436" s="35" t="s">
        <v>315</v>
      </c>
      <c r="F436" s="42"/>
      <c r="G436" s="38"/>
      <c r="H436" s="38"/>
      <c r="I436" s="37" t="str">
        <f t="shared" si="13"/>
        <v xml:space="preserve"> </v>
      </c>
      <c r="J436" s="38"/>
      <c r="K436" s="35"/>
    </row>
    <row r="437" spans="1:11" ht="18" customHeight="1" x14ac:dyDescent="0.25">
      <c r="A437" s="38">
        <v>2</v>
      </c>
      <c r="B437" s="38" t="s">
        <v>313</v>
      </c>
      <c r="C437" s="38">
        <v>2.2000000000000002</v>
      </c>
      <c r="D437" s="37" t="str">
        <f t="shared" si="12"/>
        <v>WE 2.2</v>
      </c>
      <c r="E437" s="35" t="s">
        <v>316</v>
      </c>
      <c r="F437" s="42" t="s">
        <v>411</v>
      </c>
      <c r="G437" s="38" t="s">
        <v>321</v>
      </c>
      <c r="H437" s="38">
        <v>5.0999999999999996</v>
      </c>
      <c r="I437" s="37" t="str">
        <f t="shared" si="13"/>
        <v>PO 5.1</v>
      </c>
      <c r="J437" s="38">
        <v>3</v>
      </c>
      <c r="K437" s="35" t="s">
        <v>515</v>
      </c>
    </row>
    <row r="438" spans="1:11" ht="18" customHeight="1" x14ac:dyDescent="0.25">
      <c r="A438" s="38">
        <v>2</v>
      </c>
      <c r="B438" s="38" t="s">
        <v>313</v>
      </c>
      <c r="C438" s="38">
        <v>2.2999999999999998</v>
      </c>
      <c r="D438" s="37" t="str">
        <f t="shared" si="12"/>
        <v>WE 2.3</v>
      </c>
      <c r="E438" s="35" t="s">
        <v>317</v>
      </c>
      <c r="F438" s="42"/>
      <c r="G438" s="38"/>
      <c r="H438" s="38"/>
      <c r="I438" s="37" t="str">
        <f t="shared" si="13"/>
        <v xml:space="preserve"> </v>
      </c>
      <c r="J438" s="38"/>
      <c r="K438" s="35"/>
    </row>
    <row r="439" spans="1:11" ht="18" customHeight="1" x14ac:dyDescent="0.25">
      <c r="A439" s="38">
        <v>3</v>
      </c>
      <c r="B439" s="38" t="s">
        <v>313</v>
      </c>
      <c r="C439" s="38">
        <v>3.1</v>
      </c>
      <c r="D439" s="37" t="str">
        <f t="shared" si="12"/>
        <v>WE 3.1</v>
      </c>
      <c r="E439" s="35" t="s">
        <v>318</v>
      </c>
      <c r="F439" s="42"/>
      <c r="G439" s="38"/>
      <c r="H439" s="38"/>
      <c r="I439" s="37" t="str">
        <f t="shared" si="13"/>
        <v xml:space="preserve"> </v>
      </c>
      <c r="J439" s="38"/>
      <c r="K439" s="35"/>
    </row>
    <row r="440" spans="1:11" ht="18" customHeight="1" x14ac:dyDescent="0.25">
      <c r="A440" s="38">
        <v>3</v>
      </c>
      <c r="B440" s="38" t="s">
        <v>313</v>
      </c>
      <c r="C440" s="38">
        <v>3.2</v>
      </c>
      <c r="D440" s="37" t="str">
        <f t="shared" si="12"/>
        <v>WE 3.2</v>
      </c>
      <c r="E440" s="35" t="s">
        <v>319</v>
      </c>
      <c r="F440" s="42"/>
      <c r="G440" s="38"/>
      <c r="H440" s="38"/>
      <c r="I440" s="37" t="str">
        <f t="shared" si="13"/>
        <v xml:space="preserve"> </v>
      </c>
      <c r="J440" s="38"/>
      <c r="K440" s="35"/>
    </row>
    <row r="441" spans="1:11" ht="18" customHeight="1" x14ac:dyDescent="0.25">
      <c r="A441" s="38">
        <v>3</v>
      </c>
      <c r="B441" s="38" t="s">
        <v>313</v>
      </c>
      <c r="C441" s="38">
        <v>3.3</v>
      </c>
      <c r="D441" s="37" t="str">
        <f t="shared" si="12"/>
        <v>WE 3.3</v>
      </c>
      <c r="E441" s="35" t="s">
        <v>320</v>
      </c>
      <c r="F441" s="42"/>
      <c r="G441" s="38"/>
      <c r="H441" s="38"/>
      <c r="I441" s="37" t="str">
        <f t="shared" si="13"/>
        <v xml:space="preserve"> </v>
      </c>
      <c r="J441" s="38"/>
      <c r="K441" s="35"/>
    </row>
  </sheetData>
  <autoFilter ref="A2:L441" xr:uid="{7C2D3595-FE89-496A-8AE9-6D8BBC7E3D78}">
    <sortState xmlns:xlrd2="http://schemas.microsoft.com/office/spreadsheetml/2017/richdata2" ref="A3:L441">
      <sortCondition ref="B2:B441"/>
    </sortState>
  </autoFilter>
  <mergeCells count="2">
    <mergeCell ref="A1:E1"/>
    <mergeCell ref="G1:K1"/>
  </mergeCells>
  <phoneticPr fontId="8" type="noConversion"/>
  <conditionalFormatting sqref="F1:F1048576">
    <cfRule type="cellIs" dxfId="8" priority="1" operator="equal">
      <formula>"Adaptable"</formula>
    </cfRule>
    <cfRule type="cellIs" dxfId="7" priority="2" operator="equal">
      <formula>"Applicable"</formula>
    </cfRule>
    <cfRule type="cellIs" dxfId="6" priority="3" operator="equal">
      <formula>"Equivalent"</formula>
    </cfRule>
  </conditionalFormatting>
  <dataValidations count="1">
    <dataValidation type="list" allowBlank="1" showInputMessage="1" showErrorMessage="1" sqref="F3:F441" xr:uid="{82E1BAAB-9544-42F2-817E-D5AC7E18553D}">
      <formula1>$N$3:$N$5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E90E1-9D79-4A62-B7EF-F1C3620097AF}">
  <dimension ref="A1:BL279"/>
  <sheetViews>
    <sheetView tabSelected="1" topLeftCell="S1" workbookViewId="0">
      <selection activeCell="AE4" sqref="AE4"/>
    </sheetView>
  </sheetViews>
  <sheetFormatPr baseColWidth="10" defaultRowHeight="15.75" x14ac:dyDescent="0.25"/>
  <cols>
    <col min="1" max="1" width="7.7109375" customWidth="1"/>
    <col min="2" max="5" width="5.7109375" style="84" customWidth="1"/>
    <col min="6" max="8" width="7.7109375" style="84" customWidth="1"/>
    <col min="9" max="12" width="5.7109375" style="84" customWidth="1"/>
    <col min="13" max="15" width="7.7109375" style="84" customWidth="1"/>
    <col min="16" max="19" width="5.7109375" style="84" customWidth="1"/>
    <col min="20" max="21" width="7.7109375" style="84" customWidth="1"/>
    <col min="22" max="22" width="5" style="84" customWidth="1"/>
    <col min="23" max="23" width="8.7109375" customWidth="1"/>
    <col min="24" max="24" width="11" customWidth="1"/>
    <col min="25" max="25" width="8.5703125" customWidth="1"/>
    <col min="26" max="26" width="11.7109375" customWidth="1"/>
    <col min="27" max="27" width="12.140625" style="59" customWidth="1"/>
    <col min="28" max="28" width="7.7109375" customWidth="1"/>
    <col min="29" max="29" width="14" customWidth="1"/>
    <col min="30" max="30" width="5.7109375" customWidth="1"/>
    <col min="31" max="31" width="9" customWidth="1"/>
    <col min="32" max="32" width="13.85546875" customWidth="1"/>
    <col min="33" max="33" width="5.7109375" customWidth="1"/>
    <col min="34" max="34" width="9" customWidth="1"/>
    <col min="35" max="35" width="13.5703125" customWidth="1"/>
    <col min="36" max="36" width="5.7109375" customWidth="1"/>
    <col min="37" max="37" width="5" customWidth="1"/>
    <col min="38" max="38" width="11" customWidth="1"/>
    <col min="39" max="47" width="8.7109375" customWidth="1"/>
    <col min="48" max="48" width="9" customWidth="1"/>
    <col min="49" max="49" width="8.7109375" customWidth="1"/>
    <col min="50" max="50" width="4.28515625" customWidth="1"/>
    <col min="51" max="51" width="12.7109375" style="11" customWidth="1"/>
    <col min="52" max="52" width="11.7109375" style="11" customWidth="1"/>
    <col min="53" max="53" width="8" style="11" customWidth="1"/>
    <col min="54" max="54" width="10.42578125" style="11" customWidth="1"/>
    <col min="55" max="55" width="14" style="11" customWidth="1"/>
    <col min="56" max="56" width="13.85546875" style="11" customWidth="1"/>
    <col min="57" max="57" width="13.5703125" style="11" customWidth="1"/>
    <col min="58" max="58" width="8.42578125" style="11" customWidth="1"/>
    <col min="59" max="59" width="4.42578125" customWidth="1"/>
    <col min="60" max="60" width="11.42578125" customWidth="1"/>
    <col min="61" max="63" width="12.85546875" customWidth="1"/>
    <col min="64" max="64" width="7.85546875" customWidth="1"/>
  </cols>
  <sheetData>
    <row r="1" spans="1:64" x14ac:dyDescent="0.25">
      <c r="A1" s="167" t="s">
        <v>652</v>
      </c>
      <c r="B1" s="167"/>
      <c r="C1" s="167"/>
      <c r="D1" s="167"/>
      <c r="E1" s="167"/>
      <c r="F1" s="167"/>
      <c r="G1" s="167"/>
      <c r="H1" s="167"/>
      <c r="I1" s="167"/>
      <c r="J1" s="167"/>
      <c r="K1" s="167"/>
      <c r="L1" s="167"/>
      <c r="M1" s="167"/>
      <c r="N1" s="167"/>
      <c r="O1" s="167"/>
      <c r="P1" s="167"/>
      <c r="Q1" s="167"/>
      <c r="R1" s="167"/>
      <c r="S1" s="167"/>
      <c r="T1" s="167"/>
      <c r="U1" s="167"/>
      <c r="W1" s="169" t="s">
        <v>943</v>
      </c>
      <c r="X1" s="169"/>
      <c r="Y1" s="169"/>
      <c r="Z1" s="169"/>
      <c r="AA1" s="169"/>
      <c r="AB1" s="169"/>
      <c r="AC1" s="169"/>
      <c r="AD1" s="169"/>
      <c r="AE1" s="169"/>
      <c r="AF1" s="169"/>
      <c r="AG1" s="169"/>
      <c r="AH1" s="169"/>
      <c r="AI1" s="169"/>
      <c r="AJ1" s="169"/>
      <c r="AK1" s="118"/>
      <c r="AL1" s="170" t="s">
        <v>633</v>
      </c>
      <c r="AM1" s="171"/>
      <c r="AN1" s="171"/>
      <c r="AO1" s="171"/>
      <c r="AP1" s="171"/>
      <c r="AQ1" s="171"/>
      <c r="AR1" s="171"/>
      <c r="AS1" s="171"/>
      <c r="AT1" s="171"/>
      <c r="AU1" s="171"/>
      <c r="AV1" s="171"/>
      <c r="AW1" s="172"/>
      <c r="AY1" s="169" t="s">
        <v>940</v>
      </c>
      <c r="AZ1" s="169"/>
      <c r="BA1" s="169"/>
      <c r="BB1" s="169"/>
      <c r="BC1" s="169"/>
      <c r="BD1" s="169"/>
      <c r="BE1" s="169"/>
      <c r="BF1" s="169"/>
      <c r="BH1" s="169" t="s">
        <v>942</v>
      </c>
      <c r="BI1" s="169"/>
      <c r="BJ1" s="169"/>
      <c r="BK1" s="169"/>
      <c r="BL1" s="169"/>
    </row>
    <row r="2" spans="1:64" ht="15" customHeight="1" x14ac:dyDescent="0.25">
      <c r="A2" s="74" t="s">
        <v>7</v>
      </c>
      <c r="B2" s="164" t="s">
        <v>395</v>
      </c>
      <c r="C2" s="165"/>
      <c r="D2" s="165"/>
      <c r="E2" s="165"/>
      <c r="F2" s="165"/>
      <c r="G2" s="166"/>
      <c r="H2" s="74" t="s">
        <v>7</v>
      </c>
      <c r="I2" s="158" t="s">
        <v>393</v>
      </c>
      <c r="J2" s="159"/>
      <c r="K2" s="159"/>
      <c r="L2" s="159"/>
      <c r="M2" s="159"/>
      <c r="N2" s="160"/>
      <c r="O2" s="74" t="s">
        <v>7</v>
      </c>
      <c r="P2" s="161" t="s">
        <v>411</v>
      </c>
      <c r="Q2" s="162"/>
      <c r="R2" s="162"/>
      <c r="S2" s="162"/>
      <c r="T2" s="162"/>
      <c r="U2" s="163"/>
      <c r="W2" s="173" t="s">
        <v>635</v>
      </c>
      <c r="X2" s="173"/>
      <c r="Y2" s="173"/>
      <c r="Z2" s="173"/>
      <c r="AA2" s="173"/>
      <c r="AB2" s="173" t="s">
        <v>636</v>
      </c>
      <c r="AC2" s="173"/>
      <c r="AD2" s="173"/>
      <c r="AE2" s="173"/>
      <c r="AF2" s="173"/>
      <c r="AG2" s="173"/>
      <c r="AH2" s="173"/>
      <c r="AI2" s="173"/>
      <c r="AJ2" s="173"/>
      <c r="AL2" s="95" t="s">
        <v>7</v>
      </c>
      <c r="AM2" s="96" t="s">
        <v>538</v>
      </c>
      <c r="AN2" s="97" t="s">
        <v>641</v>
      </c>
      <c r="AO2" s="97" t="s">
        <v>932</v>
      </c>
      <c r="AP2" s="105" t="s">
        <v>646</v>
      </c>
      <c r="AQ2" s="108" t="s">
        <v>933</v>
      </c>
      <c r="AR2" s="105" t="s">
        <v>639</v>
      </c>
      <c r="AS2" s="105" t="s">
        <v>934</v>
      </c>
      <c r="AT2" s="106" t="s">
        <v>647</v>
      </c>
      <c r="AU2" s="106" t="s">
        <v>935</v>
      </c>
      <c r="AV2" s="106" t="s">
        <v>640</v>
      </c>
      <c r="AW2" s="107" t="s">
        <v>936</v>
      </c>
      <c r="AY2" s="173" t="s">
        <v>941</v>
      </c>
      <c r="AZ2" s="173"/>
      <c r="BA2" s="173"/>
      <c r="BB2" s="173"/>
      <c r="BC2" s="173" t="s">
        <v>636</v>
      </c>
      <c r="BD2" s="173"/>
      <c r="BE2" s="173"/>
      <c r="BF2" s="173"/>
      <c r="BH2" s="122" t="s">
        <v>645</v>
      </c>
      <c r="BI2" s="72" t="s">
        <v>395</v>
      </c>
      <c r="BJ2" s="89" t="s">
        <v>393</v>
      </c>
      <c r="BK2" s="90" t="s">
        <v>411</v>
      </c>
      <c r="BL2" s="134" t="s">
        <v>538</v>
      </c>
    </row>
    <row r="3" spans="1:64" x14ac:dyDescent="0.25">
      <c r="A3" s="74" t="s">
        <v>6</v>
      </c>
      <c r="B3" s="76" t="s">
        <v>321</v>
      </c>
      <c r="C3" s="76" t="s">
        <v>337</v>
      </c>
      <c r="D3" s="76" t="s">
        <v>342</v>
      </c>
      <c r="E3" s="76" t="s">
        <v>363</v>
      </c>
      <c r="F3" s="75" t="s">
        <v>538</v>
      </c>
      <c r="G3" s="75" t="s">
        <v>540</v>
      </c>
      <c r="H3" s="74" t="s">
        <v>6</v>
      </c>
      <c r="I3" s="76" t="s">
        <v>321</v>
      </c>
      <c r="J3" s="76" t="s">
        <v>337</v>
      </c>
      <c r="K3" s="76" t="s">
        <v>342</v>
      </c>
      <c r="L3" s="76" t="s">
        <v>363</v>
      </c>
      <c r="M3" s="75" t="s">
        <v>538</v>
      </c>
      <c r="N3" s="75" t="s">
        <v>540</v>
      </c>
      <c r="O3" s="74" t="s">
        <v>6</v>
      </c>
      <c r="P3" s="76" t="s">
        <v>321</v>
      </c>
      <c r="Q3" s="76" t="s">
        <v>337</v>
      </c>
      <c r="R3" s="76" t="s">
        <v>342</v>
      </c>
      <c r="S3" s="76" t="s">
        <v>363</v>
      </c>
      <c r="T3" s="75" t="s">
        <v>538</v>
      </c>
      <c r="U3" s="75" t="s">
        <v>540</v>
      </c>
      <c r="W3" s="91" t="s">
        <v>6</v>
      </c>
      <c r="X3" s="91" t="s">
        <v>542</v>
      </c>
      <c r="Y3" s="91" t="s">
        <v>7</v>
      </c>
      <c r="Z3" s="91" t="s">
        <v>8</v>
      </c>
      <c r="AA3" s="92" t="s">
        <v>541</v>
      </c>
      <c r="AB3" s="72" t="s">
        <v>929</v>
      </c>
      <c r="AC3" s="72" t="s">
        <v>395</v>
      </c>
      <c r="AD3" s="72" t="s">
        <v>641</v>
      </c>
      <c r="AE3" s="89" t="s">
        <v>930</v>
      </c>
      <c r="AF3" s="89" t="s">
        <v>393</v>
      </c>
      <c r="AG3" s="89" t="s">
        <v>646</v>
      </c>
      <c r="AH3" s="90" t="s">
        <v>931</v>
      </c>
      <c r="AI3" s="90" t="s">
        <v>411</v>
      </c>
      <c r="AJ3" s="90" t="s">
        <v>647</v>
      </c>
      <c r="AL3" s="93" t="s">
        <v>13</v>
      </c>
      <c r="AM3" s="37">
        <v>11</v>
      </c>
      <c r="AN3" s="38">
        <f t="shared" ref="AN3:AN33" si="0">COUNTIFS($Y$4:$Y$279,$AL3,$AB$4:$AB$279,"YES")</f>
        <v>1</v>
      </c>
      <c r="AO3" s="71">
        <f t="shared" ref="AO3:AO33" si="1">AN3/AM3</f>
        <v>9.0909090909090912E-2</v>
      </c>
      <c r="AP3" s="38">
        <f t="shared" ref="AP3:AP33" si="2">COUNTIFS($Y$4:$Y$279,$AL3,$AE$4:$AE$279,"YES")</f>
        <v>5</v>
      </c>
      <c r="AQ3" s="71">
        <f t="shared" ref="AQ3:AQ33" si="3">AP3/AM3</f>
        <v>0.45454545454545453</v>
      </c>
      <c r="AR3" s="82">
        <f t="shared" ref="AR3:AR33" si="4">AP3-AN3</f>
        <v>4</v>
      </c>
      <c r="AS3" s="83">
        <f t="shared" ref="AS3:AS33" si="5">AQ3-AO3</f>
        <v>0.36363636363636365</v>
      </c>
      <c r="AT3" s="38">
        <f t="shared" ref="AT3:AT33" si="6">COUNTIFS($Y$4:$Y$279,$AL3,$AH$4:$AH$279,"YES")</f>
        <v>5</v>
      </c>
      <c r="AU3" s="83">
        <f t="shared" ref="AU3:AU33" si="7">AT3/AM3</f>
        <v>0.45454545454545453</v>
      </c>
      <c r="AV3" s="56">
        <f t="shared" ref="AV3:AV33" si="8">AT3-AP3</f>
        <v>0</v>
      </c>
      <c r="AW3" s="94">
        <f>Tabla11[[#This Row],[%AD]]-Tabla11[[#This Row],[%AP]]</f>
        <v>0</v>
      </c>
      <c r="AY3" s="128" t="s">
        <v>645</v>
      </c>
      <c r="AZ3" s="129" t="s">
        <v>8</v>
      </c>
      <c r="BA3" s="129" t="s">
        <v>324</v>
      </c>
      <c r="BB3" s="129" t="s">
        <v>541</v>
      </c>
      <c r="BC3" s="97" t="s">
        <v>395</v>
      </c>
      <c r="BD3" s="105" t="s">
        <v>393</v>
      </c>
      <c r="BE3" s="106" t="s">
        <v>411</v>
      </c>
      <c r="BF3" s="130" t="s">
        <v>538</v>
      </c>
      <c r="BH3" s="56" t="s">
        <v>321</v>
      </c>
      <c r="BI3" s="56">
        <f>SUMIFS(Tabla1[Equivalent],Tabla1[Category],$BH3)</f>
        <v>8</v>
      </c>
      <c r="BJ3" s="56">
        <f>SUMIFS(Tabla1[Applicable],Tabla1[Category],$BH3)</f>
        <v>67</v>
      </c>
      <c r="BK3" s="56">
        <f>SUMIFS(Tabla1[Adaptable],Tabla1[Category],$BH3)</f>
        <v>32</v>
      </c>
      <c r="BL3" s="56">
        <f>SUM(BI3:BK3)</f>
        <v>107</v>
      </c>
    </row>
    <row r="4" spans="1:64" x14ac:dyDescent="0.25">
      <c r="A4" s="73">
        <v>1</v>
      </c>
      <c r="B4" s="56">
        <f>COUNTIFS('NIST 800-218'!$F$3:$F$15,"YES",'NIST 800-218'!$J$3:$J$15,$A4)</f>
        <v>2</v>
      </c>
      <c r="C4" s="56">
        <f>COUNTIFS('NIST 800-218'!$F$16:$F$19,"YES",'NIST 800-218'!$J$16:$J$19,$A4)</f>
        <v>0</v>
      </c>
      <c r="D4" s="56">
        <f>COUNTIFS('NIST 800-218'!$F$20:$F$40,"YES",'NIST 800-218'!$J$20:$J$40,$A4)</f>
        <v>0</v>
      </c>
      <c r="E4" s="56">
        <f>COUNTIFS('NIST 800-218'!$F$41:$F$49,"YES",'NIST 800-218'!$J$41:$J$49,$A4)</f>
        <v>2</v>
      </c>
      <c r="F4" s="56">
        <f>SUM(B4:E4)</f>
        <v>4</v>
      </c>
      <c r="G4" s="62">
        <f>F4/$F$10</f>
        <v>9.5238095238095233E-2</v>
      </c>
      <c r="H4" s="73">
        <v>1</v>
      </c>
      <c r="I4" s="56">
        <f>COUNTIFS('NIST 800-218'!$G$3:$G$15,"YES",'NIST 800-218'!$J$3:$J$15,$A4)</f>
        <v>2</v>
      </c>
      <c r="J4" s="56">
        <f>COUNTIFS('NIST 800-218'!$G$16:$G$19,"YES",'NIST 800-218'!$J$16:$J$19,$A4)</f>
        <v>0</v>
      </c>
      <c r="K4" s="56">
        <f>COUNTIFS('NIST 800-218'!$G$20:$G$40,"YES",'NIST 800-218'!$J$20:$J$40,$A4)</f>
        <v>0</v>
      </c>
      <c r="L4" s="56">
        <f>COUNTIFS('NIST 800-218'!$G$41:$G$49,"YES",'NIST 800-218'!$J$41:$J$49,$A4)</f>
        <v>2</v>
      </c>
      <c r="M4" s="56">
        <f>SUM(I4:L4)</f>
        <v>4</v>
      </c>
      <c r="N4" s="62">
        <f>M4/$F$10</f>
        <v>9.5238095238095233E-2</v>
      </c>
      <c r="O4" s="73">
        <v>1</v>
      </c>
      <c r="P4" s="56">
        <f>COUNTIFS('NIST 800-218'!$H$3:$H$15,"YES",'NIST 800-218'!$J$3:$J$15,$A4)</f>
        <v>2</v>
      </c>
      <c r="Q4" s="56">
        <f>COUNTIFS('NIST 800-218'!$H$16:$H$19,"YES",'NIST 800-218'!$J$16:$J$19,$A4)</f>
        <v>0</v>
      </c>
      <c r="R4" s="56">
        <f>COUNTIFS('NIST 800-218'!$H$20:$H$40,"YES",'NIST 800-218'!$J$20:$J$40,$A4)</f>
        <v>0</v>
      </c>
      <c r="S4" s="56">
        <f>COUNTIFS('NIST 800-218'!$H$41:$H$49,"YES",'NIST 800-218'!$J$41:$J$49,$A4)</f>
        <v>2</v>
      </c>
      <c r="T4" s="56">
        <f>SUM(P4:S4)</f>
        <v>4</v>
      </c>
      <c r="U4" s="62">
        <f>T4/$F$10</f>
        <v>9.5238095238095233E-2</v>
      </c>
      <c r="W4" s="56">
        <v>1</v>
      </c>
      <c r="X4" s="56" t="s">
        <v>543</v>
      </c>
      <c r="Y4" s="56" t="s">
        <v>13</v>
      </c>
      <c r="Z4" s="56">
        <v>1.1000000000000001</v>
      </c>
      <c r="AA4" s="85" t="s">
        <v>653</v>
      </c>
      <c r="AB4" s="56" t="str">
        <f t="shared" ref="AB4:AB67" si="9">IF(AC4&gt;0, "YES", "NO")</f>
        <v>NO</v>
      </c>
      <c r="AC4" s="56">
        <f>COUNTIFS('CMMI-to-NIST'!$D$3:$D$1000,$AA4,'CMMI-to-NIST'!$F$3:$F$1000,$AM$47)</f>
        <v>0</v>
      </c>
      <c r="AD4" s="56">
        <f>SUM(AC4)</f>
        <v>0</v>
      </c>
      <c r="AE4" s="56" t="str">
        <f t="shared" ref="AE4:AE67" si="10">IF(AG4&gt;0, "YES", "NO")</f>
        <v>YES</v>
      </c>
      <c r="AF4" s="56">
        <f>COUNTIFS('CMMI-to-NIST'!$D$3:$D$1000,$AA4,'CMMI-to-NIST'!$F$3:$F$1000,$AM$48)</f>
        <v>2</v>
      </c>
      <c r="AG4" s="56">
        <f t="shared" ref="AG4:AG67" si="11">SUM(AC4,AF4)</f>
        <v>2</v>
      </c>
      <c r="AH4" s="56" t="str">
        <f t="shared" ref="AH4:AH67" si="12">IF(AJ4&gt;0, "YES", "NO")</f>
        <v>YES</v>
      </c>
      <c r="AI4" s="56">
        <f>COUNTIFS('CMMI-to-NIST'!$D$3:$D$1000,$AA4,'CMMI-to-NIST'!$F$3:$F$1000,$AM$49)</f>
        <v>0</v>
      </c>
      <c r="AJ4" s="56">
        <f t="shared" ref="AJ4:AJ67" si="13">SUM(AC4,AF4,AI4)</f>
        <v>2</v>
      </c>
      <c r="AL4" s="93" t="s">
        <v>25</v>
      </c>
      <c r="AM4" s="37">
        <v>7</v>
      </c>
      <c r="AN4" s="38">
        <f t="shared" si="0"/>
        <v>1</v>
      </c>
      <c r="AO4" s="71">
        <f t="shared" si="1"/>
        <v>0.14285714285714285</v>
      </c>
      <c r="AP4" s="38">
        <f t="shared" si="2"/>
        <v>6</v>
      </c>
      <c r="AQ4" s="71">
        <f t="shared" si="3"/>
        <v>0.8571428571428571</v>
      </c>
      <c r="AR4" s="82">
        <f t="shared" si="4"/>
        <v>5</v>
      </c>
      <c r="AS4" s="83">
        <f t="shared" si="5"/>
        <v>0.71428571428571419</v>
      </c>
      <c r="AT4" s="38">
        <f t="shared" si="6"/>
        <v>7</v>
      </c>
      <c r="AU4" s="83">
        <f t="shared" si="7"/>
        <v>1</v>
      </c>
      <c r="AV4" s="56">
        <f t="shared" si="8"/>
        <v>1</v>
      </c>
      <c r="AW4" s="94">
        <f>Tabla11[[#This Row],[%AD]]-Tabla11[[#This Row],[%AP]]</f>
        <v>0.1428571428571429</v>
      </c>
      <c r="AY4" s="126" t="s">
        <v>321</v>
      </c>
      <c r="AZ4" s="56">
        <v>1</v>
      </c>
      <c r="BA4" s="37">
        <v>1.1000000000000001</v>
      </c>
      <c r="BB4" s="56" t="str">
        <f t="shared" ref="BB4:BB50" si="14">CONCATENATE(AY4," ",BA4)</f>
        <v>PO 1.1</v>
      </c>
      <c r="BC4" s="56">
        <f>COUNTIFS('CMMI-to-NIST'!$I$3:$I$1000,$BB4,'CMMI-to-NIST'!$F$3:$F$1000,$AM$47)</f>
        <v>3</v>
      </c>
      <c r="BD4" s="56">
        <f>COUNTIFS('CMMI-to-NIST'!$I$3:$I$1000,$BB4,'CMMI-to-NIST'!$F$3:$F$1000,$AM$48)</f>
        <v>5</v>
      </c>
      <c r="BE4" s="56">
        <f>COUNTIFS('CMMI-to-NIST'!$I$3:$I$1000,$BB4,'CMMI-to-NIST'!$F$3:$F$1000,$AM$49)</f>
        <v>4</v>
      </c>
      <c r="BF4" s="86">
        <f t="shared" ref="BF4:BF50" si="15">SUM(BC4:BE4)</f>
        <v>12</v>
      </c>
      <c r="BH4" s="56" t="s">
        <v>337</v>
      </c>
      <c r="BI4" s="56">
        <f>SUMIFS(Tabla1[Equivalent],Tabla1[Category],$BH4)</f>
        <v>1</v>
      </c>
      <c r="BJ4" s="56">
        <f>SUMIFS(Tabla1[Applicable],Tabla1[Category],$BH4)</f>
        <v>14</v>
      </c>
      <c r="BK4" s="56">
        <f>SUMIFS(Tabla1[Adaptable],Tabla1[Category],$BH4)</f>
        <v>10</v>
      </c>
      <c r="BL4" s="56">
        <f t="shared" ref="BL4:BL6" si="16">SUM(BI4:BK4)</f>
        <v>25</v>
      </c>
    </row>
    <row r="5" spans="1:64" x14ac:dyDescent="0.25">
      <c r="A5" s="73">
        <v>2</v>
      </c>
      <c r="B5" s="56">
        <f>COUNTIFS('NIST 800-218'!$F$3:$F$15,"YES",'NIST 800-218'!$J$3:$J$15,$A5)</f>
        <v>1</v>
      </c>
      <c r="C5" s="56">
        <f>COUNTIFS('NIST 800-218'!$F$16:$F$19,"YES",'NIST 800-218'!$J$16:$J$19,$A5)</f>
        <v>1</v>
      </c>
      <c r="D5" s="56">
        <f>COUNTIFS('NIST 800-218'!$F$20:$F$40,"YES",'NIST 800-218'!$J$20:$J$40,$A5)</f>
        <v>2</v>
      </c>
      <c r="E5" s="56">
        <f>COUNTIFS('NIST 800-218'!$F$41:$F$49,"YES",'NIST 800-218'!$J$41:$J$49,$A5)</f>
        <v>3</v>
      </c>
      <c r="F5" s="56">
        <f t="shared" ref="F5:F8" si="17">SUM(B5:E5)</f>
        <v>7</v>
      </c>
      <c r="G5" s="62">
        <f>F5/$F$10</f>
        <v>0.16666666666666666</v>
      </c>
      <c r="H5" s="73">
        <v>2</v>
      </c>
      <c r="I5" s="56">
        <f>COUNTIFS('NIST 800-218'!$G$3:$G$15,"YES",'NIST 800-218'!$J$3:$J$15,$A5)</f>
        <v>1</v>
      </c>
      <c r="J5" s="56">
        <f>COUNTIFS('NIST 800-218'!$G$16:$G$19,"YES",'NIST 800-218'!$J$16:$J$19,$A5)</f>
        <v>2</v>
      </c>
      <c r="K5" s="56">
        <f>COUNTIFS('NIST 800-218'!$G$20:$G$40,"YES",'NIST 800-218'!$J$20:$J$40,$A5)</f>
        <v>3</v>
      </c>
      <c r="L5" s="56">
        <f>COUNTIFS('NIST 800-218'!$G$41:$G$49,"YES",'NIST 800-218'!$J$41:$J$49,$A5)</f>
        <v>5</v>
      </c>
      <c r="M5" s="56">
        <f t="shared" ref="M5:M8" si="18">SUM(I5:L5)</f>
        <v>11</v>
      </c>
      <c r="N5" s="62">
        <f>M5/$F$10</f>
        <v>0.26190476190476192</v>
      </c>
      <c r="O5" s="73">
        <v>2</v>
      </c>
      <c r="P5" s="56">
        <f>COUNTIFS('NIST 800-218'!$H$3:$H$15,"YES",'NIST 800-218'!$J$3:$J$15,$A5)</f>
        <v>5</v>
      </c>
      <c r="Q5" s="56">
        <f>COUNTIFS('NIST 800-218'!$H$16:$H$19,"YES",'NIST 800-218'!$J$16:$J$19,$A5)</f>
        <v>4</v>
      </c>
      <c r="R5" s="56">
        <f>COUNTIFS('NIST 800-218'!$H$20:$H$40,"YES",'NIST 800-218'!$J$20:$J$40,$A5)</f>
        <v>5</v>
      </c>
      <c r="S5" s="56">
        <f>COUNTIFS('NIST 800-218'!$H$41:$H$49,"YES",'NIST 800-218'!$J$41:$J$49,$A5)</f>
        <v>5</v>
      </c>
      <c r="T5" s="56">
        <f t="shared" ref="T5:T8" si="19">SUM(P5:S5)</f>
        <v>19</v>
      </c>
      <c r="U5" s="62">
        <f>T5/$F$10</f>
        <v>0.45238095238095238</v>
      </c>
      <c r="W5" s="56">
        <v>2</v>
      </c>
      <c r="X5" s="56" t="s">
        <v>543</v>
      </c>
      <c r="Y5" s="56" t="s">
        <v>13</v>
      </c>
      <c r="Z5" s="56">
        <v>2.1</v>
      </c>
      <c r="AA5" s="85" t="s">
        <v>654</v>
      </c>
      <c r="AB5" s="56" t="str">
        <f t="shared" si="9"/>
        <v>NO</v>
      </c>
      <c r="AC5" s="56">
        <f>COUNTIFS('CMMI-to-NIST'!$D$3:$D$1000,$AA5,'CMMI-to-NIST'!$F$3:$F$1000,$AM$47)</f>
        <v>0</v>
      </c>
      <c r="AD5" s="56">
        <f t="shared" ref="AD5:AD68" si="20">SUM(AC5)</f>
        <v>0</v>
      </c>
      <c r="AE5" s="56" t="str">
        <f t="shared" si="10"/>
        <v>NO</v>
      </c>
      <c r="AF5" s="56">
        <f>COUNTIFS('CMMI-to-NIST'!$D$3:$D$1000,$AA5,'CMMI-to-NIST'!$F$3:$F$1000,$AM$48)</f>
        <v>0</v>
      </c>
      <c r="AG5" s="56">
        <f t="shared" si="11"/>
        <v>0</v>
      </c>
      <c r="AH5" s="56" t="str">
        <f t="shared" si="12"/>
        <v>NO</v>
      </c>
      <c r="AI5" s="56">
        <f>COUNTIFS('CMMI-to-NIST'!$D$3:$D$1000,$AA5,'CMMI-to-NIST'!$F$3:$F$1000,$AM$49)</f>
        <v>0</v>
      </c>
      <c r="AJ5" s="56">
        <f t="shared" si="13"/>
        <v>0</v>
      </c>
      <c r="AL5" s="93" t="s">
        <v>33</v>
      </c>
      <c r="AM5" s="37">
        <v>7</v>
      </c>
      <c r="AN5" s="38">
        <f t="shared" si="0"/>
        <v>0</v>
      </c>
      <c r="AO5" s="71">
        <f t="shared" si="1"/>
        <v>0</v>
      </c>
      <c r="AP5" s="38">
        <f t="shared" si="2"/>
        <v>1</v>
      </c>
      <c r="AQ5" s="71">
        <f t="shared" si="3"/>
        <v>0.14285714285714285</v>
      </c>
      <c r="AR5" s="82">
        <f t="shared" si="4"/>
        <v>1</v>
      </c>
      <c r="AS5" s="83">
        <f t="shared" si="5"/>
        <v>0.14285714285714285</v>
      </c>
      <c r="AT5" s="38">
        <f t="shared" si="6"/>
        <v>2</v>
      </c>
      <c r="AU5" s="83">
        <f t="shared" si="7"/>
        <v>0.2857142857142857</v>
      </c>
      <c r="AV5" s="56">
        <f t="shared" si="8"/>
        <v>1</v>
      </c>
      <c r="AW5" s="94">
        <f>Tabla11[[#This Row],[%AD]]-Tabla11[[#This Row],[%AP]]</f>
        <v>0.14285714285714285</v>
      </c>
      <c r="AY5" s="126" t="s">
        <v>321</v>
      </c>
      <c r="AZ5" s="56">
        <v>1</v>
      </c>
      <c r="BA5" s="37">
        <v>1.2</v>
      </c>
      <c r="BB5" s="56" t="str">
        <f t="shared" si="14"/>
        <v>PO 1.2</v>
      </c>
      <c r="BC5" s="56">
        <f>COUNTIFS('CMMI-to-NIST'!$I$3:$I$1000,$BB5,'CMMI-to-NIST'!$F$3:$F$1000,$AM$47)</f>
        <v>3</v>
      </c>
      <c r="BD5" s="56">
        <f>COUNTIFS('CMMI-to-NIST'!$I$3:$I$1000,$BB5,'CMMI-to-NIST'!$F$3:$F$1000,$AM$48)</f>
        <v>6</v>
      </c>
      <c r="BE5" s="56">
        <f>COUNTIFS('CMMI-to-NIST'!$I$3:$I$1000,$BB5,'CMMI-to-NIST'!$F$3:$F$1000,$AM$49)</f>
        <v>2</v>
      </c>
      <c r="BF5" s="86">
        <f t="shared" si="15"/>
        <v>11</v>
      </c>
      <c r="BH5" s="56" t="s">
        <v>342</v>
      </c>
      <c r="BI5" s="56">
        <f>SUMIFS(Tabla1[Equivalent],Tabla1[Category],$BH5)</f>
        <v>10</v>
      </c>
      <c r="BJ5" s="56">
        <f>SUMIFS(Tabla1[Applicable],Tabla1[Category],$BH5)</f>
        <v>90</v>
      </c>
      <c r="BK5" s="56">
        <f>SUMIFS(Tabla1[Adaptable],Tabla1[Category],$BH5)</f>
        <v>11</v>
      </c>
      <c r="BL5" s="56">
        <f t="shared" si="16"/>
        <v>111</v>
      </c>
    </row>
    <row r="6" spans="1:64" x14ac:dyDescent="0.25">
      <c r="A6" s="73">
        <v>3</v>
      </c>
      <c r="B6" s="56">
        <f>COUNTIFS('NIST 800-218'!$F$3:$F$15,"YES",'NIST 800-218'!$J$3:$J$15,$A6)</f>
        <v>0</v>
      </c>
      <c r="C6" s="56">
        <f>COUNTIFS('NIST 800-218'!$F$16:$F$19,"YES",'NIST 800-218'!$J$16:$J$19,$A6)</f>
        <v>0</v>
      </c>
      <c r="D6" s="56">
        <f>COUNTIFS('NIST 800-218'!$F$20:$F$40,"YES",'NIST 800-218'!$J$20:$J$40,$A6)</f>
        <v>4</v>
      </c>
      <c r="E6" s="56">
        <f>COUNTIFS('NIST 800-218'!$F$41:$F$49,"YES",'NIST 800-218'!$J$41:$J$49,$A6)</f>
        <v>0</v>
      </c>
      <c r="F6" s="56">
        <f t="shared" si="17"/>
        <v>4</v>
      </c>
      <c r="G6" s="62">
        <f>F6/$F$10</f>
        <v>9.5238095238095233E-2</v>
      </c>
      <c r="H6" s="73">
        <v>3</v>
      </c>
      <c r="I6" s="56">
        <f>COUNTIFS('NIST 800-218'!$G$3:$G$15,"YES",'NIST 800-218'!$J$3:$J$15,$A6)</f>
        <v>1</v>
      </c>
      <c r="J6" s="56">
        <f>COUNTIFS('NIST 800-218'!$G$16:$G$19,"YES",'NIST 800-218'!$J$16:$J$19,$A6)</f>
        <v>0</v>
      </c>
      <c r="K6" s="56">
        <f>COUNTIFS('NIST 800-218'!$G$20:$G$40,"YES",'NIST 800-218'!$J$20:$J$40,$A6)</f>
        <v>9</v>
      </c>
      <c r="L6" s="56">
        <f>COUNTIFS('NIST 800-218'!$G$41:$G$49,"YES",'NIST 800-218'!$J$41:$J$49,$A6)</f>
        <v>2</v>
      </c>
      <c r="M6" s="56">
        <f t="shared" si="18"/>
        <v>12</v>
      </c>
      <c r="N6" s="62">
        <f>M6/$F$10</f>
        <v>0.2857142857142857</v>
      </c>
      <c r="O6" s="73">
        <v>3</v>
      </c>
      <c r="P6" s="56">
        <f>COUNTIFS('NIST 800-218'!$H$3:$H$15,"YES",'NIST 800-218'!$J$3:$J$15,$A6)</f>
        <v>5</v>
      </c>
      <c r="Q6" s="56">
        <f>COUNTIFS('NIST 800-218'!$H$16:$H$19,"YES",'NIST 800-218'!$J$16:$J$19,$A6)</f>
        <v>0</v>
      </c>
      <c r="R6" s="56">
        <f>COUNTIFS('NIST 800-218'!$H$20:$H$40,"YES",'NIST 800-218'!$J$20:$J$40,$A6)</f>
        <v>10</v>
      </c>
      <c r="S6" s="56">
        <f>COUNTIFS('NIST 800-218'!$H$41:$H$49,"YES",'NIST 800-218'!$J$41:$J$49,$A6)</f>
        <v>2</v>
      </c>
      <c r="T6" s="56">
        <f t="shared" si="19"/>
        <v>17</v>
      </c>
      <c r="U6" s="62">
        <f>T6/$F$10</f>
        <v>0.40476190476190477</v>
      </c>
      <c r="W6" s="56">
        <v>2</v>
      </c>
      <c r="X6" s="56" t="s">
        <v>543</v>
      </c>
      <c r="Y6" s="56" t="s">
        <v>13</v>
      </c>
      <c r="Z6" s="56">
        <v>2.2000000000000002</v>
      </c>
      <c r="AA6" s="85" t="s">
        <v>655</v>
      </c>
      <c r="AB6" s="56" t="str">
        <f t="shared" si="9"/>
        <v>YES</v>
      </c>
      <c r="AC6" s="56">
        <f>COUNTIFS('CMMI-to-NIST'!$D$3:$D$1000,$AA6,'CMMI-to-NIST'!$F$3:$F$1000,$AM$47)</f>
        <v>1</v>
      </c>
      <c r="AD6" s="56">
        <f t="shared" si="20"/>
        <v>1</v>
      </c>
      <c r="AE6" s="56" t="str">
        <f t="shared" si="10"/>
        <v>YES</v>
      </c>
      <c r="AF6" s="56">
        <f>COUNTIFS('CMMI-to-NIST'!$D$3:$D$1000,$AA6,'CMMI-to-NIST'!$F$3:$F$1000,$AM$48)</f>
        <v>0</v>
      </c>
      <c r="AG6" s="56">
        <f t="shared" si="11"/>
        <v>1</v>
      </c>
      <c r="AH6" s="56" t="str">
        <f t="shared" si="12"/>
        <v>YES</v>
      </c>
      <c r="AI6" s="56">
        <f>COUNTIFS('CMMI-to-NIST'!$D$3:$D$1000,$AA6,'CMMI-to-NIST'!$F$3:$F$1000,$AM$49)</f>
        <v>0</v>
      </c>
      <c r="AJ6" s="86">
        <f t="shared" si="13"/>
        <v>1</v>
      </c>
      <c r="AL6" s="93" t="s">
        <v>55</v>
      </c>
      <c r="AM6" s="37">
        <v>8</v>
      </c>
      <c r="AN6" s="38">
        <f t="shared" si="0"/>
        <v>0</v>
      </c>
      <c r="AO6" s="71">
        <f t="shared" si="1"/>
        <v>0</v>
      </c>
      <c r="AP6" s="38">
        <f t="shared" si="2"/>
        <v>2</v>
      </c>
      <c r="AQ6" s="71">
        <f t="shared" si="3"/>
        <v>0.25</v>
      </c>
      <c r="AR6" s="82">
        <f t="shared" si="4"/>
        <v>2</v>
      </c>
      <c r="AS6" s="83">
        <f t="shared" si="5"/>
        <v>0.25</v>
      </c>
      <c r="AT6" s="38">
        <f t="shared" si="6"/>
        <v>2</v>
      </c>
      <c r="AU6" s="83">
        <f t="shared" si="7"/>
        <v>0.25</v>
      </c>
      <c r="AV6" s="56">
        <f t="shared" si="8"/>
        <v>0</v>
      </c>
      <c r="AW6" s="94">
        <f>Tabla11[[#This Row],[%AD]]-Tabla11[[#This Row],[%AP]]</f>
        <v>0</v>
      </c>
      <c r="AY6" s="126" t="s">
        <v>321</v>
      </c>
      <c r="AZ6" s="56">
        <v>1</v>
      </c>
      <c r="BA6" s="37">
        <v>1.3</v>
      </c>
      <c r="BB6" s="56" t="str">
        <f t="shared" si="14"/>
        <v>PO 1.3</v>
      </c>
      <c r="BC6" s="56">
        <f>COUNTIFS('CMMI-to-NIST'!$I$3:$I$1000,$BB6,'CMMI-to-NIST'!$F$3:$F$1000,$AM$47)</f>
        <v>2</v>
      </c>
      <c r="BD6" s="56">
        <f>COUNTIFS('CMMI-to-NIST'!$I$3:$I$1000,$BB6,'CMMI-to-NIST'!$F$3:$F$1000,$AM$48)</f>
        <v>3</v>
      </c>
      <c r="BE6" s="56">
        <f>COUNTIFS('CMMI-to-NIST'!$I$3:$I$1000,$BB6,'CMMI-to-NIST'!$F$3:$F$1000,$AM$49)</f>
        <v>1</v>
      </c>
      <c r="BF6" s="86">
        <f t="shared" si="15"/>
        <v>6</v>
      </c>
      <c r="BH6" s="56" t="s">
        <v>363</v>
      </c>
      <c r="BI6" s="56">
        <f>SUMIFS(Tabla1[Equivalent],Tabla1[Category],$BH6)</f>
        <v>12</v>
      </c>
      <c r="BJ6" s="56">
        <f>SUMIFS(Tabla1[Applicable],Tabla1[Category],$BH6)</f>
        <v>39</v>
      </c>
      <c r="BK6" s="56">
        <f>SUMIFS(Tabla1[Adaptable],Tabla1[Category],$BH6)</f>
        <v>0</v>
      </c>
      <c r="BL6" s="56">
        <f t="shared" si="16"/>
        <v>51</v>
      </c>
    </row>
    <row r="7" spans="1:64" x14ac:dyDescent="0.25">
      <c r="A7" s="73">
        <v>4</v>
      </c>
      <c r="B7" s="56">
        <f>COUNTIFS('NIST 800-218'!$F$3:$F$15,"YES",'NIST 800-218'!$J$3:$J$15,$A7)</f>
        <v>0</v>
      </c>
      <c r="C7" s="56">
        <f>COUNTIFS('NIST 800-218'!$F$16:$F$19,"YES",'NIST 800-218'!$J$16:$J$19,$A7)</f>
        <v>0</v>
      </c>
      <c r="D7" s="56">
        <f>COUNTIFS('NIST 800-218'!$F$20:$F$40,"YES",'NIST 800-218'!$J$20:$J$40,$A7)</f>
        <v>0</v>
      </c>
      <c r="E7" s="56">
        <f>COUNTIFS('NIST 800-218'!$F$41:$F$49,"YES",'NIST 800-218'!$J$41:$J$49,$A7)</f>
        <v>0</v>
      </c>
      <c r="F7" s="56">
        <f t="shared" si="17"/>
        <v>0</v>
      </c>
      <c r="G7" s="62">
        <f>F7/$F$10</f>
        <v>0</v>
      </c>
      <c r="H7" s="73">
        <v>4</v>
      </c>
      <c r="I7" s="56">
        <f>COUNTIFS('NIST 800-218'!$G$3:$G$15,"YES",'NIST 800-218'!$J$3:$J$15,$A7)</f>
        <v>0</v>
      </c>
      <c r="J7" s="56">
        <f>COUNTIFS('NIST 800-218'!$G$16:$G$19,"YES",'NIST 800-218'!$J$16:$J$19,$A7)</f>
        <v>0</v>
      </c>
      <c r="K7" s="56">
        <f>COUNTIFS('NIST 800-218'!$G$20:$G$40,"YES",'NIST 800-218'!$J$20:$J$40,$A7)</f>
        <v>0</v>
      </c>
      <c r="L7" s="56">
        <f>COUNTIFS('NIST 800-218'!$G$41:$G$49,"YES",'NIST 800-218'!$J$41:$J$49,$A7)</f>
        <v>0</v>
      </c>
      <c r="M7" s="56">
        <f t="shared" si="18"/>
        <v>0</v>
      </c>
      <c r="N7" s="62">
        <f>M7/$F$10</f>
        <v>0</v>
      </c>
      <c r="O7" s="73">
        <v>4</v>
      </c>
      <c r="P7" s="56">
        <f>COUNTIFS('NIST 800-218'!$H$3:$H$15,"YES",'NIST 800-218'!$J$3:$J$15,$A7)</f>
        <v>0</v>
      </c>
      <c r="Q7" s="56">
        <f>COUNTIFS('NIST 800-218'!$H$16:$H$19,"YES",'NIST 800-218'!$J$16:$J$19,$A7)</f>
        <v>0</v>
      </c>
      <c r="R7" s="56">
        <f>COUNTIFS('NIST 800-218'!$H$20:$H$40,"YES",'NIST 800-218'!$J$20:$J$40,$A7)</f>
        <v>0</v>
      </c>
      <c r="S7" s="56">
        <f>COUNTIFS('NIST 800-218'!$H$41:$H$49,"YES",'NIST 800-218'!$J$41:$J$49,$A7)</f>
        <v>0</v>
      </c>
      <c r="T7" s="56">
        <f t="shared" si="19"/>
        <v>0</v>
      </c>
      <c r="U7" s="62">
        <f>T7/$F$10</f>
        <v>0</v>
      </c>
      <c r="W7" s="56">
        <v>3</v>
      </c>
      <c r="X7" s="56" t="s">
        <v>543</v>
      </c>
      <c r="Y7" s="56" t="s">
        <v>13</v>
      </c>
      <c r="Z7" s="56">
        <v>3.1</v>
      </c>
      <c r="AA7" s="85" t="s">
        <v>656</v>
      </c>
      <c r="AB7" s="56" t="str">
        <f t="shared" si="9"/>
        <v>NO</v>
      </c>
      <c r="AC7" s="56">
        <f>COUNTIFS('CMMI-to-NIST'!$D$3:$D$1000,$AA7,'CMMI-to-NIST'!$F$3:$F$1000,$AM$47)</f>
        <v>0</v>
      </c>
      <c r="AD7" s="56">
        <f t="shared" si="20"/>
        <v>0</v>
      </c>
      <c r="AE7" s="56" t="str">
        <f t="shared" si="10"/>
        <v>YES</v>
      </c>
      <c r="AF7" s="56">
        <f>COUNTIFS('CMMI-to-NIST'!$D$3:$D$1000,$AA7,'CMMI-to-NIST'!$F$3:$F$1000,$AM$48)</f>
        <v>1</v>
      </c>
      <c r="AG7" s="56">
        <f t="shared" si="11"/>
        <v>1</v>
      </c>
      <c r="AH7" s="56" t="str">
        <f t="shared" si="12"/>
        <v>YES</v>
      </c>
      <c r="AI7" s="56">
        <f>COUNTIFS('CMMI-to-NIST'!$D$3:$D$1000,$AA7,'CMMI-to-NIST'!$F$3:$F$1000,$AM$49)</f>
        <v>0</v>
      </c>
      <c r="AJ7" s="86">
        <f t="shared" si="13"/>
        <v>1</v>
      </c>
      <c r="AL7" s="93" t="s">
        <v>40</v>
      </c>
      <c r="AM7" s="37">
        <v>6</v>
      </c>
      <c r="AN7" s="38">
        <f t="shared" si="0"/>
        <v>0</v>
      </c>
      <c r="AO7" s="71">
        <f t="shared" si="1"/>
        <v>0</v>
      </c>
      <c r="AP7" s="38">
        <f t="shared" si="2"/>
        <v>4</v>
      </c>
      <c r="AQ7" s="71">
        <f t="shared" si="3"/>
        <v>0.66666666666666663</v>
      </c>
      <c r="AR7" s="82">
        <f t="shared" si="4"/>
        <v>4</v>
      </c>
      <c r="AS7" s="83">
        <f t="shared" si="5"/>
        <v>0.66666666666666663</v>
      </c>
      <c r="AT7" s="38">
        <f t="shared" si="6"/>
        <v>5</v>
      </c>
      <c r="AU7" s="83">
        <f t="shared" si="7"/>
        <v>0.83333333333333337</v>
      </c>
      <c r="AV7" s="56">
        <f t="shared" si="8"/>
        <v>1</v>
      </c>
      <c r="AW7" s="94">
        <f>Tabla11[[#This Row],[%AD]]-Tabla11[[#This Row],[%AP]]</f>
        <v>0.16666666666666674</v>
      </c>
      <c r="AY7" s="126" t="s">
        <v>321</v>
      </c>
      <c r="AZ7" s="56">
        <v>2</v>
      </c>
      <c r="BA7" s="37">
        <v>2.1</v>
      </c>
      <c r="BB7" s="56" t="str">
        <f t="shared" si="14"/>
        <v>PO 2.1</v>
      </c>
      <c r="BC7" s="56">
        <f>COUNTIFS('CMMI-to-NIST'!$I$3:$I$1000,$BB7,'CMMI-to-NIST'!$F$3:$F$1000,$AM$47)</f>
        <v>0</v>
      </c>
      <c r="BD7" s="56">
        <f>COUNTIFS('CMMI-to-NIST'!$I$3:$I$1000,$BB7,'CMMI-to-NIST'!$F$3:$F$1000,$AM$48)</f>
        <v>6</v>
      </c>
      <c r="BE7" s="56">
        <f>COUNTIFS('CMMI-to-NIST'!$I$3:$I$1000,$BB7,'CMMI-to-NIST'!$F$3:$F$1000,$AM$49)</f>
        <v>7</v>
      </c>
      <c r="BF7" s="86">
        <f t="shared" si="15"/>
        <v>13</v>
      </c>
    </row>
    <row r="8" spans="1:64" x14ac:dyDescent="0.25">
      <c r="A8" s="73">
        <v>5</v>
      </c>
      <c r="B8" s="56">
        <f>COUNTIFS('NIST 800-218'!$F$3:$F$15,"YES",'NIST 800-218'!$J$3:$J$15,$A8)</f>
        <v>0</v>
      </c>
      <c r="C8" s="56">
        <f>COUNTIFS('NIST 800-218'!$F$16:$F$19,"YES",'NIST 800-218'!$J$16:$J$19,$A8)</f>
        <v>0</v>
      </c>
      <c r="D8" s="56">
        <f>COUNTIFS('NIST 800-218'!$F$20:$F$40,"YES",'NIST 800-218'!$J$20:$J$40,$A8)</f>
        <v>0</v>
      </c>
      <c r="E8" s="56">
        <f>COUNTIFS('NIST 800-218'!$F$41:$F$49,"YES",'NIST 800-218'!$J$41:$J$49,$A8)</f>
        <v>0</v>
      </c>
      <c r="F8" s="56">
        <f t="shared" si="17"/>
        <v>0</v>
      </c>
      <c r="G8" s="62">
        <f>F8/$F$10</f>
        <v>0</v>
      </c>
      <c r="H8" s="73">
        <v>5</v>
      </c>
      <c r="I8" s="56">
        <f>COUNTIFS('NIST 800-218'!$G$3:$G$15,"YES",'NIST 800-218'!$J$3:$J$15,$A8)</f>
        <v>0</v>
      </c>
      <c r="J8" s="56">
        <f>COUNTIFS('NIST 800-218'!$G$16:$G$19,"YES",'NIST 800-218'!$J$16:$J$19,$A8)</f>
        <v>0</v>
      </c>
      <c r="K8" s="56">
        <f>COUNTIFS('NIST 800-218'!$G$20:$G$40,"YES",'NIST 800-218'!$J$20:$J$40,$A8)</f>
        <v>0</v>
      </c>
      <c r="L8" s="56">
        <f>COUNTIFS('NIST 800-218'!$G$41:$G$49,"YES",'NIST 800-218'!$J$41:$J$49,$A8)</f>
        <v>0</v>
      </c>
      <c r="M8" s="56">
        <f t="shared" si="18"/>
        <v>0</v>
      </c>
      <c r="N8" s="62">
        <f>M8/$F$10</f>
        <v>0</v>
      </c>
      <c r="O8" s="73">
        <v>5</v>
      </c>
      <c r="P8" s="56">
        <f>COUNTIFS('NIST 800-218'!$H$3:$H$15,"YES",'NIST 800-218'!$J$3:$J$15,$A8)</f>
        <v>0</v>
      </c>
      <c r="Q8" s="56">
        <f>COUNTIFS('NIST 800-218'!$H$16:$H$19,"YES",'NIST 800-218'!$J$16:$J$19,$A8)</f>
        <v>0</v>
      </c>
      <c r="R8" s="56">
        <f>COUNTIFS('NIST 800-218'!$H$20:$H$40,"YES",'NIST 800-218'!$J$20:$J$40,$A8)</f>
        <v>0</v>
      </c>
      <c r="S8" s="56">
        <f>COUNTIFS('NIST 800-218'!$H$41:$H$49,"YES",'NIST 800-218'!$J$41:$J$49,$A8)</f>
        <v>0</v>
      </c>
      <c r="T8" s="56">
        <f t="shared" si="19"/>
        <v>0</v>
      </c>
      <c r="U8" s="62">
        <f>T8/$F$10</f>
        <v>0</v>
      </c>
      <c r="W8" s="56">
        <v>3</v>
      </c>
      <c r="X8" s="56" t="s">
        <v>543</v>
      </c>
      <c r="Y8" s="56" t="s">
        <v>13</v>
      </c>
      <c r="Z8" s="56">
        <v>3.2</v>
      </c>
      <c r="AA8" s="85" t="s">
        <v>657</v>
      </c>
      <c r="AB8" s="56" t="str">
        <f t="shared" si="9"/>
        <v>NO</v>
      </c>
      <c r="AC8" s="56">
        <f>COUNTIFS('CMMI-to-NIST'!$D$3:$D$1000,$AA8,'CMMI-to-NIST'!$F$3:$F$1000,$AM$47)</f>
        <v>0</v>
      </c>
      <c r="AD8" s="56">
        <f t="shared" si="20"/>
        <v>0</v>
      </c>
      <c r="AE8" s="56" t="str">
        <f t="shared" si="10"/>
        <v>NO</v>
      </c>
      <c r="AF8" s="56">
        <f>COUNTIFS('CMMI-to-NIST'!$D$3:$D$1000,$AA8,'CMMI-to-NIST'!$F$3:$F$1000,$AM$48)</f>
        <v>0</v>
      </c>
      <c r="AG8" s="56">
        <f t="shared" si="11"/>
        <v>0</v>
      </c>
      <c r="AH8" s="56" t="str">
        <f t="shared" si="12"/>
        <v>NO</v>
      </c>
      <c r="AI8" s="56">
        <f>COUNTIFS('CMMI-to-NIST'!$D$3:$D$1000,$AA8,'CMMI-to-NIST'!$F$3:$F$1000,$AM$49)</f>
        <v>0</v>
      </c>
      <c r="AJ8" s="86">
        <f t="shared" si="13"/>
        <v>0</v>
      </c>
      <c r="AL8" s="93" t="s">
        <v>47</v>
      </c>
      <c r="AM8" s="37">
        <v>7</v>
      </c>
      <c r="AN8" s="38">
        <f t="shared" si="0"/>
        <v>0</v>
      </c>
      <c r="AO8" s="71">
        <f t="shared" si="1"/>
        <v>0</v>
      </c>
      <c r="AP8" s="38">
        <f t="shared" si="2"/>
        <v>0</v>
      </c>
      <c r="AQ8" s="71">
        <f t="shared" si="3"/>
        <v>0</v>
      </c>
      <c r="AR8" s="82">
        <f t="shared" si="4"/>
        <v>0</v>
      </c>
      <c r="AS8" s="83">
        <f t="shared" si="5"/>
        <v>0</v>
      </c>
      <c r="AT8" s="38">
        <f t="shared" si="6"/>
        <v>1</v>
      </c>
      <c r="AU8" s="83">
        <f t="shared" si="7"/>
        <v>0.14285714285714285</v>
      </c>
      <c r="AV8" s="56">
        <f t="shared" si="8"/>
        <v>1</v>
      </c>
      <c r="AW8" s="94">
        <f>Tabla11[[#This Row],[%AD]]-Tabla11[[#This Row],[%AP]]</f>
        <v>0.14285714285714285</v>
      </c>
      <c r="AY8" s="126" t="s">
        <v>321</v>
      </c>
      <c r="AZ8" s="56">
        <v>2</v>
      </c>
      <c r="BA8" s="37">
        <v>2.2000000000000002</v>
      </c>
      <c r="BB8" s="56" t="str">
        <f t="shared" si="14"/>
        <v>PO 2.2</v>
      </c>
      <c r="BC8" s="56">
        <f>COUNTIFS('CMMI-to-NIST'!$I$3:$I$1000,$BB8,'CMMI-to-NIST'!$F$3:$F$1000,$AM$47)</f>
        <v>0</v>
      </c>
      <c r="BD8" s="56">
        <f>COUNTIFS('CMMI-to-NIST'!$I$3:$I$1000,$BB8,'CMMI-to-NIST'!$F$3:$F$1000,$AM$48)</f>
        <v>8</v>
      </c>
      <c r="BE8" s="56">
        <f>COUNTIFS('CMMI-to-NIST'!$I$3:$I$1000,$BB8,'CMMI-to-NIST'!$F$3:$F$1000,$AM$49)</f>
        <v>0</v>
      </c>
      <c r="BF8" s="86">
        <f t="shared" si="15"/>
        <v>8</v>
      </c>
    </row>
    <row r="9" spans="1:64" x14ac:dyDescent="0.25">
      <c r="A9" s="122" t="s">
        <v>651</v>
      </c>
      <c r="B9" s="123">
        <f>SUM(B4:B8)</f>
        <v>3</v>
      </c>
      <c r="C9" s="123">
        <f t="shared" ref="C9:G9" si="21">SUM(C4:C8)</f>
        <v>1</v>
      </c>
      <c r="D9" s="123">
        <f t="shared" si="21"/>
        <v>6</v>
      </c>
      <c r="E9" s="123">
        <f t="shared" si="21"/>
        <v>5</v>
      </c>
      <c r="F9" s="123">
        <f t="shared" si="21"/>
        <v>15</v>
      </c>
      <c r="G9" s="124">
        <f t="shared" si="21"/>
        <v>0.3571428571428571</v>
      </c>
      <c r="H9" s="122" t="s">
        <v>651</v>
      </c>
      <c r="I9" s="123">
        <f>SUM(I4:I8)</f>
        <v>4</v>
      </c>
      <c r="J9" s="123">
        <f t="shared" ref="J9" si="22">SUM(J4:J8)</f>
        <v>2</v>
      </c>
      <c r="K9" s="123">
        <f t="shared" ref="K9" si="23">SUM(K4:K8)</f>
        <v>12</v>
      </c>
      <c r="L9" s="123">
        <f t="shared" ref="L9" si="24">SUM(L4:L8)</f>
        <v>9</v>
      </c>
      <c r="M9" s="123">
        <f t="shared" ref="M9:N9" si="25">SUM(M4:M8)</f>
        <v>27</v>
      </c>
      <c r="N9" s="124">
        <f t="shared" si="25"/>
        <v>0.64285714285714279</v>
      </c>
      <c r="O9" s="122" t="s">
        <v>651</v>
      </c>
      <c r="P9" s="123">
        <f>SUM(P4:P8)</f>
        <v>12</v>
      </c>
      <c r="Q9" s="123">
        <f t="shared" ref="Q9" si="26">SUM(Q4:Q8)</f>
        <v>4</v>
      </c>
      <c r="R9" s="123">
        <f t="shared" ref="R9" si="27">SUM(R4:R8)</f>
        <v>15</v>
      </c>
      <c r="S9" s="123">
        <f t="shared" ref="S9" si="28">SUM(S4:S8)</f>
        <v>9</v>
      </c>
      <c r="T9" s="123">
        <f>SUM(T4:T8)</f>
        <v>40</v>
      </c>
      <c r="U9" s="124">
        <f t="shared" ref="U9" si="29">SUM(U4:U8)</f>
        <v>0.95238095238095244</v>
      </c>
      <c r="W9" s="56">
        <v>3</v>
      </c>
      <c r="X9" s="56" t="s">
        <v>543</v>
      </c>
      <c r="Y9" s="56" t="s">
        <v>13</v>
      </c>
      <c r="Z9" s="56">
        <v>3.3</v>
      </c>
      <c r="AA9" s="85" t="s">
        <v>658</v>
      </c>
      <c r="AB9" s="56" t="str">
        <f t="shared" si="9"/>
        <v>NO</v>
      </c>
      <c r="AC9" s="56">
        <f>COUNTIFS('CMMI-to-NIST'!$D$3:$D$1000,$AA9,'CMMI-to-NIST'!$F$3:$F$1000,$AM$47)</f>
        <v>0</v>
      </c>
      <c r="AD9" s="56">
        <f t="shared" si="20"/>
        <v>0</v>
      </c>
      <c r="AE9" s="56" t="str">
        <f t="shared" si="10"/>
        <v>NO</v>
      </c>
      <c r="AF9" s="56">
        <f>COUNTIFS('CMMI-to-NIST'!$D$3:$D$1000,$AA9,'CMMI-to-NIST'!$F$3:$F$1000,$AM$48)</f>
        <v>0</v>
      </c>
      <c r="AG9" s="56">
        <f t="shared" si="11"/>
        <v>0</v>
      </c>
      <c r="AH9" s="56" t="str">
        <f t="shared" si="12"/>
        <v>NO</v>
      </c>
      <c r="AI9" s="56">
        <f>COUNTIFS('CMMI-to-NIST'!$D$3:$D$1000,$AA9,'CMMI-to-NIST'!$F$3:$F$1000,$AM$49)</f>
        <v>0</v>
      </c>
      <c r="AJ9" s="86">
        <f t="shared" si="13"/>
        <v>0</v>
      </c>
      <c r="AL9" s="93" t="s">
        <v>64</v>
      </c>
      <c r="AM9" s="37">
        <v>8</v>
      </c>
      <c r="AN9" s="38">
        <f t="shared" si="0"/>
        <v>0</v>
      </c>
      <c r="AO9" s="71">
        <f t="shared" si="1"/>
        <v>0</v>
      </c>
      <c r="AP9" s="38">
        <f t="shared" si="2"/>
        <v>0</v>
      </c>
      <c r="AQ9" s="71">
        <f t="shared" si="3"/>
        <v>0</v>
      </c>
      <c r="AR9" s="82">
        <f t="shared" si="4"/>
        <v>0</v>
      </c>
      <c r="AS9" s="83">
        <f t="shared" si="5"/>
        <v>0</v>
      </c>
      <c r="AT9" s="38">
        <f t="shared" si="6"/>
        <v>0</v>
      </c>
      <c r="AU9" s="83">
        <f t="shared" si="7"/>
        <v>0</v>
      </c>
      <c r="AV9" s="56">
        <f t="shared" si="8"/>
        <v>0</v>
      </c>
      <c r="AW9" s="94">
        <f>Tabla11[[#This Row],[%AD]]-Tabla11[[#This Row],[%AP]]</f>
        <v>0</v>
      </c>
      <c r="AY9" s="126" t="s">
        <v>321</v>
      </c>
      <c r="AZ9" s="56">
        <v>2</v>
      </c>
      <c r="BA9" s="37">
        <v>2.2999999999999998</v>
      </c>
      <c r="BB9" s="56" t="str">
        <f t="shared" si="14"/>
        <v>PO 2.3</v>
      </c>
      <c r="BC9" s="56">
        <f>COUNTIFS('CMMI-to-NIST'!$I$3:$I$1000,$BB9,'CMMI-to-NIST'!$F$3:$F$1000,$AM$47)</f>
        <v>0</v>
      </c>
      <c r="BD9" s="56">
        <f>COUNTIFS('CMMI-to-NIST'!$I$3:$I$1000,$BB9,'CMMI-to-NIST'!$F$3:$F$1000,$AM$48)</f>
        <v>7</v>
      </c>
      <c r="BE9" s="56">
        <f>COUNTIFS('CMMI-to-NIST'!$I$3:$I$1000,$BB9,'CMMI-to-NIST'!$F$3:$F$1000,$AM$49)</f>
        <v>1</v>
      </c>
      <c r="BF9" s="86">
        <f t="shared" si="15"/>
        <v>8</v>
      </c>
    </row>
    <row r="10" spans="1:64" x14ac:dyDescent="0.25">
      <c r="A10" s="119" t="s">
        <v>538</v>
      </c>
      <c r="B10" s="119">
        <v>13</v>
      </c>
      <c r="C10" s="119">
        <v>4</v>
      </c>
      <c r="D10" s="119">
        <v>16</v>
      </c>
      <c r="E10" s="119">
        <v>9</v>
      </c>
      <c r="F10" s="119">
        <v>42</v>
      </c>
      <c r="G10" s="120"/>
      <c r="H10" s="119" t="s">
        <v>538</v>
      </c>
      <c r="I10" s="119">
        <v>13</v>
      </c>
      <c r="J10" s="119">
        <v>4</v>
      </c>
      <c r="K10" s="119">
        <v>16</v>
      </c>
      <c r="L10" s="119">
        <v>9</v>
      </c>
      <c r="M10" s="119">
        <v>42</v>
      </c>
      <c r="N10" s="119"/>
      <c r="O10" s="119" t="s">
        <v>538</v>
      </c>
      <c r="P10" s="119">
        <v>13</v>
      </c>
      <c r="Q10" s="119">
        <v>4</v>
      </c>
      <c r="R10" s="119">
        <v>16</v>
      </c>
      <c r="S10" s="119">
        <v>9</v>
      </c>
      <c r="T10" s="119">
        <v>42</v>
      </c>
      <c r="U10" s="119"/>
      <c r="W10" s="56">
        <v>3</v>
      </c>
      <c r="X10" s="56" t="s">
        <v>543</v>
      </c>
      <c r="Y10" s="56" t="s">
        <v>13</v>
      </c>
      <c r="Z10" s="56">
        <v>3.4</v>
      </c>
      <c r="AA10" s="85" t="s">
        <v>659</v>
      </c>
      <c r="AB10" s="56" t="str">
        <f t="shared" si="9"/>
        <v>NO</v>
      </c>
      <c r="AC10" s="56">
        <f>COUNTIFS('CMMI-to-NIST'!$D$3:$D$1000,$AA10,'CMMI-to-NIST'!$F$3:$F$1000,$AM$47)</f>
        <v>0</v>
      </c>
      <c r="AD10" s="56">
        <f t="shared" si="20"/>
        <v>0</v>
      </c>
      <c r="AE10" s="56" t="str">
        <f t="shared" si="10"/>
        <v>YES</v>
      </c>
      <c r="AF10" s="56">
        <f>COUNTIFS('CMMI-to-NIST'!$D$3:$D$1000,$AA10,'CMMI-to-NIST'!$F$3:$F$1000,$AM$48)</f>
        <v>1</v>
      </c>
      <c r="AG10" s="56">
        <f t="shared" si="11"/>
        <v>1</v>
      </c>
      <c r="AH10" s="56" t="str">
        <f t="shared" si="12"/>
        <v>YES</v>
      </c>
      <c r="AI10" s="56">
        <f>COUNTIFS('CMMI-to-NIST'!$D$3:$D$1000,$AA10,'CMMI-to-NIST'!$F$3:$F$1000,$AM$49)</f>
        <v>0</v>
      </c>
      <c r="AJ10" s="86">
        <f t="shared" si="13"/>
        <v>1</v>
      </c>
      <c r="AL10" s="93" t="s">
        <v>73</v>
      </c>
      <c r="AM10" s="37">
        <v>9</v>
      </c>
      <c r="AN10" s="38">
        <f t="shared" si="0"/>
        <v>4</v>
      </c>
      <c r="AO10" s="71">
        <f t="shared" si="1"/>
        <v>0.44444444444444442</v>
      </c>
      <c r="AP10" s="38">
        <f t="shared" si="2"/>
        <v>9</v>
      </c>
      <c r="AQ10" s="71">
        <f t="shared" si="3"/>
        <v>1</v>
      </c>
      <c r="AR10" s="82">
        <f t="shared" si="4"/>
        <v>5</v>
      </c>
      <c r="AS10" s="83">
        <f t="shared" si="5"/>
        <v>0.55555555555555558</v>
      </c>
      <c r="AT10" s="38">
        <f t="shared" si="6"/>
        <v>9</v>
      </c>
      <c r="AU10" s="83">
        <f t="shared" si="7"/>
        <v>1</v>
      </c>
      <c r="AV10" s="56">
        <f t="shared" si="8"/>
        <v>0</v>
      </c>
      <c r="AW10" s="94">
        <f>Tabla11[[#This Row],[%AD]]-Tabla11[[#This Row],[%AP]]</f>
        <v>0</v>
      </c>
      <c r="AY10" s="126" t="s">
        <v>321</v>
      </c>
      <c r="AZ10" s="56">
        <v>3</v>
      </c>
      <c r="BA10" s="37">
        <v>3.1</v>
      </c>
      <c r="BB10" s="56" t="str">
        <f t="shared" si="14"/>
        <v>PO 3.1</v>
      </c>
      <c r="BC10" s="56">
        <f>COUNTIFS('CMMI-to-NIST'!$I$3:$I$1000,$BB10,'CMMI-to-NIST'!$F$3:$F$1000,$AM$47)</f>
        <v>0</v>
      </c>
      <c r="BD10" s="56">
        <f>COUNTIFS('CMMI-to-NIST'!$I$3:$I$1000,$BB10,'CMMI-to-NIST'!$F$3:$F$1000,$AM$48)</f>
        <v>4</v>
      </c>
      <c r="BE10" s="56">
        <f>COUNTIFS('CMMI-to-NIST'!$I$3:$I$1000,$BB10,'CMMI-to-NIST'!$F$3:$F$1000,$AM$49)</f>
        <v>4</v>
      </c>
      <c r="BF10" s="86">
        <f t="shared" si="15"/>
        <v>8</v>
      </c>
    </row>
    <row r="11" spans="1:64" x14ac:dyDescent="0.25">
      <c r="A11" s="121" t="s">
        <v>539</v>
      </c>
      <c r="B11" s="121">
        <f>B10-B9</f>
        <v>10</v>
      </c>
      <c r="C11" s="121">
        <f t="shared" ref="C11:F11" si="30">C10-C9</f>
        <v>3</v>
      </c>
      <c r="D11" s="121">
        <f t="shared" si="30"/>
        <v>10</v>
      </c>
      <c r="E11" s="121">
        <f t="shared" si="30"/>
        <v>4</v>
      </c>
      <c r="F11" s="121">
        <f t="shared" si="30"/>
        <v>27</v>
      </c>
      <c r="G11" s="125"/>
      <c r="H11" s="121" t="s">
        <v>539</v>
      </c>
      <c r="I11" s="121">
        <f>I10-I9</f>
        <v>9</v>
      </c>
      <c r="J11" s="121">
        <f t="shared" ref="J11" si="31">J10-J9</f>
        <v>2</v>
      </c>
      <c r="K11" s="121">
        <f t="shared" ref="K11" si="32">K10-K9</f>
        <v>4</v>
      </c>
      <c r="L11" s="121">
        <f t="shared" ref="L11" si="33">L10-L9</f>
        <v>0</v>
      </c>
      <c r="M11" s="121">
        <f t="shared" ref="M11" si="34">M10-M9</f>
        <v>15</v>
      </c>
      <c r="N11" s="121"/>
      <c r="O11" s="121" t="s">
        <v>539</v>
      </c>
      <c r="P11" s="121">
        <f>P10-P9</f>
        <v>1</v>
      </c>
      <c r="Q11" s="121">
        <f t="shared" ref="Q11" si="35">Q10-Q9</f>
        <v>0</v>
      </c>
      <c r="R11" s="121">
        <f t="shared" ref="R11" si="36">R10-R9</f>
        <v>1</v>
      </c>
      <c r="S11" s="121">
        <f t="shared" ref="S11" si="37">S10-S9</f>
        <v>0</v>
      </c>
      <c r="T11" s="121">
        <f t="shared" ref="T11" si="38">T10-T9</f>
        <v>2</v>
      </c>
      <c r="U11" s="121"/>
      <c r="W11" s="56">
        <v>3</v>
      </c>
      <c r="X11" s="56" t="s">
        <v>543</v>
      </c>
      <c r="Y11" s="56" t="s">
        <v>13</v>
      </c>
      <c r="Z11" s="56">
        <v>3.5</v>
      </c>
      <c r="AA11" s="85" t="s">
        <v>660</v>
      </c>
      <c r="AB11" s="56" t="str">
        <f t="shared" si="9"/>
        <v>NO</v>
      </c>
      <c r="AC11" s="56">
        <f>COUNTIFS('CMMI-to-NIST'!$D$3:$D$1000,$AA11,'CMMI-to-NIST'!$F$3:$F$1000,$AM$47)</f>
        <v>0</v>
      </c>
      <c r="AD11" s="56">
        <f t="shared" si="20"/>
        <v>0</v>
      </c>
      <c r="AE11" s="56" t="str">
        <f t="shared" si="10"/>
        <v>NO</v>
      </c>
      <c r="AF11" s="56">
        <f>COUNTIFS('CMMI-to-NIST'!$D$3:$D$1000,$AA11,'CMMI-to-NIST'!$F$3:$F$1000,$AM$48)</f>
        <v>0</v>
      </c>
      <c r="AG11" s="56">
        <f t="shared" si="11"/>
        <v>0</v>
      </c>
      <c r="AH11" s="56" t="str">
        <f t="shared" si="12"/>
        <v>NO</v>
      </c>
      <c r="AI11" s="56">
        <f>COUNTIFS('CMMI-to-NIST'!$D$3:$D$1000,$AA11,'CMMI-to-NIST'!$F$3:$F$1000,$AM$49)</f>
        <v>0</v>
      </c>
      <c r="AJ11" s="86">
        <f t="shared" si="13"/>
        <v>0</v>
      </c>
      <c r="AL11" s="93" t="s">
        <v>90</v>
      </c>
      <c r="AM11" s="37">
        <v>6</v>
      </c>
      <c r="AN11" s="38">
        <f t="shared" si="0"/>
        <v>0</v>
      </c>
      <c r="AO11" s="71">
        <f t="shared" si="1"/>
        <v>0</v>
      </c>
      <c r="AP11" s="38">
        <f t="shared" si="2"/>
        <v>0</v>
      </c>
      <c r="AQ11" s="71">
        <f t="shared" si="3"/>
        <v>0</v>
      </c>
      <c r="AR11" s="82">
        <f t="shared" si="4"/>
        <v>0</v>
      </c>
      <c r="AS11" s="83">
        <f t="shared" si="5"/>
        <v>0</v>
      </c>
      <c r="AT11" s="38">
        <f t="shared" si="6"/>
        <v>0</v>
      </c>
      <c r="AU11" s="83">
        <f t="shared" si="7"/>
        <v>0</v>
      </c>
      <c r="AV11" s="56">
        <f t="shared" si="8"/>
        <v>0</v>
      </c>
      <c r="AW11" s="94">
        <f>Tabla11[[#This Row],[%AD]]-Tabla11[[#This Row],[%AP]]</f>
        <v>0</v>
      </c>
      <c r="AY11" s="126" t="s">
        <v>321</v>
      </c>
      <c r="AZ11" s="56">
        <v>3</v>
      </c>
      <c r="BA11" s="37">
        <v>3.2</v>
      </c>
      <c r="BB11" s="56" t="str">
        <f t="shared" si="14"/>
        <v>PO 3.2</v>
      </c>
      <c r="BC11" s="56">
        <f>COUNTIFS('CMMI-to-NIST'!$I$3:$I$1000,$BB11,'CMMI-to-NIST'!$F$3:$F$1000,$AM$47)</f>
        <v>0</v>
      </c>
      <c r="BD11" s="56">
        <f>COUNTIFS('CMMI-to-NIST'!$I$3:$I$1000,$BB11,'CMMI-to-NIST'!$F$3:$F$1000,$AM$48)</f>
        <v>6</v>
      </c>
      <c r="BE11" s="56">
        <f>COUNTIFS('CMMI-to-NIST'!$I$3:$I$1000,$BB11,'CMMI-to-NIST'!$F$3:$F$1000,$AM$49)</f>
        <v>1</v>
      </c>
      <c r="BF11" s="86">
        <f t="shared" si="15"/>
        <v>7</v>
      </c>
    </row>
    <row r="12" spans="1:64" x14ac:dyDescent="0.25">
      <c r="W12" s="56">
        <v>4</v>
      </c>
      <c r="X12" s="56" t="s">
        <v>543</v>
      </c>
      <c r="Y12" s="56" t="s">
        <v>13</v>
      </c>
      <c r="Z12" s="56">
        <v>4.0999999999999996</v>
      </c>
      <c r="AA12" s="85" t="s">
        <v>661</v>
      </c>
      <c r="AB12" s="56" t="str">
        <f t="shared" si="9"/>
        <v>NO</v>
      </c>
      <c r="AC12" s="56">
        <f>COUNTIFS('CMMI-to-NIST'!$D$3:$D$1000,$AA12,'CMMI-to-NIST'!$F$3:$F$1000,$AM$47)</f>
        <v>0</v>
      </c>
      <c r="AD12" s="56">
        <f t="shared" si="20"/>
        <v>0</v>
      </c>
      <c r="AE12" s="56" t="str">
        <f t="shared" si="10"/>
        <v>YES</v>
      </c>
      <c r="AF12" s="56">
        <f>COUNTIFS('CMMI-to-NIST'!$D$3:$D$1000,$AA12,'CMMI-to-NIST'!$F$3:$F$1000,$AM$48)</f>
        <v>2</v>
      </c>
      <c r="AG12" s="56">
        <f t="shared" si="11"/>
        <v>2</v>
      </c>
      <c r="AH12" s="56" t="str">
        <f t="shared" si="12"/>
        <v>YES</v>
      </c>
      <c r="AI12" s="56">
        <f>COUNTIFS('CMMI-to-NIST'!$D$3:$D$1000,$AA12,'CMMI-to-NIST'!$F$3:$F$1000,$AM$49)</f>
        <v>0</v>
      </c>
      <c r="AJ12" s="86">
        <f t="shared" si="13"/>
        <v>2</v>
      </c>
      <c r="AL12" s="93" t="s">
        <v>83</v>
      </c>
      <c r="AM12" s="37">
        <v>6</v>
      </c>
      <c r="AN12" s="38">
        <f t="shared" si="0"/>
        <v>0</v>
      </c>
      <c r="AO12" s="71">
        <f t="shared" si="1"/>
        <v>0</v>
      </c>
      <c r="AP12" s="38">
        <f t="shared" si="2"/>
        <v>0</v>
      </c>
      <c r="AQ12" s="71">
        <f t="shared" si="3"/>
        <v>0</v>
      </c>
      <c r="AR12" s="82">
        <f t="shared" si="4"/>
        <v>0</v>
      </c>
      <c r="AS12" s="83">
        <f t="shared" si="5"/>
        <v>0</v>
      </c>
      <c r="AT12" s="38">
        <f t="shared" si="6"/>
        <v>0</v>
      </c>
      <c r="AU12" s="83">
        <f t="shared" si="7"/>
        <v>0</v>
      </c>
      <c r="AV12" s="56">
        <f t="shared" si="8"/>
        <v>0</v>
      </c>
      <c r="AW12" s="94">
        <f>Tabla11[[#This Row],[%AD]]-Tabla11[[#This Row],[%AP]]</f>
        <v>0</v>
      </c>
      <c r="AY12" s="126" t="s">
        <v>321</v>
      </c>
      <c r="AZ12" s="56">
        <v>3</v>
      </c>
      <c r="BA12" s="37">
        <v>3.3</v>
      </c>
      <c r="BB12" s="56" t="str">
        <f t="shared" si="14"/>
        <v>PO 3.3</v>
      </c>
      <c r="BC12" s="56">
        <f>COUNTIFS('CMMI-to-NIST'!$I$3:$I$1000,$BB12,'CMMI-to-NIST'!$F$3:$F$1000,$AM$47)</f>
        <v>0</v>
      </c>
      <c r="BD12" s="56">
        <f>COUNTIFS('CMMI-to-NIST'!$I$3:$I$1000,$BB12,'CMMI-to-NIST'!$F$3:$F$1000,$AM$48)</f>
        <v>4</v>
      </c>
      <c r="BE12" s="56">
        <f>COUNTIFS('CMMI-to-NIST'!$I$3:$I$1000,$BB12,'CMMI-to-NIST'!$F$3:$F$1000,$AM$49)</f>
        <v>3</v>
      </c>
      <c r="BF12" s="86">
        <f t="shared" si="15"/>
        <v>7</v>
      </c>
    </row>
    <row r="13" spans="1:64" ht="15.75" customHeight="1" x14ac:dyDescent="0.25">
      <c r="A13" s="168" t="s">
        <v>939</v>
      </c>
      <c r="B13" s="168"/>
      <c r="C13" s="168"/>
      <c r="D13" s="168"/>
      <c r="E13" s="168"/>
      <c r="F13" s="168"/>
      <c r="G13" s="168"/>
      <c r="H13" s="168"/>
      <c r="I13" s="168"/>
      <c r="J13" s="168"/>
      <c r="K13" s="168"/>
      <c r="L13" s="168"/>
      <c r="M13" s="168"/>
      <c r="N13" s="168"/>
      <c r="W13" s="56">
        <v>4</v>
      </c>
      <c r="X13" s="56" t="s">
        <v>543</v>
      </c>
      <c r="Y13" s="56" t="s">
        <v>13</v>
      </c>
      <c r="Z13" s="56">
        <v>4.2</v>
      </c>
      <c r="AA13" s="85" t="s">
        <v>662</v>
      </c>
      <c r="AB13" s="56" t="str">
        <f t="shared" si="9"/>
        <v>NO</v>
      </c>
      <c r="AC13" s="56">
        <f>COUNTIFS('CMMI-to-NIST'!$D$3:$D$1000,$AA13,'CMMI-to-NIST'!$F$3:$F$1000,$AM$47)</f>
        <v>0</v>
      </c>
      <c r="AD13" s="56">
        <f t="shared" si="20"/>
        <v>0</v>
      </c>
      <c r="AE13" s="56" t="str">
        <f t="shared" si="10"/>
        <v>NO</v>
      </c>
      <c r="AF13" s="56">
        <f>COUNTIFS('CMMI-to-NIST'!$D$3:$D$1000,$AA13,'CMMI-to-NIST'!$F$3:$F$1000,$AM$48)</f>
        <v>0</v>
      </c>
      <c r="AG13" s="56">
        <f t="shared" si="11"/>
        <v>0</v>
      </c>
      <c r="AH13" s="56" t="str">
        <f t="shared" si="12"/>
        <v>NO</v>
      </c>
      <c r="AI13" s="56">
        <f>COUNTIFS('CMMI-to-NIST'!$D$3:$D$1000,$AA13,'CMMI-to-NIST'!$F$3:$F$1000,$AM$49)</f>
        <v>0</v>
      </c>
      <c r="AJ13" s="86">
        <f t="shared" si="13"/>
        <v>0</v>
      </c>
      <c r="AL13" s="93" t="s">
        <v>97</v>
      </c>
      <c r="AM13" s="37">
        <v>8</v>
      </c>
      <c r="AN13" s="38">
        <f t="shared" si="0"/>
        <v>0</v>
      </c>
      <c r="AO13" s="71">
        <f t="shared" si="1"/>
        <v>0</v>
      </c>
      <c r="AP13" s="38">
        <f t="shared" si="2"/>
        <v>5</v>
      </c>
      <c r="AQ13" s="71">
        <f t="shared" si="3"/>
        <v>0.625</v>
      </c>
      <c r="AR13" s="82">
        <f t="shared" si="4"/>
        <v>5</v>
      </c>
      <c r="AS13" s="83">
        <f t="shared" si="5"/>
        <v>0.625</v>
      </c>
      <c r="AT13" s="38">
        <f t="shared" si="6"/>
        <v>5</v>
      </c>
      <c r="AU13" s="83">
        <f t="shared" si="7"/>
        <v>0.625</v>
      </c>
      <c r="AV13" s="56">
        <f t="shared" si="8"/>
        <v>0</v>
      </c>
      <c r="AW13" s="94">
        <f>Tabla11[[#This Row],[%AD]]-Tabla11[[#This Row],[%AP]]</f>
        <v>0</v>
      </c>
      <c r="AY13" s="126" t="s">
        <v>321</v>
      </c>
      <c r="AZ13" s="56">
        <v>4</v>
      </c>
      <c r="BA13" s="37">
        <v>4.0999999999999996</v>
      </c>
      <c r="BB13" s="56" t="str">
        <f t="shared" si="14"/>
        <v>PO 4.1</v>
      </c>
      <c r="BC13" s="56">
        <f>COUNTIFS('CMMI-to-NIST'!$I$3:$I$1000,$BB13,'CMMI-to-NIST'!$F$3:$F$1000,$AM$47)</f>
        <v>0</v>
      </c>
      <c r="BD13" s="56">
        <f>COUNTIFS('CMMI-to-NIST'!$I$3:$I$1000,$BB13,'CMMI-to-NIST'!$F$3:$F$1000,$AM$48)</f>
        <v>9</v>
      </c>
      <c r="BE13" s="56">
        <f>COUNTIFS('CMMI-to-NIST'!$I$3:$I$1000,$BB13,'CMMI-to-NIST'!$F$3:$F$1000,$AM$49)</f>
        <v>2</v>
      </c>
      <c r="BF13" s="86">
        <f t="shared" si="15"/>
        <v>11</v>
      </c>
    </row>
    <row r="14" spans="1:64" x14ac:dyDescent="0.25">
      <c r="A14" s="74" t="s">
        <v>7</v>
      </c>
      <c r="B14" s="164" t="s">
        <v>938</v>
      </c>
      <c r="C14" s="165"/>
      <c r="D14" s="165"/>
      <c r="E14" s="165"/>
      <c r="F14" s="165"/>
      <c r="G14" s="166"/>
      <c r="H14" s="74" t="s">
        <v>7</v>
      </c>
      <c r="I14" s="158" t="s">
        <v>937</v>
      </c>
      <c r="J14" s="159"/>
      <c r="K14" s="159"/>
      <c r="L14" s="159"/>
      <c r="M14" s="159"/>
      <c r="N14" s="160"/>
      <c r="W14" s="56">
        <v>5</v>
      </c>
      <c r="X14" s="56" t="s">
        <v>543</v>
      </c>
      <c r="Y14" s="56" t="s">
        <v>13</v>
      </c>
      <c r="Z14" s="56">
        <v>5.0999999999999996</v>
      </c>
      <c r="AA14" s="85" t="s">
        <v>663</v>
      </c>
      <c r="AB14" s="56" t="str">
        <f t="shared" si="9"/>
        <v>NO</v>
      </c>
      <c r="AC14" s="56">
        <f>COUNTIFS('CMMI-to-NIST'!$D$3:$D$1000,$AA14,'CMMI-to-NIST'!$F$3:$F$1000,$AM$47)</f>
        <v>0</v>
      </c>
      <c r="AD14" s="56">
        <f t="shared" si="20"/>
        <v>0</v>
      </c>
      <c r="AE14" s="56" t="str">
        <f t="shared" si="10"/>
        <v>NO</v>
      </c>
      <c r="AF14" s="56">
        <f>COUNTIFS('CMMI-to-NIST'!$D$3:$D$1000,$AA14,'CMMI-to-NIST'!$F$3:$F$1000,$AM$48)</f>
        <v>0</v>
      </c>
      <c r="AG14" s="56">
        <f t="shared" si="11"/>
        <v>0</v>
      </c>
      <c r="AH14" s="56" t="str">
        <f t="shared" si="12"/>
        <v>NO</v>
      </c>
      <c r="AI14" s="56">
        <f>COUNTIFS('CMMI-to-NIST'!$D$3:$D$1000,$AA14,'CMMI-to-NIST'!$F$3:$F$1000,$AM$49)</f>
        <v>0</v>
      </c>
      <c r="AJ14" s="86">
        <f t="shared" si="13"/>
        <v>0</v>
      </c>
      <c r="AL14" s="93" t="s">
        <v>106</v>
      </c>
      <c r="AM14" s="37">
        <v>7</v>
      </c>
      <c r="AN14" s="38">
        <f t="shared" si="0"/>
        <v>0</v>
      </c>
      <c r="AO14" s="71">
        <f t="shared" si="1"/>
        <v>0</v>
      </c>
      <c r="AP14" s="38">
        <f t="shared" si="2"/>
        <v>2</v>
      </c>
      <c r="AQ14" s="71">
        <f t="shared" si="3"/>
        <v>0.2857142857142857</v>
      </c>
      <c r="AR14" s="82">
        <f t="shared" si="4"/>
        <v>2</v>
      </c>
      <c r="AS14" s="83">
        <f t="shared" si="5"/>
        <v>0.2857142857142857</v>
      </c>
      <c r="AT14" s="38">
        <f t="shared" si="6"/>
        <v>2</v>
      </c>
      <c r="AU14" s="83">
        <f t="shared" si="7"/>
        <v>0.2857142857142857</v>
      </c>
      <c r="AV14" s="56">
        <f t="shared" si="8"/>
        <v>0</v>
      </c>
      <c r="AW14" s="94">
        <f>Tabla11[[#This Row],[%AD]]-Tabla11[[#This Row],[%AP]]</f>
        <v>0</v>
      </c>
      <c r="AY14" s="126" t="s">
        <v>321</v>
      </c>
      <c r="AZ14" s="56">
        <v>4</v>
      </c>
      <c r="BA14" s="37">
        <v>4.2</v>
      </c>
      <c r="BB14" s="56" t="str">
        <f t="shared" si="14"/>
        <v>PO 4.2</v>
      </c>
      <c r="BC14" s="56">
        <f>COUNTIFS('CMMI-to-NIST'!$I$3:$I$1000,$BB14,'CMMI-to-NIST'!$F$3:$F$1000,$AM$47)</f>
        <v>0</v>
      </c>
      <c r="BD14" s="56">
        <f>COUNTIFS('CMMI-to-NIST'!$I$3:$I$1000,$BB14,'CMMI-to-NIST'!$F$3:$F$1000,$AM$48)</f>
        <v>2</v>
      </c>
      <c r="BE14" s="56">
        <f>COUNTIFS('CMMI-to-NIST'!$I$3:$I$1000,$BB14,'CMMI-to-NIST'!$F$3:$F$1000,$AM$49)</f>
        <v>2</v>
      </c>
      <c r="BF14" s="86">
        <f t="shared" si="15"/>
        <v>4</v>
      </c>
    </row>
    <row r="15" spans="1:64" x14ac:dyDescent="0.25">
      <c r="A15" s="74" t="s">
        <v>6</v>
      </c>
      <c r="B15" s="76" t="s">
        <v>321</v>
      </c>
      <c r="C15" s="76" t="s">
        <v>337</v>
      </c>
      <c r="D15" s="76" t="s">
        <v>342</v>
      </c>
      <c r="E15" s="76" t="s">
        <v>363</v>
      </c>
      <c r="F15" s="75" t="s">
        <v>538</v>
      </c>
      <c r="G15" s="75" t="s">
        <v>540</v>
      </c>
      <c r="H15" s="74" t="s">
        <v>6</v>
      </c>
      <c r="I15" s="76" t="s">
        <v>321</v>
      </c>
      <c r="J15" s="76" t="s">
        <v>337</v>
      </c>
      <c r="K15" s="76" t="s">
        <v>342</v>
      </c>
      <c r="L15" s="76" t="s">
        <v>363</v>
      </c>
      <c r="M15" s="75" t="s">
        <v>538</v>
      </c>
      <c r="N15" s="75" t="s">
        <v>540</v>
      </c>
      <c r="W15" s="56">
        <v>1</v>
      </c>
      <c r="X15" s="56" t="s">
        <v>543</v>
      </c>
      <c r="Y15" s="56" t="s">
        <v>25</v>
      </c>
      <c r="Z15" s="56">
        <v>1.1000000000000001</v>
      </c>
      <c r="AA15" s="85" t="s">
        <v>664</v>
      </c>
      <c r="AB15" s="56" t="str">
        <f t="shared" si="9"/>
        <v>NO</v>
      </c>
      <c r="AC15" s="56">
        <f>COUNTIFS('CMMI-to-NIST'!$D$3:$D$1000,$AA15,'CMMI-to-NIST'!$F$3:$F$1000,$AM$47)</f>
        <v>0</v>
      </c>
      <c r="AD15" s="56">
        <f t="shared" si="20"/>
        <v>0</v>
      </c>
      <c r="AE15" s="56" t="str">
        <f t="shared" si="10"/>
        <v>NO</v>
      </c>
      <c r="AF15" s="56">
        <f>COUNTIFS('CMMI-to-NIST'!$D$3:$D$1000,$AA15,'CMMI-to-NIST'!$F$3:$F$1000,$AM$48)</f>
        <v>0</v>
      </c>
      <c r="AG15" s="56">
        <f t="shared" si="11"/>
        <v>0</v>
      </c>
      <c r="AH15" s="56" t="str">
        <f t="shared" si="12"/>
        <v>YES</v>
      </c>
      <c r="AI15" s="56">
        <f>COUNTIFS('CMMI-to-NIST'!$D$3:$D$1000,$AA15,'CMMI-to-NIST'!$F$3:$F$1000,$AM$49)</f>
        <v>1</v>
      </c>
      <c r="AJ15" s="86">
        <f t="shared" si="13"/>
        <v>1</v>
      </c>
      <c r="AL15" s="93" t="s">
        <v>114</v>
      </c>
      <c r="AM15" s="37">
        <v>6</v>
      </c>
      <c r="AN15" s="38">
        <f t="shared" si="0"/>
        <v>3</v>
      </c>
      <c r="AO15" s="71">
        <f t="shared" si="1"/>
        <v>0.5</v>
      </c>
      <c r="AP15" s="38">
        <f t="shared" si="2"/>
        <v>4</v>
      </c>
      <c r="AQ15" s="71">
        <f t="shared" si="3"/>
        <v>0.66666666666666663</v>
      </c>
      <c r="AR15" s="82">
        <f t="shared" si="4"/>
        <v>1</v>
      </c>
      <c r="AS15" s="83">
        <f t="shared" si="5"/>
        <v>0.16666666666666663</v>
      </c>
      <c r="AT15" s="38">
        <f t="shared" si="6"/>
        <v>4</v>
      </c>
      <c r="AU15" s="83">
        <f t="shared" si="7"/>
        <v>0.66666666666666663</v>
      </c>
      <c r="AV15" s="56">
        <f t="shared" si="8"/>
        <v>0</v>
      </c>
      <c r="AW15" s="94">
        <f>Tabla11[[#This Row],[%AD]]-Tabla11[[#This Row],[%AP]]</f>
        <v>0</v>
      </c>
      <c r="AY15" s="126" t="s">
        <v>321</v>
      </c>
      <c r="AZ15" s="56">
        <v>5</v>
      </c>
      <c r="BA15" s="37">
        <v>5.0999999999999996</v>
      </c>
      <c r="BB15" s="56" t="str">
        <f t="shared" si="14"/>
        <v>PO 5.1</v>
      </c>
      <c r="BC15" s="56">
        <f>COUNTIFS('CMMI-to-NIST'!$I$3:$I$1000,$BB15,'CMMI-to-NIST'!$F$3:$F$1000,$AM$47)</f>
        <v>0</v>
      </c>
      <c r="BD15" s="56">
        <f>COUNTIFS('CMMI-to-NIST'!$I$3:$I$1000,$BB15,'CMMI-to-NIST'!$F$3:$F$1000,$AM$48)</f>
        <v>6</v>
      </c>
      <c r="BE15" s="56">
        <f>COUNTIFS('CMMI-to-NIST'!$I$3:$I$1000,$BB15,'CMMI-to-NIST'!$F$3:$F$1000,$AM$49)</f>
        <v>3</v>
      </c>
      <c r="BF15" s="86">
        <f t="shared" si="15"/>
        <v>9</v>
      </c>
    </row>
    <row r="16" spans="1:64" x14ac:dyDescent="0.25">
      <c r="A16" s="73">
        <v>1</v>
      </c>
      <c r="B16" s="56">
        <f t="shared" ref="B16:G21" si="39">I4-B4</f>
        <v>0</v>
      </c>
      <c r="C16" s="56">
        <f t="shared" si="39"/>
        <v>0</v>
      </c>
      <c r="D16" s="56">
        <f t="shared" si="39"/>
        <v>0</v>
      </c>
      <c r="E16" s="56">
        <f t="shared" si="39"/>
        <v>0</v>
      </c>
      <c r="F16" s="56">
        <f t="shared" si="39"/>
        <v>0</v>
      </c>
      <c r="G16" s="62">
        <f t="shared" si="39"/>
        <v>0</v>
      </c>
      <c r="H16" s="73">
        <v>1</v>
      </c>
      <c r="I16" s="56">
        <f t="shared" ref="I16:N21" si="40">P4-I4</f>
        <v>0</v>
      </c>
      <c r="J16" s="56">
        <f t="shared" si="40"/>
        <v>0</v>
      </c>
      <c r="K16" s="56">
        <f t="shared" si="40"/>
        <v>0</v>
      </c>
      <c r="L16" s="56">
        <f t="shared" si="40"/>
        <v>0</v>
      </c>
      <c r="M16" s="56">
        <f t="shared" si="40"/>
        <v>0</v>
      </c>
      <c r="N16" s="62">
        <f t="shared" si="40"/>
        <v>0</v>
      </c>
      <c r="W16" s="56">
        <v>2</v>
      </c>
      <c r="X16" s="56" t="s">
        <v>543</v>
      </c>
      <c r="Y16" s="56" t="s">
        <v>25</v>
      </c>
      <c r="Z16" s="56">
        <v>2.1</v>
      </c>
      <c r="AA16" s="85" t="s">
        <v>665</v>
      </c>
      <c r="AB16" s="56" t="str">
        <f t="shared" si="9"/>
        <v>NO</v>
      </c>
      <c r="AC16" s="56">
        <f>COUNTIFS('CMMI-to-NIST'!$D$3:$D$1000,$AA16,'CMMI-to-NIST'!$F$3:$F$1000,$AM$47)</f>
        <v>0</v>
      </c>
      <c r="AD16" s="56">
        <f t="shared" si="20"/>
        <v>0</v>
      </c>
      <c r="AE16" s="56" t="str">
        <f t="shared" si="10"/>
        <v>YES</v>
      </c>
      <c r="AF16" s="56">
        <f>COUNTIFS('CMMI-to-NIST'!$D$3:$D$1000,$AA16,'CMMI-to-NIST'!$F$3:$F$1000,$AM$48)</f>
        <v>1</v>
      </c>
      <c r="AG16" s="56">
        <f t="shared" si="11"/>
        <v>1</v>
      </c>
      <c r="AH16" s="56" t="str">
        <f t="shared" si="12"/>
        <v>YES</v>
      </c>
      <c r="AI16" s="56">
        <f>COUNTIFS('CMMI-to-NIST'!$D$3:$D$1000,$AA16,'CMMI-to-NIST'!$F$3:$F$1000,$AM$49)</f>
        <v>2</v>
      </c>
      <c r="AJ16" s="86">
        <f t="shared" si="13"/>
        <v>3</v>
      </c>
      <c r="AL16" s="93" t="s">
        <v>155</v>
      </c>
      <c r="AM16" s="37">
        <v>10</v>
      </c>
      <c r="AN16" s="38">
        <f t="shared" si="0"/>
        <v>0</v>
      </c>
      <c r="AO16" s="71">
        <f t="shared" si="1"/>
        <v>0</v>
      </c>
      <c r="AP16" s="38">
        <f t="shared" si="2"/>
        <v>2</v>
      </c>
      <c r="AQ16" s="71">
        <f t="shared" si="3"/>
        <v>0.2</v>
      </c>
      <c r="AR16" s="82">
        <f t="shared" si="4"/>
        <v>2</v>
      </c>
      <c r="AS16" s="83">
        <f t="shared" si="5"/>
        <v>0.2</v>
      </c>
      <c r="AT16" s="38">
        <f t="shared" si="6"/>
        <v>2</v>
      </c>
      <c r="AU16" s="83">
        <f t="shared" si="7"/>
        <v>0.2</v>
      </c>
      <c r="AV16" s="56">
        <f t="shared" si="8"/>
        <v>0</v>
      </c>
      <c r="AW16" s="94">
        <f>Tabla11[[#This Row],[%AD]]-Tabla11[[#This Row],[%AP]]</f>
        <v>0</v>
      </c>
      <c r="AY16" s="126" t="s">
        <v>321</v>
      </c>
      <c r="AZ16" s="56">
        <v>5</v>
      </c>
      <c r="BA16" s="37">
        <v>5.2</v>
      </c>
      <c r="BB16" s="56" t="str">
        <f t="shared" si="14"/>
        <v>PO 5.2</v>
      </c>
      <c r="BC16" s="56">
        <f>COUNTIFS('CMMI-to-NIST'!$I$3:$I$1000,$BB16,'CMMI-to-NIST'!$F$3:$F$1000,$AM$47)</f>
        <v>0</v>
      </c>
      <c r="BD16" s="56">
        <f>COUNTIFS('CMMI-to-NIST'!$I$3:$I$1000,$BB16,'CMMI-to-NIST'!$F$3:$F$1000,$AM$48)</f>
        <v>1</v>
      </c>
      <c r="BE16" s="56">
        <f>COUNTIFS('CMMI-to-NIST'!$I$3:$I$1000,$BB16,'CMMI-to-NIST'!$F$3:$F$1000,$AM$49)</f>
        <v>2</v>
      </c>
      <c r="BF16" s="86">
        <f t="shared" si="15"/>
        <v>3</v>
      </c>
    </row>
    <row r="17" spans="1:58" x14ac:dyDescent="0.25">
      <c r="A17" s="73">
        <v>2</v>
      </c>
      <c r="B17" s="56">
        <f t="shared" si="39"/>
        <v>0</v>
      </c>
      <c r="C17" s="56">
        <f t="shared" si="39"/>
        <v>1</v>
      </c>
      <c r="D17" s="56">
        <f t="shared" si="39"/>
        <v>1</v>
      </c>
      <c r="E17" s="56">
        <f t="shared" si="39"/>
        <v>2</v>
      </c>
      <c r="F17" s="56">
        <f t="shared" si="39"/>
        <v>4</v>
      </c>
      <c r="G17" s="62">
        <f t="shared" si="39"/>
        <v>9.5238095238095261E-2</v>
      </c>
      <c r="H17" s="73">
        <v>2</v>
      </c>
      <c r="I17" s="56">
        <f t="shared" si="40"/>
        <v>4</v>
      </c>
      <c r="J17" s="56">
        <f t="shared" si="40"/>
        <v>2</v>
      </c>
      <c r="K17" s="56">
        <f t="shared" si="40"/>
        <v>2</v>
      </c>
      <c r="L17" s="56">
        <f t="shared" si="40"/>
        <v>0</v>
      </c>
      <c r="M17" s="56">
        <f t="shared" si="40"/>
        <v>8</v>
      </c>
      <c r="N17" s="62">
        <f t="shared" si="40"/>
        <v>0.19047619047619047</v>
      </c>
      <c r="W17" s="56">
        <v>2</v>
      </c>
      <c r="X17" s="56" t="s">
        <v>543</v>
      </c>
      <c r="Y17" s="56" t="s">
        <v>25</v>
      </c>
      <c r="Z17" s="56">
        <v>2.2000000000000002</v>
      </c>
      <c r="AA17" s="85" t="s">
        <v>666</v>
      </c>
      <c r="AB17" s="56" t="str">
        <f t="shared" si="9"/>
        <v>NO</v>
      </c>
      <c r="AC17" s="56">
        <f>COUNTIFS('CMMI-to-NIST'!$D$3:$D$1000,$AA17,'CMMI-to-NIST'!$F$3:$F$1000,$AM$47)</f>
        <v>0</v>
      </c>
      <c r="AD17" s="56">
        <f t="shared" si="20"/>
        <v>0</v>
      </c>
      <c r="AE17" s="56" t="str">
        <f t="shared" si="10"/>
        <v>YES</v>
      </c>
      <c r="AF17" s="56">
        <f>COUNTIFS('CMMI-to-NIST'!$D$3:$D$1000,$AA17,'CMMI-to-NIST'!$F$3:$F$1000,$AM$48)</f>
        <v>4</v>
      </c>
      <c r="AG17" s="56">
        <f t="shared" si="11"/>
        <v>4</v>
      </c>
      <c r="AH17" s="56" t="str">
        <f t="shared" si="12"/>
        <v>YES</v>
      </c>
      <c r="AI17" s="56">
        <f>COUNTIFS('CMMI-to-NIST'!$D$3:$D$1000,$AA17,'CMMI-to-NIST'!$F$3:$F$1000,$AM$49)</f>
        <v>0</v>
      </c>
      <c r="AJ17" s="86">
        <f t="shared" si="13"/>
        <v>4</v>
      </c>
      <c r="AL17" s="93" t="s">
        <v>121</v>
      </c>
      <c r="AM17" s="37">
        <v>22</v>
      </c>
      <c r="AN17" s="38">
        <f t="shared" si="0"/>
        <v>0</v>
      </c>
      <c r="AO17" s="71">
        <f t="shared" si="1"/>
        <v>0</v>
      </c>
      <c r="AP17" s="38">
        <f t="shared" si="2"/>
        <v>2</v>
      </c>
      <c r="AQ17" s="71">
        <f t="shared" si="3"/>
        <v>9.0909090909090912E-2</v>
      </c>
      <c r="AR17" s="82">
        <f t="shared" si="4"/>
        <v>2</v>
      </c>
      <c r="AS17" s="83">
        <f t="shared" si="5"/>
        <v>9.0909090909090912E-2</v>
      </c>
      <c r="AT17" s="38">
        <f t="shared" si="6"/>
        <v>2</v>
      </c>
      <c r="AU17" s="83">
        <f t="shared" si="7"/>
        <v>9.0909090909090912E-2</v>
      </c>
      <c r="AV17" s="56">
        <f t="shared" si="8"/>
        <v>0</v>
      </c>
      <c r="AW17" s="94">
        <f>Tabla11[[#This Row],[%AD]]-Tabla11[[#This Row],[%AP]]</f>
        <v>0</v>
      </c>
      <c r="AY17" s="126" t="s">
        <v>337</v>
      </c>
      <c r="AZ17" s="56">
        <v>1</v>
      </c>
      <c r="BA17" s="37">
        <v>1.1000000000000001</v>
      </c>
      <c r="BB17" s="56" t="str">
        <f t="shared" si="14"/>
        <v>PS 1.1</v>
      </c>
      <c r="BC17" s="56">
        <f>COUNTIFS('CMMI-to-NIST'!$I$3:$I$1000,$BB17,'CMMI-to-NIST'!$F$3:$F$1000,$AM$47)</f>
        <v>0</v>
      </c>
      <c r="BD17" s="56">
        <f>COUNTIFS('CMMI-to-NIST'!$I$3:$I$1000,$BB17,'CMMI-to-NIST'!$F$3:$F$1000,$AM$48)</f>
        <v>6</v>
      </c>
      <c r="BE17" s="56">
        <f>COUNTIFS('CMMI-to-NIST'!$I$3:$I$1000,$BB17,'CMMI-to-NIST'!$F$3:$F$1000,$AM$49)</f>
        <v>5</v>
      </c>
      <c r="BF17" s="86">
        <f t="shared" si="15"/>
        <v>11</v>
      </c>
    </row>
    <row r="18" spans="1:58" x14ac:dyDescent="0.25">
      <c r="A18" s="73">
        <v>3</v>
      </c>
      <c r="B18" s="56">
        <f t="shared" si="39"/>
        <v>1</v>
      </c>
      <c r="C18" s="56">
        <f t="shared" si="39"/>
        <v>0</v>
      </c>
      <c r="D18" s="56">
        <f t="shared" si="39"/>
        <v>5</v>
      </c>
      <c r="E18" s="56">
        <f t="shared" si="39"/>
        <v>2</v>
      </c>
      <c r="F18" s="56">
        <f t="shared" si="39"/>
        <v>8</v>
      </c>
      <c r="G18" s="62">
        <f t="shared" si="39"/>
        <v>0.19047619047619047</v>
      </c>
      <c r="H18" s="73">
        <v>3</v>
      </c>
      <c r="I18" s="56">
        <f t="shared" si="40"/>
        <v>4</v>
      </c>
      <c r="J18" s="56">
        <f t="shared" si="40"/>
        <v>0</v>
      </c>
      <c r="K18" s="56">
        <f t="shared" si="40"/>
        <v>1</v>
      </c>
      <c r="L18" s="56">
        <f t="shared" si="40"/>
        <v>0</v>
      </c>
      <c r="M18" s="56">
        <f t="shared" si="40"/>
        <v>5</v>
      </c>
      <c r="N18" s="62">
        <f t="shared" si="40"/>
        <v>0.11904761904761907</v>
      </c>
      <c r="W18" s="56">
        <v>2</v>
      </c>
      <c r="X18" s="56" t="s">
        <v>543</v>
      </c>
      <c r="Y18" s="56" t="s">
        <v>25</v>
      </c>
      <c r="Z18" s="56">
        <v>2.2999999999999998</v>
      </c>
      <c r="AA18" s="85" t="s">
        <v>667</v>
      </c>
      <c r="AB18" s="56" t="str">
        <f t="shared" si="9"/>
        <v>NO</v>
      </c>
      <c r="AC18" s="56">
        <f>COUNTIFS('CMMI-to-NIST'!$D$3:$D$1000,$AA18,'CMMI-to-NIST'!$F$3:$F$1000,$AM$47)</f>
        <v>0</v>
      </c>
      <c r="AD18" s="56">
        <f t="shared" si="20"/>
        <v>0</v>
      </c>
      <c r="AE18" s="56" t="str">
        <f t="shared" si="10"/>
        <v>YES</v>
      </c>
      <c r="AF18" s="56">
        <f>COUNTIFS('CMMI-to-NIST'!$D$3:$D$1000,$AA18,'CMMI-to-NIST'!$F$3:$F$1000,$AM$48)</f>
        <v>2</v>
      </c>
      <c r="AG18" s="56">
        <f t="shared" si="11"/>
        <v>2</v>
      </c>
      <c r="AH18" s="56" t="str">
        <f t="shared" si="12"/>
        <v>YES</v>
      </c>
      <c r="AI18" s="56">
        <f>COUNTIFS('CMMI-to-NIST'!$D$3:$D$1000,$AA18,'CMMI-to-NIST'!$F$3:$F$1000,$AM$49)</f>
        <v>3</v>
      </c>
      <c r="AJ18" s="86">
        <f t="shared" si="13"/>
        <v>5</v>
      </c>
      <c r="AL18" s="93" t="s">
        <v>144</v>
      </c>
      <c r="AM18" s="37">
        <v>10</v>
      </c>
      <c r="AN18" s="38">
        <f t="shared" si="0"/>
        <v>3</v>
      </c>
      <c r="AO18" s="71">
        <f t="shared" si="1"/>
        <v>0.3</v>
      </c>
      <c r="AP18" s="38">
        <f t="shared" si="2"/>
        <v>9</v>
      </c>
      <c r="AQ18" s="71">
        <f t="shared" si="3"/>
        <v>0.9</v>
      </c>
      <c r="AR18" s="82">
        <f t="shared" si="4"/>
        <v>6</v>
      </c>
      <c r="AS18" s="83">
        <f t="shared" si="5"/>
        <v>0.60000000000000009</v>
      </c>
      <c r="AT18" s="38">
        <f t="shared" si="6"/>
        <v>9</v>
      </c>
      <c r="AU18" s="83">
        <f t="shared" si="7"/>
        <v>0.9</v>
      </c>
      <c r="AV18" s="56">
        <f t="shared" si="8"/>
        <v>0</v>
      </c>
      <c r="AW18" s="94">
        <f>Tabla11[[#This Row],[%AD]]-Tabla11[[#This Row],[%AP]]</f>
        <v>0</v>
      </c>
      <c r="AY18" s="126" t="s">
        <v>337</v>
      </c>
      <c r="AZ18" s="56">
        <v>2</v>
      </c>
      <c r="BA18" s="37">
        <v>2.1</v>
      </c>
      <c r="BB18" s="56" t="str">
        <f t="shared" si="14"/>
        <v>PS 2.1</v>
      </c>
      <c r="BC18" s="56">
        <f>COUNTIFS('CMMI-to-NIST'!$I$3:$I$1000,$BB18,'CMMI-to-NIST'!$F$3:$F$1000,$AM$47)</f>
        <v>0</v>
      </c>
      <c r="BD18" s="56">
        <f>COUNTIFS('CMMI-to-NIST'!$I$3:$I$1000,$BB18,'CMMI-to-NIST'!$F$3:$F$1000,$AM$48)</f>
        <v>2</v>
      </c>
      <c r="BE18" s="56">
        <f>COUNTIFS('CMMI-to-NIST'!$I$3:$I$1000,$BB18,'CMMI-to-NIST'!$F$3:$F$1000,$AM$49)</f>
        <v>4</v>
      </c>
      <c r="BF18" s="86">
        <f t="shared" si="15"/>
        <v>6</v>
      </c>
    </row>
    <row r="19" spans="1:58" x14ac:dyDescent="0.25">
      <c r="A19" s="73">
        <v>4</v>
      </c>
      <c r="B19" s="56">
        <f t="shared" si="39"/>
        <v>0</v>
      </c>
      <c r="C19" s="56">
        <f t="shared" si="39"/>
        <v>0</v>
      </c>
      <c r="D19" s="56">
        <f t="shared" si="39"/>
        <v>0</v>
      </c>
      <c r="E19" s="56">
        <f t="shared" si="39"/>
        <v>0</v>
      </c>
      <c r="F19" s="56">
        <f t="shared" si="39"/>
        <v>0</v>
      </c>
      <c r="G19" s="62">
        <f t="shared" si="39"/>
        <v>0</v>
      </c>
      <c r="H19" s="73">
        <v>4</v>
      </c>
      <c r="I19" s="56">
        <f t="shared" si="40"/>
        <v>0</v>
      </c>
      <c r="J19" s="56">
        <f t="shared" si="40"/>
        <v>0</v>
      </c>
      <c r="K19" s="56">
        <f t="shared" si="40"/>
        <v>0</v>
      </c>
      <c r="L19" s="56">
        <f t="shared" si="40"/>
        <v>0</v>
      </c>
      <c r="M19" s="56">
        <f t="shared" si="40"/>
        <v>0</v>
      </c>
      <c r="N19" s="62">
        <f t="shared" si="40"/>
        <v>0</v>
      </c>
      <c r="W19" s="56">
        <v>2</v>
      </c>
      <c r="X19" s="56" t="s">
        <v>543</v>
      </c>
      <c r="Y19" s="56" t="s">
        <v>25</v>
      </c>
      <c r="Z19" s="56">
        <v>2.4</v>
      </c>
      <c r="AA19" s="85" t="s">
        <v>668</v>
      </c>
      <c r="AB19" s="56" t="str">
        <f t="shared" si="9"/>
        <v>NO</v>
      </c>
      <c r="AC19" s="56">
        <f>COUNTIFS('CMMI-to-NIST'!$D$3:$D$1000,$AA19,'CMMI-to-NIST'!$F$3:$F$1000,$AM$47)</f>
        <v>0</v>
      </c>
      <c r="AD19" s="56">
        <f t="shared" si="20"/>
        <v>0</v>
      </c>
      <c r="AE19" s="56" t="str">
        <f t="shared" si="10"/>
        <v>YES</v>
      </c>
      <c r="AF19" s="56">
        <f>COUNTIFS('CMMI-to-NIST'!$D$3:$D$1000,$AA19,'CMMI-to-NIST'!$F$3:$F$1000,$AM$48)</f>
        <v>5</v>
      </c>
      <c r="AG19" s="56">
        <f t="shared" si="11"/>
        <v>5</v>
      </c>
      <c r="AH19" s="56" t="str">
        <f t="shared" si="12"/>
        <v>YES</v>
      </c>
      <c r="AI19" s="56">
        <f>COUNTIFS('CMMI-to-NIST'!$D$3:$D$1000,$AA19,'CMMI-to-NIST'!$F$3:$F$1000,$AM$49)</f>
        <v>1</v>
      </c>
      <c r="AJ19" s="86">
        <f t="shared" si="13"/>
        <v>6</v>
      </c>
      <c r="AL19" s="93" t="s">
        <v>166</v>
      </c>
      <c r="AM19" s="37">
        <v>9</v>
      </c>
      <c r="AN19" s="38">
        <f t="shared" si="0"/>
        <v>0</v>
      </c>
      <c r="AO19" s="71">
        <f t="shared" si="1"/>
        <v>0</v>
      </c>
      <c r="AP19" s="38">
        <f t="shared" si="2"/>
        <v>8</v>
      </c>
      <c r="AQ19" s="71">
        <f t="shared" si="3"/>
        <v>0.88888888888888884</v>
      </c>
      <c r="AR19" s="82">
        <f t="shared" si="4"/>
        <v>8</v>
      </c>
      <c r="AS19" s="83">
        <f t="shared" si="5"/>
        <v>0.88888888888888884</v>
      </c>
      <c r="AT19" s="38">
        <f t="shared" si="6"/>
        <v>9</v>
      </c>
      <c r="AU19" s="83">
        <f t="shared" si="7"/>
        <v>1</v>
      </c>
      <c r="AV19" s="56">
        <f t="shared" si="8"/>
        <v>1</v>
      </c>
      <c r="AW19" s="94">
        <f>Tabla11[[#This Row],[%AD]]-Tabla11[[#This Row],[%AP]]</f>
        <v>0.11111111111111116</v>
      </c>
      <c r="AY19" s="126" t="s">
        <v>337</v>
      </c>
      <c r="AZ19" s="56">
        <v>3</v>
      </c>
      <c r="BA19" s="37">
        <v>3.1</v>
      </c>
      <c r="BB19" s="56" t="str">
        <f t="shared" si="14"/>
        <v>PS 3.1</v>
      </c>
      <c r="BC19" s="56">
        <f>COUNTIFS('CMMI-to-NIST'!$I$3:$I$1000,$BB19,'CMMI-to-NIST'!$F$3:$F$1000,$AM$47)</f>
        <v>1</v>
      </c>
      <c r="BD19" s="56">
        <f>COUNTIFS('CMMI-to-NIST'!$I$3:$I$1000,$BB19,'CMMI-to-NIST'!$F$3:$F$1000,$AM$48)</f>
        <v>3</v>
      </c>
      <c r="BE19" s="56">
        <f>COUNTIFS('CMMI-to-NIST'!$I$3:$I$1000,$BB19,'CMMI-to-NIST'!$F$3:$F$1000,$AM$49)</f>
        <v>0</v>
      </c>
      <c r="BF19" s="86">
        <f t="shared" si="15"/>
        <v>4</v>
      </c>
    </row>
    <row r="20" spans="1:58" x14ac:dyDescent="0.25">
      <c r="A20" s="73">
        <v>5</v>
      </c>
      <c r="B20" s="56">
        <f t="shared" si="39"/>
        <v>0</v>
      </c>
      <c r="C20" s="56">
        <f t="shared" si="39"/>
        <v>0</v>
      </c>
      <c r="D20" s="56">
        <f t="shared" si="39"/>
        <v>0</v>
      </c>
      <c r="E20" s="56">
        <f t="shared" si="39"/>
        <v>0</v>
      </c>
      <c r="F20" s="56">
        <f t="shared" si="39"/>
        <v>0</v>
      </c>
      <c r="G20" s="62">
        <f t="shared" si="39"/>
        <v>0</v>
      </c>
      <c r="H20" s="73">
        <v>5</v>
      </c>
      <c r="I20" s="56">
        <f t="shared" si="40"/>
        <v>0</v>
      </c>
      <c r="J20" s="56">
        <f t="shared" si="40"/>
        <v>0</v>
      </c>
      <c r="K20" s="56">
        <f t="shared" si="40"/>
        <v>0</v>
      </c>
      <c r="L20" s="56">
        <f t="shared" si="40"/>
        <v>0</v>
      </c>
      <c r="M20" s="56">
        <f t="shared" si="40"/>
        <v>0</v>
      </c>
      <c r="N20" s="62">
        <f t="shared" si="40"/>
        <v>0</v>
      </c>
      <c r="W20" s="56">
        <v>2</v>
      </c>
      <c r="X20" s="56" t="s">
        <v>543</v>
      </c>
      <c r="Y20" s="56" t="s">
        <v>25</v>
      </c>
      <c r="Z20" s="56">
        <v>2.5</v>
      </c>
      <c r="AA20" s="85" t="s">
        <v>669</v>
      </c>
      <c r="AB20" s="56" t="str">
        <f t="shared" si="9"/>
        <v>YES</v>
      </c>
      <c r="AC20" s="56">
        <f>COUNTIFS('CMMI-to-NIST'!$D$3:$D$1000,$AA20,'CMMI-to-NIST'!$F$3:$F$1000,$AM$47)</f>
        <v>1</v>
      </c>
      <c r="AD20" s="56">
        <f t="shared" si="20"/>
        <v>1</v>
      </c>
      <c r="AE20" s="56" t="str">
        <f t="shared" si="10"/>
        <v>YES</v>
      </c>
      <c r="AF20" s="56">
        <f>COUNTIFS('CMMI-to-NIST'!$D$3:$D$1000,$AA20,'CMMI-to-NIST'!$F$3:$F$1000,$AM$48)</f>
        <v>4</v>
      </c>
      <c r="AG20" s="56">
        <f t="shared" si="11"/>
        <v>5</v>
      </c>
      <c r="AH20" s="56" t="str">
        <f t="shared" si="12"/>
        <v>YES</v>
      </c>
      <c r="AI20" s="56">
        <f>COUNTIFS('CMMI-to-NIST'!$D$3:$D$1000,$AA20,'CMMI-to-NIST'!$F$3:$F$1000,$AM$49)</f>
        <v>0</v>
      </c>
      <c r="AJ20" s="86">
        <f t="shared" si="13"/>
        <v>5</v>
      </c>
      <c r="AL20" s="93" t="s">
        <v>199</v>
      </c>
      <c r="AM20" s="37">
        <v>10</v>
      </c>
      <c r="AN20" s="38">
        <f t="shared" si="0"/>
        <v>0</v>
      </c>
      <c r="AO20" s="71">
        <f t="shared" si="1"/>
        <v>0</v>
      </c>
      <c r="AP20" s="38">
        <f t="shared" si="2"/>
        <v>2</v>
      </c>
      <c r="AQ20" s="71">
        <f t="shared" si="3"/>
        <v>0.2</v>
      </c>
      <c r="AR20" s="82">
        <f t="shared" si="4"/>
        <v>2</v>
      </c>
      <c r="AS20" s="83">
        <f t="shared" si="5"/>
        <v>0.2</v>
      </c>
      <c r="AT20" s="38">
        <f t="shared" si="6"/>
        <v>3</v>
      </c>
      <c r="AU20" s="83">
        <f t="shared" si="7"/>
        <v>0.3</v>
      </c>
      <c r="AV20" s="56">
        <f t="shared" si="8"/>
        <v>1</v>
      </c>
      <c r="AW20" s="94">
        <f>Tabla11[[#This Row],[%AD]]-Tabla11[[#This Row],[%AP]]</f>
        <v>9.9999999999999978E-2</v>
      </c>
      <c r="AY20" s="126" t="s">
        <v>337</v>
      </c>
      <c r="AZ20" s="56">
        <v>3</v>
      </c>
      <c r="BA20" s="37">
        <v>3.2</v>
      </c>
      <c r="BB20" s="56" t="str">
        <f t="shared" si="14"/>
        <v>PS 3.2</v>
      </c>
      <c r="BC20" s="56">
        <f>COUNTIFS('CMMI-to-NIST'!$I$3:$I$1000,$BB20,'CMMI-to-NIST'!$F$3:$F$1000,$AM$47)</f>
        <v>0</v>
      </c>
      <c r="BD20" s="56">
        <f>COUNTIFS('CMMI-to-NIST'!$I$3:$I$1000,$BB20,'CMMI-to-NIST'!$F$3:$F$1000,$AM$48)</f>
        <v>3</v>
      </c>
      <c r="BE20" s="56">
        <f>COUNTIFS('CMMI-to-NIST'!$I$3:$I$1000,$BB20,'CMMI-to-NIST'!$F$3:$F$1000,$AM$49)</f>
        <v>1</v>
      </c>
      <c r="BF20" s="86">
        <f t="shared" si="15"/>
        <v>4</v>
      </c>
    </row>
    <row r="21" spans="1:58" x14ac:dyDescent="0.25">
      <c r="A21" s="121" t="s">
        <v>637</v>
      </c>
      <c r="B21" s="121">
        <f t="shared" si="39"/>
        <v>1</v>
      </c>
      <c r="C21" s="121">
        <f t="shared" si="39"/>
        <v>1</v>
      </c>
      <c r="D21" s="121">
        <f t="shared" si="39"/>
        <v>6</v>
      </c>
      <c r="E21" s="121">
        <f t="shared" si="39"/>
        <v>4</v>
      </c>
      <c r="F21" s="121">
        <f t="shared" si="39"/>
        <v>12</v>
      </c>
      <c r="G21" s="125">
        <f t="shared" si="39"/>
        <v>0.2857142857142857</v>
      </c>
      <c r="H21" s="121" t="s">
        <v>637</v>
      </c>
      <c r="I21" s="121">
        <f t="shared" si="40"/>
        <v>8</v>
      </c>
      <c r="J21" s="121">
        <f t="shared" si="40"/>
        <v>2</v>
      </c>
      <c r="K21" s="121">
        <f t="shared" si="40"/>
        <v>3</v>
      </c>
      <c r="L21" s="121">
        <f t="shared" si="40"/>
        <v>0</v>
      </c>
      <c r="M21" s="121">
        <f t="shared" si="40"/>
        <v>13</v>
      </c>
      <c r="N21" s="125">
        <f t="shared" si="40"/>
        <v>0.30952380952380965</v>
      </c>
      <c r="W21" s="56">
        <v>2</v>
      </c>
      <c r="X21" s="56" t="s">
        <v>543</v>
      </c>
      <c r="Y21" s="56" t="s">
        <v>25</v>
      </c>
      <c r="Z21" s="56">
        <v>2.6</v>
      </c>
      <c r="AA21" s="85" t="s">
        <v>670</v>
      </c>
      <c r="AB21" s="56" t="str">
        <f t="shared" si="9"/>
        <v>NO</v>
      </c>
      <c r="AC21" s="56">
        <f>COUNTIFS('CMMI-to-NIST'!$D$3:$D$1000,$AA21,'CMMI-to-NIST'!$F$3:$F$1000,$AM$47)</f>
        <v>0</v>
      </c>
      <c r="AD21" s="56">
        <f t="shared" si="20"/>
        <v>0</v>
      </c>
      <c r="AE21" s="56" t="str">
        <f t="shared" si="10"/>
        <v>YES</v>
      </c>
      <c r="AF21" s="56">
        <f>COUNTIFS('CMMI-to-NIST'!$D$3:$D$1000,$AA21,'CMMI-to-NIST'!$F$3:$F$1000,$AM$48)</f>
        <v>2</v>
      </c>
      <c r="AG21" s="56">
        <f t="shared" si="11"/>
        <v>2</v>
      </c>
      <c r="AH21" s="56" t="str">
        <f t="shared" si="12"/>
        <v>YES</v>
      </c>
      <c r="AI21" s="56">
        <f>COUNTIFS('CMMI-to-NIST'!$D$3:$D$1000,$AA21,'CMMI-to-NIST'!$F$3:$F$1000,$AM$49)</f>
        <v>1</v>
      </c>
      <c r="AJ21" s="86">
        <f t="shared" si="13"/>
        <v>3</v>
      </c>
      <c r="AL21" s="93" t="s">
        <v>210</v>
      </c>
      <c r="AM21" s="37">
        <v>12</v>
      </c>
      <c r="AN21" s="38">
        <f t="shared" si="0"/>
        <v>0</v>
      </c>
      <c r="AO21" s="71">
        <f t="shared" si="1"/>
        <v>0</v>
      </c>
      <c r="AP21" s="38">
        <f t="shared" si="2"/>
        <v>5</v>
      </c>
      <c r="AQ21" s="71">
        <f t="shared" si="3"/>
        <v>0.41666666666666669</v>
      </c>
      <c r="AR21" s="82">
        <f t="shared" si="4"/>
        <v>5</v>
      </c>
      <c r="AS21" s="83">
        <f t="shared" si="5"/>
        <v>0.41666666666666669</v>
      </c>
      <c r="AT21" s="38">
        <f t="shared" si="6"/>
        <v>7</v>
      </c>
      <c r="AU21" s="83">
        <f t="shared" si="7"/>
        <v>0.58333333333333337</v>
      </c>
      <c r="AV21" s="56">
        <f t="shared" si="8"/>
        <v>2</v>
      </c>
      <c r="AW21" s="94">
        <f>Tabla11[[#This Row],[%AD]]-Tabla11[[#This Row],[%AP]]</f>
        <v>0.16666666666666669</v>
      </c>
      <c r="AY21" s="126" t="s">
        <v>342</v>
      </c>
      <c r="AZ21" s="56">
        <v>1</v>
      </c>
      <c r="BA21" s="37">
        <v>1.1000000000000001</v>
      </c>
      <c r="BB21" s="56" t="str">
        <f t="shared" si="14"/>
        <v>PW 1.1</v>
      </c>
      <c r="BC21" s="56">
        <f>COUNTIFS('CMMI-to-NIST'!$I$3:$I$1000,$BB21,'CMMI-to-NIST'!$F$3:$F$1000,$AM$47)</f>
        <v>0</v>
      </c>
      <c r="BD21" s="56">
        <f>COUNTIFS('CMMI-to-NIST'!$I$3:$I$1000,$BB21,'CMMI-to-NIST'!$F$3:$F$1000,$AM$48)</f>
        <v>7</v>
      </c>
      <c r="BE21" s="56">
        <f>COUNTIFS('CMMI-to-NIST'!$I$3:$I$1000,$BB21,'CMMI-to-NIST'!$F$3:$F$1000,$AM$49)</f>
        <v>0</v>
      </c>
      <c r="BF21" s="86">
        <f t="shared" si="15"/>
        <v>7</v>
      </c>
    </row>
    <row r="22" spans="1:58" x14ac:dyDescent="0.25">
      <c r="W22" s="56">
        <v>1</v>
      </c>
      <c r="X22" s="56" t="s">
        <v>544</v>
      </c>
      <c r="Y22" s="56" t="s">
        <v>33</v>
      </c>
      <c r="Z22" s="56">
        <v>1.1000000000000001</v>
      </c>
      <c r="AA22" s="85" t="s">
        <v>671</v>
      </c>
      <c r="AB22" s="56" t="str">
        <f t="shared" si="9"/>
        <v>NO</v>
      </c>
      <c r="AC22" s="56">
        <f>COUNTIFS('CMMI-to-NIST'!$D$3:$D$1000,$AA22,'CMMI-to-NIST'!$F$3:$F$1000,$AM$47)</f>
        <v>0</v>
      </c>
      <c r="AD22" s="56">
        <f t="shared" si="20"/>
        <v>0</v>
      </c>
      <c r="AE22" s="56" t="str">
        <f t="shared" si="10"/>
        <v>NO</v>
      </c>
      <c r="AF22" s="56">
        <f>COUNTIFS('CMMI-to-NIST'!$D$3:$D$1000,$AA22,'CMMI-to-NIST'!$F$3:$F$1000,$AM$48)</f>
        <v>0</v>
      </c>
      <c r="AG22" s="56">
        <f t="shared" si="11"/>
        <v>0</v>
      </c>
      <c r="AH22" s="56" t="str">
        <f t="shared" si="12"/>
        <v>NO</v>
      </c>
      <c r="AI22" s="56">
        <f>COUNTIFS('CMMI-to-NIST'!$D$3:$D$1000,$AA22,'CMMI-to-NIST'!$F$3:$F$1000,$AM$49)</f>
        <v>0</v>
      </c>
      <c r="AJ22" s="86">
        <f t="shared" si="13"/>
        <v>0</v>
      </c>
      <c r="AL22" s="93" t="s">
        <v>230</v>
      </c>
      <c r="AM22" s="37">
        <v>10</v>
      </c>
      <c r="AN22" s="38">
        <f t="shared" si="0"/>
        <v>0</v>
      </c>
      <c r="AO22" s="71">
        <f t="shared" si="1"/>
        <v>0</v>
      </c>
      <c r="AP22" s="38">
        <f t="shared" si="2"/>
        <v>3</v>
      </c>
      <c r="AQ22" s="71">
        <f t="shared" si="3"/>
        <v>0.3</v>
      </c>
      <c r="AR22" s="82">
        <f t="shared" si="4"/>
        <v>3</v>
      </c>
      <c r="AS22" s="83">
        <f t="shared" si="5"/>
        <v>0.3</v>
      </c>
      <c r="AT22" s="38">
        <f t="shared" si="6"/>
        <v>6</v>
      </c>
      <c r="AU22" s="83">
        <f t="shared" si="7"/>
        <v>0.6</v>
      </c>
      <c r="AV22" s="56">
        <f t="shared" si="8"/>
        <v>3</v>
      </c>
      <c r="AW22" s="94">
        <f>Tabla11[[#This Row],[%AD]]-Tabla11[[#This Row],[%AP]]</f>
        <v>0.3</v>
      </c>
      <c r="AY22" s="126" t="s">
        <v>342</v>
      </c>
      <c r="AZ22" s="56">
        <v>1</v>
      </c>
      <c r="BA22" s="37">
        <v>1.2</v>
      </c>
      <c r="BB22" s="56" t="str">
        <f t="shared" si="14"/>
        <v>PW 1.2</v>
      </c>
      <c r="BC22" s="56">
        <f>COUNTIFS('CMMI-to-NIST'!$I$3:$I$1000,$BB22,'CMMI-to-NIST'!$F$3:$F$1000,$AM$47)</f>
        <v>0</v>
      </c>
      <c r="BD22" s="56">
        <f>COUNTIFS('CMMI-to-NIST'!$I$3:$I$1000,$BB22,'CMMI-to-NIST'!$F$3:$F$1000,$AM$48)</f>
        <v>10</v>
      </c>
      <c r="BE22" s="56">
        <f>COUNTIFS('CMMI-to-NIST'!$I$3:$I$1000,$BB22,'CMMI-to-NIST'!$F$3:$F$1000,$AM$49)</f>
        <v>0</v>
      </c>
      <c r="BF22" s="86">
        <f t="shared" si="15"/>
        <v>10</v>
      </c>
    </row>
    <row r="23" spans="1:58" x14ac:dyDescent="0.25">
      <c r="W23" s="56">
        <v>2</v>
      </c>
      <c r="X23" s="56" t="s">
        <v>544</v>
      </c>
      <c r="Y23" s="56" t="s">
        <v>33</v>
      </c>
      <c r="Z23" s="56">
        <v>2.1</v>
      </c>
      <c r="AA23" s="85" t="s">
        <v>672</v>
      </c>
      <c r="AB23" s="56" t="str">
        <f t="shared" si="9"/>
        <v>NO</v>
      </c>
      <c r="AC23" s="56">
        <f>COUNTIFS('CMMI-to-NIST'!$D$3:$D$1000,$AA23,'CMMI-to-NIST'!$F$3:$F$1000,$AM$47)</f>
        <v>0</v>
      </c>
      <c r="AD23" s="56">
        <f t="shared" si="20"/>
        <v>0</v>
      </c>
      <c r="AE23" s="56" t="str">
        <f t="shared" si="10"/>
        <v>NO</v>
      </c>
      <c r="AF23" s="56">
        <f>COUNTIFS('CMMI-to-NIST'!$D$3:$D$1000,$AA23,'CMMI-to-NIST'!$F$3:$F$1000,$AM$48)</f>
        <v>0</v>
      </c>
      <c r="AG23" s="56">
        <f t="shared" si="11"/>
        <v>0</v>
      </c>
      <c r="AH23" s="56" t="str">
        <f t="shared" si="12"/>
        <v>NO</v>
      </c>
      <c r="AI23" s="56">
        <f>COUNTIFS('CMMI-to-NIST'!$D$3:$D$1000,$AA23,'CMMI-to-NIST'!$F$3:$F$1000,$AM$49)</f>
        <v>0</v>
      </c>
      <c r="AJ23" s="86">
        <f t="shared" si="13"/>
        <v>0</v>
      </c>
      <c r="AL23" s="93" t="s">
        <v>183</v>
      </c>
      <c r="AM23" s="37">
        <v>15</v>
      </c>
      <c r="AN23" s="38">
        <f t="shared" si="0"/>
        <v>0</v>
      </c>
      <c r="AO23" s="71">
        <f t="shared" si="1"/>
        <v>0</v>
      </c>
      <c r="AP23" s="38">
        <f t="shared" si="2"/>
        <v>3</v>
      </c>
      <c r="AQ23" s="71">
        <f t="shared" si="3"/>
        <v>0.2</v>
      </c>
      <c r="AR23" s="82">
        <f t="shared" si="4"/>
        <v>3</v>
      </c>
      <c r="AS23" s="83">
        <f t="shared" si="5"/>
        <v>0.2</v>
      </c>
      <c r="AT23" s="38">
        <f t="shared" si="6"/>
        <v>4</v>
      </c>
      <c r="AU23" s="83">
        <f t="shared" si="7"/>
        <v>0.26666666666666666</v>
      </c>
      <c r="AV23" s="56">
        <f t="shared" si="8"/>
        <v>1</v>
      </c>
      <c r="AW23" s="94">
        <f>Tabla11[[#This Row],[%AD]]-Tabla11[[#This Row],[%AP]]</f>
        <v>6.6666666666666652E-2</v>
      </c>
      <c r="AY23" s="126" t="s">
        <v>342</v>
      </c>
      <c r="AZ23" s="56">
        <v>1</v>
      </c>
      <c r="BA23" s="37">
        <v>1.3</v>
      </c>
      <c r="BB23" s="56" t="str">
        <f t="shared" si="14"/>
        <v>PW 1.3</v>
      </c>
      <c r="BC23" s="56">
        <f>COUNTIFS('CMMI-to-NIST'!$I$3:$I$1000,$BB23,'CMMI-to-NIST'!$F$3:$F$1000,$AM$47)</f>
        <v>0</v>
      </c>
      <c r="BD23" s="56">
        <f>COUNTIFS('CMMI-to-NIST'!$I$3:$I$1000,$BB23,'CMMI-to-NIST'!$F$3:$F$1000,$AM$48)</f>
        <v>5</v>
      </c>
      <c r="BE23" s="56">
        <f>COUNTIFS('CMMI-to-NIST'!$I$3:$I$1000,$BB23,'CMMI-to-NIST'!$F$3:$F$1000,$AM$49)</f>
        <v>0</v>
      </c>
      <c r="BF23" s="86">
        <f t="shared" si="15"/>
        <v>5</v>
      </c>
    </row>
    <row r="24" spans="1:58" x14ac:dyDescent="0.25">
      <c r="W24" s="56">
        <v>2</v>
      </c>
      <c r="X24" s="56" t="s">
        <v>544</v>
      </c>
      <c r="Y24" s="56" t="s">
        <v>33</v>
      </c>
      <c r="Z24" s="56">
        <v>2.2000000000000002</v>
      </c>
      <c r="AA24" s="85" t="s">
        <v>673</v>
      </c>
      <c r="AB24" s="56" t="str">
        <f t="shared" si="9"/>
        <v>NO</v>
      </c>
      <c r="AC24" s="56">
        <f>COUNTIFS('CMMI-to-NIST'!$D$3:$D$1000,$AA24,'CMMI-to-NIST'!$F$3:$F$1000,$AM$47)</f>
        <v>0</v>
      </c>
      <c r="AD24" s="56">
        <f t="shared" si="20"/>
        <v>0</v>
      </c>
      <c r="AE24" s="56" t="str">
        <f t="shared" si="10"/>
        <v>NO</v>
      </c>
      <c r="AF24" s="56">
        <f>COUNTIFS('CMMI-to-NIST'!$D$3:$D$1000,$AA24,'CMMI-to-NIST'!$F$3:$F$1000,$AM$48)</f>
        <v>0</v>
      </c>
      <c r="AG24" s="56">
        <f t="shared" si="11"/>
        <v>0</v>
      </c>
      <c r="AH24" s="56" t="str">
        <f t="shared" si="12"/>
        <v>YES</v>
      </c>
      <c r="AI24" s="56">
        <f>COUNTIFS('CMMI-to-NIST'!$D$3:$D$1000,$AA24,'CMMI-to-NIST'!$F$3:$F$1000,$AM$49)</f>
        <v>1</v>
      </c>
      <c r="AJ24" s="86">
        <f t="shared" si="13"/>
        <v>1</v>
      </c>
      <c r="AL24" s="93" t="s">
        <v>223</v>
      </c>
      <c r="AM24" s="37">
        <v>6</v>
      </c>
      <c r="AN24" s="38">
        <f t="shared" si="0"/>
        <v>0</v>
      </c>
      <c r="AO24" s="71">
        <f t="shared" si="1"/>
        <v>0</v>
      </c>
      <c r="AP24" s="38">
        <f t="shared" si="2"/>
        <v>3</v>
      </c>
      <c r="AQ24" s="71">
        <f t="shared" si="3"/>
        <v>0.5</v>
      </c>
      <c r="AR24" s="82">
        <f t="shared" si="4"/>
        <v>3</v>
      </c>
      <c r="AS24" s="83">
        <f t="shared" si="5"/>
        <v>0.5</v>
      </c>
      <c r="AT24" s="38">
        <f t="shared" si="6"/>
        <v>3</v>
      </c>
      <c r="AU24" s="83">
        <f t="shared" si="7"/>
        <v>0.5</v>
      </c>
      <c r="AV24" s="56">
        <f t="shared" si="8"/>
        <v>0</v>
      </c>
      <c r="AW24" s="94">
        <f>Tabla11[[#This Row],[%AD]]-Tabla11[[#This Row],[%AP]]</f>
        <v>0</v>
      </c>
      <c r="AY24" s="126" t="s">
        <v>342</v>
      </c>
      <c r="AZ24" s="56">
        <v>2</v>
      </c>
      <c r="BA24" s="37">
        <v>2.1</v>
      </c>
      <c r="BB24" s="56" t="str">
        <f t="shared" si="14"/>
        <v>PW 2.1</v>
      </c>
      <c r="BC24" s="56">
        <f>COUNTIFS('CMMI-to-NIST'!$I$3:$I$1000,$BB24,'CMMI-to-NIST'!$F$3:$F$1000,$AM$47)</f>
        <v>0</v>
      </c>
      <c r="BD24" s="56">
        <f>COUNTIFS('CMMI-to-NIST'!$I$3:$I$1000,$BB24,'CMMI-to-NIST'!$F$3:$F$1000,$AM$48)</f>
        <v>8</v>
      </c>
      <c r="BE24" s="56">
        <f>COUNTIFS('CMMI-to-NIST'!$I$3:$I$1000,$BB24,'CMMI-to-NIST'!$F$3:$F$1000,$AM$49)</f>
        <v>2</v>
      </c>
      <c r="BF24" s="86">
        <f t="shared" si="15"/>
        <v>10</v>
      </c>
    </row>
    <row r="25" spans="1:58" x14ac:dyDescent="0.25">
      <c r="W25" s="56">
        <v>2</v>
      </c>
      <c r="X25" s="56" t="s">
        <v>544</v>
      </c>
      <c r="Y25" s="56" t="s">
        <v>33</v>
      </c>
      <c r="Z25" s="56">
        <v>2.2999999999999998</v>
      </c>
      <c r="AA25" s="85" t="s">
        <v>674</v>
      </c>
      <c r="AB25" s="56" t="str">
        <f t="shared" si="9"/>
        <v>NO</v>
      </c>
      <c r="AC25" s="56">
        <f>COUNTIFS('CMMI-to-NIST'!$D$3:$D$1000,$AA25,'CMMI-to-NIST'!$F$3:$F$1000,$AM$47)</f>
        <v>0</v>
      </c>
      <c r="AD25" s="56">
        <f t="shared" si="20"/>
        <v>0</v>
      </c>
      <c r="AE25" s="56" t="str">
        <f t="shared" si="10"/>
        <v>YES</v>
      </c>
      <c r="AF25" s="56">
        <f>COUNTIFS('CMMI-to-NIST'!$D$3:$D$1000,$AA25,'CMMI-to-NIST'!$F$3:$F$1000,$AM$48)</f>
        <v>1</v>
      </c>
      <c r="AG25" s="56">
        <f t="shared" si="11"/>
        <v>1</v>
      </c>
      <c r="AH25" s="56" t="str">
        <f t="shared" si="12"/>
        <v>YES</v>
      </c>
      <c r="AI25" s="56">
        <f>COUNTIFS('CMMI-to-NIST'!$D$3:$D$1000,$AA25,'CMMI-to-NIST'!$F$3:$F$1000,$AM$49)</f>
        <v>0</v>
      </c>
      <c r="AJ25" s="86">
        <f t="shared" si="13"/>
        <v>1</v>
      </c>
      <c r="AL25" s="93" t="s">
        <v>176</v>
      </c>
      <c r="AM25" s="37">
        <v>6</v>
      </c>
      <c r="AN25" s="38">
        <f t="shared" si="0"/>
        <v>1</v>
      </c>
      <c r="AO25" s="71">
        <f t="shared" si="1"/>
        <v>0.16666666666666666</v>
      </c>
      <c r="AP25" s="38">
        <f t="shared" si="2"/>
        <v>5</v>
      </c>
      <c r="AQ25" s="71">
        <f t="shared" si="3"/>
        <v>0.83333333333333337</v>
      </c>
      <c r="AR25" s="82">
        <f t="shared" si="4"/>
        <v>4</v>
      </c>
      <c r="AS25" s="83">
        <f t="shared" si="5"/>
        <v>0.66666666666666674</v>
      </c>
      <c r="AT25" s="38">
        <f t="shared" si="6"/>
        <v>5</v>
      </c>
      <c r="AU25" s="83">
        <f t="shared" si="7"/>
        <v>0.83333333333333337</v>
      </c>
      <c r="AV25" s="56">
        <f t="shared" si="8"/>
        <v>0</v>
      </c>
      <c r="AW25" s="94">
        <f>Tabla11[[#This Row],[%AD]]-Tabla11[[#This Row],[%AP]]</f>
        <v>0</v>
      </c>
      <c r="AY25" s="126" t="s">
        <v>342</v>
      </c>
      <c r="AZ25" s="56">
        <v>3</v>
      </c>
      <c r="BA25" s="37">
        <v>3.1</v>
      </c>
      <c r="BB25" s="56" t="str">
        <f t="shared" si="14"/>
        <v>PW 3.1</v>
      </c>
      <c r="BC25" s="56">
        <f>COUNTIFS('CMMI-to-NIST'!$I$3:$I$1000,$BB25,'CMMI-to-NIST'!$F$3:$F$1000,$AM$47)</f>
        <v>0</v>
      </c>
      <c r="BD25" s="56">
        <f>COUNTIFS('CMMI-to-NIST'!$I$3:$I$1000,$BB25,'CMMI-to-NIST'!$F$3:$F$1000,$AM$48)</f>
        <v>0</v>
      </c>
      <c r="BE25" s="56">
        <f>COUNTIFS('CMMI-to-NIST'!$I$3:$I$1000,$BB25,'CMMI-to-NIST'!$F$3:$F$1000,$AM$49)</f>
        <v>0</v>
      </c>
      <c r="BF25" s="86">
        <f t="shared" si="15"/>
        <v>0</v>
      </c>
    </row>
    <row r="26" spans="1:58" x14ac:dyDescent="0.25">
      <c r="W26" s="56">
        <v>3</v>
      </c>
      <c r="X26" s="56" t="s">
        <v>544</v>
      </c>
      <c r="Y26" s="56" t="s">
        <v>33</v>
      </c>
      <c r="Z26" s="56">
        <v>3.1</v>
      </c>
      <c r="AA26" s="85" t="s">
        <v>675</v>
      </c>
      <c r="AB26" s="56" t="str">
        <f t="shared" si="9"/>
        <v>NO</v>
      </c>
      <c r="AC26" s="56">
        <f>COUNTIFS('CMMI-to-NIST'!$D$3:$D$1000,$AA26,'CMMI-to-NIST'!$F$3:$F$1000,$AM$47)</f>
        <v>0</v>
      </c>
      <c r="AD26" s="56">
        <f t="shared" si="20"/>
        <v>0</v>
      </c>
      <c r="AE26" s="56" t="str">
        <f t="shared" si="10"/>
        <v>NO</v>
      </c>
      <c r="AF26" s="56">
        <f>COUNTIFS('CMMI-to-NIST'!$D$3:$D$1000,$AA26,'CMMI-to-NIST'!$F$3:$F$1000,$AM$48)</f>
        <v>0</v>
      </c>
      <c r="AG26" s="56">
        <f t="shared" si="11"/>
        <v>0</v>
      </c>
      <c r="AH26" s="56" t="str">
        <f t="shared" si="12"/>
        <v>NO</v>
      </c>
      <c r="AI26" s="56">
        <f>COUNTIFS('CMMI-to-NIST'!$D$3:$D$1000,$AA26,'CMMI-to-NIST'!$F$3:$F$1000,$AM$49)</f>
        <v>0</v>
      </c>
      <c r="AJ26" s="86">
        <f t="shared" si="13"/>
        <v>0</v>
      </c>
      <c r="AL26" s="93" t="s">
        <v>241</v>
      </c>
      <c r="AM26" s="37">
        <v>13</v>
      </c>
      <c r="AN26" s="38">
        <f t="shared" si="0"/>
        <v>0</v>
      </c>
      <c r="AO26" s="71">
        <f t="shared" si="1"/>
        <v>0</v>
      </c>
      <c r="AP26" s="38">
        <f t="shared" si="2"/>
        <v>5</v>
      </c>
      <c r="AQ26" s="71">
        <f t="shared" si="3"/>
        <v>0.38461538461538464</v>
      </c>
      <c r="AR26" s="82">
        <f t="shared" si="4"/>
        <v>5</v>
      </c>
      <c r="AS26" s="83">
        <f t="shared" si="5"/>
        <v>0.38461538461538464</v>
      </c>
      <c r="AT26" s="38">
        <f t="shared" si="6"/>
        <v>8</v>
      </c>
      <c r="AU26" s="83">
        <f t="shared" si="7"/>
        <v>0.61538461538461542</v>
      </c>
      <c r="AV26" s="56">
        <f t="shared" si="8"/>
        <v>3</v>
      </c>
      <c r="AW26" s="94">
        <f>Tabla11[[#This Row],[%AD]]-Tabla11[[#This Row],[%AP]]</f>
        <v>0.23076923076923078</v>
      </c>
      <c r="AY26" s="126" t="s">
        <v>342</v>
      </c>
      <c r="AZ26" s="56">
        <v>3</v>
      </c>
      <c r="BA26" s="37">
        <v>3.2</v>
      </c>
      <c r="BB26" s="56" t="str">
        <f t="shared" si="14"/>
        <v>PW 3.2</v>
      </c>
      <c r="BC26" s="56">
        <f>COUNTIFS('CMMI-to-NIST'!$I$3:$I$1000,$BB26,'CMMI-to-NIST'!$F$3:$F$1000,$AM$47)</f>
        <v>0</v>
      </c>
      <c r="BD26" s="56">
        <f>COUNTIFS('CMMI-to-NIST'!$I$3:$I$1000,$BB26,'CMMI-to-NIST'!$F$3:$F$1000,$AM$48)</f>
        <v>0</v>
      </c>
      <c r="BE26" s="56">
        <f>COUNTIFS('CMMI-to-NIST'!$I$3:$I$1000,$BB26,'CMMI-to-NIST'!$F$3:$F$1000,$AM$49)</f>
        <v>0</v>
      </c>
      <c r="BF26" s="86">
        <f t="shared" si="15"/>
        <v>0</v>
      </c>
    </row>
    <row r="27" spans="1:58" x14ac:dyDescent="0.25">
      <c r="W27" s="56">
        <v>3</v>
      </c>
      <c r="X27" s="56" t="s">
        <v>544</v>
      </c>
      <c r="Y27" s="56" t="s">
        <v>33</v>
      </c>
      <c r="Z27" s="56">
        <v>3.2</v>
      </c>
      <c r="AA27" s="85" t="s">
        <v>676</v>
      </c>
      <c r="AB27" s="56" t="str">
        <f t="shared" si="9"/>
        <v>NO</v>
      </c>
      <c r="AC27" s="56">
        <f>COUNTIFS('CMMI-to-NIST'!$D$3:$D$1000,$AA27,'CMMI-to-NIST'!$F$3:$F$1000,$AM$47)</f>
        <v>0</v>
      </c>
      <c r="AD27" s="56">
        <f t="shared" si="20"/>
        <v>0</v>
      </c>
      <c r="AE27" s="56" t="str">
        <f t="shared" si="10"/>
        <v>NO</v>
      </c>
      <c r="AF27" s="56">
        <f>COUNTIFS('CMMI-to-NIST'!$D$3:$D$1000,$AA27,'CMMI-to-NIST'!$F$3:$F$1000,$AM$48)</f>
        <v>0</v>
      </c>
      <c r="AG27" s="56">
        <f t="shared" si="11"/>
        <v>0</v>
      </c>
      <c r="AH27" s="56" t="str">
        <f t="shared" si="12"/>
        <v>NO</v>
      </c>
      <c r="AI27" s="56">
        <f>COUNTIFS('CMMI-to-NIST'!$D$3:$D$1000,$AA27,'CMMI-to-NIST'!$F$3:$F$1000,$AM$49)</f>
        <v>0</v>
      </c>
      <c r="AJ27" s="86">
        <f t="shared" si="13"/>
        <v>0</v>
      </c>
      <c r="AL27" s="93" t="s">
        <v>255</v>
      </c>
      <c r="AM27" s="37">
        <v>8</v>
      </c>
      <c r="AN27" s="38">
        <f t="shared" si="0"/>
        <v>0</v>
      </c>
      <c r="AO27" s="71">
        <f t="shared" si="1"/>
        <v>0</v>
      </c>
      <c r="AP27" s="38">
        <f t="shared" si="2"/>
        <v>7</v>
      </c>
      <c r="AQ27" s="71">
        <f t="shared" si="3"/>
        <v>0.875</v>
      </c>
      <c r="AR27" s="82">
        <f t="shared" si="4"/>
        <v>7</v>
      </c>
      <c r="AS27" s="83">
        <f t="shared" si="5"/>
        <v>0.875</v>
      </c>
      <c r="AT27" s="38">
        <f t="shared" si="6"/>
        <v>7</v>
      </c>
      <c r="AU27" s="83">
        <f t="shared" si="7"/>
        <v>0.875</v>
      </c>
      <c r="AV27" s="56">
        <f t="shared" si="8"/>
        <v>0</v>
      </c>
      <c r="AW27" s="94">
        <f>Tabla11[[#This Row],[%AD]]-Tabla11[[#This Row],[%AP]]</f>
        <v>0</v>
      </c>
      <c r="AY27" s="126" t="s">
        <v>342</v>
      </c>
      <c r="AZ27" s="56">
        <v>4</v>
      </c>
      <c r="BA27" s="37">
        <v>4.0999999999999996</v>
      </c>
      <c r="BB27" s="56" t="str">
        <f t="shared" si="14"/>
        <v>PW 4.1</v>
      </c>
      <c r="BC27" s="56">
        <f>COUNTIFS('CMMI-to-NIST'!$I$3:$I$1000,$BB27,'CMMI-to-NIST'!$F$3:$F$1000,$AM$47)</f>
        <v>2</v>
      </c>
      <c r="BD27" s="56">
        <f>COUNTIFS('CMMI-to-NIST'!$I$3:$I$1000,$BB27,'CMMI-to-NIST'!$F$3:$F$1000,$AM$48)</f>
        <v>6</v>
      </c>
      <c r="BE27" s="56">
        <f>COUNTIFS('CMMI-to-NIST'!$I$3:$I$1000,$BB27,'CMMI-to-NIST'!$F$3:$F$1000,$AM$49)</f>
        <v>0</v>
      </c>
      <c r="BF27" s="86">
        <f t="shared" si="15"/>
        <v>8</v>
      </c>
    </row>
    <row r="28" spans="1:58" x14ac:dyDescent="0.25">
      <c r="W28" s="56">
        <v>3</v>
      </c>
      <c r="X28" s="56" t="s">
        <v>544</v>
      </c>
      <c r="Y28" s="56" t="s">
        <v>33</v>
      </c>
      <c r="Z28" s="56">
        <v>3.3</v>
      </c>
      <c r="AA28" s="85" t="s">
        <v>677</v>
      </c>
      <c r="AB28" s="56" t="str">
        <f t="shared" si="9"/>
        <v>NO</v>
      </c>
      <c r="AC28" s="56">
        <f>COUNTIFS('CMMI-to-NIST'!$D$3:$D$1000,$AA28,'CMMI-to-NIST'!$F$3:$F$1000,$AM$47)</f>
        <v>0</v>
      </c>
      <c r="AD28" s="56">
        <f t="shared" si="20"/>
        <v>0</v>
      </c>
      <c r="AE28" s="56" t="str">
        <f t="shared" si="10"/>
        <v>NO</v>
      </c>
      <c r="AF28" s="56">
        <f>COUNTIFS('CMMI-to-NIST'!$D$3:$D$1000,$AA28,'CMMI-to-NIST'!$F$3:$F$1000,$AM$48)</f>
        <v>0</v>
      </c>
      <c r="AG28" s="56">
        <f t="shared" si="11"/>
        <v>0</v>
      </c>
      <c r="AH28" s="56" t="str">
        <f t="shared" si="12"/>
        <v>NO</v>
      </c>
      <c r="AI28" s="56">
        <f>COUNTIFS('CMMI-to-NIST'!$D$3:$D$1000,$AA28,'CMMI-to-NIST'!$F$3:$F$1000,$AM$49)</f>
        <v>0</v>
      </c>
      <c r="AJ28" s="86">
        <f t="shared" si="13"/>
        <v>0</v>
      </c>
      <c r="AL28" s="93" t="s">
        <v>279</v>
      </c>
      <c r="AM28" s="37">
        <v>12</v>
      </c>
      <c r="AN28" s="38">
        <f t="shared" si="0"/>
        <v>2</v>
      </c>
      <c r="AO28" s="71">
        <f t="shared" si="1"/>
        <v>0.16666666666666666</v>
      </c>
      <c r="AP28" s="38">
        <f t="shared" si="2"/>
        <v>5</v>
      </c>
      <c r="AQ28" s="71">
        <f t="shared" si="3"/>
        <v>0.41666666666666669</v>
      </c>
      <c r="AR28" s="82">
        <f t="shared" si="4"/>
        <v>3</v>
      </c>
      <c r="AS28" s="83">
        <f t="shared" si="5"/>
        <v>0.25</v>
      </c>
      <c r="AT28" s="38">
        <f t="shared" si="6"/>
        <v>5</v>
      </c>
      <c r="AU28" s="83">
        <f t="shared" si="7"/>
        <v>0.41666666666666669</v>
      </c>
      <c r="AV28" s="56">
        <f t="shared" si="8"/>
        <v>0</v>
      </c>
      <c r="AW28" s="94">
        <f>Tabla11[[#This Row],[%AD]]-Tabla11[[#This Row],[%AP]]</f>
        <v>0</v>
      </c>
      <c r="AY28" s="126" t="s">
        <v>342</v>
      </c>
      <c r="AZ28" s="56">
        <v>4</v>
      </c>
      <c r="BA28" s="37">
        <v>4.2</v>
      </c>
      <c r="BB28" s="56" t="str">
        <f t="shared" si="14"/>
        <v>PW 4.2</v>
      </c>
      <c r="BC28" s="56">
        <f>COUNTIFS('CMMI-to-NIST'!$I$3:$I$1000,$BB28,'CMMI-to-NIST'!$F$3:$F$1000,$AM$47)</f>
        <v>0</v>
      </c>
      <c r="BD28" s="56">
        <f>COUNTIFS('CMMI-to-NIST'!$I$3:$I$1000,$BB28,'CMMI-to-NIST'!$F$3:$F$1000,$AM$48)</f>
        <v>7</v>
      </c>
      <c r="BE28" s="56">
        <f>COUNTIFS('CMMI-to-NIST'!$I$3:$I$1000,$BB28,'CMMI-to-NIST'!$F$3:$F$1000,$AM$49)</f>
        <v>2</v>
      </c>
      <c r="BF28" s="86">
        <f t="shared" si="15"/>
        <v>9</v>
      </c>
    </row>
    <row r="29" spans="1:58" x14ac:dyDescent="0.25">
      <c r="W29" s="56">
        <v>1</v>
      </c>
      <c r="X29" s="56" t="s">
        <v>543</v>
      </c>
      <c r="Y29" s="56" t="s">
        <v>55</v>
      </c>
      <c r="Z29" s="56">
        <v>1.1000000000000001</v>
      </c>
      <c r="AA29" s="85" t="s">
        <v>678</v>
      </c>
      <c r="AB29" s="56" t="str">
        <f t="shared" si="9"/>
        <v>NO</v>
      </c>
      <c r="AC29" s="56">
        <f>COUNTIFS('CMMI-to-NIST'!$D$3:$D$1000,$AA29,'CMMI-to-NIST'!$F$3:$F$1000,$AM$47)</f>
        <v>0</v>
      </c>
      <c r="AD29" s="56">
        <f t="shared" si="20"/>
        <v>0</v>
      </c>
      <c r="AE29" s="56" t="str">
        <f t="shared" si="10"/>
        <v>NO</v>
      </c>
      <c r="AF29" s="56">
        <f>COUNTIFS('CMMI-to-NIST'!$D$3:$D$1000,$AA29,'CMMI-to-NIST'!$F$3:$F$1000,$AM$48)</f>
        <v>0</v>
      </c>
      <c r="AG29" s="56">
        <f t="shared" si="11"/>
        <v>0</v>
      </c>
      <c r="AH29" s="56" t="str">
        <f t="shared" si="12"/>
        <v>NO</v>
      </c>
      <c r="AI29" s="56">
        <f>COUNTIFS('CMMI-to-NIST'!$D$3:$D$1000,$AA29,'CMMI-to-NIST'!$F$3:$F$1000,$AM$49)</f>
        <v>0</v>
      </c>
      <c r="AJ29" s="86">
        <f t="shared" si="13"/>
        <v>0</v>
      </c>
      <c r="AL29" s="93" t="s">
        <v>264</v>
      </c>
      <c r="AM29" s="37">
        <v>8</v>
      </c>
      <c r="AN29" s="38">
        <f t="shared" si="0"/>
        <v>0</v>
      </c>
      <c r="AO29" s="71">
        <f t="shared" si="1"/>
        <v>0</v>
      </c>
      <c r="AP29" s="38">
        <f t="shared" si="2"/>
        <v>1</v>
      </c>
      <c r="AQ29" s="71">
        <f t="shared" si="3"/>
        <v>0.125</v>
      </c>
      <c r="AR29" s="82">
        <f t="shared" si="4"/>
        <v>1</v>
      </c>
      <c r="AS29" s="83">
        <f t="shared" si="5"/>
        <v>0.125</v>
      </c>
      <c r="AT29" s="38">
        <f t="shared" si="6"/>
        <v>1</v>
      </c>
      <c r="AU29" s="83">
        <f t="shared" si="7"/>
        <v>0.125</v>
      </c>
      <c r="AV29" s="56">
        <f t="shared" si="8"/>
        <v>0</v>
      </c>
      <c r="AW29" s="94">
        <f>Tabla11[[#This Row],[%AD]]-Tabla11[[#This Row],[%AP]]</f>
        <v>0</v>
      </c>
      <c r="AY29" s="126" t="s">
        <v>342</v>
      </c>
      <c r="AZ29" s="56">
        <v>4</v>
      </c>
      <c r="BA29" s="37">
        <v>4.3</v>
      </c>
      <c r="BB29" s="56" t="str">
        <f t="shared" si="14"/>
        <v>PW 4.3</v>
      </c>
      <c r="BC29" s="56">
        <f>COUNTIFS('CMMI-to-NIST'!$I$3:$I$1000,$BB29,'CMMI-to-NIST'!$F$3:$F$1000,$AM$47)</f>
        <v>0</v>
      </c>
      <c r="BD29" s="56">
        <f>COUNTIFS('CMMI-to-NIST'!$I$3:$I$1000,$BB29,'CMMI-to-NIST'!$F$3:$F$1000,$AM$48)</f>
        <v>0</v>
      </c>
      <c r="BE29" s="56">
        <f>COUNTIFS('CMMI-to-NIST'!$I$3:$I$1000,$BB29,'CMMI-to-NIST'!$F$3:$F$1000,$AM$49)</f>
        <v>0</v>
      </c>
      <c r="BF29" s="86">
        <f t="shared" si="15"/>
        <v>0</v>
      </c>
    </row>
    <row r="30" spans="1:58" x14ac:dyDescent="0.25">
      <c r="W30" s="56">
        <v>1</v>
      </c>
      <c r="X30" s="56" t="s">
        <v>543</v>
      </c>
      <c r="Y30" s="56" t="s">
        <v>55</v>
      </c>
      <c r="Z30" s="56">
        <v>1.2</v>
      </c>
      <c r="AA30" s="85" t="s">
        <v>679</v>
      </c>
      <c r="AB30" s="56" t="str">
        <f t="shared" si="9"/>
        <v>NO</v>
      </c>
      <c r="AC30" s="56">
        <f>COUNTIFS('CMMI-to-NIST'!$D$3:$D$1000,$AA30,'CMMI-to-NIST'!$F$3:$F$1000,$AM$47)</f>
        <v>0</v>
      </c>
      <c r="AD30" s="56">
        <f t="shared" si="20"/>
        <v>0</v>
      </c>
      <c r="AE30" s="56" t="str">
        <f t="shared" si="10"/>
        <v>YES</v>
      </c>
      <c r="AF30" s="56">
        <f>COUNTIFS('CMMI-to-NIST'!$D$3:$D$1000,$AA30,'CMMI-to-NIST'!$F$3:$F$1000,$AM$48)</f>
        <v>1</v>
      </c>
      <c r="AG30" s="56">
        <f t="shared" si="11"/>
        <v>1</v>
      </c>
      <c r="AH30" s="56" t="str">
        <f t="shared" si="12"/>
        <v>YES</v>
      </c>
      <c r="AI30" s="56">
        <f>COUNTIFS('CMMI-to-NIST'!$D$3:$D$1000,$AA30,'CMMI-to-NIST'!$F$3:$F$1000,$AM$49)</f>
        <v>0</v>
      </c>
      <c r="AJ30" s="86">
        <f t="shared" si="13"/>
        <v>1</v>
      </c>
      <c r="AL30" s="93" t="s">
        <v>273</v>
      </c>
      <c r="AM30" s="37">
        <v>5</v>
      </c>
      <c r="AN30" s="38">
        <f t="shared" si="0"/>
        <v>0</v>
      </c>
      <c r="AO30" s="71">
        <f t="shared" si="1"/>
        <v>0</v>
      </c>
      <c r="AP30" s="38">
        <f t="shared" si="2"/>
        <v>1</v>
      </c>
      <c r="AQ30" s="71">
        <f t="shared" si="3"/>
        <v>0.2</v>
      </c>
      <c r="AR30" s="82">
        <f t="shared" si="4"/>
        <v>1</v>
      </c>
      <c r="AS30" s="83">
        <f t="shared" si="5"/>
        <v>0.2</v>
      </c>
      <c r="AT30" s="38">
        <f t="shared" si="6"/>
        <v>1</v>
      </c>
      <c r="AU30" s="83">
        <f t="shared" si="7"/>
        <v>0.2</v>
      </c>
      <c r="AV30" s="56">
        <f t="shared" si="8"/>
        <v>0</v>
      </c>
      <c r="AW30" s="94">
        <f>Tabla11[[#This Row],[%AD]]-Tabla11[[#This Row],[%AP]]</f>
        <v>0</v>
      </c>
      <c r="AY30" s="126" t="s">
        <v>342</v>
      </c>
      <c r="AZ30" s="56">
        <v>4</v>
      </c>
      <c r="BA30" s="37">
        <v>4.4000000000000004</v>
      </c>
      <c r="BB30" s="56" t="str">
        <f t="shared" si="14"/>
        <v>PW 4.4</v>
      </c>
      <c r="BC30" s="56">
        <f>COUNTIFS('CMMI-to-NIST'!$I$3:$I$1000,$BB30,'CMMI-to-NIST'!$F$3:$F$1000,$AM$47)</f>
        <v>1</v>
      </c>
      <c r="BD30" s="56">
        <f>COUNTIFS('CMMI-to-NIST'!$I$3:$I$1000,$BB30,'CMMI-to-NIST'!$F$3:$F$1000,$AM$48)</f>
        <v>9</v>
      </c>
      <c r="BE30" s="56">
        <f>COUNTIFS('CMMI-to-NIST'!$I$3:$I$1000,$BB30,'CMMI-to-NIST'!$F$3:$F$1000,$AM$49)</f>
        <v>1</v>
      </c>
      <c r="BF30" s="86">
        <f t="shared" si="15"/>
        <v>11</v>
      </c>
    </row>
    <row r="31" spans="1:58" x14ac:dyDescent="0.25">
      <c r="W31" s="56">
        <v>2</v>
      </c>
      <c r="X31" s="56" t="s">
        <v>543</v>
      </c>
      <c r="Y31" s="56" t="s">
        <v>55</v>
      </c>
      <c r="Z31" s="56">
        <v>2.1</v>
      </c>
      <c r="AA31" s="85" t="s">
        <v>680</v>
      </c>
      <c r="AB31" s="56" t="str">
        <f t="shared" si="9"/>
        <v>NO</v>
      </c>
      <c r="AC31" s="56">
        <f>COUNTIFS('CMMI-to-NIST'!$D$3:$D$1000,$AA31,'CMMI-to-NIST'!$F$3:$F$1000,$AM$47)</f>
        <v>0</v>
      </c>
      <c r="AD31" s="56">
        <f t="shared" si="20"/>
        <v>0</v>
      </c>
      <c r="AE31" s="56" t="str">
        <f t="shared" si="10"/>
        <v>NO</v>
      </c>
      <c r="AF31" s="56">
        <f>COUNTIFS('CMMI-to-NIST'!$D$3:$D$1000,$AA31,'CMMI-to-NIST'!$F$3:$F$1000,$AM$48)</f>
        <v>0</v>
      </c>
      <c r="AG31" s="56">
        <f t="shared" si="11"/>
        <v>0</v>
      </c>
      <c r="AH31" s="56" t="str">
        <f t="shared" si="12"/>
        <v>NO</v>
      </c>
      <c r="AI31" s="56">
        <f>COUNTIFS('CMMI-to-NIST'!$D$3:$D$1000,$AA31,'CMMI-to-NIST'!$F$3:$F$1000,$AM$49)</f>
        <v>0</v>
      </c>
      <c r="AJ31" s="86">
        <f t="shared" si="13"/>
        <v>0</v>
      </c>
      <c r="AL31" s="93" t="s">
        <v>292</v>
      </c>
      <c r="AM31" s="37">
        <v>10</v>
      </c>
      <c r="AN31" s="38">
        <f t="shared" si="0"/>
        <v>2</v>
      </c>
      <c r="AO31" s="71">
        <f t="shared" si="1"/>
        <v>0.2</v>
      </c>
      <c r="AP31" s="38">
        <f t="shared" si="2"/>
        <v>10</v>
      </c>
      <c r="AQ31" s="71">
        <f t="shared" si="3"/>
        <v>1</v>
      </c>
      <c r="AR31" s="82">
        <f t="shared" si="4"/>
        <v>8</v>
      </c>
      <c r="AS31" s="83">
        <f t="shared" si="5"/>
        <v>0.8</v>
      </c>
      <c r="AT31" s="38">
        <f t="shared" si="6"/>
        <v>10</v>
      </c>
      <c r="AU31" s="83">
        <f t="shared" si="7"/>
        <v>1</v>
      </c>
      <c r="AV31" s="56">
        <f t="shared" si="8"/>
        <v>0</v>
      </c>
      <c r="AW31" s="94">
        <f>Tabla11[[#This Row],[%AD]]-Tabla11[[#This Row],[%AP]]</f>
        <v>0</v>
      </c>
      <c r="AY31" s="126" t="s">
        <v>342</v>
      </c>
      <c r="AZ31" s="56">
        <v>4</v>
      </c>
      <c r="BA31" s="37">
        <v>4.5</v>
      </c>
      <c r="BB31" s="56" t="str">
        <f t="shared" si="14"/>
        <v>PW 4.5</v>
      </c>
      <c r="BC31" s="56">
        <f>COUNTIFS('CMMI-to-NIST'!$I$3:$I$1000,$BB31,'CMMI-to-NIST'!$F$3:$F$1000,$AM$47)</f>
        <v>0</v>
      </c>
      <c r="BD31" s="56">
        <f>COUNTIFS('CMMI-to-NIST'!$I$3:$I$1000,$BB31,'CMMI-to-NIST'!$F$3:$F$1000,$AM$48)</f>
        <v>0</v>
      </c>
      <c r="BE31" s="56">
        <f>COUNTIFS('CMMI-to-NIST'!$I$3:$I$1000,$BB31,'CMMI-to-NIST'!$F$3:$F$1000,$AM$49)</f>
        <v>0</v>
      </c>
      <c r="BF31" s="86">
        <f t="shared" si="15"/>
        <v>0</v>
      </c>
    </row>
    <row r="32" spans="1:58" x14ac:dyDescent="0.25">
      <c r="W32" s="56">
        <v>2</v>
      </c>
      <c r="X32" s="56" t="s">
        <v>543</v>
      </c>
      <c r="Y32" s="56" t="s">
        <v>55</v>
      </c>
      <c r="Z32" s="56">
        <v>2.2000000000000002</v>
      </c>
      <c r="AA32" s="85" t="s">
        <v>681</v>
      </c>
      <c r="AB32" s="56" t="str">
        <f t="shared" si="9"/>
        <v>NO</v>
      </c>
      <c r="AC32" s="56">
        <f>COUNTIFS('CMMI-to-NIST'!$D$3:$D$1000,$AA32,'CMMI-to-NIST'!$F$3:$F$1000,$AM$47)</f>
        <v>0</v>
      </c>
      <c r="AD32" s="56">
        <f t="shared" si="20"/>
        <v>0</v>
      </c>
      <c r="AE32" s="56" t="str">
        <f t="shared" si="10"/>
        <v>NO</v>
      </c>
      <c r="AF32" s="56">
        <f>COUNTIFS('CMMI-to-NIST'!$D$3:$D$1000,$AA32,'CMMI-to-NIST'!$F$3:$F$1000,$AM$48)</f>
        <v>0</v>
      </c>
      <c r="AG32" s="56">
        <f t="shared" si="11"/>
        <v>0</v>
      </c>
      <c r="AH32" s="56" t="str">
        <f t="shared" si="12"/>
        <v>NO</v>
      </c>
      <c r="AI32" s="56">
        <f>COUNTIFS('CMMI-to-NIST'!$D$3:$D$1000,$AA32,'CMMI-to-NIST'!$F$3:$F$1000,$AM$49)</f>
        <v>0</v>
      </c>
      <c r="AJ32" s="86">
        <f t="shared" si="13"/>
        <v>0</v>
      </c>
      <c r="AL32" s="93" t="s">
        <v>305</v>
      </c>
      <c r="AM32" s="37">
        <v>7</v>
      </c>
      <c r="AN32" s="38">
        <f t="shared" si="0"/>
        <v>4</v>
      </c>
      <c r="AO32" s="71">
        <f t="shared" si="1"/>
        <v>0.5714285714285714</v>
      </c>
      <c r="AP32" s="38">
        <f t="shared" si="2"/>
        <v>7</v>
      </c>
      <c r="AQ32" s="71">
        <f t="shared" si="3"/>
        <v>1</v>
      </c>
      <c r="AR32" s="82">
        <f t="shared" si="4"/>
        <v>3</v>
      </c>
      <c r="AS32" s="83">
        <f t="shared" si="5"/>
        <v>0.4285714285714286</v>
      </c>
      <c r="AT32" s="38">
        <f t="shared" si="6"/>
        <v>7</v>
      </c>
      <c r="AU32" s="83">
        <f t="shared" si="7"/>
        <v>1</v>
      </c>
      <c r="AV32" s="56">
        <f t="shared" si="8"/>
        <v>0</v>
      </c>
      <c r="AW32" s="94">
        <f>Tabla11[[#This Row],[%AD]]-Tabla11[[#This Row],[%AP]]</f>
        <v>0</v>
      </c>
      <c r="AY32" s="126" t="s">
        <v>342</v>
      </c>
      <c r="AZ32" s="56">
        <v>5</v>
      </c>
      <c r="BA32" s="37">
        <v>5.0999999999999996</v>
      </c>
      <c r="BB32" s="56" t="str">
        <f t="shared" si="14"/>
        <v>PW 5.1</v>
      </c>
      <c r="BC32" s="56">
        <f>COUNTIFS('CMMI-to-NIST'!$I$3:$I$1000,$BB32,'CMMI-to-NIST'!$F$3:$F$1000,$AM$47)</f>
        <v>0</v>
      </c>
      <c r="BD32" s="56">
        <f>COUNTIFS('CMMI-to-NIST'!$I$3:$I$1000,$BB32,'CMMI-to-NIST'!$F$3:$F$1000,$AM$48)</f>
        <v>14</v>
      </c>
      <c r="BE32" s="56">
        <f>COUNTIFS('CMMI-to-NIST'!$I$3:$I$1000,$BB32,'CMMI-to-NIST'!$F$3:$F$1000,$AM$49)</f>
        <v>0</v>
      </c>
      <c r="BF32" s="86">
        <f t="shared" si="15"/>
        <v>14</v>
      </c>
    </row>
    <row r="33" spans="23:58" x14ac:dyDescent="0.25">
      <c r="W33" s="56">
        <v>2</v>
      </c>
      <c r="X33" s="56" t="s">
        <v>543</v>
      </c>
      <c r="Y33" s="56" t="s">
        <v>55</v>
      </c>
      <c r="Z33" s="56">
        <v>2.2999999999999998</v>
      </c>
      <c r="AA33" s="85" t="s">
        <v>682</v>
      </c>
      <c r="AB33" s="56" t="str">
        <f t="shared" si="9"/>
        <v>NO</v>
      </c>
      <c r="AC33" s="56">
        <f>COUNTIFS('CMMI-to-NIST'!$D$3:$D$1000,$AA33,'CMMI-to-NIST'!$F$3:$F$1000,$AM$47)</f>
        <v>0</v>
      </c>
      <c r="AD33" s="56">
        <f t="shared" si="20"/>
        <v>0</v>
      </c>
      <c r="AE33" s="56" t="str">
        <f t="shared" si="10"/>
        <v>NO</v>
      </c>
      <c r="AF33" s="56">
        <f>COUNTIFS('CMMI-to-NIST'!$D$3:$D$1000,$AA33,'CMMI-to-NIST'!$F$3:$F$1000,$AM$48)</f>
        <v>0</v>
      </c>
      <c r="AG33" s="56">
        <f t="shared" si="11"/>
        <v>0</v>
      </c>
      <c r="AH33" s="56" t="str">
        <f t="shared" si="12"/>
        <v>NO</v>
      </c>
      <c r="AI33" s="56">
        <f>COUNTIFS('CMMI-to-NIST'!$D$3:$D$1000,$AA33,'CMMI-to-NIST'!$F$3:$F$1000,$AM$49)</f>
        <v>0</v>
      </c>
      <c r="AJ33" s="86">
        <f t="shared" si="13"/>
        <v>0</v>
      </c>
      <c r="AL33" s="98" t="s">
        <v>313</v>
      </c>
      <c r="AM33" s="99">
        <v>7</v>
      </c>
      <c r="AN33" s="100">
        <f t="shared" si="0"/>
        <v>0</v>
      </c>
      <c r="AO33" s="101">
        <f t="shared" si="1"/>
        <v>0</v>
      </c>
      <c r="AP33" s="100">
        <f t="shared" si="2"/>
        <v>0</v>
      </c>
      <c r="AQ33" s="101">
        <f t="shared" si="3"/>
        <v>0</v>
      </c>
      <c r="AR33" s="102">
        <f t="shared" si="4"/>
        <v>0</v>
      </c>
      <c r="AS33" s="103">
        <f t="shared" si="5"/>
        <v>0</v>
      </c>
      <c r="AT33" s="100">
        <f t="shared" si="6"/>
        <v>1</v>
      </c>
      <c r="AU33" s="103">
        <f t="shared" si="7"/>
        <v>0.14285714285714285</v>
      </c>
      <c r="AV33" s="63">
        <f t="shared" si="8"/>
        <v>1</v>
      </c>
      <c r="AW33" s="104">
        <f>Tabla11[[#This Row],[%AD]]-Tabla11[[#This Row],[%AP]]</f>
        <v>0.14285714285714285</v>
      </c>
      <c r="AY33" s="126" t="s">
        <v>342</v>
      </c>
      <c r="AZ33" s="56">
        <v>5</v>
      </c>
      <c r="BA33" s="37">
        <v>5.2</v>
      </c>
      <c r="BB33" s="56" t="str">
        <f t="shared" si="14"/>
        <v>PW 5.2</v>
      </c>
      <c r="BC33" s="56">
        <f>COUNTIFS('CMMI-to-NIST'!$I$3:$I$1000,$BB33,'CMMI-to-NIST'!$F$3:$F$1000,$AM$47)</f>
        <v>0</v>
      </c>
      <c r="BD33" s="56">
        <f>COUNTIFS('CMMI-to-NIST'!$I$3:$I$1000,$BB33,'CMMI-to-NIST'!$F$3:$F$1000,$AM$48)</f>
        <v>0</v>
      </c>
      <c r="BE33" s="56">
        <f>COUNTIFS('CMMI-to-NIST'!$I$3:$I$1000,$BB33,'CMMI-to-NIST'!$F$3:$F$1000,$AM$49)</f>
        <v>0</v>
      </c>
      <c r="BF33" s="86">
        <f t="shared" si="15"/>
        <v>0</v>
      </c>
    </row>
    <row r="34" spans="23:58" x14ac:dyDescent="0.25">
      <c r="W34" s="56">
        <v>2</v>
      </c>
      <c r="X34" s="56" t="s">
        <v>543</v>
      </c>
      <c r="Y34" s="56" t="s">
        <v>55</v>
      </c>
      <c r="Z34" s="56">
        <v>2.4</v>
      </c>
      <c r="AA34" s="85" t="s">
        <v>683</v>
      </c>
      <c r="AB34" s="56" t="str">
        <f t="shared" si="9"/>
        <v>NO</v>
      </c>
      <c r="AC34" s="56">
        <f>COUNTIFS('CMMI-to-NIST'!$D$3:$D$1000,$AA34,'CMMI-to-NIST'!$F$3:$F$1000,$AM$47)</f>
        <v>0</v>
      </c>
      <c r="AD34" s="56">
        <f t="shared" si="20"/>
        <v>0</v>
      </c>
      <c r="AE34" s="56" t="str">
        <f t="shared" si="10"/>
        <v>NO</v>
      </c>
      <c r="AF34" s="56">
        <f>COUNTIFS('CMMI-to-NIST'!$D$3:$D$1000,$AA34,'CMMI-to-NIST'!$F$3:$F$1000,$AM$48)</f>
        <v>0</v>
      </c>
      <c r="AG34" s="56">
        <f t="shared" si="11"/>
        <v>0</v>
      </c>
      <c r="AH34" s="56" t="str">
        <f t="shared" si="12"/>
        <v>NO</v>
      </c>
      <c r="AI34" s="56">
        <f>COUNTIFS('CMMI-to-NIST'!$D$3:$D$1000,$AA34,'CMMI-to-NIST'!$F$3:$F$1000,$AM$49)</f>
        <v>0</v>
      </c>
      <c r="AJ34" s="86">
        <f t="shared" si="13"/>
        <v>0</v>
      </c>
      <c r="AY34" s="126" t="s">
        <v>342</v>
      </c>
      <c r="AZ34" s="56">
        <v>6</v>
      </c>
      <c r="BA34" s="37">
        <v>6.1</v>
      </c>
      <c r="BB34" s="56" t="str">
        <f t="shared" si="14"/>
        <v>PW 6.1</v>
      </c>
      <c r="BC34" s="56">
        <f>COUNTIFS('CMMI-to-NIST'!$I$3:$I$1000,$BB34,'CMMI-to-NIST'!$F$3:$F$1000,$AM$47)</f>
        <v>0</v>
      </c>
      <c r="BD34" s="56">
        <f>COUNTIFS('CMMI-to-NIST'!$I$3:$I$1000,$BB34,'CMMI-to-NIST'!$F$3:$F$1000,$AM$48)</f>
        <v>3</v>
      </c>
      <c r="BE34" s="56">
        <f>COUNTIFS('CMMI-to-NIST'!$I$3:$I$1000,$BB34,'CMMI-to-NIST'!$F$3:$F$1000,$AM$49)</f>
        <v>1</v>
      </c>
      <c r="BF34" s="86">
        <f t="shared" si="15"/>
        <v>4</v>
      </c>
    </row>
    <row r="35" spans="23:58" x14ac:dyDescent="0.25">
      <c r="W35" s="56">
        <v>2</v>
      </c>
      <c r="X35" s="56" t="s">
        <v>543</v>
      </c>
      <c r="Y35" s="56" t="s">
        <v>55</v>
      </c>
      <c r="Z35" s="56">
        <v>2.5</v>
      </c>
      <c r="AA35" s="85" t="s">
        <v>684</v>
      </c>
      <c r="AB35" s="56" t="str">
        <f t="shared" si="9"/>
        <v>NO</v>
      </c>
      <c r="AC35" s="56">
        <f>COUNTIFS('CMMI-to-NIST'!$D$3:$D$1000,$AA35,'CMMI-to-NIST'!$F$3:$F$1000,$AM$47)</f>
        <v>0</v>
      </c>
      <c r="AD35" s="56">
        <f t="shared" si="20"/>
        <v>0</v>
      </c>
      <c r="AE35" s="56" t="str">
        <f t="shared" si="10"/>
        <v>NO</v>
      </c>
      <c r="AF35" s="56">
        <f>COUNTIFS('CMMI-to-NIST'!$D$3:$D$1000,$AA35,'CMMI-to-NIST'!$F$3:$F$1000,$AM$48)</f>
        <v>0</v>
      </c>
      <c r="AG35" s="56">
        <f t="shared" si="11"/>
        <v>0</v>
      </c>
      <c r="AH35" s="56" t="str">
        <f t="shared" si="12"/>
        <v>NO</v>
      </c>
      <c r="AI35" s="56">
        <f>COUNTIFS('CMMI-to-NIST'!$D$3:$D$1000,$AA35,'CMMI-to-NIST'!$F$3:$F$1000,$AM$49)</f>
        <v>0</v>
      </c>
      <c r="AJ35" s="86">
        <f t="shared" si="13"/>
        <v>0</v>
      </c>
      <c r="AL35" s="170" t="s">
        <v>632</v>
      </c>
      <c r="AM35" s="171"/>
      <c r="AN35" s="171"/>
      <c r="AO35" s="171"/>
      <c r="AP35" s="171"/>
      <c r="AQ35" s="171"/>
      <c r="AR35" s="171"/>
      <c r="AS35" s="171"/>
      <c r="AT35" s="171"/>
      <c r="AU35" s="171"/>
      <c r="AV35" s="171"/>
      <c r="AW35" s="172"/>
      <c r="AY35" s="126" t="s">
        <v>342</v>
      </c>
      <c r="AZ35" s="56">
        <v>6</v>
      </c>
      <c r="BA35" s="37">
        <v>6.2</v>
      </c>
      <c r="BB35" s="56" t="str">
        <f t="shared" si="14"/>
        <v>PW 6.2</v>
      </c>
      <c r="BC35" s="56">
        <f>COUNTIFS('CMMI-to-NIST'!$I$3:$I$1000,$BB35,'CMMI-to-NIST'!$F$3:$F$1000,$AM$47)</f>
        <v>0</v>
      </c>
      <c r="BD35" s="56">
        <f>COUNTIFS('CMMI-to-NIST'!$I$3:$I$1000,$BB35,'CMMI-to-NIST'!$F$3:$F$1000,$AM$48)</f>
        <v>2</v>
      </c>
      <c r="BE35" s="56">
        <f>COUNTIFS('CMMI-to-NIST'!$I$3:$I$1000,$BB35,'CMMI-to-NIST'!$F$3:$F$1000,$AM$49)</f>
        <v>1</v>
      </c>
      <c r="BF35" s="86">
        <f t="shared" si="15"/>
        <v>3</v>
      </c>
    </row>
    <row r="36" spans="23:58" ht="15" customHeight="1" x14ac:dyDescent="0.25">
      <c r="W36" s="56">
        <v>3</v>
      </c>
      <c r="X36" s="56" t="s">
        <v>543</v>
      </c>
      <c r="Y36" s="56" t="s">
        <v>55</v>
      </c>
      <c r="Z36" s="56">
        <v>3.1</v>
      </c>
      <c r="AA36" s="85" t="s">
        <v>685</v>
      </c>
      <c r="AB36" s="56" t="str">
        <f t="shared" si="9"/>
        <v>NO</v>
      </c>
      <c r="AC36" s="56">
        <f>COUNTIFS('CMMI-to-NIST'!$D$3:$D$1000,$AA36,'CMMI-to-NIST'!$F$3:$F$1000,$AM$47)</f>
        <v>0</v>
      </c>
      <c r="AD36" s="56">
        <f t="shared" si="20"/>
        <v>0</v>
      </c>
      <c r="AE36" s="56" t="str">
        <f t="shared" si="10"/>
        <v>YES</v>
      </c>
      <c r="AF36" s="56">
        <f>COUNTIFS('CMMI-to-NIST'!$D$3:$D$1000,$AA36,'CMMI-to-NIST'!$F$3:$F$1000,$AM$48)</f>
        <v>1</v>
      </c>
      <c r="AG36" s="56">
        <f t="shared" si="11"/>
        <v>1</v>
      </c>
      <c r="AH36" s="56" t="str">
        <f t="shared" si="12"/>
        <v>YES</v>
      </c>
      <c r="AI36" s="56">
        <f>COUNTIFS('CMMI-to-NIST'!$D$3:$D$1000,$AA36,'CMMI-to-NIST'!$F$3:$F$1000,$AM$49)</f>
        <v>0</v>
      </c>
      <c r="AJ36" s="86">
        <f t="shared" si="13"/>
        <v>1</v>
      </c>
      <c r="AL36" s="95" t="s">
        <v>542</v>
      </c>
      <c r="AM36" s="96" t="s">
        <v>538</v>
      </c>
      <c r="AN36" s="97" t="s">
        <v>641</v>
      </c>
      <c r="AO36" s="97" t="s">
        <v>932</v>
      </c>
      <c r="AP36" s="105" t="s">
        <v>646</v>
      </c>
      <c r="AQ36" s="108" t="s">
        <v>933</v>
      </c>
      <c r="AR36" s="105" t="s">
        <v>639</v>
      </c>
      <c r="AS36" s="105" t="s">
        <v>934</v>
      </c>
      <c r="AT36" s="106" t="s">
        <v>647</v>
      </c>
      <c r="AU36" s="106" t="s">
        <v>935</v>
      </c>
      <c r="AV36" s="106" t="s">
        <v>640</v>
      </c>
      <c r="AW36" s="107" t="s">
        <v>936</v>
      </c>
      <c r="AY36" s="126" t="s">
        <v>342</v>
      </c>
      <c r="AZ36" s="56">
        <v>7</v>
      </c>
      <c r="BA36" s="37">
        <v>7.1</v>
      </c>
      <c r="BB36" s="56" t="str">
        <f t="shared" si="14"/>
        <v>PW 7.1</v>
      </c>
      <c r="BC36" s="56">
        <f>COUNTIFS('CMMI-to-NIST'!$I$3:$I$1000,$BB36,'CMMI-to-NIST'!$F$3:$F$1000,$AM$47)</f>
        <v>3</v>
      </c>
      <c r="BD36" s="56">
        <f>COUNTIFS('CMMI-to-NIST'!$I$3:$I$1000,$BB36,'CMMI-to-NIST'!$F$3:$F$1000,$AM$48)</f>
        <v>2</v>
      </c>
      <c r="BE36" s="56">
        <f>COUNTIFS('CMMI-to-NIST'!$I$3:$I$1000,$BB36,'CMMI-to-NIST'!$F$3:$F$1000,$AM$49)</f>
        <v>0</v>
      </c>
      <c r="BF36" s="86">
        <f t="shared" si="15"/>
        <v>5</v>
      </c>
    </row>
    <row r="37" spans="23:58" x14ac:dyDescent="0.25">
      <c r="W37" s="56">
        <v>1</v>
      </c>
      <c r="X37" s="56" t="s">
        <v>545</v>
      </c>
      <c r="Y37" s="56" t="s">
        <v>40</v>
      </c>
      <c r="Z37" s="56">
        <v>1.1000000000000001</v>
      </c>
      <c r="AA37" s="85" t="s">
        <v>686</v>
      </c>
      <c r="AB37" s="56" t="str">
        <f t="shared" si="9"/>
        <v>NO</v>
      </c>
      <c r="AC37" s="56">
        <f>COUNTIFS('CMMI-to-NIST'!$D$3:$D$1000,$AA37,'CMMI-to-NIST'!$F$3:$F$1000,$AM$47)</f>
        <v>0</v>
      </c>
      <c r="AD37" s="56">
        <f t="shared" si="20"/>
        <v>0</v>
      </c>
      <c r="AE37" s="56" t="str">
        <f t="shared" si="10"/>
        <v>YES</v>
      </c>
      <c r="AF37" s="56">
        <f>COUNTIFS('CMMI-to-NIST'!$D$3:$D$1000,$AA37,'CMMI-to-NIST'!$F$3:$F$1000,$AM$48)</f>
        <v>1</v>
      </c>
      <c r="AG37" s="56">
        <f t="shared" si="11"/>
        <v>1</v>
      </c>
      <c r="AH37" s="56" t="str">
        <f t="shared" si="12"/>
        <v>YES</v>
      </c>
      <c r="AI37" s="56">
        <f>COUNTIFS('CMMI-to-NIST'!$D$3:$D$1000,$AA37,'CMMI-to-NIST'!$F$3:$F$1000,$AM$49)</f>
        <v>0</v>
      </c>
      <c r="AJ37" s="86">
        <f t="shared" si="13"/>
        <v>1</v>
      </c>
      <c r="AL37" s="109" t="s">
        <v>543</v>
      </c>
      <c r="AM37" s="56">
        <v>165</v>
      </c>
      <c r="AN37" s="38">
        <f t="shared" ref="AN37:AN45" si="41">COUNTIFS($X$4:$X$279,$AL37,$AB$4:$AB$279,"YES")</f>
        <v>7</v>
      </c>
      <c r="AO37" s="111">
        <f>Tabla12[[#This Row],[EQ]]/Tabla12[[#This Row],[Total]]</f>
        <v>4.2424242424242427E-2</v>
      </c>
      <c r="AP37" s="38">
        <f t="shared" ref="AP37:AP45" si="42">COUNTIFS($X$4:$X$279,$AL37,$AE$4:$AE$279,"YES")</f>
        <v>69</v>
      </c>
      <c r="AQ37" s="111">
        <f>Tabla12[[#This Row],[AP]]/Tabla12[[#This Row],[Total]]</f>
        <v>0.41818181818181815</v>
      </c>
      <c r="AR37" s="112">
        <f>Tabla12[[#This Row],[AP]]-Tabla12[[#This Row],[EQ]]</f>
        <v>62</v>
      </c>
      <c r="AS37" s="111">
        <f>Tabla12[[#This Row],[%AP]]-Tabla12[[#This Row],[%EQ]]</f>
        <v>0.37575757575757573</v>
      </c>
      <c r="AT37" s="38">
        <f t="shared" ref="AT37:AT45" si="43">COUNTIFS($X$4:$X$279,$AL37,$AH$4:$AH$279,"YES")</f>
        <v>78</v>
      </c>
      <c r="AU37" s="83">
        <f>Tabla12[[#This Row],[AD]]/Tabla12[[#This Row],[Total]]</f>
        <v>0.47272727272727272</v>
      </c>
      <c r="AV37" s="56">
        <f>Tabla12[[#This Row],[AD]]-Tabla12[[#This Row],[AP]]</f>
        <v>9</v>
      </c>
      <c r="AW37" s="94">
        <f>Tabla12[[#This Row],[%AD]]-Tabla12[[#This Row],[%AP]]</f>
        <v>5.4545454545454564E-2</v>
      </c>
      <c r="AY37" s="126" t="s">
        <v>342</v>
      </c>
      <c r="AZ37" s="56">
        <v>7</v>
      </c>
      <c r="BA37" s="37">
        <v>7.2</v>
      </c>
      <c r="BB37" s="56" t="str">
        <f t="shared" si="14"/>
        <v>PW 7.2</v>
      </c>
      <c r="BC37" s="56">
        <f>COUNTIFS('CMMI-to-NIST'!$I$3:$I$1000,$BB37,'CMMI-to-NIST'!$F$3:$F$1000,$AM$47)</f>
        <v>1</v>
      </c>
      <c r="BD37" s="56">
        <f>COUNTIFS('CMMI-to-NIST'!$I$3:$I$1000,$BB37,'CMMI-to-NIST'!$F$3:$F$1000,$AM$48)</f>
        <v>7</v>
      </c>
      <c r="BE37" s="56">
        <f>COUNTIFS('CMMI-to-NIST'!$I$3:$I$1000,$BB37,'CMMI-to-NIST'!$F$3:$F$1000,$AM$49)</f>
        <v>0</v>
      </c>
      <c r="BF37" s="86">
        <f t="shared" si="15"/>
        <v>8</v>
      </c>
    </row>
    <row r="38" spans="23:58" x14ac:dyDescent="0.25">
      <c r="W38" s="56">
        <v>1</v>
      </c>
      <c r="X38" s="56" t="s">
        <v>545</v>
      </c>
      <c r="Y38" s="56" t="s">
        <v>40</v>
      </c>
      <c r="Z38" s="56">
        <v>1.2</v>
      </c>
      <c r="AA38" s="85" t="s">
        <v>687</v>
      </c>
      <c r="AB38" s="56" t="str">
        <f t="shared" si="9"/>
        <v>NO</v>
      </c>
      <c r="AC38" s="56">
        <f>COUNTIFS('CMMI-to-NIST'!$D$3:$D$1000,$AA38,'CMMI-to-NIST'!$F$3:$F$1000,$AM$47)</f>
        <v>0</v>
      </c>
      <c r="AD38" s="56">
        <f t="shared" si="20"/>
        <v>0</v>
      </c>
      <c r="AE38" s="56" t="str">
        <f t="shared" si="10"/>
        <v>YES</v>
      </c>
      <c r="AF38" s="56">
        <f>COUNTIFS('CMMI-to-NIST'!$D$3:$D$1000,$AA38,'CMMI-to-NIST'!$F$3:$F$1000,$AM$48)</f>
        <v>2</v>
      </c>
      <c r="AG38" s="56">
        <f t="shared" si="11"/>
        <v>2</v>
      </c>
      <c r="AH38" s="56" t="str">
        <f t="shared" si="12"/>
        <v>YES</v>
      </c>
      <c r="AI38" s="56">
        <f>COUNTIFS('CMMI-to-NIST'!$D$3:$D$1000,$AA38,'CMMI-to-NIST'!$F$3:$F$1000,$AM$49)</f>
        <v>0</v>
      </c>
      <c r="AJ38" s="86">
        <f t="shared" si="13"/>
        <v>2</v>
      </c>
      <c r="AL38" s="109" t="s">
        <v>545</v>
      </c>
      <c r="AM38" s="56">
        <v>13</v>
      </c>
      <c r="AN38" s="49">
        <f t="shared" si="41"/>
        <v>0</v>
      </c>
      <c r="AO38" s="111">
        <f>Tabla12[[#This Row],[EQ]]/Tabla12[[#This Row],[Total]]</f>
        <v>0</v>
      </c>
      <c r="AP38" s="49">
        <f t="shared" si="42"/>
        <v>4</v>
      </c>
      <c r="AQ38" s="111">
        <f>Tabla12[[#This Row],[AP]]/Tabla12[[#This Row],[Total]]</f>
        <v>0.30769230769230771</v>
      </c>
      <c r="AR38" s="112">
        <f>Tabla12[[#This Row],[AP]]-Tabla12[[#This Row],[EQ]]</f>
        <v>4</v>
      </c>
      <c r="AS38" s="111">
        <f>Tabla12[[#This Row],[%AP]]-Tabla12[[#This Row],[%EQ]]</f>
        <v>0.30769230769230771</v>
      </c>
      <c r="AT38" s="116">
        <f t="shared" si="43"/>
        <v>6</v>
      </c>
      <c r="AU38" s="83">
        <f>Tabla12[[#This Row],[AD]]/Tabla12[[#This Row],[Total]]</f>
        <v>0.46153846153846156</v>
      </c>
      <c r="AV38" s="56">
        <f>Tabla12[[#This Row],[AD]]-Tabla12[[#This Row],[AP]]</f>
        <v>2</v>
      </c>
      <c r="AW38" s="94">
        <f>Tabla12[[#This Row],[%AD]]-Tabla12[[#This Row],[%AP]]</f>
        <v>0.15384615384615385</v>
      </c>
      <c r="AY38" s="126" t="s">
        <v>342</v>
      </c>
      <c r="AZ38" s="56">
        <v>8</v>
      </c>
      <c r="BA38" s="37">
        <v>8.1</v>
      </c>
      <c r="BB38" s="56" t="str">
        <f t="shared" si="14"/>
        <v>PW 8.1</v>
      </c>
      <c r="BC38" s="56">
        <f>COUNTIFS('CMMI-to-NIST'!$I$3:$I$1000,$BB38,'CMMI-to-NIST'!$F$3:$F$1000,$AM$47)</f>
        <v>2</v>
      </c>
      <c r="BD38" s="56">
        <f>COUNTIFS('CMMI-to-NIST'!$I$3:$I$1000,$BB38,'CMMI-to-NIST'!$F$3:$F$1000,$AM$48)</f>
        <v>2</v>
      </c>
      <c r="BE38" s="56">
        <f>COUNTIFS('CMMI-to-NIST'!$I$3:$I$1000,$BB38,'CMMI-to-NIST'!$F$3:$F$1000,$AM$49)</f>
        <v>0</v>
      </c>
      <c r="BF38" s="86">
        <f t="shared" si="15"/>
        <v>4</v>
      </c>
    </row>
    <row r="39" spans="23:58" x14ac:dyDescent="0.25">
      <c r="W39" s="56">
        <v>2</v>
      </c>
      <c r="X39" s="56" t="s">
        <v>545</v>
      </c>
      <c r="Y39" s="56" t="s">
        <v>40</v>
      </c>
      <c r="Z39" s="56">
        <v>2.1</v>
      </c>
      <c r="AA39" s="85" t="s">
        <v>688</v>
      </c>
      <c r="AB39" s="56" t="str">
        <f t="shared" si="9"/>
        <v>NO</v>
      </c>
      <c r="AC39" s="56">
        <f>COUNTIFS('CMMI-to-NIST'!$D$3:$D$1000,$AA39,'CMMI-to-NIST'!$F$3:$F$1000,$AM$47)</f>
        <v>0</v>
      </c>
      <c r="AD39" s="56">
        <f t="shared" si="20"/>
        <v>0</v>
      </c>
      <c r="AE39" s="56" t="str">
        <f t="shared" si="10"/>
        <v>YES</v>
      </c>
      <c r="AF39" s="56">
        <f>COUNTIFS('CMMI-to-NIST'!$D$3:$D$1000,$AA39,'CMMI-to-NIST'!$F$3:$F$1000,$AM$48)</f>
        <v>4</v>
      </c>
      <c r="AG39" s="56">
        <f t="shared" si="11"/>
        <v>4</v>
      </c>
      <c r="AH39" s="56" t="str">
        <f t="shared" si="12"/>
        <v>YES</v>
      </c>
      <c r="AI39" s="56">
        <f>COUNTIFS('CMMI-to-NIST'!$D$3:$D$1000,$AA39,'CMMI-to-NIST'!$F$3:$F$1000,$AM$49)</f>
        <v>2</v>
      </c>
      <c r="AJ39" s="86">
        <f t="shared" si="13"/>
        <v>6</v>
      </c>
      <c r="AL39" s="109" t="s">
        <v>549</v>
      </c>
      <c r="AM39" s="56">
        <v>20</v>
      </c>
      <c r="AN39" s="49">
        <f t="shared" si="41"/>
        <v>2</v>
      </c>
      <c r="AO39" s="111">
        <f>Tabla12[[#This Row],[EQ]]/Tabla12[[#This Row],[Total]]</f>
        <v>0.1</v>
      </c>
      <c r="AP39" s="49">
        <f t="shared" si="42"/>
        <v>13</v>
      </c>
      <c r="AQ39" s="111">
        <f>Tabla12[[#This Row],[AP]]/Tabla12[[#This Row],[Total]]</f>
        <v>0.65</v>
      </c>
      <c r="AR39" s="112">
        <f>Tabla12[[#This Row],[AP]]-Tabla12[[#This Row],[EQ]]</f>
        <v>11</v>
      </c>
      <c r="AS39" s="111">
        <f>Tabla12[[#This Row],[%AP]]-Tabla12[[#This Row],[%EQ]]</f>
        <v>0.55000000000000004</v>
      </c>
      <c r="AT39" s="116">
        <f t="shared" si="43"/>
        <v>16</v>
      </c>
      <c r="AU39" s="83">
        <f>Tabla12[[#This Row],[AD]]/Tabla12[[#This Row],[Total]]</f>
        <v>0.8</v>
      </c>
      <c r="AV39" s="56">
        <f>Tabla12[[#This Row],[AD]]-Tabla12[[#This Row],[AP]]</f>
        <v>3</v>
      </c>
      <c r="AW39" s="94">
        <f>Tabla12[[#This Row],[%AD]]-Tabla12[[#This Row],[%AP]]</f>
        <v>0.15000000000000002</v>
      </c>
      <c r="AY39" s="126" t="s">
        <v>342</v>
      </c>
      <c r="AZ39" s="56">
        <v>8</v>
      </c>
      <c r="BA39" s="37">
        <v>8.1999999999999993</v>
      </c>
      <c r="BB39" s="56" t="str">
        <f t="shared" si="14"/>
        <v>PW 8.2</v>
      </c>
      <c r="BC39" s="56">
        <f>COUNTIFS('CMMI-to-NIST'!$I$3:$I$1000,$BB39,'CMMI-to-NIST'!$F$3:$F$1000,$AM$47)</f>
        <v>1</v>
      </c>
      <c r="BD39" s="56">
        <f>COUNTIFS('CMMI-to-NIST'!$I$3:$I$1000,$BB39,'CMMI-to-NIST'!$F$3:$F$1000,$AM$48)</f>
        <v>5</v>
      </c>
      <c r="BE39" s="56">
        <f>COUNTIFS('CMMI-to-NIST'!$I$3:$I$1000,$BB39,'CMMI-to-NIST'!$F$3:$F$1000,$AM$49)</f>
        <v>0</v>
      </c>
      <c r="BF39" s="86">
        <f t="shared" si="15"/>
        <v>6</v>
      </c>
    </row>
    <row r="40" spans="23:58" x14ac:dyDescent="0.25">
      <c r="W40" s="56">
        <v>2</v>
      </c>
      <c r="X40" s="56" t="s">
        <v>545</v>
      </c>
      <c r="Y40" s="56" t="s">
        <v>40</v>
      </c>
      <c r="Z40" s="56">
        <v>2.2000000000000002</v>
      </c>
      <c r="AA40" s="85" t="s">
        <v>689</v>
      </c>
      <c r="AB40" s="56" t="str">
        <f t="shared" si="9"/>
        <v>NO</v>
      </c>
      <c r="AC40" s="56">
        <f>COUNTIFS('CMMI-to-NIST'!$D$3:$D$1000,$AA40,'CMMI-to-NIST'!$F$3:$F$1000,$AM$47)</f>
        <v>0</v>
      </c>
      <c r="AD40" s="56">
        <f t="shared" si="20"/>
        <v>0</v>
      </c>
      <c r="AE40" s="56" t="str">
        <f t="shared" si="10"/>
        <v>NO</v>
      </c>
      <c r="AF40" s="56">
        <f>COUNTIFS('CMMI-to-NIST'!$D$3:$D$1000,$AA40,'CMMI-to-NIST'!$F$3:$F$1000,$AM$48)</f>
        <v>0</v>
      </c>
      <c r="AG40" s="56">
        <f t="shared" si="11"/>
        <v>0</v>
      </c>
      <c r="AH40" s="56" t="str">
        <f t="shared" si="12"/>
        <v>YES</v>
      </c>
      <c r="AI40" s="56">
        <f>COUNTIFS('CMMI-to-NIST'!$D$3:$D$1000,$AA40,'CMMI-to-NIST'!$F$3:$F$1000,$AM$49)</f>
        <v>2</v>
      </c>
      <c r="AJ40" s="86">
        <f t="shared" si="13"/>
        <v>2</v>
      </c>
      <c r="AL40" s="109" t="s">
        <v>551</v>
      </c>
      <c r="AM40" s="56">
        <v>7</v>
      </c>
      <c r="AN40" s="49">
        <f t="shared" si="41"/>
        <v>0</v>
      </c>
      <c r="AO40" s="111">
        <f>Tabla12[[#This Row],[EQ]]/Tabla12[[#This Row],[Total]]</f>
        <v>0</v>
      </c>
      <c r="AP40" s="49">
        <f t="shared" si="42"/>
        <v>0</v>
      </c>
      <c r="AQ40" s="111">
        <f>Tabla12[[#This Row],[AP]]/Tabla12[[#This Row],[Total]]</f>
        <v>0</v>
      </c>
      <c r="AR40" s="112">
        <f>Tabla12[[#This Row],[AP]]-Tabla12[[#This Row],[EQ]]</f>
        <v>0</v>
      </c>
      <c r="AS40" s="111">
        <f>Tabla12[[#This Row],[%AP]]-Tabla12[[#This Row],[%EQ]]</f>
        <v>0</v>
      </c>
      <c r="AT40" s="116">
        <f t="shared" si="43"/>
        <v>1</v>
      </c>
      <c r="AU40" s="83">
        <f>Tabla12[[#This Row],[AD]]/Tabla12[[#This Row],[Total]]</f>
        <v>0.14285714285714285</v>
      </c>
      <c r="AV40" s="56">
        <f>Tabla12[[#This Row],[AD]]-Tabla12[[#This Row],[AP]]</f>
        <v>1</v>
      </c>
      <c r="AW40" s="94">
        <f>Tabla12[[#This Row],[%AD]]-Tabla12[[#This Row],[%AP]]</f>
        <v>0.14285714285714285</v>
      </c>
      <c r="AY40" s="126" t="s">
        <v>342</v>
      </c>
      <c r="AZ40" s="56">
        <v>9</v>
      </c>
      <c r="BA40" s="37">
        <v>9.1</v>
      </c>
      <c r="BB40" s="56" t="str">
        <f t="shared" si="14"/>
        <v>PW 9.1</v>
      </c>
      <c r="BC40" s="56">
        <f>COUNTIFS('CMMI-to-NIST'!$I$3:$I$1000,$BB40,'CMMI-to-NIST'!$F$3:$F$1000,$AM$47)</f>
        <v>0</v>
      </c>
      <c r="BD40" s="56">
        <f>COUNTIFS('CMMI-to-NIST'!$I$3:$I$1000,$BB40,'CMMI-to-NIST'!$F$3:$F$1000,$AM$48)</f>
        <v>0</v>
      </c>
      <c r="BE40" s="56">
        <f>COUNTIFS('CMMI-to-NIST'!$I$3:$I$1000,$BB40,'CMMI-to-NIST'!$F$3:$F$1000,$AM$49)</f>
        <v>2</v>
      </c>
      <c r="BF40" s="86">
        <f t="shared" si="15"/>
        <v>2</v>
      </c>
    </row>
    <row r="41" spans="23:58" x14ac:dyDescent="0.25">
      <c r="W41" s="56">
        <v>3</v>
      </c>
      <c r="X41" s="56" t="s">
        <v>545</v>
      </c>
      <c r="Y41" s="56" t="s">
        <v>40</v>
      </c>
      <c r="Z41" s="56">
        <v>3.1</v>
      </c>
      <c r="AA41" s="85" t="s">
        <v>690</v>
      </c>
      <c r="AB41" s="56" t="str">
        <f t="shared" si="9"/>
        <v>NO</v>
      </c>
      <c r="AC41" s="56">
        <f>COUNTIFS('CMMI-to-NIST'!$D$3:$D$1000,$AA41,'CMMI-to-NIST'!$F$3:$F$1000,$AM$47)</f>
        <v>0</v>
      </c>
      <c r="AD41" s="56">
        <f t="shared" si="20"/>
        <v>0</v>
      </c>
      <c r="AE41" s="56" t="str">
        <f t="shared" si="10"/>
        <v>YES</v>
      </c>
      <c r="AF41" s="56">
        <f>COUNTIFS('CMMI-to-NIST'!$D$3:$D$1000,$AA41,'CMMI-to-NIST'!$F$3:$F$1000,$AM$48)</f>
        <v>3</v>
      </c>
      <c r="AG41" s="56">
        <f t="shared" si="11"/>
        <v>3</v>
      </c>
      <c r="AH41" s="56" t="str">
        <f t="shared" si="12"/>
        <v>YES</v>
      </c>
      <c r="AI41" s="56">
        <f>COUNTIFS('CMMI-to-NIST'!$D$3:$D$1000,$AA41,'CMMI-to-NIST'!$F$3:$F$1000,$AM$49)</f>
        <v>0</v>
      </c>
      <c r="AJ41" s="86">
        <f t="shared" si="13"/>
        <v>3</v>
      </c>
      <c r="AL41" s="109" t="s">
        <v>546</v>
      </c>
      <c r="AM41" s="56">
        <v>8</v>
      </c>
      <c r="AN41" s="49">
        <f t="shared" si="41"/>
        <v>0</v>
      </c>
      <c r="AO41" s="111">
        <f>Tabla12[[#This Row],[EQ]]/Tabla12[[#This Row],[Total]]</f>
        <v>0</v>
      </c>
      <c r="AP41" s="49">
        <f t="shared" si="42"/>
        <v>0</v>
      </c>
      <c r="AQ41" s="111">
        <f>Tabla12[[#This Row],[AP]]/Tabla12[[#This Row],[Total]]</f>
        <v>0</v>
      </c>
      <c r="AR41" s="112">
        <f>Tabla12[[#This Row],[AP]]-Tabla12[[#This Row],[EQ]]</f>
        <v>0</v>
      </c>
      <c r="AS41" s="111">
        <f>Tabla12[[#This Row],[%AP]]-Tabla12[[#This Row],[%EQ]]</f>
        <v>0</v>
      </c>
      <c r="AT41" s="116">
        <f t="shared" si="43"/>
        <v>0</v>
      </c>
      <c r="AU41" s="83">
        <f>Tabla12[[#This Row],[AD]]/Tabla12[[#This Row],[Total]]</f>
        <v>0</v>
      </c>
      <c r="AV41" s="56">
        <f>Tabla12[[#This Row],[AD]]-Tabla12[[#This Row],[AP]]</f>
        <v>0</v>
      </c>
      <c r="AW41" s="94">
        <f>Tabla12[[#This Row],[%AD]]-Tabla12[[#This Row],[%AP]]</f>
        <v>0</v>
      </c>
      <c r="AY41" s="126" t="s">
        <v>342</v>
      </c>
      <c r="AZ41" s="56">
        <v>9</v>
      </c>
      <c r="BA41" s="37">
        <v>9.1999999999999993</v>
      </c>
      <c r="BB41" s="56" t="str">
        <f t="shared" si="14"/>
        <v>PW 9.2</v>
      </c>
      <c r="BC41" s="56">
        <f>COUNTIFS('CMMI-to-NIST'!$I$3:$I$1000,$BB41,'CMMI-to-NIST'!$F$3:$F$1000,$AM$47)</f>
        <v>0</v>
      </c>
      <c r="BD41" s="56">
        <f>COUNTIFS('CMMI-to-NIST'!$I$3:$I$1000,$BB41,'CMMI-to-NIST'!$F$3:$F$1000,$AM$48)</f>
        <v>3</v>
      </c>
      <c r="BE41" s="56">
        <f>COUNTIFS('CMMI-to-NIST'!$I$3:$I$1000,$BB41,'CMMI-to-NIST'!$F$3:$F$1000,$AM$49)</f>
        <v>2</v>
      </c>
      <c r="BF41" s="86">
        <f t="shared" si="15"/>
        <v>5</v>
      </c>
    </row>
    <row r="42" spans="23:58" x14ac:dyDescent="0.25">
      <c r="W42" s="56">
        <v>3</v>
      </c>
      <c r="X42" s="56" t="s">
        <v>545</v>
      </c>
      <c r="Y42" s="56" t="s">
        <v>40</v>
      </c>
      <c r="Z42" s="56">
        <v>3.2</v>
      </c>
      <c r="AA42" s="85" t="s">
        <v>691</v>
      </c>
      <c r="AB42" s="56" t="str">
        <f t="shared" si="9"/>
        <v>NO</v>
      </c>
      <c r="AC42" s="56">
        <f>COUNTIFS('CMMI-to-NIST'!$D$3:$D$1000,$AA42,'CMMI-to-NIST'!$F$3:$F$1000,$AM$47)</f>
        <v>0</v>
      </c>
      <c r="AD42" s="56">
        <f t="shared" si="20"/>
        <v>0</v>
      </c>
      <c r="AE42" s="56" t="str">
        <f t="shared" si="10"/>
        <v>NO</v>
      </c>
      <c r="AF42" s="56">
        <f>COUNTIFS('CMMI-to-NIST'!$D$3:$D$1000,$AA42,'CMMI-to-NIST'!$F$3:$F$1000,$AM$48)</f>
        <v>0</v>
      </c>
      <c r="AG42" s="56">
        <f t="shared" si="11"/>
        <v>0</v>
      </c>
      <c r="AH42" s="56" t="str">
        <f t="shared" si="12"/>
        <v>NO</v>
      </c>
      <c r="AI42" s="56">
        <f>COUNTIFS('CMMI-to-NIST'!$D$3:$D$1000,$AA42,'CMMI-to-NIST'!$F$3:$F$1000,$AM$49)</f>
        <v>0</v>
      </c>
      <c r="AJ42" s="86">
        <f t="shared" si="13"/>
        <v>0</v>
      </c>
      <c r="AL42" s="109" t="s">
        <v>547</v>
      </c>
      <c r="AM42" s="56">
        <v>19</v>
      </c>
      <c r="AN42" s="49">
        <f t="shared" si="41"/>
        <v>7</v>
      </c>
      <c r="AO42" s="111">
        <f>Tabla12[[#This Row],[EQ]]/Tabla12[[#This Row],[Total]]</f>
        <v>0.36842105263157893</v>
      </c>
      <c r="AP42" s="49">
        <f t="shared" si="42"/>
        <v>18</v>
      </c>
      <c r="AQ42" s="111">
        <f>Tabla12[[#This Row],[AP]]/Tabla12[[#This Row],[Total]]</f>
        <v>0.94736842105263153</v>
      </c>
      <c r="AR42" s="112">
        <f>Tabla12[[#This Row],[AP]]-Tabla12[[#This Row],[EQ]]</f>
        <v>11</v>
      </c>
      <c r="AS42" s="111">
        <f>Tabla12[[#This Row],[%AP]]-Tabla12[[#This Row],[%EQ]]</f>
        <v>0.57894736842105265</v>
      </c>
      <c r="AT42" s="116">
        <f t="shared" si="43"/>
        <v>18</v>
      </c>
      <c r="AU42" s="83">
        <f>Tabla12[[#This Row],[AD]]/Tabla12[[#This Row],[Total]]</f>
        <v>0.94736842105263153</v>
      </c>
      <c r="AV42" s="56">
        <f>Tabla12[[#This Row],[AD]]-Tabla12[[#This Row],[AP]]</f>
        <v>0</v>
      </c>
      <c r="AW42" s="94">
        <f>Tabla12[[#This Row],[%AD]]-Tabla12[[#This Row],[%AP]]</f>
        <v>0</v>
      </c>
      <c r="AY42" s="126" t="s">
        <v>363</v>
      </c>
      <c r="AZ42" s="56">
        <v>1</v>
      </c>
      <c r="BA42" s="37">
        <v>1.1000000000000001</v>
      </c>
      <c r="BB42" s="56" t="str">
        <f t="shared" si="14"/>
        <v>RV 1.1</v>
      </c>
      <c r="BC42" s="56">
        <f>COUNTIFS('CMMI-to-NIST'!$I$3:$I$1000,$BB42,'CMMI-to-NIST'!$F$3:$F$1000,$AM$47)</f>
        <v>1</v>
      </c>
      <c r="BD42" s="56">
        <f>COUNTIFS('CMMI-to-NIST'!$I$3:$I$1000,$BB42,'CMMI-to-NIST'!$F$3:$F$1000,$AM$48)</f>
        <v>4</v>
      </c>
      <c r="BE42" s="56">
        <f>COUNTIFS('CMMI-to-NIST'!$I$3:$I$1000,$BB42,'CMMI-to-NIST'!$F$3:$F$1000,$AM$49)</f>
        <v>0</v>
      </c>
      <c r="BF42" s="86">
        <f t="shared" si="15"/>
        <v>5</v>
      </c>
    </row>
    <row r="43" spans="23:58" x14ac:dyDescent="0.25">
      <c r="W43" s="56">
        <v>1</v>
      </c>
      <c r="X43" s="56" t="s">
        <v>545</v>
      </c>
      <c r="Y43" s="56" t="s">
        <v>47</v>
      </c>
      <c r="Z43" s="56">
        <v>1.1000000000000001</v>
      </c>
      <c r="AA43" s="85" t="s">
        <v>692</v>
      </c>
      <c r="AB43" s="56" t="str">
        <f t="shared" si="9"/>
        <v>NO</v>
      </c>
      <c r="AC43" s="56">
        <f>COUNTIFS('CMMI-to-NIST'!$D$3:$D$1000,$AA43,'CMMI-to-NIST'!$F$3:$F$1000,$AM$47)</f>
        <v>0</v>
      </c>
      <c r="AD43" s="56">
        <f t="shared" si="20"/>
        <v>0</v>
      </c>
      <c r="AE43" s="56" t="str">
        <f t="shared" si="10"/>
        <v>NO</v>
      </c>
      <c r="AF43" s="56">
        <f>COUNTIFS('CMMI-to-NIST'!$D$3:$D$1000,$AA43,'CMMI-to-NIST'!$F$3:$F$1000,$AM$48)</f>
        <v>0</v>
      </c>
      <c r="AG43" s="56">
        <f t="shared" si="11"/>
        <v>0</v>
      </c>
      <c r="AH43" s="56" t="str">
        <f t="shared" si="12"/>
        <v>NO</v>
      </c>
      <c r="AI43" s="56">
        <f>COUNTIFS('CMMI-to-NIST'!$D$3:$D$1000,$AA43,'CMMI-to-NIST'!$F$3:$F$1000,$AM$49)</f>
        <v>0</v>
      </c>
      <c r="AJ43" s="86">
        <f t="shared" si="13"/>
        <v>0</v>
      </c>
      <c r="AL43" s="109" t="s">
        <v>550</v>
      </c>
      <c r="AM43" s="56">
        <v>12</v>
      </c>
      <c r="AN43" s="49">
        <f t="shared" si="41"/>
        <v>2</v>
      </c>
      <c r="AO43" s="111">
        <f>Tabla12[[#This Row],[EQ]]/Tabla12[[#This Row],[Total]]</f>
        <v>0.16666666666666666</v>
      </c>
      <c r="AP43" s="49">
        <f t="shared" si="42"/>
        <v>5</v>
      </c>
      <c r="AQ43" s="111">
        <f>Tabla12[[#This Row],[AP]]/Tabla12[[#This Row],[Total]]</f>
        <v>0.41666666666666669</v>
      </c>
      <c r="AR43" s="112">
        <f>Tabla12[[#This Row],[AP]]-Tabla12[[#This Row],[EQ]]</f>
        <v>3</v>
      </c>
      <c r="AS43" s="111">
        <f>Tabla12[[#This Row],[%AP]]-Tabla12[[#This Row],[%EQ]]</f>
        <v>0.25</v>
      </c>
      <c r="AT43" s="116">
        <f t="shared" si="43"/>
        <v>5</v>
      </c>
      <c r="AU43" s="83">
        <f>Tabla12[[#This Row],[AD]]/Tabla12[[#This Row],[Total]]</f>
        <v>0.41666666666666669</v>
      </c>
      <c r="AV43" s="56">
        <f>Tabla12[[#This Row],[AD]]-Tabla12[[#This Row],[AP]]</f>
        <v>0</v>
      </c>
      <c r="AW43" s="94">
        <f>Tabla12[[#This Row],[%AD]]-Tabla12[[#This Row],[%AP]]</f>
        <v>0</v>
      </c>
      <c r="AY43" s="126" t="s">
        <v>363</v>
      </c>
      <c r="AZ43" s="56">
        <v>1</v>
      </c>
      <c r="BA43" s="37">
        <v>1.2</v>
      </c>
      <c r="BB43" s="56" t="str">
        <f t="shared" si="14"/>
        <v>RV 1.2</v>
      </c>
      <c r="BC43" s="56">
        <f>COUNTIFS('CMMI-to-NIST'!$I$3:$I$1000,$BB43,'CMMI-to-NIST'!$F$3:$F$1000,$AM$47)</f>
        <v>6</v>
      </c>
      <c r="BD43" s="56">
        <f>COUNTIFS('CMMI-to-NIST'!$I$3:$I$1000,$BB43,'CMMI-to-NIST'!$F$3:$F$1000,$AM$48)</f>
        <v>3</v>
      </c>
      <c r="BE43" s="56">
        <f>COUNTIFS('CMMI-to-NIST'!$I$3:$I$1000,$BB43,'CMMI-to-NIST'!$F$3:$F$1000,$AM$49)</f>
        <v>0</v>
      </c>
      <c r="BF43" s="86">
        <f t="shared" si="15"/>
        <v>9</v>
      </c>
    </row>
    <row r="44" spans="23:58" x14ac:dyDescent="0.25">
      <c r="W44" s="56">
        <v>1</v>
      </c>
      <c r="X44" s="56" t="s">
        <v>545</v>
      </c>
      <c r="Y44" s="56" t="s">
        <v>47</v>
      </c>
      <c r="Z44" s="56">
        <v>1.2</v>
      </c>
      <c r="AA44" s="85" t="s">
        <v>693</v>
      </c>
      <c r="AB44" s="56" t="str">
        <f t="shared" si="9"/>
        <v>NO</v>
      </c>
      <c r="AC44" s="56">
        <f>COUNTIFS('CMMI-to-NIST'!$D$3:$D$1000,$AA44,'CMMI-to-NIST'!$F$3:$F$1000,$AM$47)</f>
        <v>0</v>
      </c>
      <c r="AD44" s="56">
        <f t="shared" si="20"/>
        <v>0</v>
      </c>
      <c r="AE44" s="56" t="str">
        <f t="shared" si="10"/>
        <v>NO</v>
      </c>
      <c r="AF44" s="56">
        <f>COUNTIFS('CMMI-to-NIST'!$D$3:$D$1000,$AA44,'CMMI-to-NIST'!$F$3:$F$1000,$AM$48)</f>
        <v>0</v>
      </c>
      <c r="AG44" s="56">
        <f t="shared" si="11"/>
        <v>0</v>
      </c>
      <c r="AH44" s="56" t="str">
        <f t="shared" si="12"/>
        <v>NO</v>
      </c>
      <c r="AI44" s="56">
        <f>COUNTIFS('CMMI-to-NIST'!$D$3:$D$1000,$AA44,'CMMI-to-NIST'!$F$3:$F$1000,$AM$49)</f>
        <v>0</v>
      </c>
      <c r="AJ44" s="86">
        <f t="shared" si="13"/>
        <v>0</v>
      </c>
      <c r="AL44" s="109" t="s">
        <v>544</v>
      </c>
      <c r="AM44" s="56">
        <v>26</v>
      </c>
      <c r="AN44" s="49">
        <f t="shared" si="41"/>
        <v>3</v>
      </c>
      <c r="AO44" s="111">
        <f>Tabla12[[#This Row],[EQ]]/Tabla12[[#This Row],[Total]]</f>
        <v>0.11538461538461539</v>
      </c>
      <c r="AP44" s="49">
        <f t="shared" si="42"/>
        <v>7</v>
      </c>
      <c r="AQ44" s="111">
        <f>Tabla12[[#This Row],[AP]]/Tabla12[[#This Row],[Total]]</f>
        <v>0.26923076923076922</v>
      </c>
      <c r="AR44" s="112">
        <f>Tabla12[[#This Row],[AP]]-Tabla12[[#This Row],[EQ]]</f>
        <v>4</v>
      </c>
      <c r="AS44" s="111">
        <f>Tabla12[[#This Row],[%AP]]-Tabla12[[#This Row],[%EQ]]</f>
        <v>0.15384615384615383</v>
      </c>
      <c r="AT44" s="116">
        <f t="shared" si="43"/>
        <v>8</v>
      </c>
      <c r="AU44" s="83">
        <f>Tabla12[[#This Row],[AD]]/Tabla12[[#This Row],[Total]]</f>
        <v>0.30769230769230771</v>
      </c>
      <c r="AV44" s="56">
        <f>Tabla12[[#This Row],[AD]]-Tabla12[[#This Row],[AP]]</f>
        <v>1</v>
      </c>
      <c r="AW44" s="94">
        <f>Tabla12[[#This Row],[%AD]]-Tabla12[[#This Row],[%AP]]</f>
        <v>3.8461538461538491E-2</v>
      </c>
      <c r="AY44" s="126" t="s">
        <v>363</v>
      </c>
      <c r="AZ44" s="56">
        <v>1</v>
      </c>
      <c r="BA44" s="37">
        <v>1.3</v>
      </c>
      <c r="BB44" s="56" t="str">
        <f t="shared" si="14"/>
        <v>RV 1.3</v>
      </c>
      <c r="BC44" s="56">
        <f>COUNTIFS('CMMI-to-NIST'!$I$3:$I$1000,$BB44,'CMMI-to-NIST'!$F$3:$F$1000,$AM$47)</f>
        <v>2</v>
      </c>
      <c r="BD44" s="56">
        <f>COUNTIFS('CMMI-to-NIST'!$I$3:$I$1000,$BB44,'CMMI-to-NIST'!$F$3:$F$1000,$AM$48)</f>
        <v>3</v>
      </c>
      <c r="BE44" s="56">
        <f>COUNTIFS('CMMI-to-NIST'!$I$3:$I$1000,$BB44,'CMMI-to-NIST'!$F$3:$F$1000,$AM$49)</f>
        <v>0</v>
      </c>
      <c r="BF44" s="86">
        <f t="shared" si="15"/>
        <v>5</v>
      </c>
    </row>
    <row r="45" spans="23:58" x14ac:dyDescent="0.25">
      <c r="W45" s="56">
        <v>2</v>
      </c>
      <c r="X45" s="56" t="s">
        <v>545</v>
      </c>
      <c r="Y45" s="56" t="s">
        <v>47</v>
      </c>
      <c r="Z45" s="56">
        <v>2.1</v>
      </c>
      <c r="AA45" s="85" t="s">
        <v>694</v>
      </c>
      <c r="AB45" s="56" t="str">
        <f t="shared" si="9"/>
        <v>NO</v>
      </c>
      <c r="AC45" s="56">
        <f>COUNTIFS('CMMI-to-NIST'!$D$3:$D$1000,$AA45,'CMMI-to-NIST'!$F$3:$F$1000,$AM$47)</f>
        <v>0</v>
      </c>
      <c r="AD45" s="56">
        <f t="shared" si="20"/>
        <v>0</v>
      </c>
      <c r="AE45" s="56" t="str">
        <f t="shared" si="10"/>
        <v>NO</v>
      </c>
      <c r="AF45" s="56">
        <f>COUNTIFS('CMMI-to-NIST'!$D$3:$D$1000,$AA45,'CMMI-to-NIST'!$F$3:$F$1000,$AM$48)</f>
        <v>0</v>
      </c>
      <c r="AG45" s="56">
        <f t="shared" si="11"/>
        <v>0</v>
      </c>
      <c r="AH45" s="56" t="str">
        <f t="shared" si="12"/>
        <v>NO</v>
      </c>
      <c r="AI45" s="56">
        <f>COUNTIFS('CMMI-to-NIST'!$D$3:$D$1000,$AA45,'CMMI-to-NIST'!$F$3:$F$1000,$AM$49)</f>
        <v>0</v>
      </c>
      <c r="AJ45" s="86">
        <f t="shared" si="13"/>
        <v>0</v>
      </c>
      <c r="AL45" s="110" t="s">
        <v>548</v>
      </c>
      <c r="AM45" s="63">
        <v>6</v>
      </c>
      <c r="AN45" s="113">
        <f t="shared" si="41"/>
        <v>0</v>
      </c>
      <c r="AO45" s="114">
        <f>Tabla12[[#This Row],[EQ]]/Tabla12[[#This Row],[Total]]</f>
        <v>0</v>
      </c>
      <c r="AP45" s="113">
        <f t="shared" si="42"/>
        <v>0</v>
      </c>
      <c r="AQ45" s="114">
        <f>Tabla12[[#This Row],[AP]]/Tabla12[[#This Row],[Total]]</f>
        <v>0</v>
      </c>
      <c r="AR45" s="115">
        <f>Tabla12[[#This Row],[AP]]-Tabla12[[#This Row],[EQ]]</f>
        <v>0</v>
      </c>
      <c r="AS45" s="114">
        <f>Tabla12[[#This Row],[%AP]]-Tabla12[[#This Row],[%EQ]]</f>
        <v>0</v>
      </c>
      <c r="AT45" s="117">
        <f t="shared" si="43"/>
        <v>0</v>
      </c>
      <c r="AU45" s="103">
        <f>Tabla12[[#This Row],[AD]]/Tabla12[[#This Row],[Total]]</f>
        <v>0</v>
      </c>
      <c r="AV45" s="63">
        <f>Tabla12[[#This Row],[AD]]-Tabla12[[#This Row],[AP]]</f>
        <v>0</v>
      </c>
      <c r="AW45" s="104">
        <f>Tabla12[[#This Row],[%AD]]-Tabla12[[#This Row],[%AP]]</f>
        <v>0</v>
      </c>
      <c r="AY45" s="126" t="s">
        <v>363</v>
      </c>
      <c r="AZ45" s="56">
        <v>2</v>
      </c>
      <c r="BA45" s="37">
        <v>2.1</v>
      </c>
      <c r="BB45" s="56" t="str">
        <f t="shared" si="14"/>
        <v>RV 2.1</v>
      </c>
      <c r="BC45" s="56">
        <f>COUNTIFS('CMMI-to-NIST'!$I$3:$I$1000,$BB45,'CMMI-to-NIST'!$F$3:$F$1000,$AM$47)</f>
        <v>0</v>
      </c>
      <c r="BD45" s="56">
        <f>COUNTIFS('CMMI-to-NIST'!$I$3:$I$1000,$BB45,'CMMI-to-NIST'!$F$3:$F$1000,$AM$48)</f>
        <v>6</v>
      </c>
      <c r="BE45" s="56">
        <f>COUNTIFS('CMMI-to-NIST'!$I$3:$I$1000,$BB45,'CMMI-to-NIST'!$F$3:$F$1000,$AM$49)</f>
        <v>0</v>
      </c>
      <c r="BF45" s="86">
        <f t="shared" si="15"/>
        <v>6</v>
      </c>
    </row>
    <row r="46" spans="23:58" x14ac:dyDescent="0.25">
      <c r="W46" s="56">
        <v>2</v>
      </c>
      <c r="X46" s="56" t="s">
        <v>545</v>
      </c>
      <c r="Y46" s="56" t="s">
        <v>47</v>
      </c>
      <c r="Z46" s="56">
        <v>2.2000000000000002</v>
      </c>
      <c r="AA46" s="85" t="s">
        <v>695</v>
      </c>
      <c r="AB46" s="56" t="str">
        <f t="shared" si="9"/>
        <v>NO</v>
      </c>
      <c r="AC46" s="56">
        <f>COUNTIFS('CMMI-to-NIST'!$D$3:$D$1000,$AA46,'CMMI-to-NIST'!$F$3:$F$1000,$AM$47)</f>
        <v>0</v>
      </c>
      <c r="AD46" s="56">
        <f t="shared" si="20"/>
        <v>0</v>
      </c>
      <c r="AE46" s="56" t="str">
        <f t="shared" si="10"/>
        <v>NO</v>
      </c>
      <c r="AF46" s="56">
        <f>COUNTIFS('CMMI-to-NIST'!$D$3:$D$1000,$AA46,'CMMI-to-NIST'!$F$3:$F$1000,$AM$48)</f>
        <v>0</v>
      </c>
      <c r="AG46" s="56">
        <f t="shared" si="11"/>
        <v>0</v>
      </c>
      <c r="AH46" s="56" t="str">
        <f t="shared" si="12"/>
        <v>YES</v>
      </c>
      <c r="AI46" s="56">
        <f>COUNTIFS('CMMI-to-NIST'!$D$3:$D$1000,$AA46,'CMMI-to-NIST'!$F$3:$F$1000,$AM$49)</f>
        <v>2</v>
      </c>
      <c r="AJ46" s="86">
        <f t="shared" si="13"/>
        <v>2</v>
      </c>
      <c r="AY46" s="126" t="s">
        <v>363</v>
      </c>
      <c r="AZ46" s="56">
        <v>2</v>
      </c>
      <c r="BA46" s="37">
        <v>2.2000000000000002</v>
      </c>
      <c r="BB46" s="56" t="str">
        <f t="shared" si="14"/>
        <v>RV 2.2</v>
      </c>
      <c r="BC46" s="56">
        <f>COUNTIFS('CMMI-to-NIST'!$I$3:$I$1000,$BB46,'CMMI-to-NIST'!$F$3:$F$1000,$AM$47)</f>
        <v>1</v>
      </c>
      <c r="BD46" s="56">
        <f>COUNTIFS('CMMI-to-NIST'!$I$3:$I$1000,$BB46,'CMMI-to-NIST'!$F$3:$F$1000,$AM$48)</f>
        <v>6</v>
      </c>
      <c r="BE46" s="56">
        <f>COUNTIFS('CMMI-to-NIST'!$I$3:$I$1000,$BB46,'CMMI-to-NIST'!$F$3:$F$1000,$AM$49)</f>
        <v>0</v>
      </c>
      <c r="BF46" s="86">
        <f t="shared" si="15"/>
        <v>7</v>
      </c>
    </row>
    <row r="47" spans="23:58" x14ac:dyDescent="0.25">
      <c r="W47" s="56">
        <v>2</v>
      </c>
      <c r="X47" s="56" t="s">
        <v>545</v>
      </c>
      <c r="Y47" s="56" t="s">
        <v>47</v>
      </c>
      <c r="Z47" s="56">
        <v>2.2999999999999998</v>
      </c>
      <c r="AA47" s="85" t="s">
        <v>696</v>
      </c>
      <c r="AB47" s="56" t="str">
        <f t="shared" si="9"/>
        <v>NO</v>
      </c>
      <c r="AC47" s="56">
        <f>COUNTIFS('CMMI-to-NIST'!$D$3:$D$1000,$AA47,'CMMI-to-NIST'!$F$3:$F$1000,$AM$47)</f>
        <v>0</v>
      </c>
      <c r="AD47" s="56">
        <f t="shared" si="20"/>
        <v>0</v>
      </c>
      <c r="AE47" s="56" t="str">
        <f t="shared" si="10"/>
        <v>NO</v>
      </c>
      <c r="AF47" s="56">
        <f>COUNTIFS('CMMI-to-NIST'!$D$3:$D$1000,$AA47,'CMMI-to-NIST'!$F$3:$F$1000,$AM$48)</f>
        <v>0</v>
      </c>
      <c r="AG47" s="56">
        <f t="shared" si="11"/>
        <v>0</v>
      </c>
      <c r="AH47" s="56" t="str">
        <f t="shared" si="12"/>
        <v>NO</v>
      </c>
      <c r="AI47" s="56">
        <f>COUNTIFS('CMMI-to-NIST'!$D$3:$D$1000,$AA47,'CMMI-to-NIST'!$F$3:$F$1000,$AM$49)</f>
        <v>0</v>
      </c>
      <c r="AJ47" s="86">
        <f t="shared" si="13"/>
        <v>0</v>
      </c>
      <c r="AL47" s="131" t="s">
        <v>641</v>
      </c>
      <c r="AM47" s="132" t="s">
        <v>395</v>
      </c>
      <c r="AN47" s="133"/>
      <c r="AO47" s="174" t="s">
        <v>648</v>
      </c>
      <c r="AP47" s="174"/>
      <c r="AQ47" s="174"/>
      <c r="AR47" s="174"/>
      <c r="AS47" s="174"/>
      <c r="AT47" s="174"/>
      <c r="AU47" s="174"/>
      <c r="AV47" s="174"/>
      <c r="AW47" s="174"/>
      <c r="AY47" s="126" t="s">
        <v>363</v>
      </c>
      <c r="AZ47" s="56">
        <v>3</v>
      </c>
      <c r="BA47" s="37">
        <v>3.1</v>
      </c>
      <c r="BB47" s="56" t="str">
        <f t="shared" si="14"/>
        <v>RV 3.1</v>
      </c>
      <c r="BC47" s="56">
        <f>COUNTIFS('CMMI-to-NIST'!$I$3:$I$1000,$BB47,'CMMI-to-NIST'!$F$3:$F$1000,$AM$47)</f>
        <v>0</v>
      </c>
      <c r="BD47" s="56">
        <f>COUNTIFS('CMMI-to-NIST'!$I$3:$I$1000,$BB47,'CMMI-to-NIST'!$F$3:$F$1000,$AM$48)</f>
        <v>6</v>
      </c>
      <c r="BE47" s="56">
        <f>COUNTIFS('CMMI-to-NIST'!$I$3:$I$1000,$BB47,'CMMI-to-NIST'!$F$3:$F$1000,$AM$49)</f>
        <v>0</v>
      </c>
      <c r="BF47" s="86">
        <f t="shared" si="15"/>
        <v>6</v>
      </c>
    </row>
    <row r="48" spans="23:58" x14ac:dyDescent="0.25">
      <c r="W48" s="56">
        <v>3</v>
      </c>
      <c r="X48" s="56" t="s">
        <v>545</v>
      </c>
      <c r="Y48" s="56" t="s">
        <v>47</v>
      </c>
      <c r="Z48" s="56">
        <v>3.1</v>
      </c>
      <c r="AA48" s="85" t="s">
        <v>697</v>
      </c>
      <c r="AB48" s="56" t="str">
        <f t="shared" si="9"/>
        <v>NO</v>
      </c>
      <c r="AC48" s="56">
        <f>COUNTIFS('CMMI-to-NIST'!$D$3:$D$1000,$AA48,'CMMI-to-NIST'!$F$3:$F$1000,$AM$47)</f>
        <v>0</v>
      </c>
      <c r="AD48" s="56">
        <f t="shared" si="20"/>
        <v>0</v>
      </c>
      <c r="AE48" s="56" t="str">
        <f t="shared" si="10"/>
        <v>NO</v>
      </c>
      <c r="AF48" s="56">
        <f>COUNTIFS('CMMI-to-NIST'!$D$3:$D$1000,$AA48,'CMMI-to-NIST'!$F$3:$F$1000,$AM$48)</f>
        <v>0</v>
      </c>
      <c r="AG48" s="56">
        <f t="shared" si="11"/>
        <v>0</v>
      </c>
      <c r="AH48" s="56" t="str">
        <f t="shared" si="12"/>
        <v>NO</v>
      </c>
      <c r="AI48" s="56">
        <f>COUNTIFS('CMMI-to-NIST'!$D$3:$D$1000,$AA48,'CMMI-to-NIST'!$F$3:$F$1000,$AM$49)</f>
        <v>0</v>
      </c>
      <c r="AJ48" s="86">
        <f t="shared" si="13"/>
        <v>0</v>
      </c>
      <c r="AL48" s="131" t="s">
        <v>646</v>
      </c>
      <c r="AM48" s="132" t="s">
        <v>393</v>
      </c>
      <c r="AN48" s="133"/>
      <c r="AO48" s="174" t="s">
        <v>650</v>
      </c>
      <c r="AP48" s="174"/>
      <c r="AQ48" s="174"/>
      <c r="AR48" s="174"/>
      <c r="AS48" s="174"/>
      <c r="AT48" s="174"/>
      <c r="AU48" s="174"/>
      <c r="AV48" s="174"/>
      <c r="AW48" s="174"/>
      <c r="AY48" s="126" t="s">
        <v>363</v>
      </c>
      <c r="AZ48" s="56">
        <v>3</v>
      </c>
      <c r="BA48" s="37">
        <v>3.2</v>
      </c>
      <c r="BB48" s="56" t="str">
        <f t="shared" si="14"/>
        <v>RV 3.2</v>
      </c>
      <c r="BC48" s="56">
        <f>COUNTIFS('CMMI-to-NIST'!$I$3:$I$1000,$BB48,'CMMI-to-NIST'!$F$3:$F$1000,$AM$47)</f>
        <v>2</v>
      </c>
      <c r="BD48" s="56">
        <f>COUNTIFS('CMMI-to-NIST'!$I$3:$I$1000,$BB48,'CMMI-to-NIST'!$F$3:$F$1000,$AM$48)</f>
        <v>3</v>
      </c>
      <c r="BE48" s="56">
        <f>COUNTIFS('CMMI-to-NIST'!$I$3:$I$1000,$BB48,'CMMI-to-NIST'!$F$3:$F$1000,$AM$49)</f>
        <v>0</v>
      </c>
      <c r="BF48" s="86">
        <f t="shared" si="15"/>
        <v>5</v>
      </c>
    </row>
    <row r="49" spans="23:58" x14ac:dyDescent="0.25">
      <c r="W49" s="56">
        <v>3</v>
      </c>
      <c r="X49" s="56" t="s">
        <v>545</v>
      </c>
      <c r="Y49" s="56" t="s">
        <v>47</v>
      </c>
      <c r="Z49" s="56">
        <v>3.2</v>
      </c>
      <c r="AA49" s="85" t="s">
        <v>698</v>
      </c>
      <c r="AB49" s="56" t="str">
        <f t="shared" si="9"/>
        <v>NO</v>
      </c>
      <c r="AC49" s="56">
        <f>COUNTIFS('CMMI-to-NIST'!$D$3:$D$1000,$AA49,'CMMI-to-NIST'!$F$3:$F$1000,$AM$47)</f>
        <v>0</v>
      </c>
      <c r="AD49" s="56">
        <f t="shared" si="20"/>
        <v>0</v>
      </c>
      <c r="AE49" s="56" t="str">
        <f t="shared" si="10"/>
        <v>NO</v>
      </c>
      <c r="AF49" s="56">
        <f>COUNTIFS('CMMI-to-NIST'!$D$3:$D$1000,$AA49,'CMMI-to-NIST'!$F$3:$F$1000,$AM$48)</f>
        <v>0</v>
      </c>
      <c r="AG49" s="56">
        <f t="shared" si="11"/>
        <v>0</v>
      </c>
      <c r="AH49" s="56" t="str">
        <f t="shared" si="12"/>
        <v>NO</v>
      </c>
      <c r="AI49" s="56">
        <f>COUNTIFS('CMMI-to-NIST'!$D$3:$D$1000,$AA49,'CMMI-to-NIST'!$F$3:$F$1000,$AM$49)</f>
        <v>0</v>
      </c>
      <c r="AJ49" s="86">
        <f t="shared" si="13"/>
        <v>0</v>
      </c>
      <c r="AL49" s="131" t="s">
        <v>647</v>
      </c>
      <c r="AM49" s="132" t="s">
        <v>411</v>
      </c>
      <c r="AN49" s="133"/>
      <c r="AO49" s="174" t="s">
        <v>649</v>
      </c>
      <c r="AP49" s="174"/>
      <c r="AQ49" s="174"/>
      <c r="AR49" s="174"/>
      <c r="AS49" s="174"/>
      <c r="AT49" s="174"/>
      <c r="AU49" s="174"/>
      <c r="AV49" s="174"/>
      <c r="AW49" s="174"/>
      <c r="AY49" s="126" t="s">
        <v>363</v>
      </c>
      <c r="AZ49" s="56">
        <v>3</v>
      </c>
      <c r="BA49" s="37">
        <v>3.3</v>
      </c>
      <c r="BB49" s="56" t="str">
        <f t="shared" si="14"/>
        <v>RV 3.3</v>
      </c>
      <c r="BC49" s="56">
        <f>COUNTIFS('CMMI-to-NIST'!$I$3:$I$1000,$BB49,'CMMI-to-NIST'!$F$3:$F$1000,$AM$47)</f>
        <v>0</v>
      </c>
      <c r="BD49" s="56">
        <f>COUNTIFS('CMMI-to-NIST'!$I$3:$I$1000,$BB49,'CMMI-to-NIST'!$F$3:$F$1000,$AM$48)</f>
        <v>3</v>
      </c>
      <c r="BE49" s="56">
        <f>COUNTIFS('CMMI-to-NIST'!$I$3:$I$1000,$BB49,'CMMI-to-NIST'!$F$3:$F$1000,$AM$49)</f>
        <v>0</v>
      </c>
      <c r="BF49" s="86">
        <f t="shared" si="15"/>
        <v>3</v>
      </c>
    </row>
    <row r="50" spans="23:58" x14ac:dyDescent="0.25">
      <c r="W50" s="56">
        <v>1</v>
      </c>
      <c r="X50" s="56" t="s">
        <v>546</v>
      </c>
      <c r="Y50" s="56" t="s">
        <v>64</v>
      </c>
      <c r="Z50" s="56">
        <v>1.1000000000000001</v>
      </c>
      <c r="AA50" s="85" t="s">
        <v>699</v>
      </c>
      <c r="AB50" s="56" t="str">
        <f t="shared" si="9"/>
        <v>NO</v>
      </c>
      <c r="AC50" s="56">
        <f>COUNTIFS('CMMI-to-NIST'!$D$3:$D$1000,$AA50,'CMMI-to-NIST'!$F$3:$F$1000,$AM$47)</f>
        <v>0</v>
      </c>
      <c r="AD50" s="56">
        <f t="shared" si="20"/>
        <v>0</v>
      </c>
      <c r="AE50" s="56" t="str">
        <f t="shared" si="10"/>
        <v>NO</v>
      </c>
      <c r="AF50" s="56">
        <f>COUNTIFS('CMMI-to-NIST'!$D$3:$D$1000,$AA50,'CMMI-to-NIST'!$F$3:$F$1000,$AM$48)</f>
        <v>0</v>
      </c>
      <c r="AG50" s="56">
        <f t="shared" si="11"/>
        <v>0</v>
      </c>
      <c r="AH50" s="56" t="str">
        <f t="shared" si="12"/>
        <v>NO</v>
      </c>
      <c r="AI50" s="56">
        <f>COUNTIFS('CMMI-to-NIST'!$D$3:$D$1000,$AA50,'CMMI-to-NIST'!$F$3:$F$1000,$AM$49)</f>
        <v>0</v>
      </c>
      <c r="AJ50" s="86">
        <f t="shared" si="13"/>
        <v>0</v>
      </c>
      <c r="AY50" s="127" t="s">
        <v>363</v>
      </c>
      <c r="AZ50" s="63">
        <v>3</v>
      </c>
      <c r="BA50" s="99">
        <v>3.4</v>
      </c>
      <c r="BB50" s="63" t="str">
        <f t="shared" si="14"/>
        <v>RV 3.4</v>
      </c>
      <c r="BC50" s="63">
        <f>COUNTIFS('CMMI-to-NIST'!$I$3:$I$1000,$BB50,'CMMI-to-NIST'!$F$3:$F$1000,$AM$47)</f>
        <v>0</v>
      </c>
      <c r="BD50" s="63">
        <f>COUNTIFS('CMMI-to-NIST'!$I$3:$I$1000,$BB50,'CMMI-to-NIST'!$F$3:$F$1000,$AM$48)</f>
        <v>5</v>
      </c>
      <c r="BE50" s="63">
        <f>COUNTIFS('CMMI-to-NIST'!$I$3:$I$1000,$BB50,'CMMI-to-NIST'!$F$3:$F$1000,$AM$49)</f>
        <v>0</v>
      </c>
      <c r="BF50" s="88">
        <f t="shared" si="15"/>
        <v>5</v>
      </c>
    </row>
    <row r="51" spans="23:58" x14ac:dyDescent="0.25">
      <c r="W51" s="56">
        <v>1</v>
      </c>
      <c r="X51" s="56" t="s">
        <v>546</v>
      </c>
      <c r="Y51" s="56" t="s">
        <v>64</v>
      </c>
      <c r="Z51" s="56">
        <v>1.2</v>
      </c>
      <c r="AA51" s="85" t="s">
        <v>700</v>
      </c>
      <c r="AB51" s="56" t="str">
        <f t="shared" si="9"/>
        <v>NO</v>
      </c>
      <c r="AC51" s="56">
        <f>COUNTIFS('CMMI-to-NIST'!$D$3:$D$1000,$AA51,'CMMI-to-NIST'!$F$3:$F$1000,$AM$47)</f>
        <v>0</v>
      </c>
      <c r="AD51" s="56">
        <f t="shared" si="20"/>
        <v>0</v>
      </c>
      <c r="AE51" s="56" t="str">
        <f t="shared" si="10"/>
        <v>NO</v>
      </c>
      <c r="AF51" s="56">
        <f>COUNTIFS('CMMI-to-NIST'!$D$3:$D$1000,$AA51,'CMMI-to-NIST'!$F$3:$F$1000,$AM$48)</f>
        <v>0</v>
      </c>
      <c r="AG51" s="56">
        <f t="shared" si="11"/>
        <v>0</v>
      </c>
      <c r="AH51" s="56" t="str">
        <f t="shared" si="12"/>
        <v>NO</v>
      </c>
      <c r="AI51" s="56">
        <f>COUNTIFS('CMMI-to-NIST'!$D$3:$D$1000,$AA51,'CMMI-to-NIST'!$F$3:$F$1000,$AM$49)</f>
        <v>0</v>
      </c>
      <c r="AJ51" s="86">
        <f t="shared" si="13"/>
        <v>0</v>
      </c>
    </row>
    <row r="52" spans="23:58" x14ac:dyDescent="0.25">
      <c r="W52" s="56">
        <v>2</v>
      </c>
      <c r="X52" s="56" t="s">
        <v>546</v>
      </c>
      <c r="Y52" s="56" t="s">
        <v>64</v>
      </c>
      <c r="Z52" s="56">
        <v>2.1</v>
      </c>
      <c r="AA52" s="85" t="s">
        <v>701</v>
      </c>
      <c r="AB52" s="56" t="str">
        <f t="shared" si="9"/>
        <v>NO</v>
      </c>
      <c r="AC52" s="56">
        <f>COUNTIFS('CMMI-to-NIST'!$D$3:$D$1000,$AA52,'CMMI-to-NIST'!$F$3:$F$1000,$AM$47)</f>
        <v>0</v>
      </c>
      <c r="AD52" s="56">
        <f t="shared" si="20"/>
        <v>0</v>
      </c>
      <c r="AE52" s="56" t="str">
        <f t="shared" si="10"/>
        <v>NO</v>
      </c>
      <c r="AF52" s="56">
        <f>COUNTIFS('CMMI-to-NIST'!$D$3:$D$1000,$AA52,'CMMI-to-NIST'!$F$3:$F$1000,$AM$48)</f>
        <v>0</v>
      </c>
      <c r="AG52" s="56">
        <f t="shared" si="11"/>
        <v>0</v>
      </c>
      <c r="AH52" s="56" t="str">
        <f t="shared" si="12"/>
        <v>NO</v>
      </c>
      <c r="AI52" s="56">
        <f>COUNTIFS('CMMI-to-NIST'!$D$3:$D$1000,$AA52,'CMMI-to-NIST'!$F$3:$F$1000,$AM$49)</f>
        <v>0</v>
      </c>
      <c r="AJ52" s="86">
        <f t="shared" si="13"/>
        <v>0</v>
      </c>
    </row>
    <row r="53" spans="23:58" x14ac:dyDescent="0.25">
      <c r="W53" s="56">
        <v>2</v>
      </c>
      <c r="X53" s="56" t="s">
        <v>546</v>
      </c>
      <c r="Y53" s="56" t="s">
        <v>64</v>
      </c>
      <c r="Z53" s="56">
        <v>2.2000000000000002</v>
      </c>
      <c r="AA53" s="85" t="s">
        <v>702</v>
      </c>
      <c r="AB53" s="56" t="str">
        <f t="shared" si="9"/>
        <v>NO</v>
      </c>
      <c r="AC53" s="56">
        <f>COUNTIFS('CMMI-to-NIST'!$D$3:$D$1000,$AA53,'CMMI-to-NIST'!$F$3:$F$1000,$AM$47)</f>
        <v>0</v>
      </c>
      <c r="AD53" s="56">
        <f t="shared" si="20"/>
        <v>0</v>
      </c>
      <c r="AE53" s="56" t="str">
        <f t="shared" si="10"/>
        <v>NO</v>
      </c>
      <c r="AF53" s="56">
        <f>COUNTIFS('CMMI-to-NIST'!$D$3:$D$1000,$AA53,'CMMI-to-NIST'!$F$3:$F$1000,$AM$48)</f>
        <v>0</v>
      </c>
      <c r="AG53" s="56">
        <f t="shared" si="11"/>
        <v>0</v>
      </c>
      <c r="AH53" s="56" t="str">
        <f t="shared" si="12"/>
        <v>NO</v>
      </c>
      <c r="AI53" s="56">
        <f>COUNTIFS('CMMI-to-NIST'!$D$3:$D$1000,$AA53,'CMMI-to-NIST'!$F$3:$F$1000,$AM$49)</f>
        <v>0</v>
      </c>
      <c r="AJ53" s="86">
        <f t="shared" si="13"/>
        <v>0</v>
      </c>
    </row>
    <row r="54" spans="23:58" x14ac:dyDescent="0.25">
      <c r="W54" s="56">
        <v>2</v>
      </c>
      <c r="X54" s="56" t="s">
        <v>546</v>
      </c>
      <c r="Y54" s="56" t="s">
        <v>64</v>
      </c>
      <c r="Z54" s="56">
        <v>2.2999999999999998</v>
      </c>
      <c r="AA54" s="85" t="s">
        <v>703</v>
      </c>
      <c r="AB54" s="56" t="str">
        <f t="shared" si="9"/>
        <v>NO</v>
      </c>
      <c r="AC54" s="56">
        <f>COUNTIFS('CMMI-to-NIST'!$D$3:$D$1000,$AA54,'CMMI-to-NIST'!$F$3:$F$1000,$AM$47)</f>
        <v>0</v>
      </c>
      <c r="AD54" s="56">
        <f t="shared" si="20"/>
        <v>0</v>
      </c>
      <c r="AE54" s="56" t="str">
        <f t="shared" si="10"/>
        <v>NO</v>
      </c>
      <c r="AF54" s="56">
        <f>COUNTIFS('CMMI-to-NIST'!$D$3:$D$1000,$AA54,'CMMI-to-NIST'!$F$3:$F$1000,$AM$48)</f>
        <v>0</v>
      </c>
      <c r="AG54" s="56">
        <f t="shared" si="11"/>
        <v>0</v>
      </c>
      <c r="AH54" s="56" t="str">
        <f t="shared" si="12"/>
        <v>NO</v>
      </c>
      <c r="AI54" s="56">
        <f>COUNTIFS('CMMI-to-NIST'!$D$3:$D$1000,$AA54,'CMMI-to-NIST'!$F$3:$F$1000,$AM$49)</f>
        <v>0</v>
      </c>
      <c r="AJ54" s="86">
        <f t="shared" si="13"/>
        <v>0</v>
      </c>
    </row>
    <row r="55" spans="23:58" x14ac:dyDescent="0.25">
      <c r="W55" s="56">
        <v>3</v>
      </c>
      <c r="X55" s="56" t="s">
        <v>546</v>
      </c>
      <c r="Y55" s="56" t="s">
        <v>64</v>
      </c>
      <c r="Z55" s="56">
        <v>3.1</v>
      </c>
      <c r="AA55" s="85" t="s">
        <v>704</v>
      </c>
      <c r="AB55" s="56" t="str">
        <f t="shared" si="9"/>
        <v>NO</v>
      </c>
      <c r="AC55" s="56">
        <f>COUNTIFS('CMMI-to-NIST'!$D$3:$D$1000,$AA55,'CMMI-to-NIST'!$F$3:$F$1000,$AM$47)</f>
        <v>0</v>
      </c>
      <c r="AD55" s="56">
        <f t="shared" si="20"/>
        <v>0</v>
      </c>
      <c r="AE55" s="56" t="str">
        <f t="shared" si="10"/>
        <v>NO</v>
      </c>
      <c r="AF55" s="56">
        <f>COUNTIFS('CMMI-to-NIST'!$D$3:$D$1000,$AA55,'CMMI-to-NIST'!$F$3:$F$1000,$AM$48)</f>
        <v>0</v>
      </c>
      <c r="AG55" s="56">
        <f t="shared" si="11"/>
        <v>0</v>
      </c>
      <c r="AH55" s="56" t="str">
        <f t="shared" si="12"/>
        <v>NO</v>
      </c>
      <c r="AI55" s="56">
        <f>COUNTIFS('CMMI-to-NIST'!$D$3:$D$1000,$AA55,'CMMI-to-NIST'!$F$3:$F$1000,$AM$49)</f>
        <v>0</v>
      </c>
      <c r="AJ55" s="86">
        <f t="shared" si="13"/>
        <v>0</v>
      </c>
    </row>
    <row r="56" spans="23:58" x14ac:dyDescent="0.25">
      <c r="W56" s="56">
        <v>3</v>
      </c>
      <c r="X56" s="56" t="s">
        <v>546</v>
      </c>
      <c r="Y56" s="56" t="s">
        <v>64</v>
      </c>
      <c r="Z56" s="56">
        <v>3.2</v>
      </c>
      <c r="AA56" s="85" t="s">
        <v>705</v>
      </c>
      <c r="AB56" s="56" t="str">
        <f t="shared" si="9"/>
        <v>NO</v>
      </c>
      <c r="AC56" s="56">
        <f>COUNTIFS('CMMI-to-NIST'!$D$3:$D$1000,$AA56,'CMMI-to-NIST'!$F$3:$F$1000,$AM$47)</f>
        <v>0</v>
      </c>
      <c r="AD56" s="56">
        <f t="shared" si="20"/>
        <v>0</v>
      </c>
      <c r="AE56" s="56" t="str">
        <f t="shared" si="10"/>
        <v>NO</v>
      </c>
      <c r="AF56" s="56">
        <f>COUNTIFS('CMMI-to-NIST'!$D$3:$D$1000,$AA56,'CMMI-to-NIST'!$F$3:$F$1000,$AM$48)</f>
        <v>0</v>
      </c>
      <c r="AG56" s="56">
        <f t="shared" si="11"/>
        <v>0</v>
      </c>
      <c r="AH56" s="56" t="str">
        <f t="shared" si="12"/>
        <v>NO</v>
      </c>
      <c r="AI56" s="56">
        <f>COUNTIFS('CMMI-to-NIST'!$D$3:$D$1000,$AA56,'CMMI-to-NIST'!$F$3:$F$1000,$AM$49)</f>
        <v>0</v>
      </c>
      <c r="AJ56" s="86">
        <f t="shared" si="13"/>
        <v>0</v>
      </c>
    </row>
    <row r="57" spans="23:58" x14ac:dyDescent="0.25">
      <c r="W57" s="56">
        <v>3</v>
      </c>
      <c r="X57" s="56" t="s">
        <v>546</v>
      </c>
      <c r="Y57" s="56" t="s">
        <v>64</v>
      </c>
      <c r="Z57" s="56">
        <v>3.3</v>
      </c>
      <c r="AA57" s="85" t="s">
        <v>706</v>
      </c>
      <c r="AB57" s="56" t="str">
        <f t="shared" si="9"/>
        <v>NO</v>
      </c>
      <c r="AC57" s="56">
        <f>COUNTIFS('CMMI-to-NIST'!$D$3:$D$1000,$AA57,'CMMI-to-NIST'!$F$3:$F$1000,$AM$47)</f>
        <v>0</v>
      </c>
      <c r="AD57" s="56">
        <f t="shared" si="20"/>
        <v>0</v>
      </c>
      <c r="AE57" s="56" t="str">
        <f t="shared" si="10"/>
        <v>NO</v>
      </c>
      <c r="AF57" s="56">
        <f>COUNTIFS('CMMI-to-NIST'!$D$3:$D$1000,$AA57,'CMMI-to-NIST'!$F$3:$F$1000,$AM$48)</f>
        <v>0</v>
      </c>
      <c r="AG57" s="56">
        <f t="shared" si="11"/>
        <v>0</v>
      </c>
      <c r="AH57" s="56" t="str">
        <f t="shared" si="12"/>
        <v>NO</v>
      </c>
      <c r="AI57" s="56">
        <f>COUNTIFS('CMMI-to-NIST'!$D$3:$D$1000,$AA57,'CMMI-to-NIST'!$F$3:$F$1000,$AM$49)</f>
        <v>0</v>
      </c>
      <c r="AJ57" s="86">
        <f t="shared" si="13"/>
        <v>0</v>
      </c>
    </row>
    <row r="58" spans="23:58" x14ac:dyDescent="0.25">
      <c r="W58" s="56">
        <v>1</v>
      </c>
      <c r="X58" s="56" t="s">
        <v>547</v>
      </c>
      <c r="Y58" s="56" t="s">
        <v>73</v>
      </c>
      <c r="Z58" s="56">
        <v>1.1000000000000001</v>
      </c>
      <c r="AA58" s="85" t="s">
        <v>707</v>
      </c>
      <c r="AB58" s="56" t="str">
        <f t="shared" si="9"/>
        <v>YES</v>
      </c>
      <c r="AC58" s="56">
        <f>COUNTIFS('CMMI-to-NIST'!$D$3:$D$1000,$AA58,'CMMI-to-NIST'!$F$3:$F$1000,$AM$47)</f>
        <v>2</v>
      </c>
      <c r="AD58" s="56">
        <f t="shared" si="20"/>
        <v>2</v>
      </c>
      <c r="AE58" s="56" t="str">
        <f t="shared" si="10"/>
        <v>YES</v>
      </c>
      <c r="AF58" s="56">
        <f>COUNTIFS('CMMI-to-NIST'!$D$3:$D$1000,$AA58,'CMMI-to-NIST'!$F$3:$F$1000,$AM$48)</f>
        <v>0</v>
      </c>
      <c r="AG58" s="56">
        <f t="shared" si="11"/>
        <v>2</v>
      </c>
      <c r="AH58" s="56" t="str">
        <f t="shared" si="12"/>
        <v>YES</v>
      </c>
      <c r="AI58" s="56">
        <f>COUNTIFS('CMMI-to-NIST'!$D$3:$D$1000,$AA58,'CMMI-to-NIST'!$F$3:$F$1000,$AM$49)</f>
        <v>0</v>
      </c>
      <c r="AJ58" s="86">
        <f t="shared" si="13"/>
        <v>2</v>
      </c>
    </row>
    <row r="59" spans="23:58" x14ac:dyDescent="0.25">
      <c r="W59" s="56">
        <v>1</v>
      </c>
      <c r="X59" s="56" t="s">
        <v>547</v>
      </c>
      <c r="Y59" s="56" t="s">
        <v>73</v>
      </c>
      <c r="Z59" s="56">
        <v>1.2</v>
      </c>
      <c r="AA59" s="85" t="s">
        <v>708</v>
      </c>
      <c r="AB59" s="56" t="str">
        <f t="shared" si="9"/>
        <v>NO</v>
      </c>
      <c r="AC59" s="56">
        <f>COUNTIFS('CMMI-to-NIST'!$D$3:$D$1000,$AA59,'CMMI-to-NIST'!$F$3:$F$1000,$AM$47)</f>
        <v>0</v>
      </c>
      <c r="AD59" s="56">
        <f t="shared" si="20"/>
        <v>0</v>
      </c>
      <c r="AE59" s="56" t="str">
        <f t="shared" si="10"/>
        <v>YES</v>
      </c>
      <c r="AF59" s="56">
        <f>COUNTIFS('CMMI-to-NIST'!$D$3:$D$1000,$AA59,'CMMI-to-NIST'!$F$3:$F$1000,$AM$48)</f>
        <v>1</v>
      </c>
      <c r="AG59" s="56">
        <f t="shared" si="11"/>
        <v>1</v>
      </c>
      <c r="AH59" s="56" t="str">
        <f t="shared" si="12"/>
        <v>YES</v>
      </c>
      <c r="AI59" s="56">
        <f>COUNTIFS('CMMI-to-NIST'!$D$3:$D$1000,$AA59,'CMMI-to-NIST'!$F$3:$F$1000,$AM$49)</f>
        <v>0</v>
      </c>
      <c r="AJ59" s="86">
        <f t="shared" si="13"/>
        <v>1</v>
      </c>
    </row>
    <row r="60" spans="23:58" x14ac:dyDescent="0.25">
      <c r="W60" s="56">
        <v>2</v>
      </c>
      <c r="X60" s="56" t="s">
        <v>547</v>
      </c>
      <c r="Y60" s="56" t="s">
        <v>73</v>
      </c>
      <c r="Z60" s="56">
        <v>2.1</v>
      </c>
      <c r="AA60" s="85" t="s">
        <v>709</v>
      </c>
      <c r="AB60" s="56" t="str">
        <f t="shared" si="9"/>
        <v>NO</v>
      </c>
      <c r="AC60" s="56">
        <f>COUNTIFS('CMMI-to-NIST'!$D$3:$D$1000,$AA60,'CMMI-to-NIST'!$F$3:$F$1000,$AM$47)</f>
        <v>0</v>
      </c>
      <c r="AD60" s="56">
        <f t="shared" si="20"/>
        <v>0</v>
      </c>
      <c r="AE60" s="56" t="str">
        <f t="shared" si="10"/>
        <v>YES</v>
      </c>
      <c r="AF60" s="56">
        <f>COUNTIFS('CMMI-to-NIST'!$D$3:$D$1000,$AA60,'CMMI-to-NIST'!$F$3:$F$1000,$AM$48)</f>
        <v>3</v>
      </c>
      <c r="AG60" s="56">
        <f t="shared" si="11"/>
        <v>3</v>
      </c>
      <c r="AH60" s="56" t="str">
        <f t="shared" si="12"/>
        <v>YES</v>
      </c>
      <c r="AI60" s="56">
        <f>COUNTIFS('CMMI-to-NIST'!$D$3:$D$1000,$AA60,'CMMI-to-NIST'!$F$3:$F$1000,$AM$49)</f>
        <v>0</v>
      </c>
      <c r="AJ60" s="86">
        <f t="shared" si="13"/>
        <v>3</v>
      </c>
    </row>
    <row r="61" spans="23:58" x14ac:dyDescent="0.25">
      <c r="W61" s="56">
        <v>2</v>
      </c>
      <c r="X61" s="56" t="s">
        <v>547</v>
      </c>
      <c r="Y61" s="56" t="s">
        <v>73</v>
      </c>
      <c r="Z61" s="56">
        <v>2.2000000000000002</v>
      </c>
      <c r="AA61" s="85" t="s">
        <v>710</v>
      </c>
      <c r="AB61" s="56" t="str">
        <f t="shared" si="9"/>
        <v>NO</v>
      </c>
      <c r="AC61" s="56">
        <f>COUNTIFS('CMMI-to-NIST'!$D$3:$D$1000,$AA61,'CMMI-to-NIST'!$F$3:$F$1000,$AM$47)</f>
        <v>0</v>
      </c>
      <c r="AD61" s="56">
        <f t="shared" si="20"/>
        <v>0</v>
      </c>
      <c r="AE61" s="56" t="str">
        <f t="shared" si="10"/>
        <v>YES</v>
      </c>
      <c r="AF61" s="56">
        <f>COUNTIFS('CMMI-to-NIST'!$D$3:$D$1000,$AA61,'CMMI-to-NIST'!$F$3:$F$1000,$AM$48)</f>
        <v>1</v>
      </c>
      <c r="AG61" s="56">
        <f t="shared" si="11"/>
        <v>1</v>
      </c>
      <c r="AH61" s="56" t="str">
        <f t="shared" si="12"/>
        <v>YES</v>
      </c>
      <c r="AI61" s="56">
        <f>COUNTIFS('CMMI-to-NIST'!$D$3:$D$1000,$AA61,'CMMI-to-NIST'!$F$3:$F$1000,$AM$49)</f>
        <v>0</v>
      </c>
      <c r="AJ61" s="86">
        <f t="shared" si="13"/>
        <v>1</v>
      </c>
    </row>
    <row r="62" spans="23:58" x14ac:dyDescent="0.25">
      <c r="W62" s="56">
        <v>2</v>
      </c>
      <c r="X62" s="56" t="s">
        <v>547</v>
      </c>
      <c r="Y62" s="56" t="s">
        <v>73</v>
      </c>
      <c r="Z62" s="56">
        <v>2.2999999999999998</v>
      </c>
      <c r="AA62" s="85" t="s">
        <v>711</v>
      </c>
      <c r="AB62" s="56" t="str">
        <f t="shared" si="9"/>
        <v>YES</v>
      </c>
      <c r="AC62" s="56">
        <f>COUNTIFS('CMMI-to-NIST'!$D$3:$D$1000,$AA62,'CMMI-to-NIST'!$F$3:$F$1000,$AM$47)</f>
        <v>1</v>
      </c>
      <c r="AD62" s="56">
        <f t="shared" si="20"/>
        <v>1</v>
      </c>
      <c r="AE62" s="56" t="str">
        <f t="shared" si="10"/>
        <v>YES</v>
      </c>
      <c r="AF62" s="56">
        <f>COUNTIFS('CMMI-to-NIST'!$D$3:$D$1000,$AA62,'CMMI-to-NIST'!$F$3:$F$1000,$AM$48)</f>
        <v>1</v>
      </c>
      <c r="AG62" s="56">
        <f t="shared" si="11"/>
        <v>2</v>
      </c>
      <c r="AH62" s="56" t="str">
        <f t="shared" si="12"/>
        <v>YES</v>
      </c>
      <c r="AI62" s="56">
        <f>COUNTIFS('CMMI-to-NIST'!$D$3:$D$1000,$AA62,'CMMI-to-NIST'!$F$3:$F$1000,$AM$49)</f>
        <v>0</v>
      </c>
      <c r="AJ62" s="86">
        <f t="shared" si="13"/>
        <v>2</v>
      </c>
    </row>
    <row r="63" spans="23:58" x14ac:dyDescent="0.25">
      <c r="W63" s="56">
        <v>2</v>
      </c>
      <c r="X63" s="56" t="s">
        <v>547</v>
      </c>
      <c r="Y63" s="56" t="s">
        <v>73</v>
      </c>
      <c r="Z63" s="56">
        <v>2.4</v>
      </c>
      <c r="AA63" s="85" t="s">
        <v>712</v>
      </c>
      <c r="AB63" s="56" t="str">
        <f t="shared" si="9"/>
        <v>YES</v>
      </c>
      <c r="AC63" s="56">
        <f>COUNTIFS('CMMI-to-NIST'!$D$3:$D$1000,$AA63,'CMMI-to-NIST'!$F$3:$F$1000,$AM$47)</f>
        <v>1</v>
      </c>
      <c r="AD63" s="56">
        <f t="shared" si="20"/>
        <v>1</v>
      </c>
      <c r="AE63" s="56" t="str">
        <f t="shared" si="10"/>
        <v>YES</v>
      </c>
      <c r="AF63" s="56">
        <f>COUNTIFS('CMMI-to-NIST'!$D$3:$D$1000,$AA63,'CMMI-to-NIST'!$F$3:$F$1000,$AM$48)</f>
        <v>3</v>
      </c>
      <c r="AG63" s="56">
        <f t="shared" si="11"/>
        <v>4</v>
      </c>
      <c r="AH63" s="56" t="str">
        <f t="shared" si="12"/>
        <v>YES</v>
      </c>
      <c r="AI63" s="56">
        <f>COUNTIFS('CMMI-to-NIST'!$D$3:$D$1000,$AA63,'CMMI-to-NIST'!$F$3:$F$1000,$AM$49)</f>
        <v>1</v>
      </c>
      <c r="AJ63" s="86">
        <f t="shared" si="13"/>
        <v>5</v>
      </c>
    </row>
    <row r="64" spans="23:58" x14ac:dyDescent="0.25">
      <c r="W64" s="56">
        <v>3</v>
      </c>
      <c r="X64" s="56" t="s">
        <v>547</v>
      </c>
      <c r="Y64" s="56" t="s">
        <v>73</v>
      </c>
      <c r="Z64" s="56">
        <v>3.1</v>
      </c>
      <c r="AA64" s="85" t="s">
        <v>713</v>
      </c>
      <c r="AB64" s="56" t="str">
        <f t="shared" si="9"/>
        <v>NO</v>
      </c>
      <c r="AC64" s="56">
        <f>COUNTIFS('CMMI-to-NIST'!$D$3:$D$1000,$AA64,'CMMI-to-NIST'!$F$3:$F$1000,$AM$47)</f>
        <v>0</v>
      </c>
      <c r="AD64" s="56">
        <f t="shared" si="20"/>
        <v>0</v>
      </c>
      <c r="AE64" s="56" t="str">
        <f t="shared" si="10"/>
        <v>YES</v>
      </c>
      <c r="AF64" s="56">
        <f>COUNTIFS('CMMI-to-NIST'!$D$3:$D$1000,$AA64,'CMMI-to-NIST'!$F$3:$F$1000,$AM$48)</f>
        <v>9</v>
      </c>
      <c r="AG64" s="56">
        <f t="shared" si="11"/>
        <v>9</v>
      </c>
      <c r="AH64" s="56" t="str">
        <f t="shared" si="12"/>
        <v>YES</v>
      </c>
      <c r="AI64" s="56">
        <f>COUNTIFS('CMMI-to-NIST'!$D$3:$D$1000,$AA64,'CMMI-to-NIST'!$F$3:$F$1000,$AM$49)</f>
        <v>0</v>
      </c>
      <c r="AJ64" s="86">
        <f t="shared" si="13"/>
        <v>9</v>
      </c>
    </row>
    <row r="65" spans="23:36" x14ac:dyDescent="0.25">
      <c r="W65" s="56">
        <v>3</v>
      </c>
      <c r="X65" s="56" t="s">
        <v>547</v>
      </c>
      <c r="Y65" s="56" t="s">
        <v>73</v>
      </c>
      <c r="Z65" s="56">
        <v>3.2</v>
      </c>
      <c r="AA65" s="85" t="s">
        <v>714</v>
      </c>
      <c r="AB65" s="56" t="str">
        <f t="shared" si="9"/>
        <v>YES</v>
      </c>
      <c r="AC65" s="56">
        <f>COUNTIFS('CMMI-to-NIST'!$D$3:$D$1000,$AA65,'CMMI-to-NIST'!$F$3:$F$1000,$AM$47)</f>
        <v>2</v>
      </c>
      <c r="AD65" s="56">
        <f t="shared" si="20"/>
        <v>2</v>
      </c>
      <c r="AE65" s="56" t="str">
        <f t="shared" si="10"/>
        <v>YES</v>
      </c>
      <c r="AF65" s="56">
        <f>COUNTIFS('CMMI-to-NIST'!$D$3:$D$1000,$AA65,'CMMI-to-NIST'!$F$3:$F$1000,$AM$48)</f>
        <v>3</v>
      </c>
      <c r="AG65" s="56">
        <f t="shared" si="11"/>
        <v>5</v>
      </c>
      <c r="AH65" s="56" t="str">
        <f t="shared" si="12"/>
        <v>YES</v>
      </c>
      <c r="AI65" s="56">
        <f>COUNTIFS('CMMI-to-NIST'!$D$3:$D$1000,$AA65,'CMMI-to-NIST'!$F$3:$F$1000,$AM$49)</f>
        <v>1</v>
      </c>
      <c r="AJ65" s="86">
        <f t="shared" si="13"/>
        <v>6</v>
      </c>
    </row>
    <row r="66" spans="23:36" x14ac:dyDescent="0.25">
      <c r="W66" s="56">
        <v>3</v>
      </c>
      <c r="X66" s="56" t="s">
        <v>547</v>
      </c>
      <c r="Y66" s="56" t="s">
        <v>73</v>
      </c>
      <c r="Z66" s="56">
        <v>3.3</v>
      </c>
      <c r="AA66" s="85" t="s">
        <v>715</v>
      </c>
      <c r="AB66" s="56" t="str">
        <f t="shared" si="9"/>
        <v>NO</v>
      </c>
      <c r="AC66" s="56">
        <f>COUNTIFS('CMMI-to-NIST'!$D$3:$D$1000,$AA66,'CMMI-to-NIST'!$F$3:$F$1000,$AM$47)</f>
        <v>0</v>
      </c>
      <c r="AD66" s="56">
        <f t="shared" si="20"/>
        <v>0</v>
      </c>
      <c r="AE66" s="56" t="str">
        <f t="shared" si="10"/>
        <v>YES</v>
      </c>
      <c r="AF66" s="56">
        <f>COUNTIFS('CMMI-to-NIST'!$D$3:$D$1000,$AA66,'CMMI-to-NIST'!$F$3:$F$1000,$AM$48)</f>
        <v>2</v>
      </c>
      <c r="AG66" s="56">
        <f t="shared" si="11"/>
        <v>2</v>
      </c>
      <c r="AH66" s="56" t="str">
        <f t="shared" si="12"/>
        <v>YES</v>
      </c>
      <c r="AI66" s="56">
        <f>COUNTIFS('CMMI-to-NIST'!$D$3:$D$1000,$AA66,'CMMI-to-NIST'!$F$3:$F$1000,$AM$49)</f>
        <v>0</v>
      </c>
      <c r="AJ66" s="86">
        <f t="shared" si="13"/>
        <v>2</v>
      </c>
    </row>
    <row r="67" spans="23:36" x14ac:dyDescent="0.25">
      <c r="W67" s="56">
        <v>1</v>
      </c>
      <c r="X67" s="56" t="s">
        <v>543</v>
      </c>
      <c r="Y67" s="56" t="s">
        <v>90</v>
      </c>
      <c r="Z67" s="56">
        <v>1.1000000000000001</v>
      </c>
      <c r="AA67" s="85" t="s">
        <v>716</v>
      </c>
      <c r="AB67" s="56" t="str">
        <f t="shared" si="9"/>
        <v>NO</v>
      </c>
      <c r="AC67" s="56">
        <f>COUNTIFS('CMMI-to-NIST'!$D$3:$D$1000,$AA67,'CMMI-to-NIST'!$F$3:$F$1000,$AM$47)</f>
        <v>0</v>
      </c>
      <c r="AD67" s="56">
        <f t="shared" si="20"/>
        <v>0</v>
      </c>
      <c r="AE67" s="56" t="str">
        <f t="shared" si="10"/>
        <v>NO</v>
      </c>
      <c r="AF67" s="56">
        <f>COUNTIFS('CMMI-to-NIST'!$D$3:$D$1000,$AA67,'CMMI-to-NIST'!$F$3:$F$1000,$AM$48)</f>
        <v>0</v>
      </c>
      <c r="AG67" s="56">
        <f t="shared" si="11"/>
        <v>0</v>
      </c>
      <c r="AH67" s="56" t="str">
        <f t="shared" si="12"/>
        <v>NO</v>
      </c>
      <c r="AI67" s="56">
        <f>COUNTIFS('CMMI-to-NIST'!$D$3:$D$1000,$AA67,'CMMI-to-NIST'!$F$3:$F$1000,$AM$49)</f>
        <v>0</v>
      </c>
      <c r="AJ67" s="86">
        <f t="shared" si="13"/>
        <v>0</v>
      </c>
    </row>
    <row r="68" spans="23:36" x14ac:dyDescent="0.25">
      <c r="W68" s="56">
        <v>2</v>
      </c>
      <c r="X68" s="56" t="s">
        <v>543</v>
      </c>
      <c r="Y68" s="56" t="s">
        <v>90</v>
      </c>
      <c r="Z68" s="56">
        <v>2.1</v>
      </c>
      <c r="AA68" s="85" t="s">
        <v>717</v>
      </c>
      <c r="AB68" s="56" t="str">
        <f t="shared" ref="AB68:AB131" si="44">IF(AC68&gt;0, "YES", "NO")</f>
        <v>NO</v>
      </c>
      <c r="AC68" s="56">
        <f>COUNTIFS('CMMI-to-NIST'!$D$3:$D$1000,$AA68,'CMMI-to-NIST'!$F$3:$F$1000,$AM$47)</f>
        <v>0</v>
      </c>
      <c r="AD68" s="56">
        <f t="shared" si="20"/>
        <v>0</v>
      </c>
      <c r="AE68" s="56" t="str">
        <f t="shared" ref="AE68:AE131" si="45">IF(AG68&gt;0, "YES", "NO")</f>
        <v>NO</v>
      </c>
      <c r="AF68" s="56">
        <f>COUNTIFS('CMMI-to-NIST'!$D$3:$D$1000,$AA68,'CMMI-to-NIST'!$F$3:$F$1000,$AM$48)</f>
        <v>0</v>
      </c>
      <c r="AG68" s="56">
        <f t="shared" ref="AG68:AG131" si="46">SUM(AC68,AF68)</f>
        <v>0</v>
      </c>
      <c r="AH68" s="56" t="str">
        <f t="shared" ref="AH68:AH131" si="47">IF(AJ68&gt;0, "YES", "NO")</f>
        <v>NO</v>
      </c>
      <c r="AI68" s="56">
        <f>COUNTIFS('CMMI-to-NIST'!$D$3:$D$1000,$AA68,'CMMI-to-NIST'!$F$3:$F$1000,$AM$49)</f>
        <v>0</v>
      </c>
      <c r="AJ68" s="86">
        <f t="shared" ref="AJ68:AJ131" si="48">SUM(AC68,AF68,AI68)</f>
        <v>0</v>
      </c>
    </row>
    <row r="69" spans="23:36" x14ac:dyDescent="0.25">
      <c r="W69" s="56">
        <v>2</v>
      </c>
      <c r="X69" s="56" t="s">
        <v>543</v>
      </c>
      <c r="Y69" s="56" t="s">
        <v>90</v>
      </c>
      <c r="Z69" s="56">
        <v>2.2000000000000002</v>
      </c>
      <c r="AA69" s="85" t="s">
        <v>718</v>
      </c>
      <c r="AB69" s="56" t="str">
        <f t="shared" si="44"/>
        <v>NO</v>
      </c>
      <c r="AC69" s="56">
        <f>COUNTIFS('CMMI-to-NIST'!$D$3:$D$1000,$AA69,'CMMI-to-NIST'!$F$3:$F$1000,$AM$47)</f>
        <v>0</v>
      </c>
      <c r="AD69" s="56">
        <f t="shared" ref="AD69:AD132" si="49">SUM(AC69)</f>
        <v>0</v>
      </c>
      <c r="AE69" s="56" t="str">
        <f t="shared" si="45"/>
        <v>NO</v>
      </c>
      <c r="AF69" s="56">
        <f>COUNTIFS('CMMI-to-NIST'!$D$3:$D$1000,$AA69,'CMMI-to-NIST'!$F$3:$F$1000,$AM$48)</f>
        <v>0</v>
      </c>
      <c r="AG69" s="56">
        <f t="shared" si="46"/>
        <v>0</v>
      </c>
      <c r="AH69" s="56" t="str">
        <f t="shared" si="47"/>
        <v>NO</v>
      </c>
      <c r="AI69" s="56">
        <f>COUNTIFS('CMMI-to-NIST'!$D$3:$D$1000,$AA69,'CMMI-to-NIST'!$F$3:$F$1000,$AM$49)</f>
        <v>0</v>
      </c>
      <c r="AJ69" s="86">
        <f t="shared" si="48"/>
        <v>0</v>
      </c>
    </row>
    <row r="70" spans="23:36" x14ac:dyDescent="0.25">
      <c r="W70" s="56">
        <v>2</v>
      </c>
      <c r="X70" s="56" t="s">
        <v>543</v>
      </c>
      <c r="Y70" s="56" t="s">
        <v>90</v>
      </c>
      <c r="Z70" s="56">
        <v>2.2999999999999998</v>
      </c>
      <c r="AA70" s="85" t="s">
        <v>719</v>
      </c>
      <c r="AB70" s="56" t="str">
        <f t="shared" si="44"/>
        <v>NO</v>
      </c>
      <c r="AC70" s="56">
        <f>COUNTIFS('CMMI-to-NIST'!$D$3:$D$1000,$AA70,'CMMI-to-NIST'!$F$3:$F$1000,$AM$47)</f>
        <v>0</v>
      </c>
      <c r="AD70" s="56">
        <f t="shared" si="49"/>
        <v>0</v>
      </c>
      <c r="AE70" s="56" t="str">
        <f t="shared" si="45"/>
        <v>NO</v>
      </c>
      <c r="AF70" s="56">
        <f>COUNTIFS('CMMI-to-NIST'!$D$3:$D$1000,$AA70,'CMMI-to-NIST'!$F$3:$F$1000,$AM$48)</f>
        <v>0</v>
      </c>
      <c r="AG70" s="56">
        <f t="shared" si="46"/>
        <v>0</v>
      </c>
      <c r="AH70" s="56" t="str">
        <f t="shared" si="47"/>
        <v>NO</v>
      </c>
      <c r="AI70" s="56">
        <f>COUNTIFS('CMMI-to-NIST'!$D$3:$D$1000,$AA70,'CMMI-to-NIST'!$F$3:$F$1000,$AM$49)</f>
        <v>0</v>
      </c>
      <c r="AJ70" s="86">
        <f t="shared" si="48"/>
        <v>0</v>
      </c>
    </row>
    <row r="71" spans="23:36" x14ac:dyDescent="0.25">
      <c r="W71" s="56">
        <v>3</v>
      </c>
      <c r="X71" s="56" t="s">
        <v>543</v>
      </c>
      <c r="Y71" s="56" t="s">
        <v>90</v>
      </c>
      <c r="Z71" s="56">
        <v>3.1</v>
      </c>
      <c r="AA71" s="85" t="s">
        <v>720</v>
      </c>
      <c r="AB71" s="56" t="str">
        <f t="shared" si="44"/>
        <v>NO</v>
      </c>
      <c r="AC71" s="56">
        <f>COUNTIFS('CMMI-to-NIST'!$D$3:$D$1000,$AA71,'CMMI-to-NIST'!$F$3:$F$1000,$AM$47)</f>
        <v>0</v>
      </c>
      <c r="AD71" s="56">
        <f t="shared" si="49"/>
        <v>0</v>
      </c>
      <c r="AE71" s="56" t="str">
        <f t="shared" si="45"/>
        <v>NO</v>
      </c>
      <c r="AF71" s="56">
        <f>COUNTIFS('CMMI-to-NIST'!$D$3:$D$1000,$AA71,'CMMI-to-NIST'!$F$3:$F$1000,$AM$48)</f>
        <v>0</v>
      </c>
      <c r="AG71" s="56">
        <f t="shared" si="46"/>
        <v>0</v>
      </c>
      <c r="AH71" s="56" t="str">
        <f t="shared" si="47"/>
        <v>NO</v>
      </c>
      <c r="AI71" s="56">
        <f>COUNTIFS('CMMI-to-NIST'!$D$3:$D$1000,$AA71,'CMMI-to-NIST'!$F$3:$F$1000,$AM$49)</f>
        <v>0</v>
      </c>
      <c r="AJ71" s="86">
        <f t="shared" si="48"/>
        <v>0</v>
      </c>
    </row>
    <row r="72" spans="23:36" x14ac:dyDescent="0.25">
      <c r="W72" s="56">
        <v>3</v>
      </c>
      <c r="X72" s="56" t="s">
        <v>543</v>
      </c>
      <c r="Y72" s="56" t="s">
        <v>90</v>
      </c>
      <c r="Z72" s="56">
        <v>3.2</v>
      </c>
      <c r="AA72" s="85" t="s">
        <v>721</v>
      </c>
      <c r="AB72" s="56" t="str">
        <f t="shared" si="44"/>
        <v>NO</v>
      </c>
      <c r="AC72" s="56">
        <f>COUNTIFS('CMMI-to-NIST'!$D$3:$D$1000,$AA72,'CMMI-to-NIST'!$F$3:$F$1000,$AM$47)</f>
        <v>0</v>
      </c>
      <c r="AD72" s="56">
        <f t="shared" si="49"/>
        <v>0</v>
      </c>
      <c r="AE72" s="56" t="str">
        <f t="shared" si="45"/>
        <v>NO</v>
      </c>
      <c r="AF72" s="56">
        <f>COUNTIFS('CMMI-to-NIST'!$D$3:$D$1000,$AA72,'CMMI-to-NIST'!$F$3:$F$1000,$AM$48)</f>
        <v>0</v>
      </c>
      <c r="AG72" s="56">
        <f t="shared" si="46"/>
        <v>0</v>
      </c>
      <c r="AH72" s="56" t="str">
        <f t="shared" si="47"/>
        <v>NO</v>
      </c>
      <c r="AI72" s="56">
        <f>COUNTIFS('CMMI-to-NIST'!$D$3:$D$1000,$AA72,'CMMI-to-NIST'!$F$3:$F$1000,$AM$49)</f>
        <v>0</v>
      </c>
      <c r="AJ72" s="86">
        <f t="shared" si="48"/>
        <v>0</v>
      </c>
    </row>
    <row r="73" spans="23:36" x14ac:dyDescent="0.25">
      <c r="W73" s="56">
        <v>1</v>
      </c>
      <c r="X73" s="56" t="s">
        <v>548</v>
      </c>
      <c r="Y73" s="56" t="s">
        <v>83</v>
      </c>
      <c r="Z73" s="56">
        <v>1.1000000000000001</v>
      </c>
      <c r="AA73" s="85" t="s">
        <v>722</v>
      </c>
      <c r="AB73" s="56" t="str">
        <f t="shared" si="44"/>
        <v>NO</v>
      </c>
      <c r="AC73" s="56">
        <f>COUNTIFS('CMMI-to-NIST'!$D$3:$D$1000,$AA73,'CMMI-to-NIST'!$F$3:$F$1000,$AM$47)</f>
        <v>0</v>
      </c>
      <c r="AD73" s="56">
        <f t="shared" si="49"/>
        <v>0</v>
      </c>
      <c r="AE73" s="56" t="str">
        <f t="shared" si="45"/>
        <v>NO</v>
      </c>
      <c r="AF73" s="56">
        <f>COUNTIFS('CMMI-to-NIST'!$D$3:$D$1000,$AA73,'CMMI-to-NIST'!$F$3:$F$1000,$AM$48)</f>
        <v>0</v>
      </c>
      <c r="AG73" s="56">
        <f t="shared" si="46"/>
        <v>0</v>
      </c>
      <c r="AH73" s="56" t="str">
        <f t="shared" si="47"/>
        <v>NO</v>
      </c>
      <c r="AI73" s="56">
        <f>COUNTIFS('CMMI-to-NIST'!$D$3:$D$1000,$AA73,'CMMI-to-NIST'!$F$3:$F$1000,$AM$49)</f>
        <v>0</v>
      </c>
      <c r="AJ73" s="86">
        <f t="shared" si="48"/>
        <v>0</v>
      </c>
    </row>
    <row r="74" spans="23:36" x14ac:dyDescent="0.25">
      <c r="W74" s="56">
        <v>1</v>
      </c>
      <c r="X74" s="56" t="s">
        <v>548</v>
      </c>
      <c r="Y74" s="56" t="s">
        <v>83</v>
      </c>
      <c r="Z74" s="56">
        <v>1.2</v>
      </c>
      <c r="AA74" s="85" t="s">
        <v>723</v>
      </c>
      <c r="AB74" s="56" t="str">
        <f t="shared" si="44"/>
        <v>NO</v>
      </c>
      <c r="AC74" s="56">
        <f>COUNTIFS('CMMI-to-NIST'!$D$3:$D$1000,$AA74,'CMMI-to-NIST'!$F$3:$F$1000,$AM$47)</f>
        <v>0</v>
      </c>
      <c r="AD74" s="56">
        <f t="shared" si="49"/>
        <v>0</v>
      </c>
      <c r="AE74" s="56" t="str">
        <f t="shared" si="45"/>
        <v>NO</v>
      </c>
      <c r="AF74" s="56">
        <f>COUNTIFS('CMMI-to-NIST'!$D$3:$D$1000,$AA74,'CMMI-to-NIST'!$F$3:$F$1000,$AM$48)</f>
        <v>0</v>
      </c>
      <c r="AG74" s="56">
        <f t="shared" si="46"/>
        <v>0</v>
      </c>
      <c r="AH74" s="56" t="str">
        <f t="shared" si="47"/>
        <v>NO</v>
      </c>
      <c r="AI74" s="56">
        <f>COUNTIFS('CMMI-to-NIST'!$D$3:$D$1000,$AA74,'CMMI-to-NIST'!$F$3:$F$1000,$AM$49)</f>
        <v>0</v>
      </c>
      <c r="AJ74" s="86">
        <f t="shared" si="48"/>
        <v>0</v>
      </c>
    </row>
    <row r="75" spans="23:36" x14ac:dyDescent="0.25">
      <c r="W75" s="56">
        <v>2</v>
      </c>
      <c r="X75" s="56" t="s">
        <v>548</v>
      </c>
      <c r="Y75" s="56" t="s">
        <v>83</v>
      </c>
      <c r="Z75" s="56">
        <v>2.1</v>
      </c>
      <c r="AA75" s="85" t="s">
        <v>724</v>
      </c>
      <c r="AB75" s="56" t="str">
        <f t="shared" si="44"/>
        <v>NO</v>
      </c>
      <c r="AC75" s="56">
        <f>COUNTIFS('CMMI-to-NIST'!$D$3:$D$1000,$AA75,'CMMI-to-NIST'!$F$3:$F$1000,$AM$47)</f>
        <v>0</v>
      </c>
      <c r="AD75" s="56">
        <f t="shared" si="49"/>
        <v>0</v>
      </c>
      <c r="AE75" s="56" t="str">
        <f t="shared" si="45"/>
        <v>NO</v>
      </c>
      <c r="AF75" s="56">
        <f>COUNTIFS('CMMI-to-NIST'!$D$3:$D$1000,$AA75,'CMMI-to-NIST'!$F$3:$F$1000,$AM$48)</f>
        <v>0</v>
      </c>
      <c r="AG75" s="56">
        <f t="shared" si="46"/>
        <v>0</v>
      </c>
      <c r="AH75" s="56" t="str">
        <f t="shared" si="47"/>
        <v>NO</v>
      </c>
      <c r="AI75" s="56">
        <f>COUNTIFS('CMMI-to-NIST'!$D$3:$D$1000,$AA75,'CMMI-to-NIST'!$F$3:$F$1000,$AM$49)</f>
        <v>0</v>
      </c>
      <c r="AJ75" s="86">
        <f t="shared" si="48"/>
        <v>0</v>
      </c>
    </row>
    <row r="76" spans="23:36" x14ac:dyDescent="0.25">
      <c r="W76" s="56">
        <v>2</v>
      </c>
      <c r="X76" s="56" t="s">
        <v>548</v>
      </c>
      <c r="Y76" s="56" t="s">
        <v>83</v>
      </c>
      <c r="Z76" s="56">
        <v>2.2000000000000002</v>
      </c>
      <c r="AA76" s="85" t="s">
        <v>725</v>
      </c>
      <c r="AB76" s="56" t="str">
        <f t="shared" si="44"/>
        <v>NO</v>
      </c>
      <c r="AC76" s="56">
        <f>COUNTIFS('CMMI-to-NIST'!$D$3:$D$1000,$AA76,'CMMI-to-NIST'!$F$3:$F$1000,$AM$47)</f>
        <v>0</v>
      </c>
      <c r="AD76" s="56">
        <f t="shared" si="49"/>
        <v>0</v>
      </c>
      <c r="AE76" s="56" t="str">
        <f t="shared" si="45"/>
        <v>NO</v>
      </c>
      <c r="AF76" s="56">
        <f>COUNTIFS('CMMI-to-NIST'!$D$3:$D$1000,$AA76,'CMMI-to-NIST'!$F$3:$F$1000,$AM$48)</f>
        <v>0</v>
      </c>
      <c r="AG76" s="56">
        <f t="shared" si="46"/>
        <v>0</v>
      </c>
      <c r="AH76" s="56" t="str">
        <f t="shared" si="47"/>
        <v>NO</v>
      </c>
      <c r="AI76" s="56">
        <f>COUNTIFS('CMMI-to-NIST'!$D$3:$D$1000,$AA76,'CMMI-to-NIST'!$F$3:$F$1000,$AM$49)</f>
        <v>0</v>
      </c>
      <c r="AJ76" s="86">
        <f t="shared" si="48"/>
        <v>0</v>
      </c>
    </row>
    <row r="77" spans="23:36" x14ac:dyDescent="0.25">
      <c r="W77" s="56">
        <v>3</v>
      </c>
      <c r="X77" s="56" t="s">
        <v>548</v>
      </c>
      <c r="Y77" s="56" t="s">
        <v>83</v>
      </c>
      <c r="Z77" s="56">
        <v>3.1</v>
      </c>
      <c r="AA77" s="85" t="s">
        <v>726</v>
      </c>
      <c r="AB77" s="56" t="str">
        <f t="shared" si="44"/>
        <v>NO</v>
      </c>
      <c r="AC77" s="56">
        <f>COUNTIFS('CMMI-to-NIST'!$D$3:$D$1000,$AA77,'CMMI-to-NIST'!$F$3:$F$1000,$AM$47)</f>
        <v>0</v>
      </c>
      <c r="AD77" s="56">
        <f t="shared" si="49"/>
        <v>0</v>
      </c>
      <c r="AE77" s="56" t="str">
        <f t="shared" si="45"/>
        <v>NO</v>
      </c>
      <c r="AF77" s="56">
        <f>COUNTIFS('CMMI-to-NIST'!$D$3:$D$1000,$AA77,'CMMI-to-NIST'!$F$3:$F$1000,$AM$48)</f>
        <v>0</v>
      </c>
      <c r="AG77" s="56">
        <f t="shared" si="46"/>
        <v>0</v>
      </c>
      <c r="AH77" s="56" t="str">
        <f t="shared" si="47"/>
        <v>NO</v>
      </c>
      <c r="AI77" s="56">
        <f>COUNTIFS('CMMI-to-NIST'!$D$3:$D$1000,$AA77,'CMMI-to-NIST'!$F$3:$F$1000,$AM$49)</f>
        <v>0</v>
      </c>
      <c r="AJ77" s="86">
        <f t="shared" si="48"/>
        <v>0</v>
      </c>
    </row>
    <row r="78" spans="23:36" x14ac:dyDescent="0.25">
      <c r="W78" s="56">
        <v>3</v>
      </c>
      <c r="X78" s="56" t="s">
        <v>548</v>
      </c>
      <c r="Y78" s="56" t="s">
        <v>83</v>
      </c>
      <c r="Z78" s="56">
        <v>3.2</v>
      </c>
      <c r="AA78" s="85" t="s">
        <v>727</v>
      </c>
      <c r="AB78" s="56" t="str">
        <f t="shared" si="44"/>
        <v>NO</v>
      </c>
      <c r="AC78" s="56">
        <f>COUNTIFS('CMMI-to-NIST'!$D$3:$D$1000,$AA78,'CMMI-to-NIST'!$F$3:$F$1000,$AM$47)</f>
        <v>0</v>
      </c>
      <c r="AD78" s="56">
        <f t="shared" si="49"/>
        <v>0</v>
      </c>
      <c r="AE78" s="56" t="str">
        <f t="shared" si="45"/>
        <v>NO</v>
      </c>
      <c r="AF78" s="56">
        <f>COUNTIFS('CMMI-to-NIST'!$D$3:$D$1000,$AA78,'CMMI-to-NIST'!$F$3:$F$1000,$AM$48)</f>
        <v>0</v>
      </c>
      <c r="AG78" s="56">
        <f t="shared" si="46"/>
        <v>0</v>
      </c>
      <c r="AH78" s="56" t="str">
        <f t="shared" si="47"/>
        <v>NO</v>
      </c>
      <c r="AI78" s="56">
        <f>COUNTIFS('CMMI-to-NIST'!$D$3:$D$1000,$AA78,'CMMI-to-NIST'!$F$3:$F$1000,$AM$49)</f>
        <v>0</v>
      </c>
      <c r="AJ78" s="86">
        <f t="shared" si="48"/>
        <v>0</v>
      </c>
    </row>
    <row r="79" spans="23:36" x14ac:dyDescent="0.25">
      <c r="W79" s="56">
        <v>1</v>
      </c>
      <c r="X79" s="56" t="s">
        <v>543</v>
      </c>
      <c r="Y79" s="56" t="s">
        <v>97</v>
      </c>
      <c r="Z79" s="56">
        <v>1.1000000000000001</v>
      </c>
      <c r="AA79" s="85" t="s">
        <v>728</v>
      </c>
      <c r="AB79" s="56" t="str">
        <f t="shared" si="44"/>
        <v>NO</v>
      </c>
      <c r="AC79" s="56">
        <f>COUNTIFS('CMMI-to-NIST'!$D$3:$D$1000,$AA79,'CMMI-to-NIST'!$F$3:$F$1000,$AM$47)</f>
        <v>0</v>
      </c>
      <c r="AD79" s="56">
        <f t="shared" si="49"/>
        <v>0</v>
      </c>
      <c r="AE79" s="56" t="str">
        <f t="shared" si="45"/>
        <v>YES</v>
      </c>
      <c r="AF79" s="56">
        <f>COUNTIFS('CMMI-to-NIST'!$D$3:$D$1000,$AA79,'CMMI-to-NIST'!$F$3:$F$1000,$AM$48)</f>
        <v>1</v>
      </c>
      <c r="AG79" s="56">
        <f t="shared" si="46"/>
        <v>1</v>
      </c>
      <c r="AH79" s="56" t="str">
        <f t="shared" si="47"/>
        <v>YES</v>
      </c>
      <c r="AI79" s="56">
        <f>COUNTIFS('CMMI-to-NIST'!$D$3:$D$1000,$AA79,'CMMI-to-NIST'!$F$3:$F$1000,$AM$49)</f>
        <v>0</v>
      </c>
      <c r="AJ79" s="86">
        <f t="shared" si="48"/>
        <v>1</v>
      </c>
    </row>
    <row r="80" spans="23:36" x14ac:dyDescent="0.25">
      <c r="W80" s="56">
        <v>2</v>
      </c>
      <c r="X80" s="56" t="s">
        <v>543</v>
      </c>
      <c r="Y80" s="56" t="s">
        <v>97</v>
      </c>
      <c r="Z80" s="56">
        <v>2.1</v>
      </c>
      <c r="AA80" s="85" t="s">
        <v>729</v>
      </c>
      <c r="AB80" s="56" t="str">
        <f t="shared" si="44"/>
        <v>NO</v>
      </c>
      <c r="AC80" s="56">
        <f>COUNTIFS('CMMI-to-NIST'!$D$3:$D$1000,$AA80,'CMMI-to-NIST'!$F$3:$F$1000,$AM$47)</f>
        <v>0</v>
      </c>
      <c r="AD80" s="56">
        <f t="shared" si="49"/>
        <v>0</v>
      </c>
      <c r="AE80" s="56" t="str">
        <f t="shared" si="45"/>
        <v>YES</v>
      </c>
      <c r="AF80" s="56">
        <f>COUNTIFS('CMMI-to-NIST'!$D$3:$D$1000,$AA80,'CMMI-to-NIST'!$F$3:$F$1000,$AM$48)</f>
        <v>1</v>
      </c>
      <c r="AG80" s="56">
        <f t="shared" si="46"/>
        <v>1</v>
      </c>
      <c r="AH80" s="56" t="str">
        <f t="shared" si="47"/>
        <v>YES</v>
      </c>
      <c r="AI80" s="56">
        <f>COUNTIFS('CMMI-to-NIST'!$D$3:$D$1000,$AA80,'CMMI-to-NIST'!$F$3:$F$1000,$AM$49)</f>
        <v>0</v>
      </c>
      <c r="AJ80" s="86">
        <f t="shared" si="48"/>
        <v>1</v>
      </c>
    </row>
    <row r="81" spans="23:36" x14ac:dyDescent="0.25">
      <c r="W81" s="56">
        <v>2</v>
      </c>
      <c r="X81" s="56" t="s">
        <v>543</v>
      </c>
      <c r="Y81" s="56" t="s">
        <v>97</v>
      </c>
      <c r="Z81" s="56">
        <v>2.2000000000000002</v>
      </c>
      <c r="AA81" s="85" t="s">
        <v>730</v>
      </c>
      <c r="AB81" s="56" t="str">
        <f t="shared" si="44"/>
        <v>NO</v>
      </c>
      <c r="AC81" s="56">
        <f>COUNTIFS('CMMI-to-NIST'!$D$3:$D$1000,$AA81,'CMMI-to-NIST'!$F$3:$F$1000,$AM$47)</f>
        <v>0</v>
      </c>
      <c r="AD81" s="56">
        <f t="shared" si="49"/>
        <v>0</v>
      </c>
      <c r="AE81" s="56" t="str">
        <f t="shared" si="45"/>
        <v>YES</v>
      </c>
      <c r="AF81" s="56">
        <f>COUNTIFS('CMMI-to-NIST'!$D$3:$D$1000,$AA81,'CMMI-to-NIST'!$F$3:$F$1000,$AM$48)</f>
        <v>2</v>
      </c>
      <c r="AG81" s="56">
        <f t="shared" si="46"/>
        <v>2</v>
      </c>
      <c r="AH81" s="56" t="str">
        <f t="shared" si="47"/>
        <v>YES</v>
      </c>
      <c r="AI81" s="56">
        <f>COUNTIFS('CMMI-to-NIST'!$D$3:$D$1000,$AA81,'CMMI-to-NIST'!$F$3:$F$1000,$AM$49)</f>
        <v>0</v>
      </c>
      <c r="AJ81" s="86">
        <f t="shared" si="48"/>
        <v>2</v>
      </c>
    </row>
    <row r="82" spans="23:36" x14ac:dyDescent="0.25">
      <c r="W82" s="56">
        <v>2</v>
      </c>
      <c r="X82" s="56" t="s">
        <v>543</v>
      </c>
      <c r="Y82" s="56" t="s">
        <v>97</v>
      </c>
      <c r="Z82" s="56">
        <v>2.2999999999999998</v>
      </c>
      <c r="AA82" s="85" t="s">
        <v>731</v>
      </c>
      <c r="AB82" s="56" t="str">
        <f t="shared" si="44"/>
        <v>NO</v>
      </c>
      <c r="AC82" s="56">
        <f>COUNTIFS('CMMI-to-NIST'!$D$3:$D$1000,$AA82,'CMMI-to-NIST'!$F$3:$F$1000,$AM$47)</f>
        <v>0</v>
      </c>
      <c r="AD82" s="56">
        <f t="shared" si="49"/>
        <v>0</v>
      </c>
      <c r="AE82" s="56" t="str">
        <f t="shared" si="45"/>
        <v>YES</v>
      </c>
      <c r="AF82" s="56">
        <f>COUNTIFS('CMMI-to-NIST'!$D$3:$D$1000,$AA82,'CMMI-to-NIST'!$F$3:$F$1000,$AM$48)</f>
        <v>1</v>
      </c>
      <c r="AG82" s="56">
        <f t="shared" si="46"/>
        <v>1</v>
      </c>
      <c r="AH82" s="56" t="str">
        <f t="shared" si="47"/>
        <v>YES</v>
      </c>
      <c r="AI82" s="56">
        <f>COUNTIFS('CMMI-to-NIST'!$D$3:$D$1000,$AA82,'CMMI-to-NIST'!$F$3:$F$1000,$AM$49)</f>
        <v>0</v>
      </c>
      <c r="AJ82" s="86">
        <f t="shared" si="48"/>
        <v>1</v>
      </c>
    </row>
    <row r="83" spans="23:36" x14ac:dyDescent="0.25">
      <c r="W83" s="56">
        <v>2</v>
      </c>
      <c r="X83" s="56" t="s">
        <v>543</v>
      </c>
      <c r="Y83" s="56" t="s">
        <v>97</v>
      </c>
      <c r="Z83" s="56">
        <v>2.4</v>
      </c>
      <c r="AA83" s="85" t="s">
        <v>732</v>
      </c>
      <c r="AB83" s="56" t="str">
        <f t="shared" si="44"/>
        <v>NO</v>
      </c>
      <c r="AC83" s="56">
        <f>COUNTIFS('CMMI-to-NIST'!$D$3:$D$1000,$AA83,'CMMI-to-NIST'!$F$3:$F$1000,$AM$47)</f>
        <v>0</v>
      </c>
      <c r="AD83" s="56">
        <f t="shared" si="49"/>
        <v>0</v>
      </c>
      <c r="AE83" s="56" t="str">
        <f t="shared" si="45"/>
        <v>YES</v>
      </c>
      <c r="AF83" s="56">
        <f>COUNTIFS('CMMI-to-NIST'!$D$3:$D$1000,$AA83,'CMMI-to-NIST'!$F$3:$F$1000,$AM$48)</f>
        <v>1</v>
      </c>
      <c r="AG83" s="56">
        <f t="shared" si="46"/>
        <v>1</v>
      </c>
      <c r="AH83" s="56" t="str">
        <f t="shared" si="47"/>
        <v>YES</v>
      </c>
      <c r="AI83" s="56">
        <f>COUNTIFS('CMMI-to-NIST'!$D$3:$D$1000,$AA83,'CMMI-to-NIST'!$F$3:$F$1000,$AM$49)</f>
        <v>0</v>
      </c>
      <c r="AJ83" s="86">
        <f t="shared" si="48"/>
        <v>1</v>
      </c>
    </row>
    <row r="84" spans="23:36" x14ac:dyDescent="0.25">
      <c r="W84" s="56">
        <v>3</v>
      </c>
      <c r="X84" s="56" t="s">
        <v>543</v>
      </c>
      <c r="Y84" s="56" t="s">
        <v>97</v>
      </c>
      <c r="Z84" s="56">
        <v>3.1</v>
      </c>
      <c r="AA84" s="85" t="s">
        <v>733</v>
      </c>
      <c r="AB84" s="56" t="str">
        <f t="shared" si="44"/>
        <v>NO</v>
      </c>
      <c r="AC84" s="56">
        <f>COUNTIFS('CMMI-to-NIST'!$D$3:$D$1000,$AA84,'CMMI-to-NIST'!$F$3:$F$1000,$AM$47)</f>
        <v>0</v>
      </c>
      <c r="AD84" s="56">
        <f t="shared" si="49"/>
        <v>0</v>
      </c>
      <c r="AE84" s="56" t="str">
        <f t="shared" si="45"/>
        <v>NO</v>
      </c>
      <c r="AF84" s="56">
        <f>COUNTIFS('CMMI-to-NIST'!$D$3:$D$1000,$AA84,'CMMI-to-NIST'!$F$3:$F$1000,$AM$48)</f>
        <v>0</v>
      </c>
      <c r="AG84" s="56">
        <f t="shared" si="46"/>
        <v>0</v>
      </c>
      <c r="AH84" s="56" t="str">
        <f t="shared" si="47"/>
        <v>NO</v>
      </c>
      <c r="AI84" s="56">
        <f>COUNTIFS('CMMI-to-NIST'!$D$3:$D$1000,$AA84,'CMMI-to-NIST'!$F$3:$F$1000,$AM$49)</f>
        <v>0</v>
      </c>
      <c r="AJ84" s="86">
        <f t="shared" si="48"/>
        <v>0</v>
      </c>
    </row>
    <row r="85" spans="23:36" x14ac:dyDescent="0.25">
      <c r="W85" s="56">
        <v>3</v>
      </c>
      <c r="X85" s="56" t="s">
        <v>543</v>
      </c>
      <c r="Y85" s="56" t="s">
        <v>97</v>
      </c>
      <c r="Z85" s="56">
        <v>3.2</v>
      </c>
      <c r="AA85" s="85" t="s">
        <v>734</v>
      </c>
      <c r="AB85" s="56" t="str">
        <f t="shared" si="44"/>
        <v>NO</v>
      </c>
      <c r="AC85" s="56">
        <f>COUNTIFS('CMMI-to-NIST'!$D$3:$D$1000,$AA85,'CMMI-to-NIST'!$F$3:$F$1000,$AM$47)</f>
        <v>0</v>
      </c>
      <c r="AD85" s="56">
        <f t="shared" si="49"/>
        <v>0</v>
      </c>
      <c r="AE85" s="56" t="str">
        <f t="shared" si="45"/>
        <v>NO</v>
      </c>
      <c r="AF85" s="56">
        <f>COUNTIFS('CMMI-to-NIST'!$D$3:$D$1000,$AA85,'CMMI-to-NIST'!$F$3:$F$1000,$AM$48)</f>
        <v>0</v>
      </c>
      <c r="AG85" s="56">
        <f t="shared" si="46"/>
        <v>0</v>
      </c>
      <c r="AH85" s="56" t="str">
        <f t="shared" si="47"/>
        <v>NO</v>
      </c>
      <c r="AI85" s="56">
        <f>COUNTIFS('CMMI-to-NIST'!$D$3:$D$1000,$AA85,'CMMI-to-NIST'!$F$3:$F$1000,$AM$49)</f>
        <v>0</v>
      </c>
      <c r="AJ85" s="86">
        <f t="shared" si="48"/>
        <v>0</v>
      </c>
    </row>
    <row r="86" spans="23:36" x14ac:dyDescent="0.25">
      <c r="W86" s="56">
        <v>4</v>
      </c>
      <c r="X86" s="56" t="s">
        <v>543</v>
      </c>
      <c r="Y86" s="56" t="s">
        <v>97</v>
      </c>
      <c r="Z86" s="56">
        <v>4.0999999999999996</v>
      </c>
      <c r="AA86" s="85" t="s">
        <v>735</v>
      </c>
      <c r="AB86" s="56" t="str">
        <f t="shared" si="44"/>
        <v>NO</v>
      </c>
      <c r="AC86" s="56">
        <f>COUNTIFS('CMMI-to-NIST'!$D$3:$D$1000,$AA86,'CMMI-to-NIST'!$F$3:$F$1000,$AM$47)</f>
        <v>0</v>
      </c>
      <c r="AD86" s="56">
        <f t="shared" si="49"/>
        <v>0</v>
      </c>
      <c r="AE86" s="56" t="str">
        <f t="shared" si="45"/>
        <v>NO</v>
      </c>
      <c r="AF86" s="56">
        <f>COUNTIFS('CMMI-to-NIST'!$D$3:$D$1000,$AA86,'CMMI-to-NIST'!$F$3:$F$1000,$AM$48)</f>
        <v>0</v>
      </c>
      <c r="AG86" s="56">
        <f t="shared" si="46"/>
        <v>0</v>
      </c>
      <c r="AH86" s="56" t="str">
        <f t="shared" si="47"/>
        <v>NO</v>
      </c>
      <c r="AI86" s="56">
        <f>COUNTIFS('CMMI-to-NIST'!$D$3:$D$1000,$AA86,'CMMI-to-NIST'!$F$3:$F$1000,$AM$49)</f>
        <v>0</v>
      </c>
      <c r="AJ86" s="86">
        <f t="shared" si="48"/>
        <v>0</v>
      </c>
    </row>
    <row r="87" spans="23:36" x14ac:dyDescent="0.25">
      <c r="W87" s="56">
        <v>1</v>
      </c>
      <c r="X87" s="56" t="s">
        <v>543</v>
      </c>
      <c r="Y87" s="56" t="s">
        <v>106</v>
      </c>
      <c r="Z87" s="56">
        <v>1.1000000000000001</v>
      </c>
      <c r="AA87" s="85" t="s">
        <v>736</v>
      </c>
      <c r="AB87" s="56" t="str">
        <f t="shared" si="44"/>
        <v>NO</v>
      </c>
      <c r="AC87" s="56">
        <f>COUNTIFS('CMMI-to-NIST'!$D$3:$D$1000,$AA87,'CMMI-to-NIST'!$F$3:$F$1000,$AM$47)</f>
        <v>0</v>
      </c>
      <c r="AD87" s="56">
        <f t="shared" si="49"/>
        <v>0</v>
      </c>
      <c r="AE87" s="56" t="str">
        <f t="shared" si="45"/>
        <v>NO</v>
      </c>
      <c r="AF87" s="56">
        <f>COUNTIFS('CMMI-to-NIST'!$D$3:$D$1000,$AA87,'CMMI-to-NIST'!$F$3:$F$1000,$AM$48)</f>
        <v>0</v>
      </c>
      <c r="AG87" s="56">
        <f t="shared" si="46"/>
        <v>0</v>
      </c>
      <c r="AH87" s="56" t="str">
        <f t="shared" si="47"/>
        <v>NO</v>
      </c>
      <c r="AI87" s="56">
        <f>COUNTIFS('CMMI-to-NIST'!$D$3:$D$1000,$AA87,'CMMI-to-NIST'!$F$3:$F$1000,$AM$49)</f>
        <v>0</v>
      </c>
      <c r="AJ87" s="86">
        <f t="shared" si="48"/>
        <v>0</v>
      </c>
    </row>
    <row r="88" spans="23:36" x14ac:dyDescent="0.25">
      <c r="W88" s="56">
        <v>2</v>
      </c>
      <c r="X88" s="56" t="s">
        <v>543</v>
      </c>
      <c r="Y88" s="56" t="s">
        <v>106</v>
      </c>
      <c r="Z88" s="56">
        <v>2.1</v>
      </c>
      <c r="AA88" s="85" t="s">
        <v>737</v>
      </c>
      <c r="AB88" s="56" t="str">
        <f t="shared" si="44"/>
        <v>NO</v>
      </c>
      <c r="AC88" s="56">
        <f>COUNTIFS('CMMI-to-NIST'!$D$3:$D$1000,$AA88,'CMMI-to-NIST'!$F$3:$F$1000,$AM$47)</f>
        <v>0</v>
      </c>
      <c r="AD88" s="56">
        <f t="shared" si="49"/>
        <v>0</v>
      </c>
      <c r="AE88" s="56" t="str">
        <f t="shared" si="45"/>
        <v>NO</v>
      </c>
      <c r="AF88" s="56">
        <f>COUNTIFS('CMMI-to-NIST'!$D$3:$D$1000,$AA88,'CMMI-to-NIST'!$F$3:$F$1000,$AM$48)</f>
        <v>0</v>
      </c>
      <c r="AG88" s="56">
        <f t="shared" si="46"/>
        <v>0</v>
      </c>
      <c r="AH88" s="56" t="str">
        <f t="shared" si="47"/>
        <v>NO</v>
      </c>
      <c r="AI88" s="56">
        <f>COUNTIFS('CMMI-to-NIST'!$D$3:$D$1000,$AA88,'CMMI-to-NIST'!$F$3:$F$1000,$AM$49)</f>
        <v>0</v>
      </c>
      <c r="AJ88" s="86">
        <f t="shared" si="48"/>
        <v>0</v>
      </c>
    </row>
    <row r="89" spans="23:36" x14ac:dyDescent="0.25">
      <c r="W89" s="56">
        <v>2</v>
      </c>
      <c r="X89" s="56" t="s">
        <v>543</v>
      </c>
      <c r="Y89" s="56" t="s">
        <v>106</v>
      </c>
      <c r="Z89" s="56">
        <v>2.2000000000000002</v>
      </c>
      <c r="AA89" s="85" t="s">
        <v>738</v>
      </c>
      <c r="AB89" s="56" t="str">
        <f t="shared" si="44"/>
        <v>NO</v>
      </c>
      <c r="AC89" s="56">
        <f>COUNTIFS('CMMI-to-NIST'!$D$3:$D$1000,$AA89,'CMMI-to-NIST'!$F$3:$F$1000,$AM$47)</f>
        <v>0</v>
      </c>
      <c r="AD89" s="56">
        <f t="shared" si="49"/>
        <v>0</v>
      </c>
      <c r="AE89" s="56" t="str">
        <f t="shared" si="45"/>
        <v>YES</v>
      </c>
      <c r="AF89" s="56">
        <f>COUNTIFS('CMMI-to-NIST'!$D$3:$D$1000,$AA89,'CMMI-to-NIST'!$F$3:$F$1000,$AM$48)</f>
        <v>1</v>
      </c>
      <c r="AG89" s="56">
        <f t="shared" si="46"/>
        <v>1</v>
      </c>
      <c r="AH89" s="56" t="str">
        <f t="shared" si="47"/>
        <v>YES</v>
      </c>
      <c r="AI89" s="56">
        <f>COUNTIFS('CMMI-to-NIST'!$D$3:$D$1000,$AA89,'CMMI-to-NIST'!$F$3:$F$1000,$AM$49)</f>
        <v>0</v>
      </c>
      <c r="AJ89" s="86">
        <f t="shared" si="48"/>
        <v>1</v>
      </c>
    </row>
    <row r="90" spans="23:36" x14ac:dyDescent="0.25">
      <c r="W90" s="56">
        <v>3</v>
      </c>
      <c r="X90" s="56" t="s">
        <v>543</v>
      </c>
      <c r="Y90" s="56" t="s">
        <v>106</v>
      </c>
      <c r="Z90" s="56">
        <v>3.1</v>
      </c>
      <c r="AA90" s="85" t="s">
        <v>739</v>
      </c>
      <c r="AB90" s="56" t="str">
        <f t="shared" si="44"/>
        <v>NO</v>
      </c>
      <c r="AC90" s="56">
        <f>COUNTIFS('CMMI-to-NIST'!$D$3:$D$1000,$AA90,'CMMI-to-NIST'!$F$3:$F$1000,$AM$47)</f>
        <v>0</v>
      </c>
      <c r="AD90" s="56">
        <f t="shared" si="49"/>
        <v>0</v>
      </c>
      <c r="AE90" s="56" t="str">
        <f t="shared" si="45"/>
        <v>NO</v>
      </c>
      <c r="AF90" s="56">
        <f>COUNTIFS('CMMI-to-NIST'!$D$3:$D$1000,$AA90,'CMMI-to-NIST'!$F$3:$F$1000,$AM$48)</f>
        <v>0</v>
      </c>
      <c r="AG90" s="56">
        <f t="shared" si="46"/>
        <v>0</v>
      </c>
      <c r="AH90" s="56" t="str">
        <f t="shared" si="47"/>
        <v>NO</v>
      </c>
      <c r="AI90" s="56">
        <f>COUNTIFS('CMMI-to-NIST'!$D$3:$D$1000,$AA90,'CMMI-to-NIST'!$F$3:$F$1000,$AM$49)</f>
        <v>0</v>
      </c>
      <c r="AJ90" s="86">
        <f t="shared" si="48"/>
        <v>0</v>
      </c>
    </row>
    <row r="91" spans="23:36" x14ac:dyDescent="0.25">
      <c r="W91" s="56">
        <v>3</v>
      </c>
      <c r="X91" s="56" t="s">
        <v>543</v>
      </c>
      <c r="Y91" s="56" t="s">
        <v>106</v>
      </c>
      <c r="Z91" s="56">
        <v>3.2</v>
      </c>
      <c r="AA91" s="85" t="s">
        <v>740</v>
      </c>
      <c r="AB91" s="56" t="str">
        <f t="shared" si="44"/>
        <v>NO</v>
      </c>
      <c r="AC91" s="56">
        <f>COUNTIFS('CMMI-to-NIST'!$D$3:$D$1000,$AA91,'CMMI-to-NIST'!$F$3:$F$1000,$AM$47)</f>
        <v>0</v>
      </c>
      <c r="AD91" s="56">
        <f t="shared" si="49"/>
        <v>0</v>
      </c>
      <c r="AE91" s="56" t="str">
        <f t="shared" si="45"/>
        <v>NO</v>
      </c>
      <c r="AF91" s="56">
        <f>COUNTIFS('CMMI-to-NIST'!$D$3:$D$1000,$AA91,'CMMI-to-NIST'!$F$3:$F$1000,$AM$48)</f>
        <v>0</v>
      </c>
      <c r="AG91" s="56">
        <f t="shared" si="46"/>
        <v>0</v>
      </c>
      <c r="AH91" s="56" t="str">
        <f t="shared" si="47"/>
        <v>NO</v>
      </c>
      <c r="AI91" s="56">
        <f>COUNTIFS('CMMI-to-NIST'!$D$3:$D$1000,$AA91,'CMMI-to-NIST'!$F$3:$F$1000,$AM$49)</f>
        <v>0</v>
      </c>
      <c r="AJ91" s="86">
        <f t="shared" si="48"/>
        <v>0</v>
      </c>
    </row>
    <row r="92" spans="23:36" x14ac:dyDescent="0.25">
      <c r="W92" s="56">
        <v>3</v>
      </c>
      <c r="X92" s="56" t="s">
        <v>543</v>
      </c>
      <c r="Y92" s="56" t="s">
        <v>106</v>
      </c>
      <c r="Z92" s="56">
        <v>3.3</v>
      </c>
      <c r="AA92" s="85" t="s">
        <v>741</v>
      </c>
      <c r="AB92" s="56" t="str">
        <f t="shared" si="44"/>
        <v>NO</v>
      </c>
      <c r="AC92" s="56">
        <f>COUNTIFS('CMMI-to-NIST'!$D$3:$D$1000,$AA92,'CMMI-to-NIST'!$F$3:$F$1000,$AM$47)</f>
        <v>0</v>
      </c>
      <c r="AD92" s="56">
        <f t="shared" si="49"/>
        <v>0</v>
      </c>
      <c r="AE92" s="56" t="str">
        <f t="shared" si="45"/>
        <v>YES</v>
      </c>
      <c r="AF92" s="56">
        <f>COUNTIFS('CMMI-to-NIST'!$D$3:$D$1000,$AA92,'CMMI-to-NIST'!$F$3:$F$1000,$AM$48)</f>
        <v>1</v>
      </c>
      <c r="AG92" s="56">
        <f t="shared" si="46"/>
        <v>1</v>
      </c>
      <c r="AH92" s="56" t="str">
        <f t="shared" si="47"/>
        <v>YES</v>
      </c>
      <c r="AI92" s="56">
        <f>COUNTIFS('CMMI-to-NIST'!$D$3:$D$1000,$AA92,'CMMI-to-NIST'!$F$3:$F$1000,$AM$49)</f>
        <v>1</v>
      </c>
      <c r="AJ92" s="86">
        <f t="shared" si="48"/>
        <v>2</v>
      </c>
    </row>
    <row r="93" spans="23:36" x14ac:dyDescent="0.25">
      <c r="W93" s="56">
        <v>4</v>
      </c>
      <c r="X93" s="56" t="s">
        <v>543</v>
      </c>
      <c r="Y93" s="56" t="s">
        <v>106</v>
      </c>
      <c r="Z93" s="56">
        <v>4.0999999999999996</v>
      </c>
      <c r="AA93" s="85" t="s">
        <v>742</v>
      </c>
      <c r="AB93" s="56" t="str">
        <f t="shared" si="44"/>
        <v>NO</v>
      </c>
      <c r="AC93" s="56">
        <f>COUNTIFS('CMMI-to-NIST'!$D$3:$D$1000,$AA93,'CMMI-to-NIST'!$F$3:$F$1000,$AM$47)</f>
        <v>0</v>
      </c>
      <c r="AD93" s="56">
        <f t="shared" si="49"/>
        <v>0</v>
      </c>
      <c r="AE93" s="56" t="str">
        <f t="shared" si="45"/>
        <v>NO</v>
      </c>
      <c r="AF93" s="56">
        <f>COUNTIFS('CMMI-to-NIST'!$D$3:$D$1000,$AA93,'CMMI-to-NIST'!$F$3:$F$1000,$AM$48)</f>
        <v>0</v>
      </c>
      <c r="AG93" s="56">
        <f t="shared" si="46"/>
        <v>0</v>
      </c>
      <c r="AH93" s="56" t="str">
        <f t="shared" si="47"/>
        <v>NO</v>
      </c>
      <c r="AI93" s="56">
        <f>COUNTIFS('CMMI-to-NIST'!$D$3:$D$1000,$AA93,'CMMI-to-NIST'!$F$3:$F$1000,$AM$49)</f>
        <v>0</v>
      </c>
      <c r="AJ93" s="86">
        <f t="shared" si="48"/>
        <v>0</v>
      </c>
    </row>
    <row r="94" spans="23:36" x14ac:dyDescent="0.25">
      <c r="W94" s="56">
        <v>1</v>
      </c>
      <c r="X94" s="56" t="s">
        <v>544</v>
      </c>
      <c r="Y94" s="56" t="s">
        <v>114</v>
      </c>
      <c r="Z94" s="56">
        <v>1.1000000000000001</v>
      </c>
      <c r="AA94" s="85" t="s">
        <v>743</v>
      </c>
      <c r="AB94" s="56" t="str">
        <f t="shared" si="44"/>
        <v>NO</v>
      </c>
      <c r="AC94" s="56">
        <f>COUNTIFS('CMMI-to-NIST'!$D$3:$D$1000,$AA94,'CMMI-to-NIST'!$F$3:$F$1000,$AM$47)</f>
        <v>0</v>
      </c>
      <c r="AD94" s="56">
        <f t="shared" si="49"/>
        <v>0</v>
      </c>
      <c r="AE94" s="56" t="str">
        <f t="shared" si="45"/>
        <v>NO</v>
      </c>
      <c r="AF94" s="56">
        <f>COUNTIFS('CMMI-to-NIST'!$D$3:$D$1000,$AA94,'CMMI-to-NIST'!$F$3:$F$1000,$AM$48)</f>
        <v>0</v>
      </c>
      <c r="AG94" s="56">
        <f t="shared" si="46"/>
        <v>0</v>
      </c>
      <c r="AH94" s="56" t="str">
        <f t="shared" si="47"/>
        <v>NO</v>
      </c>
      <c r="AI94" s="56">
        <f>COUNTIFS('CMMI-to-NIST'!$D$3:$D$1000,$AA94,'CMMI-to-NIST'!$F$3:$F$1000,$AM$49)</f>
        <v>0</v>
      </c>
      <c r="AJ94" s="86">
        <f t="shared" si="48"/>
        <v>0</v>
      </c>
    </row>
    <row r="95" spans="23:36" x14ac:dyDescent="0.25">
      <c r="W95" s="56">
        <v>2</v>
      </c>
      <c r="X95" s="56" t="s">
        <v>544</v>
      </c>
      <c r="Y95" s="56" t="s">
        <v>114</v>
      </c>
      <c r="Z95" s="56">
        <v>2.1</v>
      </c>
      <c r="AA95" s="85" t="s">
        <v>744</v>
      </c>
      <c r="AB95" s="56" t="str">
        <f t="shared" si="44"/>
        <v>YES</v>
      </c>
      <c r="AC95" s="56">
        <f>COUNTIFS('CMMI-to-NIST'!$D$3:$D$1000,$AA95,'CMMI-to-NIST'!$F$3:$F$1000,$AM$47)</f>
        <v>1</v>
      </c>
      <c r="AD95" s="56">
        <f t="shared" si="49"/>
        <v>1</v>
      </c>
      <c r="AE95" s="56" t="str">
        <f t="shared" si="45"/>
        <v>YES</v>
      </c>
      <c r="AF95" s="56">
        <f>COUNTIFS('CMMI-to-NIST'!$D$3:$D$1000,$AA95,'CMMI-to-NIST'!$F$3:$F$1000,$AM$48)</f>
        <v>2</v>
      </c>
      <c r="AG95" s="56">
        <f t="shared" si="46"/>
        <v>3</v>
      </c>
      <c r="AH95" s="56" t="str">
        <f t="shared" si="47"/>
        <v>YES</v>
      </c>
      <c r="AI95" s="56">
        <f>COUNTIFS('CMMI-to-NIST'!$D$3:$D$1000,$AA95,'CMMI-to-NIST'!$F$3:$F$1000,$AM$49)</f>
        <v>0</v>
      </c>
      <c r="AJ95" s="86">
        <f t="shared" si="48"/>
        <v>3</v>
      </c>
    </row>
    <row r="96" spans="23:36" x14ac:dyDescent="0.25">
      <c r="W96" s="56">
        <v>2</v>
      </c>
      <c r="X96" s="56" t="s">
        <v>544</v>
      </c>
      <c r="Y96" s="56" t="s">
        <v>114</v>
      </c>
      <c r="Z96" s="56">
        <v>2.2000000000000002</v>
      </c>
      <c r="AA96" s="85" t="s">
        <v>745</v>
      </c>
      <c r="AB96" s="56" t="str">
        <f t="shared" si="44"/>
        <v>NO</v>
      </c>
      <c r="AC96" s="56">
        <f>COUNTIFS('CMMI-to-NIST'!$D$3:$D$1000,$AA96,'CMMI-to-NIST'!$F$3:$F$1000,$AM$47)</f>
        <v>0</v>
      </c>
      <c r="AD96" s="56">
        <f t="shared" si="49"/>
        <v>0</v>
      </c>
      <c r="AE96" s="56" t="str">
        <f t="shared" si="45"/>
        <v>NO</v>
      </c>
      <c r="AF96" s="56">
        <f>COUNTIFS('CMMI-to-NIST'!$D$3:$D$1000,$AA96,'CMMI-to-NIST'!$F$3:$F$1000,$AM$48)</f>
        <v>0</v>
      </c>
      <c r="AG96" s="56">
        <f t="shared" si="46"/>
        <v>0</v>
      </c>
      <c r="AH96" s="56" t="str">
        <f t="shared" si="47"/>
        <v>NO</v>
      </c>
      <c r="AI96" s="56">
        <f>COUNTIFS('CMMI-to-NIST'!$D$3:$D$1000,$AA96,'CMMI-to-NIST'!$F$3:$F$1000,$AM$49)</f>
        <v>0</v>
      </c>
      <c r="AJ96" s="86">
        <f t="shared" si="48"/>
        <v>0</v>
      </c>
    </row>
    <row r="97" spans="23:36" x14ac:dyDescent="0.25">
      <c r="W97" s="56">
        <v>2</v>
      </c>
      <c r="X97" s="56" t="s">
        <v>544</v>
      </c>
      <c r="Y97" s="56" t="s">
        <v>114</v>
      </c>
      <c r="Z97" s="56">
        <v>2.2999999999999998</v>
      </c>
      <c r="AA97" s="85" t="s">
        <v>746</v>
      </c>
      <c r="AB97" s="56" t="str">
        <f t="shared" si="44"/>
        <v>NO</v>
      </c>
      <c r="AC97" s="56">
        <f>COUNTIFS('CMMI-to-NIST'!$D$3:$D$1000,$AA97,'CMMI-to-NIST'!$F$3:$F$1000,$AM$47)</f>
        <v>0</v>
      </c>
      <c r="AD97" s="56">
        <f t="shared" si="49"/>
        <v>0</v>
      </c>
      <c r="AE97" s="56" t="str">
        <f t="shared" si="45"/>
        <v>YES</v>
      </c>
      <c r="AF97" s="56">
        <f>COUNTIFS('CMMI-to-NIST'!$D$3:$D$1000,$AA97,'CMMI-to-NIST'!$F$3:$F$1000,$AM$48)</f>
        <v>1</v>
      </c>
      <c r="AG97" s="56">
        <f t="shared" si="46"/>
        <v>1</v>
      </c>
      <c r="AH97" s="56" t="str">
        <f t="shared" si="47"/>
        <v>YES</v>
      </c>
      <c r="AI97" s="56">
        <f>COUNTIFS('CMMI-to-NIST'!$D$3:$D$1000,$AA97,'CMMI-to-NIST'!$F$3:$F$1000,$AM$49)</f>
        <v>0</v>
      </c>
      <c r="AJ97" s="86">
        <f t="shared" si="48"/>
        <v>1</v>
      </c>
    </row>
    <row r="98" spans="23:36" x14ac:dyDescent="0.25">
      <c r="W98" s="56">
        <v>3</v>
      </c>
      <c r="X98" s="56" t="s">
        <v>544</v>
      </c>
      <c r="Y98" s="56" t="s">
        <v>114</v>
      </c>
      <c r="Z98" s="56">
        <v>3.1</v>
      </c>
      <c r="AA98" s="85" t="s">
        <v>747</v>
      </c>
      <c r="AB98" s="56" t="str">
        <f t="shared" si="44"/>
        <v>YES</v>
      </c>
      <c r="AC98" s="56">
        <f>COUNTIFS('CMMI-to-NIST'!$D$3:$D$1000,$AA98,'CMMI-to-NIST'!$F$3:$F$1000,$AM$47)</f>
        <v>1</v>
      </c>
      <c r="AD98" s="56">
        <f t="shared" si="49"/>
        <v>1</v>
      </c>
      <c r="AE98" s="56" t="str">
        <f t="shared" si="45"/>
        <v>YES</v>
      </c>
      <c r="AF98" s="56">
        <f>COUNTIFS('CMMI-to-NIST'!$D$3:$D$1000,$AA98,'CMMI-to-NIST'!$F$3:$F$1000,$AM$48)</f>
        <v>1</v>
      </c>
      <c r="AG98" s="56">
        <f t="shared" si="46"/>
        <v>2</v>
      </c>
      <c r="AH98" s="56" t="str">
        <f t="shared" si="47"/>
        <v>YES</v>
      </c>
      <c r="AI98" s="56">
        <f>COUNTIFS('CMMI-to-NIST'!$D$3:$D$1000,$AA98,'CMMI-to-NIST'!$F$3:$F$1000,$AM$49)</f>
        <v>0</v>
      </c>
      <c r="AJ98" s="86">
        <f t="shared" si="48"/>
        <v>2</v>
      </c>
    </row>
    <row r="99" spans="23:36" x14ac:dyDescent="0.25">
      <c r="W99" s="56">
        <v>3</v>
      </c>
      <c r="X99" s="56" t="s">
        <v>544</v>
      </c>
      <c r="Y99" s="56" t="s">
        <v>114</v>
      </c>
      <c r="Z99" s="56">
        <v>3.2</v>
      </c>
      <c r="AA99" s="85" t="s">
        <v>748</v>
      </c>
      <c r="AB99" s="56" t="str">
        <f t="shared" si="44"/>
        <v>YES</v>
      </c>
      <c r="AC99" s="56">
        <f>COUNTIFS('CMMI-to-NIST'!$D$3:$D$1000,$AA99,'CMMI-to-NIST'!$F$3:$F$1000,$AM$47)</f>
        <v>1</v>
      </c>
      <c r="AD99" s="56">
        <f t="shared" si="49"/>
        <v>1</v>
      </c>
      <c r="AE99" s="56" t="str">
        <f t="shared" si="45"/>
        <v>YES</v>
      </c>
      <c r="AF99" s="56">
        <f>COUNTIFS('CMMI-to-NIST'!$D$3:$D$1000,$AA99,'CMMI-to-NIST'!$F$3:$F$1000,$AM$48)</f>
        <v>2</v>
      </c>
      <c r="AG99" s="56">
        <f t="shared" si="46"/>
        <v>3</v>
      </c>
      <c r="AH99" s="56" t="str">
        <f t="shared" si="47"/>
        <v>YES</v>
      </c>
      <c r="AI99" s="56">
        <f>COUNTIFS('CMMI-to-NIST'!$D$3:$D$1000,$AA99,'CMMI-to-NIST'!$F$3:$F$1000,$AM$49)</f>
        <v>0</v>
      </c>
      <c r="AJ99" s="86">
        <f t="shared" si="48"/>
        <v>3</v>
      </c>
    </row>
    <row r="100" spans="23:36" x14ac:dyDescent="0.25">
      <c r="W100" s="56">
        <v>1</v>
      </c>
      <c r="X100" s="56" t="s">
        <v>543</v>
      </c>
      <c r="Y100" s="56" t="s">
        <v>155</v>
      </c>
      <c r="Z100" s="56">
        <v>1.1000000000000001</v>
      </c>
      <c r="AA100" s="85" t="s">
        <v>749</v>
      </c>
      <c r="AB100" s="56" t="str">
        <f t="shared" si="44"/>
        <v>NO</v>
      </c>
      <c r="AC100" s="56">
        <f>COUNTIFS('CMMI-to-NIST'!$D$3:$D$1000,$AA100,'CMMI-to-NIST'!$F$3:$F$1000,$AM$47)</f>
        <v>0</v>
      </c>
      <c r="AD100" s="56">
        <f t="shared" si="49"/>
        <v>0</v>
      </c>
      <c r="AE100" s="56" t="str">
        <f t="shared" si="45"/>
        <v>NO</v>
      </c>
      <c r="AF100" s="56">
        <f>COUNTIFS('CMMI-to-NIST'!$D$3:$D$1000,$AA100,'CMMI-to-NIST'!$F$3:$F$1000,$AM$48)</f>
        <v>0</v>
      </c>
      <c r="AG100" s="56">
        <f t="shared" si="46"/>
        <v>0</v>
      </c>
      <c r="AH100" s="56" t="str">
        <f t="shared" si="47"/>
        <v>NO</v>
      </c>
      <c r="AI100" s="56">
        <f>COUNTIFS('CMMI-to-NIST'!$D$3:$D$1000,$AA100,'CMMI-to-NIST'!$F$3:$F$1000,$AM$49)</f>
        <v>0</v>
      </c>
      <c r="AJ100" s="86">
        <f t="shared" si="48"/>
        <v>0</v>
      </c>
    </row>
    <row r="101" spans="23:36" x14ac:dyDescent="0.25">
      <c r="W101" s="56">
        <v>1</v>
      </c>
      <c r="X101" s="56" t="s">
        <v>543</v>
      </c>
      <c r="Y101" s="56" t="s">
        <v>155</v>
      </c>
      <c r="Z101" s="56">
        <v>1.2</v>
      </c>
      <c r="AA101" s="85" t="s">
        <v>750</v>
      </c>
      <c r="AB101" s="56" t="str">
        <f t="shared" si="44"/>
        <v>NO</v>
      </c>
      <c r="AC101" s="56">
        <f>COUNTIFS('CMMI-to-NIST'!$D$3:$D$1000,$AA101,'CMMI-to-NIST'!$F$3:$F$1000,$AM$47)</f>
        <v>0</v>
      </c>
      <c r="AD101" s="56">
        <f t="shared" si="49"/>
        <v>0</v>
      </c>
      <c r="AE101" s="56" t="str">
        <f t="shared" si="45"/>
        <v>NO</v>
      </c>
      <c r="AF101" s="56">
        <f>COUNTIFS('CMMI-to-NIST'!$D$3:$D$1000,$AA101,'CMMI-to-NIST'!$F$3:$F$1000,$AM$48)</f>
        <v>0</v>
      </c>
      <c r="AG101" s="56">
        <f t="shared" si="46"/>
        <v>0</v>
      </c>
      <c r="AH101" s="56" t="str">
        <f t="shared" si="47"/>
        <v>NO</v>
      </c>
      <c r="AI101" s="56">
        <f>COUNTIFS('CMMI-to-NIST'!$D$3:$D$1000,$AA101,'CMMI-to-NIST'!$F$3:$F$1000,$AM$49)</f>
        <v>0</v>
      </c>
      <c r="AJ101" s="86">
        <f t="shared" si="48"/>
        <v>0</v>
      </c>
    </row>
    <row r="102" spans="23:36" x14ac:dyDescent="0.25">
      <c r="W102" s="56">
        <v>2</v>
      </c>
      <c r="X102" s="56" t="s">
        <v>543</v>
      </c>
      <c r="Y102" s="56" t="s">
        <v>155</v>
      </c>
      <c r="Z102" s="56">
        <v>2.1</v>
      </c>
      <c r="AA102" s="85" t="s">
        <v>751</v>
      </c>
      <c r="AB102" s="56" t="str">
        <f t="shared" si="44"/>
        <v>NO</v>
      </c>
      <c r="AC102" s="56">
        <f>COUNTIFS('CMMI-to-NIST'!$D$3:$D$1000,$AA102,'CMMI-to-NIST'!$F$3:$F$1000,$AM$47)</f>
        <v>0</v>
      </c>
      <c r="AD102" s="56">
        <f t="shared" si="49"/>
        <v>0</v>
      </c>
      <c r="AE102" s="56" t="str">
        <f t="shared" si="45"/>
        <v>NO</v>
      </c>
      <c r="AF102" s="56">
        <f>COUNTIFS('CMMI-to-NIST'!$D$3:$D$1000,$AA102,'CMMI-to-NIST'!$F$3:$F$1000,$AM$48)</f>
        <v>0</v>
      </c>
      <c r="AG102" s="56">
        <f t="shared" si="46"/>
        <v>0</v>
      </c>
      <c r="AH102" s="56" t="str">
        <f t="shared" si="47"/>
        <v>NO</v>
      </c>
      <c r="AI102" s="56">
        <f>COUNTIFS('CMMI-to-NIST'!$D$3:$D$1000,$AA102,'CMMI-to-NIST'!$F$3:$F$1000,$AM$49)</f>
        <v>0</v>
      </c>
      <c r="AJ102" s="86">
        <f t="shared" si="48"/>
        <v>0</v>
      </c>
    </row>
    <row r="103" spans="23:36" x14ac:dyDescent="0.25">
      <c r="W103" s="56">
        <v>2</v>
      </c>
      <c r="X103" s="56" t="s">
        <v>543</v>
      </c>
      <c r="Y103" s="56" t="s">
        <v>155</v>
      </c>
      <c r="Z103" s="56">
        <v>2.2000000000000002</v>
      </c>
      <c r="AA103" s="85" t="s">
        <v>752</v>
      </c>
      <c r="AB103" s="56" t="str">
        <f t="shared" si="44"/>
        <v>NO</v>
      </c>
      <c r="AC103" s="56">
        <f>COUNTIFS('CMMI-to-NIST'!$D$3:$D$1000,$AA103,'CMMI-to-NIST'!$F$3:$F$1000,$AM$47)</f>
        <v>0</v>
      </c>
      <c r="AD103" s="56">
        <f t="shared" si="49"/>
        <v>0</v>
      </c>
      <c r="AE103" s="56" t="str">
        <f t="shared" si="45"/>
        <v>NO</v>
      </c>
      <c r="AF103" s="56">
        <f>COUNTIFS('CMMI-to-NIST'!$D$3:$D$1000,$AA103,'CMMI-to-NIST'!$F$3:$F$1000,$AM$48)</f>
        <v>0</v>
      </c>
      <c r="AG103" s="56">
        <f t="shared" si="46"/>
        <v>0</v>
      </c>
      <c r="AH103" s="56" t="str">
        <f t="shared" si="47"/>
        <v>NO</v>
      </c>
      <c r="AI103" s="56">
        <f>COUNTIFS('CMMI-to-NIST'!$D$3:$D$1000,$AA103,'CMMI-to-NIST'!$F$3:$F$1000,$AM$49)</f>
        <v>0</v>
      </c>
      <c r="AJ103" s="86">
        <f t="shared" si="48"/>
        <v>0</v>
      </c>
    </row>
    <row r="104" spans="23:36" x14ac:dyDescent="0.25">
      <c r="W104" s="56">
        <v>2</v>
      </c>
      <c r="X104" s="56" t="s">
        <v>543</v>
      </c>
      <c r="Y104" s="56" t="s">
        <v>155</v>
      </c>
      <c r="Z104" s="56">
        <v>2.2999999999999998</v>
      </c>
      <c r="AA104" s="85" t="s">
        <v>753</v>
      </c>
      <c r="AB104" s="56" t="str">
        <f t="shared" si="44"/>
        <v>NO</v>
      </c>
      <c r="AC104" s="56">
        <f>COUNTIFS('CMMI-to-NIST'!$D$3:$D$1000,$AA104,'CMMI-to-NIST'!$F$3:$F$1000,$AM$47)</f>
        <v>0</v>
      </c>
      <c r="AD104" s="56">
        <f t="shared" si="49"/>
        <v>0</v>
      </c>
      <c r="AE104" s="56" t="str">
        <f t="shared" si="45"/>
        <v>YES</v>
      </c>
      <c r="AF104" s="56">
        <f>COUNTIFS('CMMI-to-NIST'!$D$3:$D$1000,$AA104,'CMMI-to-NIST'!$F$3:$F$1000,$AM$48)</f>
        <v>1</v>
      </c>
      <c r="AG104" s="56">
        <f t="shared" si="46"/>
        <v>1</v>
      </c>
      <c r="AH104" s="56" t="str">
        <f t="shared" si="47"/>
        <v>YES</v>
      </c>
      <c r="AI104" s="56">
        <f>COUNTIFS('CMMI-to-NIST'!$D$3:$D$1000,$AA104,'CMMI-to-NIST'!$F$3:$F$1000,$AM$49)</f>
        <v>0</v>
      </c>
      <c r="AJ104" s="86">
        <f t="shared" si="48"/>
        <v>1</v>
      </c>
    </row>
    <row r="105" spans="23:36" x14ac:dyDescent="0.25">
      <c r="W105" s="56">
        <v>2</v>
      </c>
      <c r="X105" s="56" t="s">
        <v>543</v>
      </c>
      <c r="Y105" s="56" t="s">
        <v>155</v>
      </c>
      <c r="Z105" s="56">
        <v>2.4</v>
      </c>
      <c r="AA105" s="85" t="s">
        <v>754</v>
      </c>
      <c r="AB105" s="56" t="str">
        <f t="shared" si="44"/>
        <v>NO</v>
      </c>
      <c r="AC105" s="56">
        <f>COUNTIFS('CMMI-to-NIST'!$D$3:$D$1000,$AA105,'CMMI-to-NIST'!$F$3:$F$1000,$AM$47)</f>
        <v>0</v>
      </c>
      <c r="AD105" s="56">
        <f t="shared" si="49"/>
        <v>0</v>
      </c>
      <c r="AE105" s="56" t="str">
        <f t="shared" si="45"/>
        <v>NO</v>
      </c>
      <c r="AF105" s="56">
        <f>COUNTIFS('CMMI-to-NIST'!$D$3:$D$1000,$AA105,'CMMI-to-NIST'!$F$3:$F$1000,$AM$48)</f>
        <v>0</v>
      </c>
      <c r="AG105" s="56">
        <f t="shared" si="46"/>
        <v>0</v>
      </c>
      <c r="AH105" s="56" t="str">
        <f t="shared" si="47"/>
        <v>NO</v>
      </c>
      <c r="AI105" s="56">
        <f>COUNTIFS('CMMI-to-NIST'!$D$3:$D$1000,$AA105,'CMMI-to-NIST'!$F$3:$F$1000,$AM$49)</f>
        <v>0</v>
      </c>
      <c r="AJ105" s="86">
        <f t="shared" si="48"/>
        <v>0</v>
      </c>
    </row>
    <row r="106" spans="23:36" x14ac:dyDescent="0.25">
      <c r="W106" s="56">
        <v>3</v>
      </c>
      <c r="X106" s="56" t="s">
        <v>543</v>
      </c>
      <c r="Y106" s="56" t="s">
        <v>155</v>
      </c>
      <c r="Z106" s="56">
        <v>3.1</v>
      </c>
      <c r="AA106" s="85" t="s">
        <v>755</v>
      </c>
      <c r="AB106" s="56" t="str">
        <f t="shared" si="44"/>
        <v>NO</v>
      </c>
      <c r="AC106" s="56">
        <f>COUNTIFS('CMMI-to-NIST'!$D$3:$D$1000,$AA106,'CMMI-to-NIST'!$F$3:$F$1000,$AM$47)</f>
        <v>0</v>
      </c>
      <c r="AD106" s="56">
        <f t="shared" si="49"/>
        <v>0</v>
      </c>
      <c r="AE106" s="56" t="str">
        <f t="shared" si="45"/>
        <v>NO</v>
      </c>
      <c r="AF106" s="56">
        <f>COUNTIFS('CMMI-to-NIST'!$D$3:$D$1000,$AA106,'CMMI-to-NIST'!$F$3:$F$1000,$AM$48)</f>
        <v>0</v>
      </c>
      <c r="AG106" s="56">
        <f t="shared" si="46"/>
        <v>0</v>
      </c>
      <c r="AH106" s="56" t="str">
        <f t="shared" si="47"/>
        <v>NO</v>
      </c>
      <c r="AI106" s="56">
        <f>COUNTIFS('CMMI-to-NIST'!$D$3:$D$1000,$AA106,'CMMI-to-NIST'!$F$3:$F$1000,$AM$49)</f>
        <v>0</v>
      </c>
      <c r="AJ106" s="86">
        <f t="shared" si="48"/>
        <v>0</v>
      </c>
    </row>
    <row r="107" spans="23:36" x14ac:dyDescent="0.25">
      <c r="W107" s="56">
        <v>3</v>
      </c>
      <c r="X107" s="56" t="s">
        <v>543</v>
      </c>
      <c r="Y107" s="56" t="s">
        <v>155</v>
      </c>
      <c r="Z107" s="56">
        <v>3.2</v>
      </c>
      <c r="AA107" s="85" t="s">
        <v>756</v>
      </c>
      <c r="AB107" s="56" t="str">
        <f t="shared" si="44"/>
        <v>NO</v>
      </c>
      <c r="AC107" s="56">
        <f>COUNTIFS('CMMI-to-NIST'!$D$3:$D$1000,$AA107,'CMMI-to-NIST'!$F$3:$F$1000,$AM$47)</f>
        <v>0</v>
      </c>
      <c r="AD107" s="56">
        <f t="shared" si="49"/>
        <v>0</v>
      </c>
      <c r="AE107" s="56" t="str">
        <f t="shared" si="45"/>
        <v>NO</v>
      </c>
      <c r="AF107" s="56">
        <f>COUNTIFS('CMMI-to-NIST'!$D$3:$D$1000,$AA107,'CMMI-to-NIST'!$F$3:$F$1000,$AM$48)</f>
        <v>0</v>
      </c>
      <c r="AG107" s="56">
        <f t="shared" si="46"/>
        <v>0</v>
      </c>
      <c r="AH107" s="56" t="str">
        <f t="shared" si="47"/>
        <v>NO</v>
      </c>
      <c r="AI107" s="56">
        <f>COUNTIFS('CMMI-to-NIST'!$D$3:$D$1000,$AA107,'CMMI-to-NIST'!$F$3:$F$1000,$AM$49)</f>
        <v>0</v>
      </c>
      <c r="AJ107" s="86">
        <f t="shared" si="48"/>
        <v>0</v>
      </c>
    </row>
    <row r="108" spans="23:36" x14ac:dyDescent="0.25">
      <c r="W108" s="56">
        <v>3</v>
      </c>
      <c r="X108" s="56" t="s">
        <v>543</v>
      </c>
      <c r="Y108" s="56" t="s">
        <v>155</v>
      </c>
      <c r="Z108" s="56">
        <v>3.3</v>
      </c>
      <c r="AA108" s="85" t="s">
        <v>757</v>
      </c>
      <c r="AB108" s="56" t="str">
        <f t="shared" si="44"/>
        <v>NO</v>
      </c>
      <c r="AC108" s="56">
        <f>COUNTIFS('CMMI-to-NIST'!$D$3:$D$1000,$AA108,'CMMI-to-NIST'!$F$3:$F$1000,$AM$47)</f>
        <v>0</v>
      </c>
      <c r="AD108" s="56">
        <f t="shared" si="49"/>
        <v>0</v>
      </c>
      <c r="AE108" s="56" t="str">
        <f t="shared" si="45"/>
        <v>YES</v>
      </c>
      <c r="AF108" s="56">
        <f>COUNTIFS('CMMI-to-NIST'!$D$3:$D$1000,$AA108,'CMMI-to-NIST'!$F$3:$F$1000,$AM$48)</f>
        <v>2</v>
      </c>
      <c r="AG108" s="56">
        <f t="shared" si="46"/>
        <v>2</v>
      </c>
      <c r="AH108" s="56" t="str">
        <f t="shared" si="47"/>
        <v>YES</v>
      </c>
      <c r="AI108" s="56">
        <f>COUNTIFS('CMMI-to-NIST'!$D$3:$D$1000,$AA108,'CMMI-to-NIST'!$F$3:$F$1000,$AM$49)</f>
        <v>0</v>
      </c>
      <c r="AJ108" s="86">
        <f t="shared" si="48"/>
        <v>2</v>
      </c>
    </row>
    <row r="109" spans="23:36" x14ac:dyDescent="0.25">
      <c r="W109" s="56">
        <v>3</v>
      </c>
      <c r="X109" s="56" t="s">
        <v>543</v>
      </c>
      <c r="Y109" s="56" t="s">
        <v>155</v>
      </c>
      <c r="Z109" s="56">
        <v>3.4</v>
      </c>
      <c r="AA109" s="85" t="s">
        <v>758</v>
      </c>
      <c r="AB109" s="56" t="str">
        <f t="shared" si="44"/>
        <v>NO</v>
      </c>
      <c r="AC109" s="56">
        <f>COUNTIFS('CMMI-to-NIST'!$D$3:$D$1000,$AA109,'CMMI-to-NIST'!$F$3:$F$1000,$AM$47)</f>
        <v>0</v>
      </c>
      <c r="AD109" s="56">
        <f t="shared" si="49"/>
        <v>0</v>
      </c>
      <c r="AE109" s="56" t="str">
        <f t="shared" si="45"/>
        <v>NO</v>
      </c>
      <c r="AF109" s="56">
        <f>COUNTIFS('CMMI-to-NIST'!$D$3:$D$1000,$AA109,'CMMI-to-NIST'!$F$3:$F$1000,$AM$48)</f>
        <v>0</v>
      </c>
      <c r="AG109" s="56">
        <f t="shared" si="46"/>
        <v>0</v>
      </c>
      <c r="AH109" s="56" t="str">
        <f t="shared" si="47"/>
        <v>NO</v>
      </c>
      <c r="AI109" s="56">
        <f>COUNTIFS('CMMI-to-NIST'!$D$3:$D$1000,$AA109,'CMMI-to-NIST'!$F$3:$F$1000,$AM$49)</f>
        <v>0</v>
      </c>
      <c r="AJ109" s="86">
        <f t="shared" si="48"/>
        <v>0</v>
      </c>
    </row>
    <row r="110" spans="23:36" x14ac:dyDescent="0.25">
      <c r="W110" s="56">
        <v>1</v>
      </c>
      <c r="X110" s="56" t="s">
        <v>543</v>
      </c>
      <c r="Y110" s="56" t="s">
        <v>121</v>
      </c>
      <c r="Z110" s="56">
        <v>1.1000000000000001</v>
      </c>
      <c r="AA110" s="85" t="s">
        <v>759</v>
      </c>
      <c r="AB110" s="56" t="str">
        <f t="shared" si="44"/>
        <v>NO</v>
      </c>
      <c r="AC110" s="56">
        <f>COUNTIFS('CMMI-to-NIST'!$D$3:$D$1000,$AA110,'CMMI-to-NIST'!$F$3:$F$1000,$AM$47)</f>
        <v>0</v>
      </c>
      <c r="AD110" s="56">
        <f t="shared" si="49"/>
        <v>0</v>
      </c>
      <c r="AE110" s="56" t="str">
        <f t="shared" si="45"/>
        <v>NO</v>
      </c>
      <c r="AF110" s="56">
        <f>COUNTIFS('CMMI-to-NIST'!$D$3:$D$1000,$AA110,'CMMI-to-NIST'!$F$3:$F$1000,$AM$48)</f>
        <v>0</v>
      </c>
      <c r="AG110" s="56">
        <f t="shared" si="46"/>
        <v>0</v>
      </c>
      <c r="AH110" s="56" t="str">
        <f t="shared" si="47"/>
        <v>NO</v>
      </c>
      <c r="AI110" s="56">
        <f>COUNTIFS('CMMI-to-NIST'!$D$3:$D$1000,$AA110,'CMMI-to-NIST'!$F$3:$F$1000,$AM$49)</f>
        <v>0</v>
      </c>
      <c r="AJ110" s="86">
        <f t="shared" si="48"/>
        <v>0</v>
      </c>
    </row>
    <row r="111" spans="23:36" x14ac:dyDescent="0.25">
      <c r="W111" s="56">
        <v>1</v>
      </c>
      <c r="X111" s="56" t="s">
        <v>543</v>
      </c>
      <c r="Y111" s="56" t="s">
        <v>121</v>
      </c>
      <c r="Z111" s="56">
        <v>1.2</v>
      </c>
      <c r="AA111" s="85" t="s">
        <v>760</v>
      </c>
      <c r="AB111" s="56" t="str">
        <f t="shared" si="44"/>
        <v>NO</v>
      </c>
      <c r="AC111" s="56">
        <f>COUNTIFS('CMMI-to-NIST'!$D$3:$D$1000,$AA111,'CMMI-to-NIST'!$F$3:$F$1000,$AM$47)</f>
        <v>0</v>
      </c>
      <c r="AD111" s="56">
        <f t="shared" si="49"/>
        <v>0</v>
      </c>
      <c r="AE111" s="56" t="str">
        <f t="shared" si="45"/>
        <v>NO</v>
      </c>
      <c r="AF111" s="56">
        <f>COUNTIFS('CMMI-to-NIST'!$D$3:$D$1000,$AA111,'CMMI-to-NIST'!$F$3:$F$1000,$AM$48)</f>
        <v>0</v>
      </c>
      <c r="AG111" s="56">
        <f t="shared" si="46"/>
        <v>0</v>
      </c>
      <c r="AH111" s="56" t="str">
        <f t="shared" si="47"/>
        <v>NO</v>
      </c>
      <c r="AI111" s="56">
        <f>COUNTIFS('CMMI-to-NIST'!$D$3:$D$1000,$AA111,'CMMI-to-NIST'!$F$3:$F$1000,$AM$49)</f>
        <v>0</v>
      </c>
      <c r="AJ111" s="86">
        <f t="shared" si="48"/>
        <v>0</v>
      </c>
    </row>
    <row r="112" spans="23:36" x14ac:dyDescent="0.25">
      <c r="W112" s="56">
        <v>2</v>
      </c>
      <c r="X112" s="56" t="s">
        <v>543</v>
      </c>
      <c r="Y112" s="56" t="s">
        <v>121</v>
      </c>
      <c r="Z112" s="56">
        <v>2.1</v>
      </c>
      <c r="AA112" s="85" t="s">
        <v>761</v>
      </c>
      <c r="AB112" s="56" t="str">
        <f t="shared" si="44"/>
        <v>NO</v>
      </c>
      <c r="AC112" s="56">
        <f>COUNTIFS('CMMI-to-NIST'!$D$3:$D$1000,$AA112,'CMMI-to-NIST'!$F$3:$F$1000,$AM$47)</f>
        <v>0</v>
      </c>
      <c r="AD112" s="56">
        <f t="shared" si="49"/>
        <v>0</v>
      </c>
      <c r="AE112" s="56" t="str">
        <f t="shared" si="45"/>
        <v>YES</v>
      </c>
      <c r="AF112" s="56">
        <f>COUNTIFS('CMMI-to-NIST'!$D$3:$D$1000,$AA112,'CMMI-to-NIST'!$F$3:$F$1000,$AM$48)</f>
        <v>1</v>
      </c>
      <c r="AG112" s="56">
        <f t="shared" si="46"/>
        <v>1</v>
      </c>
      <c r="AH112" s="56" t="str">
        <f t="shared" si="47"/>
        <v>YES</v>
      </c>
      <c r="AI112" s="56">
        <f>COUNTIFS('CMMI-to-NIST'!$D$3:$D$1000,$AA112,'CMMI-to-NIST'!$F$3:$F$1000,$AM$49)</f>
        <v>0</v>
      </c>
      <c r="AJ112" s="86">
        <f t="shared" si="48"/>
        <v>1</v>
      </c>
    </row>
    <row r="113" spans="23:36" x14ac:dyDescent="0.25">
      <c r="W113" s="56">
        <v>2</v>
      </c>
      <c r="X113" s="56" t="s">
        <v>543</v>
      </c>
      <c r="Y113" s="56" t="s">
        <v>121</v>
      </c>
      <c r="Z113" s="56">
        <v>2.2000000000000002</v>
      </c>
      <c r="AA113" s="85" t="s">
        <v>762</v>
      </c>
      <c r="AB113" s="56" t="str">
        <f t="shared" si="44"/>
        <v>NO</v>
      </c>
      <c r="AC113" s="56">
        <f>COUNTIFS('CMMI-to-NIST'!$D$3:$D$1000,$AA113,'CMMI-to-NIST'!$F$3:$F$1000,$AM$47)</f>
        <v>0</v>
      </c>
      <c r="AD113" s="56">
        <f t="shared" si="49"/>
        <v>0</v>
      </c>
      <c r="AE113" s="56" t="str">
        <f t="shared" si="45"/>
        <v>NO</v>
      </c>
      <c r="AF113" s="56">
        <f>COUNTIFS('CMMI-to-NIST'!$D$3:$D$1000,$AA113,'CMMI-to-NIST'!$F$3:$F$1000,$AM$48)</f>
        <v>0</v>
      </c>
      <c r="AG113" s="56">
        <f t="shared" si="46"/>
        <v>0</v>
      </c>
      <c r="AH113" s="56" t="str">
        <f t="shared" si="47"/>
        <v>NO</v>
      </c>
      <c r="AI113" s="56">
        <f>COUNTIFS('CMMI-to-NIST'!$D$3:$D$1000,$AA113,'CMMI-to-NIST'!$F$3:$F$1000,$AM$49)</f>
        <v>0</v>
      </c>
      <c r="AJ113" s="86">
        <f t="shared" si="48"/>
        <v>0</v>
      </c>
    </row>
    <row r="114" spans="23:36" x14ac:dyDescent="0.25">
      <c r="W114" s="56">
        <v>2</v>
      </c>
      <c r="X114" s="56" t="s">
        <v>543</v>
      </c>
      <c r="Y114" s="56" t="s">
        <v>121</v>
      </c>
      <c r="Z114" s="56">
        <v>2.2999999999999998</v>
      </c>
      <c r="AA114" s="85" t="s">
        <v>763</v>
      </c>
      <c r="AB114" s="56" t="str">
        <f t="shared" si="44"/>
        <v>NO</v>
      </c>
      <c r="AC114" s="56">
        <f>COUNTIFS('CMMI-to-NIST'!$D$3:$D$1000,$AA114,'CMMI-to-NIST'!$F$3:$F$1000,$AM$47)</f>
        <v>0</v>
      </c>
      <c r="AD114" s="56">
        <f t="shared" si="49"/>
        <v>0</v>
      </c>
      <c r="AE114" s="56" t="str">
        <f t="shared" si="45"/>
        <v>NO</v>
      </c>
      <c r="AF114" s="56">
        <f>COUNTIFS('CMMI-to-NIST'!$D$3:$D$1000,$AA114,'CMMI-to-NIST'!$F$3:$F$1000,$AM$48)</f>
        <v>0</v>
      </c>
      <c r="AG114" s="56">
        <f t="shared" si="46"/>
        <v>0</v>
      </c>
      <c r="AH114" s="56" t="str">
        <f t="shared" si="47"/>
        <v>NO</v>
      </c>
      <c r="AI114" s="56">
        <f>COUNTIFS('CMMI-to-NIST'!$D$3:$D$1000,$AA114,'CMMI-to-NIST'!$F$3:$F$1000,$AM$49)</f>
        <v>0</v>
      </c>
      <c r="AJ114" s="86">
        <f t="shared" si="48"/>
        <v>0</v>
      </c>
    </row>
    <row r="115" spans="23:36" x14ac:dyDescent="0.25">
      <c r="W115" s="56">
        <v>2</v>
      </c>
      <c r="X115" s="56" t="s">
        <v>543</v>
      </c>
      <c r="Y115" s="56" t="s">
        <v>121</v>
      </c>
      <c r="Z115" s="56">
        <v>2.4</v>
      </c>
      <c r="AA115" s="85" t="s">
        <v>764</v>
      </c>
      <c r="AB115" s="56" t="str">
        <f t="shared" si="44"/>
        <v>NO</v>
      </c>
      <c r="AC115" s="56">
        <f>COUNTIFS('CMMI-to-NIST'!$D$3:$D$1000,$AA115,'CMMI-to-NIST'!$F$3:$F$1000,$AM$47)</f>
        <v>0</v>
      </c>
      <c r="AD115" s="56">
        <f t="shared" si="49"/>
        <v>0</v>
      </c>
      <c r="AE115" s="56" t="str">
        <f t="shared" si="45"/>
        <v>YES</v>
      </c>
      <c r="AF115" s="56">
        <f>COUNTIFS('CMMI-to-NIST'!$D$3:$D$1000,$AA115,'CMMI-to-NIST'!$F$3:$F$1000,$AM$48)</f>
        <v>1</v>
      </c>
      <c r="AG115" s="56">
        <f t="shared" si="46"/>
        <v>1</v>
      </c>
      <c r="AH115" s="56" t="str">
        <f t="shared" si="47"/>
        <v>YES</v>
      </c>
      <c r="AI115" s="56">
        <f>COUNTIFS('CMMI-to-NIST'!$D$3:$D$1000,$AA115,'CMMI-to-NIST'!$F$3:$F$1000,$AM$49)</f>
        <v>0</v>
      </c>
      <c r="AJ115" s="86">
        <f t="shared" si="48"/>
        <v>1</v>
      </c>
    </row>
    <row r="116" spans="23:36" x14ac:dyDescent="0.25">
      <c r="W116" s="56">
        <v>2</v>
      </c>
      <c r="X116" s="56" t="s">
        <v>543</v>
      </c>
      <c r="Y116" s="56" t="s">
        <v>121</v>
      </c>
      <c r="Z116" s="56">
        <v>2.5</v>
      </c>
      <c r="AA116" s="85" t="s">
        <v>765</v>
      </c>
      <c r="AB116" s="56" t="str">
        <f t="shared" si="44"/>
        <v>NO</v>
      </c>
      <c r="AC116" s="56">
        <f>COUNTIFS('CMMI-to-NIST'!$D$3:$D$1000,$AA116,'CMMI-to-NIST'!$F$3:$F$1000,$AM$47)</f>
        <v>0</v>
      </c>
      <c r="AD116" s="56">
        <f t="shared" si="49"/>
        <v>0</v>
      </c>
      <c r="AE116" s="56" t="str">
        <f t="shared" si="45"/>
        <v>NO</v>
      </c>
      <c r="AF116" s="56">
        <f>COUNTIFS('CMMI-to-NIST'!$D$3:$D$1000,$AA116,'CMMI-to-NIST'!$F$3:$F$1000,$AM$48)</f>
        <v>0</v>
      </c>
      <c r="AG116" s="56">
        <f t="shared" si="46"/>
        <v>0</v>
      </c>
      <c r="AH116" s="56" t="str">
        <f t="shared" si="47"/>
        <v>NO</v>
      </c>
      <c r="AI116" s="56">
        <f>COUNTIFS('CMMI-to-NIST'!$D$3:$D$1000,$AA116,'CMMI-to-NIST'!$F$3:$F$1000,$AM$49)</f>
        <v>0</v>
      </c>
      <c r="AJ116" s="86">
        <f t="shared" si="48"/>
        <v>0</v>
      </c>
    </row>
    <row r="117" spans="23:36" x14ac:dyDescent="0.25">
      <c r="W117" s="56">
        <v>2</v>
      </c>
      <c r="X117" s="56" t="s">
        <v>543</v>
      </c>
      <c r="Y117" s="56" t="s">
        <v>121</v>
      </c>
      <c r="Z117" s="56">
        <v>2.6</v>
      </c>
      <c r="AA117" s="85" t="s">
        <v>766</v>
      </c>
      <c r="AB117" s="56" t="str">
        <f t="shared" si="44"/>
        <v>NO</v>
      </c>
      <c r="AC117" s="56">
        <f>COUNTIFS('CMMI-to-NIST'!$D$3:$D$1000,$AA117,'CMMI-to-NIST'!$F$3:$F$1000,$AM$47)</f>
        <v>0</v>
      </c>
      <c r="AD117" s="56">
        <f t="shared" si="49"/>
        <v>0</v>
      </c>
      <c r="AE117" s="56" t="str">
        <f t="shared" si="45"/>
        <v>NO</v>
      </c>
      <c r="AF117" s="56">
        <f>COUNTIFS('CMMI-to-NIST'!$D$3:$D$1000,$AA117,'CMMI-to-NIST'!$F$3:$F$1000,$AM$48)</f>
        <v>0</v>
      </c>
      <c r="AG117" s="56">
        <f t="shared" si="46"/>
        <v>0</v>
      </c>
      <c r="AH117" s="56" t="str">
        <f t="shared" si="47"/>
        <v>NO</v>
      </c>
      <c r="AI117" s="56">
        <f>COUNTIFS('CMMI-to-NIST'!$D$3:$D$1000,$AA117,'CMMI-to-NIST'!$F$3:$F$1000,$AM$49)</f>
        <v>0</v>
      </c>
      <c r="AJ117" s="86">
        <f t="shared" si="48"/>
        <v>0</v>
      </c>
    </row>
    <row r="118" spans="23:36" x14ac:dyDescent="0.25">
      <c r="W118" s="56">
        <v>3</v>
      </c>
      <c r="X118" s="56" t="s">
        <v>543</v>
      </c>
      <c r="Y118" s="56" t="s">
        <v>121</v>
      </c>
      <c r="Z118" s="56">
        <v>3.1</v>
      </c>
      <c r="AA118" s="85" t="s">
        <v>767</v>
      </c>
      <c r="AB118" s="56" t="str">
        <f t="shared" si="44"/>
        <v>NO</v>
      </c>
      <c r="AC118" s="56">
        <f>COUNTIFS('CMMI-to-NIST'!$D$3:$D$1000,$AA118,'CMMI-to-NIST'!$F$3:$F$1000,$AM$47)</f>
        <v>0</v>
      </c>
      <c r="AD118" s="56">
        <f t="shared" si="49"/>
        <v>0</v>
      </c>
      <c r="AE118" s="56" t="str">
        <f t="shared" si="45"/>
        <v>NO</v>
      </c>
      <c r="AF118" s="56">
        <f>COUNTIFS('CMMI-to-NIST'!$D$3:$D$1000,$AA118,'CMMI-to-NIST'!$F$3:$F$1000,$AM$48)</f>
        <v>0</v>
      </c>
      <c r="AG118" s="56">
        <f t="shared" si="46"/>
        <v>0</v>
      </c>
      <c r="AH118" s="56" t="str">
        <f t="shared" si="47"/>
        <v>NO</v>
      </c>
      <c r="AI118" s="56">
        <f>COUNTIFS('CMMI-to-NIST'!$D$3:$D$1000,$AA118,'CMMI-to-NIST'!$F$3:$F$1000,$AM$49)</f>
        <v>0</v>
      </c>
      <c r="AJ118" s="86">
        <f t="shared" si="48"/>
        <v>0</v>
      </c>
    </row>
    <row r="119" spans="23:36" x14ac:dyDescent="0.25">
      <c r="W119" s="56">
        <v>3</v>
      </c>
      <c r="X119" s="56" t="s">
        <v>543</v>
      </c>
      <c r="Y119" s="56" t="s">
        <v>121</v>
      </c>
      <c r="Z119" s="56">
        <v>3.2</v>
      </c>
      <c r="AA119" s="85" t="s">
        <v>768</v>
      </c>
      <c r="AB119" s="56" t="str">
        <f t="shared" si="44"/>
        <v>NO</v>
      </c>
      <c r="AC119" s="56">
        <f>COUNTIFS('CMMI-to-NIST'!$D$3:$D$1000,$AA119,'CMMI-to-NIST'!$F$3:$F$1000,$AM$47)</f>
        <v>0</v>
      </c>
      <c r="AD119" s="56">
        <f t="shared" si="49"/>
        <v>0</v>
      </c>
      <c r="AE119" s="56" t="str">
        <f t="shared" si="45"/>
        <v>NO</v>
      </c>
      <c r="AF119" s="56">
        <f>COUNTIFS('CMMI-to-NIST'!$D$3:$D$1000,$AA119,'CMMI-to-NIST'!$F$3:$F$1000,$AM$48)</f>
        <v>0</v>
      </c>
      <c r="AG119" s="56">
        <f t="shared" si="46"/>
        <v>0</v>
      </c>
      <c r="AH119" s="56" t="str">
        <f t="shared" si="47"/>
        <v>NO</v>
      </c>
      <c r="AI119" s="56">
        <f>COUNTIFS('CMMI-to-NIST'!$D$3:$D$1000,$AA119,'CMMI-to-NIST'!$F$3:$F$1000,$AM$49)</f>
        <v>0</v>
      </c>
      <c r="AJ119" s="86">
        <f t="shared" si="48"/>
        <v>0</v>
      </c>
    </row>
    <row r="120" spans="23:36" x14ac:dyDescent="0.25">
      <c r="W120" s="56">
        <v>3</v>
      </c>
      <c r="X120" s="56" t="s">
        <v>543</v>
      </c>
      <c r="Y120" s="56" t="s">
        <v>121</v>
      </c>
      <c r="Z120" s="56">
        <v>3.3</v>
      </c>
      <c r="AA120" s="85" t="s">
        <v>769</v>
      </c>
      <c r="AB120" s="56" t="str">
        <f t="shared" si="44"/>
        <v>NO</v>
      </c>
      <c r="AC120" s="56">
        <f>COUNTIFS('CMMI-to-NIST'!$D$3:$D$1000,$AA120,'CMMI-to-NIST'!$F$3:$F$1000,$AM$47)</f>
        <v>0</v>
      </c>
      <c r="AD120" s="56">
        <f t="shared" si="49"/>
        <v>0</v>
      </c>
      <c r="AE120" s="56" t="str">
        <f t="shared" si="45"/>
        <v>NO</v>
      </c>
      <c r="AF120" s="56">
        <f>COUNTIFS('CMMI-to-NIST'!$D$3:$D$1000,$AA120,'CMMI-to-NIST'!$F$3:$F$1000,$AM$48)</f>
        <v>0</v>
      </c>
      <c r="AG120" s="56">
        <f t="shared" si="46"/>
        <v>0</v>
      </c>
      <c r="AH120" s="56" t="str">
        <f t="shared" si="47"/>
        <v>NO</v>
      </c>
      <c r="AI120" s="56">
        <f>COUNTIFS('CMMI-to-NIST'!$D$3:$D$1000,$AA120,'CMMI-to-NIST'!$F$3:$F$1000,$AM$49)</f>
        <v>0</v>
      </c>
      <c r="AJ120" s="86">
        <f t="shared" si="48"/>
        <v>0</v>
      </c>
    </row>
    <row r="121" spans="23:36" x14ac:dyDescent="0.25">
      <c r="W121" s="56">
        <v>3</v>
      </c>
      <c r="X121" s="56" t="s">
        <v>543</v>
      </c>
      <c r="Y121" s="56" t="s">
        <v>121</v>
      </c>
      <c r="Z121" s="56">
        <v>3.4</v>
      </c>
      <c r="AA121" s="85" t="s">
        <v>770</v>
      </c>
      <c r="AB121" s="56" t="str">
        <f t="shared" si="44"/>
        <v>NO</v>
      </c>
      <c r="AC121" s="56">
        <f>COUNTIFS('CMMI-to-NIST'!$D$3:$D$1000,$AA121,'CMMI-to-NIST'!$F$3:$F$1000,$AM$47)</f>
        <v>0</v>
      </c>
      <c r="AD121" s="56">
        <f t="shared" si="49"/>
        <v>0</v>
      </c>
      <c r="AE121" s="56" t="str">
        <f t="shared" si="45"/>
        <v>NO</v>
      </c>
      <c r="AF121" s="56">
        <f>COUNTIFS('CMMI-to-NIST'!$D$3:$D$1000,$AA121,'CMMI-to-NIST'!$F$3:$F$1000,$AM$48)</f>
        <v>0</v>
      </c>
      <c r="AG121" s="56">
        <f t="shared" si="46"/>
        <v>0</v>
      </c>
      <c r="AH121" s="56" t="str">
        <f t="shared" si="47"/>
        <v>NO</v>
      </c>
      <c r="AI121" s="56">
        <f>COUNTIFS('CMMI-to-NIST'!$D$3:$D$1000,$AA121,'CMMI-to-NIST'!$F$3:$F$1000,$AM$49)</f>
        <v>0</v>
      </c>
      <c r="AJ121" s="86">
        <f t="shared" si="48"/>
        <v>0</v>
      </c>
    </row>
    <row r="122" spans="23:36" x14ac:dyDescent="0.25">
      <c r="W122" s="56">
        <v>3</v>
      </c>
      <c r="X122" s="56" t="s">
        <v>543</v>
      </c>
      <c r="Y122" s="56" t="s">
        <v>121</v>
      </c>
      <c r="Z122" s="56">
        <v>3.5</v>
      </c>
      <c r="AA122" s="85" t="s">
        <v>771</v>
      </c>
      <c r="AB122" s="56" t="str">
        <f t="shared" si="44"/>
        <v>NO</v>
      </c>
      <c r="AC122" s="56">
        <f>COUNTIFS('CMMI-to-NIST'!$D$3:$D$1000,$AA122,'CMMI-to-NIST'!$F$3:$F$1000,$AM$47)</f>
        <v>0</v>
      </c>
      <c r="AD122" s="56">
        <f t="shared" si="49"/>
        <v>0</v>
      </c>
      <c r="AE122" s="56" t="str">
        <f t="shared" si="45"/>
        <v>NO</v>
      </c>
      <c r="AF122" s="56">
        <f>COUNTIFS('CMMI-to-NIST'!$D$3:$D$1000,$AA122,'CMMI-to-NIST'!$F$3:$F$1000,$AM$48)</f>
        <v>0</v>
      </c>
      <c r="AG122" s="56">
        <f t="shared" si="46"/>
        <v>0</v>
      </c>
      <c r="AH122" s="56" t="str">
        <f t="shared" si="47"/>
        <v>NO</v>
      </c>
      <c r="AI122" s="56">
        <f>COUNTIFS('CMMI-to-NIST'!$D$3:$D$1000,$AA122,'CMMI-to-NIST'!$F$3:$F$1000,$AM$49)</f>
        <v>0</v>
      </c>
      <c r="AJ122" s="86">
        <f t="shared" si="48"/>
        <v>0</v>
      </c>
    </row>
    <row r="123" spans="23:36" x14ac:dyDescent="0.25">
      <c r="W123" s="56">
        <v>3</v>
      </c>
      <c r="X123" s="56" t="s">
        <v>543</v>
      </c>
      <c r="Y123" s="56" t="s">
        <v>121</v>
      </c>
      <c r="Z123" s="56">
        <v>3.6</v>
      </c>
      <c r="AA123" s="85" t="s">
        <v>772</v>
      </c>
      <c r="AB123" s="56" t="str">
        <f t="shared" si="44"/>
        <v>NO</v>
      </c>
      <c r="AC123" s="56">
        <f>COUNTIFS('CMMI-to-NIST'!$D$3:$D$1000,$AA123,'CMMI-to-NIST'!$F$3:$F$1000,$AM$47)</f>
        <v>0</v>
      </c>
      <c r="AD123" s="56">
        <f t="shared" si="49"/>
        <v>0</v>
      </c>
      <c r="AE123" s="56" t="str">
        <f t="shared" si="45"/>
        <v>NO</v>
      </c>
      <c r="AF123" s="56">
        <f>COUNTIFS('CMMI-to-NIST'!$D$3:$D$1000,$AA123,'CMMI-to-NIST'!$F$3:$F$1000,$AM$48)</f>
        <v>0</v>
      </c>
      <c r="AG123" s="56">
        <f t="shared" si="46"/>
        <v>0</v>
      </c>
      <c r="AH123" s="56" t="str">
        <f t="shared" si="47"/>
        <v>NO</v>
      </c>
      <c r="AI123" s="56">
        <f>COUNTIFS('CMMI-to-NIST'!$D$3:$D$1000,$AA123,'CMMI-to-NIST'!$F$3:$F$1000,$AM$49)</f>
        <v>0</v>
      </c>
      <c r="AJ123" s="86">
        <f t="shared" si="48"/>
        <v>0</v>
      </c>
    </row>
    <row r="124" spans="23:36" x14ac:dyDescent="0.25">
      <c r="W124" s="56">
        <v>4</v>
      </c>
      <c r="X124" s="56" t="s">
        <v>543</v>
      </c>
      <c r="Y124" s="56" t="s">
        <v>121</v>
      </c>
      <c r="Z124" s="56">
        <v>4.0999999999999996</v>
      </c>
      <c r="AA124" s="85" t="s">
        <v>773</v>
      </c>
      <c r="AB124" s="56" t="str">
        <f t="shared" si="44"/>
        <v>NO</v>
      </c>
      <c r="AC124" s="56">
        <f>COUNTIFS('CMMI-to-NIST'!$D$3:$D$1000,$AA124,'CMMI-to-NIST'!$F$3:$F$1000,$AM$47)</f>
        <v>0</v>
      </c>
      <c r="AD124" s="56">
        <f t="shared" si="49"/>
        <v>0</v>
      </c>
      <c r="AE124" s="56" t="str">
        <f t="shared" si="45"/>
        <v>NO</v>
      </c>
      <c r="AF124" s="56">
        <f>COUNTIFS('CMMI-to-NIST'!$D$3:$D$1000,$AA124,'CMMI-to-NIST'!$F$3:$F$1000,$AM$48)</f>
        <v>0</v>
      </c>
      <c r="AG124" s="56">
        <f t="shared" si="46"/>
        <v>0</v>
      </c>
      <c r="AH124" s="56" t="str">
        <f t="shared" si="47"/>
        <v>NO</v>
      </c>
      <c r="AI124" s="56">
        <f>COUNTIFS('CMMI-to-NIST'!$D$3:$D$1000,$AA124,'CMMI-to-NIST'!$F$3:$F$1000,$AM$49)</f>
        <v>0</v>
      </c>
      <c r="AJ124" s="86">
        <f t="shared" si="48"/>
        <v>0</v>
      </c>
    </row>
    <row r="125" spans="23:36" x14ac:dyDescent="0.25">
      <c r="W125" s="56">
        <v>4</v>
      </c>
      <c r="X125" s="56" t="s">
        <v>543</v>
      </c>
      <c r="Y125" s="56" t="s">
        <v>121</v>
      </c>
      <c r="Z125" s="56">
        <v>4.2</v>
      </c>
      <c r="AA125" s="85" t="s">
        <v>774</v>
      </c>
      <c r="AB125" s="56" t="str">
        <f t="shared" si="44"/>
        <v>NO</v>
      </c>
      <c r="AC125" s="56">
        <f>COUNTIFS('CMMI-to-NIST'!$D$3:$D$1000,$AA125,'CMMI-to-NIST'!$F$3:$F$1000,$AM$47)</f>
        <v>0</v>
      </c>
      <c r="AD125" s="56">
        <f t="shared" si="49"/>
        <v>0</v>
      </c>
      <c r="AE125" s="56" t="str">
        <f t="shared" si="45"/>
        <v>NO</v>
      </c>
      <c r="AF125" s="56">
        <f>COUNTIFS('CMMI-to-NIST'!$D$3:$D$1000,$AA125,'CMMI-to-NIST'!$F$3:$F$1000,$AM$48)</f>
        <v>0</v>
      </c>
      <c r="AG125" s="56">
        <f t="shared" si="46"/>
        <v>0</v>
      </c>
      <c r="AH125" s="56" t="str">
        <f t="shared" si="47"/>
        <v>NO</v>
      </c>
      <c r="AI125" s="56">
        <f>COUNTIFS('CMMI-to-NIST'!$D$3:$D$1000,$AA125,'CMMI-to-NIST'!$F$3:$F$1000,$AM$49)</f>
        <v>0</v>
      </c>
      <c r="AJ125" s="86">
        <f t="shared" si="48"/>
        <v>0</v>
      </c>
    </row>
    <row r="126" spans="23:36" x14ac:dyDescent="0.25">
      <c r="W126" s="56">
        <v>4</v>
      </c>
      <c r="X126" s="56" t="s">
        <v>543</v>
      </c>
      <c r="Y126" s="56" t="s">
        <v>121</v>
      </c>
      <c r="Z126" s="56">
        <v>4.3</v>
      </c>
      <c r="AA126" s="85" t="s">
        <v>775</v>
      </c>
      <c r="AB126" s="56" t="str">
        <f t="shared" si="44"/>
        <v>NO</v>
      </c>
      <c r="AC126" s="56">
        <f>COUNTIFS('CMMI-to-NIST'!$D$3:$D$1000,$AA126,'CMMI-to-NIST'!$F$3:$F$1000,$AM$47)</f>
        <v>0</v>
      </c>
      <c r="AD126" s="56">
        <f t="shared" si="49"/>
        <v>0</v>
      </c>
      <c r="AE126" s="56" t="str">
        <f t="shared" si="45"/>
        <v>NO</v>
      </c>
      <c r="AF126" s="56">
        <f>COUNTIFS('CMMI-to-NIST'!$D$3:$D$1000,$AA126,'CMMI-to-NIST'!$F$3:$F$1000,$AM$48)</f>
        <v>0</v>
      </c>
      <c r="AG126" s="56">
        <f t="shared" si="46"/>
        <v>0</v>
      </c>
      <c r="AH126" s="56" t="str">
        <f t="shared" si="47"/>
        <v>NO</v>
      </c>
      <c r="AI126" s="56">
        <f>COUNTIFS('CMMI-to-NIST'!$D$3:$D$1000,$AA126,'CMMI-to-NIST'!$F$3:$F$1000,$AM$49)</f>
        <v>0</v>
      </c>
      <c r="AJ126" s="86">
        <f t="shared" si="48"/>
        <v>0</v>
      </c>
    </row>
    <row r="127" spans="23:36" x14ac:dyDescent="0.25">
      <c r="W127" s="56">
        <v>4</v>
      </c>
      <c r="X127" s="56" t="s">
        <v>543</v>
      </c>
      <c r="Y127" s="56" t="s">
        <v>121</v>
      </c>
      <c r="Z127" s="56">
        <v>4.4000000000000004</v>
      </c>
      <c r="AA127" s="85" t="s">
        <v>776</v>
      </c>
      <c r="AB127" s="56" t="str">
        <f t="shared" si="44"/>
        <v>NO</v>
      </c>
      <c r="AC127" s="56">
        <f>COUNTIFS('CMMI-to-NIST'!$D$3:$D$1000,$AA127,'CMMI-to-NIST'!$F$3:$F$1000,$AM$47)</f>
        <v>0</v>
      </c>
      <c r="AD127" s="56">
        <f t="shared" si="49"/>
        <v>0</v>
      </c>
      <c r="AE127" s="56" t="str">
        <f t="shared" si="45"/>
        <v>NO</v>
      </c>
      <c r="AF127" s="56">
        <f>COUNTIFS('CMMI-to-NIST'!$D$3:$D$1000,$AA127,'CMMI-to-NIST'!$F$3:$F$1000,$AM$48)</f>
        <v>0</v>
      </c>
      <c r="AG127" s="56">
        <f t="shared" si="46"/>
        <v>0</v>
      </c>
      <c r="AH127" s="56" t="str">
        <f t="shared" si="47"/>
        <v>NO</v>
      </c>
      <c r="AI127" s="56">
        <f>COUNTIFS('CMMI-to-NIST'!$D$3:$D$1000,$AA127,'CMMI-to-NIST'!$F$3:$F$1000,$AM$49)</f>
        <v>0</v>
      </c>
      <c r="AJ127" s="86">
        <f t="shared" si="48"/>
        <v>0</v>
      </c>
    </row>
    <row r="128" spans="23:36" x14ac:dyDescent="0.25">
      <c r="W128" s="56">
        <v>4</v>
      </c>
      <c r="X128" s="56" t="s">
        <v>543</v>
      </c>
      <c r="Y128" s="56" t="s">
        <v>121</v>
      </c>
      <c r="Z128" s="56">
        <v>4.5</v>
      </c>
      <c r="AA128" s="85" t="s">
        <v>777</v>
      </c>
      <c r="AB128" s="56" t="str">
        <f t="shared" si="44"/>
        <v>NO</v>
      </c>
      <c r="AC128" s="56">
        <f>COUNTIFS('CMMI-to-NIST'!$D$3:$D$1000,$AA128,'CMMI-to-NIST'!$F$3:$F$1000,$AM$47)</f>
        <v>0</v>
      </c>
      <c r="AD128" s="56">
        <f t="shared" si="49"/>
        <v>0</v>
      </c>
      <c r="AE128" s="56" t="str">
        <f t="shared" si="45"/>
        <v>NO</v>
      </c>
      <c r="AF128" s="56">
        <f>COUNTIFS('CMMI-to-NIST'!$D$3:$D$1000,$AA128,'CMMI-to-NIST'!$F$3:$F$1000,$AM$48)</f>
        <v>0</v>
      </c>
      <c r="AG128" s="56">
        <f t="shared" si="46"/>
        <v>0</v>
      </c>
      <c r="AH128" s="56" t="str">
        <f t="shared" si="47"/>
        <v>NO</v>
      </c>
      <c r="AI128" s="56">
        <f>COUNTIFS('CMMI-to-NIST'!$D$3:$D$1000,$AA128,'CMMI-to-NIST'!$F$3:$F$1000,$AM$49)</f>
        <v>0</v>
      </c>
      <c r="AJ128" s="86">
        <f t="shared" si="48"/>
        <v>0</v>
      </c>
    </row>
    <row r="129" spans="23:36" x14ac:dyDescent="0.25">
      <c r="W129" s="56">
        <v>5</v>
      </c>
      <c r="X129" s="56" t="s">
        <v>543</v>
      </c>
      <c r="Y129" s="56" t="s">
        <v>121</v>
      </c>
      <c r="Z129" s="56">
        <v>5.0999999999999996</v>
      </c>
      <c r="AA129" s="85" t="s">
        <v>778</v>
      </c>
      <c r="AB129" s="56" t="str">
        <f t="shared" si="44"/>
        <v>NO</v>
      </c>
      <c r="AC129" s="56">
        <f>COUNTIFS('CMMI-to-NIST'!$D$3:$D$1000,$AA129,'CMMI-to-NIST'!$F$3:$F$1000,$AM$47)</f>
        <v>0</v>
      </c>
      <c r="AD129" s="56">
        <f t="shared" si="49"/>
        <v>0</v>
      </c>
      <c r="AE129" s="56" t="str">
        <f t="shared" si="45"/>
        <v>NO</v>
      </c>
      <c r="AF129" s="56">
        <f>COUNTIFS('CMMI-to-NIST'!$D$3:$D$1000,$AA129,'CMMI-to-NIST'!$F$3:$F$1000,$AM$48)</f>
        <v>0</v>
      </c>
      <c r="AG129" s="56">
        <f t="shared" si="46"/>
        <v>0</v>
      </c>
      <c r="AH129" s="56" t="str">
        <f t="shared" si="47"/>
        <v>NO</v>
      </c>
      <c r="AI129" s="56">
        <f>COUNTIFS('CMMI-to-NIST'!$D$3:$D$1000,$AA129,'CMMI-to-NIST'!$F$3:$F$1000,$AM$49)</f>
        <v>0</v>
      </c>
      <c r="AJ129" s="86">
        <f t="shared" si="48"/>
        <v>0</v>
      </c>
    </row>
    <row r="130" spans="23:36" x14ac:dyDescent="0.25">
      <c r="W130" s="56">
        <v>5</v>
      </c>
      <c r="X130" s="56" t="s">
        <v>543</v>
      </c>
      <c r="Y130" s="56" t="s">
        <v>121</v>
      </c>
      <c r="Z130" s="56">
        <v>5.2</v>
      </c>
      <c r="AA130" s="85" t="s">
        <v>779</v>
      </c>
      <c r="AB130" s="56" t="str">
        <f t="shared" si="44"/>
        <v>NO</v>
      </c>
      <c r="AC130" s="56">
        <f>COUNTIFS('CMMI-to-NIST'!$D$3:$D$1000,$AA130,'CMMI-to-NIST'!$F$3:$F$1000,$AM$47)</f>
        <v>0</v>
      </c>
      <c r="AD130" s="56">
        <f t="shared" si="49"/>
        <v>0</v>
      </c>
      <c r="AE130" s="56" t="str">
        <f t="shared" si="45"/>
        <v>NO</v>
      </c>
      <c r="AF130" s="56">
        <f>COUNTIFS('CMMI-to-NIST'!$D$3:$D$1000,$AA130,'CMMI-to-NIST'!$F$3:$F$1000,$AM$48)</f>
        <v>0</v>
      </c>
      <c r="AG130" s="56">
        <f t="shared" si="46"/>
        <v>0</v>
      </c>
      <c r="AH130" s="56" t="str">
        <f t="shared" si="47"/>
        <v>NO</v>
      </c>
      <c r="AI130" s="56">
        <f>COUNTIFS('CMMI-to-NIST'!$D$3:$D$1000,$AA130,'CMMI-to-NIST'!$F$3:$F$1000,$AM$49)</f>
        <v>0</v>
      </c>
      <c r="AJ130" s="86">
        <f t="shared" si="48"/>
        <v>0</v>
      </c>
    </row>
    <row r="131" spans="23:36" x14ac:dyDescent="0.25">
      <c r="W131" s="56">
        <v>5</v>
      </c>
      <c r="X131" s="56" t="s">
        <v>543</v>
      </c>
      <c r="Y131" s="56" t="s">
        <v>121</v>
      </c>
      <c r="Z131" s="56">
        <v>5.3</v>
      </c>
      <c r="AA131" s="85" t="s">
        <v>780</v>
      </c>
      <c r="AB131" s="56" t="str">
        <f t="shared" si="44"/>
        <v>NO</v>
      </c>
      <c r="AC131" s="56">
        <f>COUNTIFS('CMMI-to-NIST'!$D$3:$D$1000,$AA131,'CMMI-to-NIST'!$F$3:$F$1000,$AM$47)</f>
        <v>0</v>
      </c>
      <c r="AD131" s="56">
        <f t="shared" si="49"/>
        <v>0</v>
      </c>
      <c r="AE131" s="56" t="str">
        <f t="shared" si="45"/>
        <v>NO</v>
      </c>
      <c r="AF131" s="56">
        <f>COUNTIFS('CMMI-to-NIST'!$D$3:$D$1000,$AA131,'CMMI-to-NIST'!$F$3:$F$1000,$AM$48)</f>
        <v>0</v>
      </c>
      <c r="AG131" s="56">
        <f t="shared" si="46"/>
        <v>0</v>
      </c>
      <c r="AH131" s="56" t="str">
        <f t="shared" si="47"/>
        <v>NO</v>
      </c>
      <c r="AI131" s="56">
        <f>COUNTIFS('CMMI-to-NIST'!$D$3:$D$1000,$AA131,'CMMI-to-NIST'!$F$3:$F$1000,$AM$49)</f>
        <v>0</v>
      </c>
      <c r="AJ131" s="86">
        <f t="shared" si="48"/>
        <v>0</v>
      </c>
    </row>
    <row r="132" spans="23:36" x14ac:dyDescent="0.25">
      <c r="W132" s="56">
        <v>1</v>
      </c>
      <c r="X132" s="56" t="s">
        <v>547</v>
      </c>
      <c r="Y132" s="56" t="s">
        <v>144</v>
      </c>
      <c r="Z132" s="56">
        <v>1.1000000000000001</v>
      </c>
      <c r="AA132" s="85" t="s">
        <v>781</v>
      </c>
      <c r="AB132" s="56" t="str">
        <f t="shared" ref="AB132:AB195" si="50">IF(AC132&gt;0, "YES", "NO")</f>
        <v>YES</v>
      </c>
      <c r="AC132" s="56">
        <f>COUNTIFS('CMMI-to-NIST'!$D$3:$D$1000,$AA132,'CMMI-to-NIST'!$F$3:$F$1000,$AM$47)</f>
        <v>1</v>
      </c>
      <c r="AD132" s="56">
        <f t="shared" si="49"/>
        <v>1</v>
      </c>
      <c r="AE132" s="56" t="str">
        <f t="shared" ref="AE132:AE195" si="51">IF(AG132&gt;0, "YES", "NO")</f>
        <v>YES</v>
      </c>
      <c r="AF132" s="56">
        <f>COUNTIFS('CMMI-to-NIST'!$D$3:$D$1000,$AA132,'CMMI-to-NIST'!$F$3:$F$1000,$AM$48)</f>
        <v>1</v>
      </c>
      <c r="AG132" s="56">
        <f t="shared" ref="AG132:AG195" si="52">SUM(AC132,AF132)</f>
        <v>2</v>
      </c>
      <c r="AH132" s="56" t="str">
        <f t="shared" ref="AH132:AH195" si="53">IF(AJ132&gt;0, "YES", "NO")</f>
        <v>YES</v>
      </c>
      <c r="AI132" s="56">
        <f>COUNTIFS('CMMI-to-NIST'!$D$3:$D$1000,$AA132,'CMMI-to-NIST'!$F$3:$F$1000,$AM$49)</f>
        <v>1</v>
      </c>
      <c r="AJ132" s="86">
        <f t="shared" ref="AJ132:AJ195" si="54">SUM(AC132,AF132,AI132)</f>
        <v>3</v>
      </c>
    </row>
    <row r="133" spans="23:36" x14ac:dyDescent="0.25">
      <c r="W133" s="56">
        <v>1</v>
      </c>
      <c r="X133" s="56" t="s">
        <v>547</v>
      </c>
      <c r="Y133" s="56" t="s">
        <v>144</v>
      </c>
      <c r="Z133" s="56">
        <v>1.2</v>
      </c>
      <c r="AA133" s="85" t="s">
        <v>782</v>
      </c>
      <c r="AB133" s="56" t="str">
        <f t="shared" si="50"/>
        <v>YES</v>
      </c>
      <c r="AC133" s="56">
        <f>COUNTIFS('CMMI-to-NIST'!$D$3:$D$1000,$AA133,'CMMI-to-NIST'!$F$3:$F$1000,$AM$47)</f>
        <v>1</v>
      </c>
      <c r="AD133" s="56">
        <f t="shared" ref="AD133:AD196" si="55">SUM(AC133)</f>
        <v>1</v>
      </c>
      <c r="AE133" s="56" t="str">
        <f t="shared" si="51"/>
        <v>YES</v>
      </c>
      <c r="AF133" s="56">
        <f>COUNTIFS('CMMI-to-NIST'!$D$3:$D$1000,$AA133,'CMMI-to-NIST'!$F$3:$F$1000,$AM$48)</f>
        <v>0</v>
      </c>
      <c r="AG133" s="56">
        <f t="shared" si="52"/>
        <v>1</v>
      </c>
      <c r="AH133" s="56" t="str">
        <f t="shared" si="53"/>
        <v>YES</v>
      </c>
      <c r="AI133" s="56">
        <f>COUNTIFS('CMMI-to-NIST'!$D$3:$D$1000,$AA133,'CMMI-to-NIST'!$F$3:$F$1000,$AM$49)</f>
        <v>0</v>
      </c>
      <c r="AJ133" s="86">
        <f t="shared" si="54"/>
        <v>1</v>
      </c>
    </row>
    <row r="134" spans="23:36" x14ac:dyDescent="0.25">
      <c r="W134" s="56">
        <v>2</v>
      </c>
      <c r="X134" s="56" t="s">
        <v>547</v>
      </c>
      <c r="Y134" s="56" t="s">
        <v>144</v>
      </c>
      <c r="Z134" s="56">
        <v>2.1</v>
      </c>
      <c r="AA134" s="85" t="s">
        <v>783</v>
      </c>
      <c r="AB134" s="56" t="str">
        <f t="shared" si="50"/>
        <v>NO</v>
      </c>
      <c r="AC134" s="56">
        <f>COUNTIFS('CMMI-to-NIST'!$D$3:$D$1000,$AA134,'CMMI-to-NIST'!$F$3:$F$1000,$AM$47)</f>
        <v>0</v>
      </c>
      <c r="AD134" s="56">
        <f t="shared" si="55"/>
        <v>0</v>
      </c>
      <c r="AE134" s="56" t="str">
        <f t="shared" si="51"/>
        <v>YES</v>
      </c>
      <c r="AF134" s="56">
        <f>COUNTIFS('CMMI-to-NIST'!$D$3:$D$1000,$AA134,'CMMI-to-NIST'!$F$3:$F$1000,$AM$48)</f>
        <v>4</v>
      </c>
      <c r="AG134" s="56">
        <f t="shared" si="52"/>
        <v>4</v>
      </c>
      <c r="AH134" s="56" t="str">
        <f t="shared" si="53"/>
        <v>YES</v>
      </c>
      <c r="AI134" s="56">
        <f>COUNTIFS('CMMI-to-NIST'!$D$3:$D$1000,$AA134,'CMMI-to-NIST'!$F$3:$F$1000,$AM$49)</f>
        <v>0</v>
      </c>
      <c r="AJ134" s="86">
        <f t="shared" si="54"/>
        <v>4</v>
      </c>
    </row>
    <row r="135" spans="23:36" x14ac:dyDescent="0.25">
      <c r="W135" s="56">
        <v>2</v>
      </c>
      <c r="X135" s="56" t="s">
        <v>547</v>
      </c>
      <c r="Y135" s="56" t="s">
        <v>144</v>
      </c>
      <c r="Z135" s="56">
        <v>2.2000000000000002</v>
      </c>
      <c r="AA135" s="85" t="s">
        <v>784</v>
      </c>
      <c r="AB135" s="56" t="str">
        <f t="shared" si="50"/>
        <v>YES</v>
      </c>
      <c r="AC135" s="56">
        <f>COUNTIFS('CMMI-to-NIST'!$D$3:$D$1000,$AA135,'CMMI-to-NIST'!$F$3:$F$1000,$AM$47)</f>
        <v>1</v>
      </c>
      <c r="AD135" s="56">
        <f t="shared" si="55"/>
        <v>1</v>
      </c>
      <c r="AE135" s="56" t="str">
        <f t="shared" si="51"/>
        <v>YES</v>
      </c>
      <c r="AF135" s="56">
        <f>COUNTIFS('CMMI-to-NIST'!$D$3:$D$1000,$AA135,'CMMI-to-NIST'!$F$3:$F$1000,$AM$48)</f>
        <v>5</v>
      </c>
      <c r="AG135" s="56">
        <f t="shared" si="52"/>
        <v>6</v>
      </c>
      <c r="AH135" s="56" t="str">
        <f t="shared" si="53"/>
        <v>YES</v>
      </c>
      <c r="AI135" s="56">
        <f>COUNTIFS('CMMI-to-NIST'!$D$3:$D$1000,$AA135,'CMMI-to-NIST'!$F$3:$F$1000,$AM$49)</f>
        <v>0</v>
      </c>
      <c r="AJ135" s="86">
        <f t="shared" si="54"/>
        <v>6</v>
      </c>
    </row>
    <row r="136" spans="23:36" x14ac:dyDescent="0.25">
      <c r="W136" s="56">
        <v>2</v>
      </c>
      <c r="X136" s="56" t="s">
        <v>547</v>
      </c>
      <c r="Y136" s="56" t="s">
        <v>144</v>
      </c>
      <c r="Z136" s="56">
        <v>2.2999999999999998</v>
      </c>
      <c r="AA136" s="85" t="s">
        <v>785</v>
      </c>
      <c r="AB136" s="56" t="str">
        <f t="shared" si="50"/>
        <v>NO</v>
      </c>
      <c r="AC136" s="56">
        <f>COUNTIFS('CMMI-to-NIST'!$D$3:$D$1000,$AA136,'CMMI-to-NIST'!$F$3:$F$1000,$AM$47)</f>
        <v>0</v>
      </c>
      <c r="AD136" s="56">
        <f t="shared" si="55"/>
        <v>0</v>
      </c>
      <c r="AE136" s="56" t="str">
        <f t="shared" si="51"/>
        <v>YES</v>
      </c>
      <c r="AF136" s="56">
        <f>COUNTIFS('CMMI-to-NIST'!$D$3:$D$1000,$AA136,'CMMI-to-NIST'!$F$3:$F$1000,$AM$48)</f>
        <v>2</v>
      </c>
      <c r="AG136" s="56">
        <f t="shared" si="52"/>
        <v>2</v>
      </c>
      <c r="AH136" s="56" t="str">
        <f t="shared" si="53"/>
        <v>YES</v>
      </c>
      <c r="AI136" s="56">
        <f>COUNTIFS('CMMI-to-NIST'!$D$3:$D$1000,$AA136,'CMMI-to-NIST'!$F$3:$F$1000,$AM$49)</f>
        <v>0</v>
      </c>
      <c r="AJ136" s="86">
        <f t="shared" si="54"/>
        <v>2</v>
      </c>
    </row>
    <row r="137" spans="23:36" x14ac:dyDescent="0.25">
      <c r="W137" s="56">
        <v>2</v>
      </c>
      <c r="X137" s="56" t="s">
        <v>547</v>
      </c>
      <c r="Y137" s="56" t="s">
        <v>144</v>
      </c>
      <c r="Z137" s="56">
        <v>2.4</v>
      </c>
      <c r="AA137" s="85" t="s">
        <v>786</v>
      </c>
      <c r="AB137" s="56" t="str">
        <f t="shared" si="50"/>
        <v>NO</v>
      </c>
      <c r="AC137" s="56">
        <f>COUNTIFS('CMMI-to-NIST'!$D$3:$D$1000,$AA137,'CMMI-to-NIST'!$F$3:$F$1000,$AM$47)</f>
        <v>0</v>
      </c>
      <c r="AD137" s="56">
        <f t="shared" si="55"/>
        <v>0</v>
      </c>
      <c r="AE137" s="56" t="str">
        <f t="shared" si="51"/>
        <v>YES</v>
      </c>
      <c r="AF137" s="56">
        <f>COUNTIFS('CMMI-to-NIST'!$D$3:$D$1000,$AA137,'CMMI-to-NIST'!$F$3:$F$1000,$AM$48)</f>
        <v>3</v>
      </c>
      <c r="AG137" s="56">
        <f t="shared" si="52"/>
        <v>3</v>
      </c>
      <c r="AH137" s="56" t="str">
        <f t="shared" si="53"/>
        <v>YES</v>
      </c>
      <c r="AI137" s="56">
        <f>COUNTIFS('CMMI-to-NIST'!$D$3:$D$1000,$AA137,'CMMI-to-NIST'!$F$3:$F$1000,$AM$49)</f>
        <v>0</v>
      </c>
      <c r="AJ137" s="86">
        <f t="shared" si="54"/>
        <v>3</v>
      </c>
    </row>
    <row r="138" spans="23:36" x14ac:dyDescent="0.25">
      <c r="W138" s="56">
        <v>3</v>
      </c>
      <c r="X138" s="56" t="s">
        <v>547</v>
      </c>
      <c r="Y138" s="56" t="s">
        <v>144</v>
      </c>
      <c r="Z138" s="56">
        <v>3.1</v>
      </c>
      <c r="AA138" s="85" t="s">
        <v>787</v>
      </c>
      <c r="AB138" s="56" t="str">
        <f t="shared" si="50"/>
        <v>NO</v>
      </c>
      <c r="AC138" s="56">
        <f>COUNTIFS('CMMI-to-NIST'!$D$3:$D$1000,$AA138,'CMMI-to-NIST'!$F$3:$F$1000,$AM$47)</f>
        <v>0</v>
      </c>
      <c r="AD138" s="56">
        <f t="shared" si="55"/>
        <v>0</v>
      </c>
      <c r="AE138" s="56" t="str">
        <f t="shared" si="51"/>
        <v>YES</v>
      </c>
      <c r="AF138" s="56">
        <f>COUNTIFS('CMMI-to-NIST'!$D$3:$D$1000,$AA138,'CMMI-to-NIST'!$F$3:$F$1000,$AM$48)</f>
        <v>4</v>
      </c>
      <c r="AG138" s="56">
        <f t="shared" si="52"/>
        <v>4</v>
      </c>
      <c r="AH138" s="56" t="str">
        <f t="shared" si="53"/>
        <v>YES</v>
      </c>
      <c r="AI138" s="56">
        <f>COUNTIFS('CMMI-to-NIST'!$D$3:$D$1000,$AA138,'CMMI-to-NIST'!$F$3:$F$1000,$AM$49)</f>
        <v>0</v>
      </c>
      <c r="AJ138" s="86">
        <f t="shared" si="54"/>
        <v>4</v>
      </c>
    </row>
    <row r="139" spans="23:36" x14ac:dyDescent="0.25">
      <c r="W139" s="56">
        <v>3</v>
      </c>
      <c r="X139" s="56" t="s">
        <v>547</v>
      </c>
      <c r="Y139" s="56" t="s">
        <v>144</v>
      </c>
      <c r="Z139" s="56">
        <v>3.2</v>
      </c>
      <c r="AA139" s="85" t="s">
        <v>788</v>
      </c>
      <c r="AB139" s="56" t="str">
        <f t="shared" si="50"/>
        <v>NO</v>
      </c>
      <c r="AC139" s="56">
        <f>COUNTIFS('CMMI-to-NIST'!$D$3:$D$1000,$AA139,'CMMI-to-NIST'!$F$3:$F$1000,$AM$47)</f>
        <v>0</v>
      </c>
      <c r="AD139" s="56">
        <f t="shared" si="55"/>
        <v>0</v>
      </c>
      <c r="AE139" s="56" t="str">
        <f t="shared" si="51"/>
        <v>YES</v>
      </c>
      <c r="AF139" s="56">
        <f>COUNTIFS('CMMI-to-NIST'!$D$3:$D$1000,$AA139,'CMMI-to-NIST'!$F$3:$F$1000,$AM$48)</f>
        <v>1</v>
      </c>
      <c r="AG139" s="56">
        <f t="shared" si="52"/>
        <v>1</v>
      </c>
      <c r="AH139" s="56" t="str">
        <f t="shared" si="53"/>
        <v>YES</v>
      </c>
      <c r="AI139" s="56">
        <f>COUNTIFS('CMMI-to-NIST'!$D$3:$D$1000,$AA139,'CMMI-to-NIST'!$F$3:$F$1000,$AM$49)</f>
        <v>0</v>
      </c>
      <c r="AJ139" s="86">
        <f t="shared" si="54"/>
        <v>1</v>
      </c>
    </row>
    <row r="140" spans="23:36" x14ac:dyDescent="0.25">
      <c r="W140" s="56">
        <v>3</v>
      </c>
      <c r="X140" s="56" t="s">
        <v>547</v>
      </c>
      <c r="Y140" s="56" t="s">
        <v>144</v>
      </c>
      <c r="Z140" s="56">
        <v>3.3</v>
      </c>
      <c r="AA140" s="85" t="s">
        <v>789</v>
      </c>
      <c r="AB140" s="56" t="str">
        <f t="shared" si="50"/>
        <v>NO</v>
      </c>
      <c r="AC140" s="56">
        <f>COUNTIFS('CMMI-to-NIST'!$D$3:$D$1000,$AA140,'CMMI-to-NIST'!$F$3:$F$1000,$AM$47)</f>
        <v>0</v>
      </c>
      <c r="AD140" s="56">
        <f t="shared" si="55"/>
        <v>0</v>
      </c>
      <c r="AE140" s="56" t="str">
        <f t="shared" si="51"/>
        <v>NO</v>
      </c>
      <c r="AF140" s="56">
        <f>COUNTIFS('CMMI-to-NIST'!$D$3:$D$1000,$AA140,'CMMI-to-NIST'!$F$3:$F$1000,$AM$48)</f>
        <v>0</v>
      </c>
      <c r="AG140" s="56">
        <f t="shared" si="52"/>
        <v>0</v>
      </c>
      <c r="AH140" s="56" t="str">
        <f t="shared" si="53"/>
        <v>NO</v>
      </c>
      <c r="AI140" s="56">
        <f>COUNTIFS('CMMI-to-NIST'!$D$3:$D$1000,$AA140,'CMMI-to-NIST'!$F$3:$F$1000,$AM$49)</f>
        <v>0</v>
      </c>
      <c r="AJ140" s="86">
        <f t="shared" si="54"/>
        <v>0</v>
      </c>
    </row>
    <row r="141" spans="23:36" x14ac:dyDescent="0.25">
      <c r="W141" s="56">
        <v>4</v>
      </c>
      <c r="X141" s="56" t="s">
        <v>547</v>
      </c>
      <c r="Y141" s="56" t="s">
        <v>144</v>
      </c>
      <c r="Z141" s="56">
        <v>4.0999999999999996</v>
      </c>
      <c r="AA141" s="85" t="s">
        <v>790</v>
      </c>
      <c r="AB141" s="56" t="str">
        <f t="shared" si="50"/>
        <v>NO</v>
      </c>
      <c r="AC141" s="56">
        <f>COUNTIFS('CMMI-to-NIST'!$D$3:$D$1000,$AA141,'CMMI-to-NIST'!$F$3:$F$1000,$AM$47)</f>
        <v>0</v>
      </c>
      <c r="AD141" s="56">
        <f t="shared" si="55"/>
        <v>0</v>
      </c>
      <c r="AE141" s="56" t="str">
        <f t="shared" si="51"/>
        <v>YES</v>
      </c>
      <c r="AF141" s="56">
        <f>COUNTIFS('CMMI-to-NIST'!$D$3:$D$1000,$AA141,'CMMI-to-NIST'!$F$3:$F$1000,$AM$48)</f>
        <v>3</v>
      </c>
      <c r="AG141" s="56">
        <f t="shared" si="52"/>
        <v>3</v>
      </c>
      <c r="AH141" s="56" t="str">
        <f t="shared" si="53"/>
        <v>YES</v>
      </c>
      <c r="AI141" s="56">
        <f>COUNTIFS('CMMI-to-NIST'!$D$3:$D$1000,$AA141,'CMMI-to-NIST'!$F$3:$F$1000,$AM$49)</f>
        <v>0</v>
      </c>
      <c r="AJ141" s="86">
        <f t="shared" si="54"/>
        <v>3</v>
      </c>
    </row>
    <row r="142" spans="23:36" x14ac:dyDescent="0.25">
      <c r="W142" s="56">
        <v>1</v>
      </c>
      <c r="X142" s="56" t="s">
        <v>543</v>
      </c>
      <c r="Y142" s="56" t="s">
        <v>166</v>
      </c>
      <c r="Z142" s="56">
        <v>1.1000000000000001</v>
      </c>
      <c r="AA142" s="85" t="s">
        <v>791</v>
      </c>
      <c r="AB142" s="56" t="str">
        <f t="shared" si="50"/>
        <v>NO</v>
      </c>
      <c r="AC142" s="56">
        <f>COUNTIFS('CMMI-to-NIST'!$D$3:$D$1000,$AA142,'CMMI-to-NIST'!$F$3:$F$1000,$AM$47)</f>
        <v>0</v>
      </c>
      <c r="AD142" s="56">
        <f t="shared" si="55"/>
        <v>0</v>
      </c>
      <c r="AE142" s="56" t="str">
        <f t="shared" si="51"/>
        <v>YES</v>
      </c>
      <c r="AF142" s="56">
        <f>COUNTIFS('CMMI-to-NIST'!$D$3:$D$1000,$AA142,'CMMI-to-NIST'!$F$3:$F$1000,$AM$48)</f>
        <v>1</v>
      </c>
      <c r="AG142" s="56">
        <f t="shared" si="52"/>
        <v>1</v>
      </c>
      <c r="AH142" s="56" t="str">
        <f t="shared" si="53"/>
        <v>YES</v>
      </c>
      <c r="AI142" s="56">
        <f>COUNTIFS('CMMI-to-NIST'!$D$3:$D$1000,$AA142,'CMMI-to-NIST'!$F$3:$F$1000,$AM$49)</f>
        <v>0</v>
      </c>
      <c r="AJ142" s="86">
        <f t="shared" si="54"/>
        <v>1</v>
      </c>
    </row>
    <row r="143" spans="23:36" x14ac:dyDescent="0.25">
      <c r="W143" s="56">
        <v>2</v>
      </c>
      <c r="X143" s="56" t="s">
        <v>543</v>
      </c>
      <c r="Y143" s="56" t="s">
        <v>166</v>
      </c>
      <c r="Z143" s="56">
        <v>2.1</v>
      </c>
      <c r="AA143" s="85" t="s">
        <v>792</v>
      </c>
      <c r="AB143" s="56" t="str">
        <f t="shared" si="50"/>
        <v>NO</v>
      </c>
      <c r="AC143" s="56">
        <f>COUNTIFS('CMMI-to-NIST'!$D$3:$D$1000,$AA143,'CMMI-to-NIST'!$F$3:$F$1000,$AM$47)</f>
        <v>0</v>
      </c>
      <c r="AD143" s="56">
        <f t="shared" si="55"/>
        <v>0</v>
      </c>
      <c r="AE143" s="56" t="str">
        <f t="shared" si="51"/>
        <v>NO</v>
      </c>
      <c r="AF143" s="56">
        <f>COUNTIFS('CMMI-to-NIST'!$D$3:$D$1000,$AA143,'CMMI-to-NIST'!$F$3:$F$1000,$AM$48)</f>
        <v>0</v>
      </c>
      <c r="AG143" s="56">
        <f t="shared" si="52"/>
        <v>0</v>
      </c>
      <c r="AH143" s="56" t="str">
        <f t="shared" si="53"/>
        <v>YES</v>
      </c>
      <c r="AI143" s="56">
        <f>COUNTIFS('CMMI-to-NIST'!$D$3:$D$1000,$AA143,'CMMI-to-NIST'!$F$3:$F$1000,$AM$49)</f>
        <v>2</v>
      </c>
      <c r="AJ143" s="86">
        <f t="shared" si="54"/>
        <v>2</v>
      </c>
    </row>
    <row r="144" spans="23:36" x14ac:dyDescent="0.25">
      <c r="W144" s="56">
        <v>2</v>
      </c>
      <c r="X144" s="56" t="s">
        <v>543</v>
      </c>
      <c r="Y144" s="56" t="s">
        <v>166</v>
      </c>
      <c r="Z144" s="56">
        <v>2.2000000000000002</v>
      </c>
      <c r="AA144" s="85" t="s">
        <v>793</v>
      </c>
      <c r="AB144" s="56" t="str">
        <f t="shared" si="50"/>
        <v>NO</v>
      </c>
      <c r="AC144" s="56">
        <f>COUNTIFS('CMMI-to-NIST'!$D$3:$D$1000,$AA144,'CMMI-to-NIST'!$F$3:$F$1000,$AM$47)</f>
        <v>0</v>
      </c>
      <c r="AD144" s="56">
        <f t="shared" si="55"/>
        <v>0</v>
      </c>
      <c r="AE144" s="56" t="str">
        <f t="shared" si="51"/>
        <v>YES</v>
      </c>
      <c r="AF144" s="56">
        <f>COUNTIFS('CMMI-to-NIST'!$D$3:$D$1000,$AA144,'CMMI-to-NIST'!$F$3:$F$1000,$AM$48)</f>
        <v>2</v>
      </c>
      <c r="AG144" s="56">
        <f t="shared" si="52"/>
        <v>2</v>
      </c>
      <c r="AH144" s="56" t="str">
        <f t="shared" si="53"/>
        <v>YES</v>
      </c>
      <c r="AI144" s="56">
        <f>COUNTIFS('CMMI-to-NIST'!$D$3:$D$1000,$AA144,'CMMI-to-NIST'!$F$3:$F$1000,$AM$49)</f>
        <v>0</v>
      </c>
      <c r="AJ144" s="86">
        <f t="shared" si="54"/>
        <v>2</v>
      </c>
    </row>
    <row r="145" spans="23:36" x14ac:dyDescent="0.25">
      <c r="W145" s="56">
        <v>3</v>
      </c>
      <c r="X145" s="56" t="s">
        <v>543</v>
      </c>
      <c r="Y145" s="56" t="s">
        <v>166</v>
      </c>
      <c r="Z145" s="56">
        <v>3.1</v>
      </c>
      <c r="AA145" s="85" t="s">
        <v>794</v>
      </c>
      <c r="AB145" s="56" t="str">
        <f t="shared" si="50"/>
        <v>NO</v>
      </c>
      <c r="AC145" s="56">
        <f>COUNTIFS('CMMI-to-NIST'!$D$3:$D$1000,$AA145,'CMMI-to-NIST'!$F$3:$F$1000,$AM$47)</f>
        <v>0</v>
      </c>
      <c r="AD145" s="56">
        <f t="shared" si="55"/>
        <v>0</v>
      </c>
      <c r="AE145" s="56" t="str">
        <f t="shared" si="51"/>
        <v>YES</v>
      </c>
      <c r="AF145" s="56">
        <f>COUNTIFS('CMMI-to-NIST'!$D$3:$D$1000,$AA145,'CMMI-to-NIST'!$F$3:$F$1000,$AM$48)</f>
        <v>1</v>
      </c>
      <c r="AG145" s="56">
        <f t="shared" si="52"/>
        <v>1</v>
      </c>
      <c r="AH145" s="56" t="str">
        <f t="shared" si="53"/>
        <v>YES</v>
      </c>
      <c r="AI145" s="56">
        <f>COUNTIFS('CMMI-to-NIST'!$D$3:$D$1000,$AA145,'CMMI-to-NIST'!$F$3:$F$1000,$AM$49)</f>
        <v>0</v>
      </c>
      <c r="AJ145" s="86">
        <f t="shared" si="54"/>
        <v>1</v>
      </c>
    </row>
    <row r="146" spans="23:36" x14ac:dyDescent="0.25">
      <c r="W146" s="56">
        <v>3</v>
      </c>
      <c r="X146" s="56" t="s">
        <v>543</v>
      </c>
      <c r="Y146" s="56" t="s">
        <v>166</v>
      </c>
      <c r="Z146" s="56">
        <v>3.2</v>
      </c>
      <c r="AA146" s="85" t="s">
        <v>795</v>
      </c>
      <c r="AB146" s="56" t="str">
        <f t="shared" si="50"/>
        <v>NO</v>
      </c>
      <c r="AC146" s="56">
        <f>COUNTIFS('CMMI-to-NIST'!$D$3:$D$1000,$AA146,'CMMI-to-NIST'!$F$3:$F$1000,$AM$47)</f>
        <v>0</v>
      </c>
      <c r="AD146" s="56">
        <f t="shared" si="55"/>
        <v>0</v>
      </c>
      <c r="AE146" s="56" t="str">
        <f t="shared" si="51"/>
        <v>YES</v>
      </c>
      <c r="AF146" s="56">
        <f>COUNTIFS('CMMI-to-NIST'!$D$3:$D$1000,$AA146,'CMMI-to-NIST'!$F$3:$F$1000,$AM$48)</f>
        <v>2</v>
      </c>
      <c r="AG146" s="56">
        <f t="shared" si="52"/>
        <v>2</v>
      </c>
      <c r="AH146" s="56" t="str">
        <f t="shared" si="53"/>
        <v>YES</v>
      </c>
      <c r="AI146" s="56">
        <f>COUNTIFS('CMMI-to-NIST'!$D$3:$D$1000,$AA146,'CMMI-to-NIST'!$F$3:$F$1000,$AM$49)</f>
        <v>0</v>
      </c>
      <c r="AJ146" s="86">
        <f t="shared" si="54"/>
        <v>2</v>
      </c>
    </row>
    <row r="147" spans="23:36" x14ac:dyDescent="0.25">
      <c r="W147" s="56">
        <v>3</v>
      </c>
      <c r="X147" s="56" t="s">
        <v>543</v>
      </c>
      <c r="Y147" s="56" t="s">
        <v>166</v>
      </c>
      <c r="Z147" s="56">
        <v>3.3</v>
      </c>
      <c r="AA147" s="85" t="s">
        <v>796</v>
      </c>
      <c r="AB147" s="56" t="str">
        <f t="shared" si="50"/>
        <v>NO</v>
      </c>
      <c r="AC147" s="56">
        <f>COUNTIFS('CMMI-to-NIST'!$D$3:$D$1000,$AA147,'CMMI-to-NIST'!$F$3:$F$1000,$AM$47)</f>
        <v>0</v>
      </c>
      <c r="AD147" s="56">
        <f t="shared" si="55"/>
        <v>0</v>
      </c>
      <c r="AE147" s="56" t="str">
        <f t="shared" si="51"/>
        <v>YES</v>
      </c>
      <c r="AF147" s="56">
        <f>COUNTIFS('CMMI-to-NIST'!$D$3:$D$1000,$AA147,'CMMI-to-NIST'!$F$3:$F$1000,$AM$48)</f>
        <v>1</v>
      </c>
      <c r="AG147" s="56">
        <f t="shared" si="52"/>
        <v>1</v>
      </c>
      <c r="AH147" s="56" t="str">
        <f t="shared" si="53"/>
        <v>YES</v>
      </c>
      <c r="AI147" s="56">
        <f>COUNTIFS('CMMI-to-NIST'!$D$3:$D$1000,$AA147,'CMMI-to-NIST'!$F$3:$F$1000,$AM$49)</f>
        <v>1</v>
      </c>
      <c r="AJ147" s="86">
        <f t="shared" si="54"/>
        <v>2</v>
      </c>
    </row>
    <row r="148" spans="23:36" x14ac:dyDescent="0.25">
      <c r="W148" s="56">
        <v>3</v>
      </c>
      <c r="X148" s="56" t="s">
        <v>543</v>
      </c>
      <c r="Y148" s="56" t="s">
        <v>166</v>
      </c>
      <c r="Z148" s="56">
        <v>3.4</v>
      </c>
      <c r="AA148" s="85" t="s">
        <v>797</v>
      </c>
      <c r="AB148" s="56" t="str">
        <f t="shared" si="50"/>
        <v>NO</v>
      </c>
      <c r="AC148" s="56">
        <f>COUNTIFS('CMMI-to-NIST'!$D$3:$D$1000,$AA148,'CMMI-to-NIST'!$F$3:$F$1000,$AM$47)</f>
        <v>0</v>
      </c>
      <c r="AD148" s="56">
        <f t="shared" si="55"/>
        <v>0</v>
      </c>
      <c r="AE148" s="56" t="str">
        <f t="shared" si="51"/>
        <v>YES</v>
      </c>
      <c r="AF148" s="56">
        <f>COUNTIFS('CMMI-to-NIST'!$D$3:$D$1000,$AA148,'CMMI-to-NIST'!$F$3:$F$1000,$AM$48)</f>
        <v>2</v>
      </c>
      <c r="AG148" s="56">
        <f t="shared" si="52"/>
        <v>2</v>
      </c>
      <c r="AH148" s="56" t="str">
        <f t="shared" si="53"/>
        <v>YES</v>
      </c>
      <c r="AI148" s="56">
        <f>COUNTIFS('CMMI-to-NIST'!$D$3:$D$1000,$AA148,'CMMI-to-NIST'!$F$3:$F$1000,$AM$49)</f>
        <v>1</v>
      </c>
      <c r="AJ148" s="86">
        <f t="shared" si="54"/>
        <v>3</v>
      </c>
    </row>
    <row r="149" spans="23:36" x14ac:dyDescent="0.25">
      <c r="W149" s="56">
        <v>3</v>
      </c>
      <c r="X149" s="56" t="s">
        <v>543</v>
      </c>
      <c r="Y149" s="56" t="s">
        <v>166</v>
      </c>
      <c r="Z149" s="56">
        <v>3.5</v>
      </c>
      <c r="AA149" s="85" t="s">
        <v>798</v>
      </c>
      <c r="AB149" s="56" t="str">
        <f t="shared" si="50"/>
        <v>NO</v>
      </c>
      <c r="AC149" s="56">
        <f>COUNTIFS('CMMI-to-NIST'!$D$3:$D$1000,$AA149,'CMMI-to-NIST'!$F$3:$F$1000,$AM$47)</f>
        <v>0</v>
      </c>
      <c r="AD149" s="56">
        <f t="shared" si="55"/>
        <v>0</v>
      </c>
      <c r="AE149" s="56" t="str">
        <f t="shared" si="51"/>
        <v>YES</v>
      </c>
      <c r="AF149" s="56">
        <f>COUNTIFS('CMMI-to-NIST'!$D$3:$D$1000,$AA149,'CMMI-to-NIST'!$F$3:$F$1000,$AM$48)</f>
        <v>1</v>
      </c>
      <c r="AG149" s="56">
        <f t="shared" si="52"/>
        <v>1</v>
      </c>
      <c r="AH149" s="56" t="str">
        <f t="shared" si="53"/>
        <v>YES</v>
      </c>
      <c r="AI149" s="56">
        <f>COUNTIFS('CMMI-to-NIST'!$D$3:$D$1000,$AA149,'CMMI-to-NIST'!$F$3:$F$1000,$AM$49)</f>
        <v>0</v>
      </c>
      <c r="AJ149" s="86">
        <f t="shared" si="54"/>
        <v>1</v>
      </c>
    </row>
    <row r="150" spans="23:36" x14ac:dyDescent="0.25">
      <c r="W150" s="56">
        <v>3</v>
      </c>
      <c r="X150" s="56" t="s">
        <v>543</v>
      </c>
      <c r="Y150" s="56" t="s">
        <v>166</v>
      </c>
      <c r="Z150" s="56">
        <v>3.6</v>
      </c>
      <c r="AA150" s="85" t="s">
        <v>799</v>
      </c>
      <c r="AB150" s="56" t="str">
        <f t="shared" si="50"/>
        <v>NO</v>
      </c>
      <c r="AC150" s="56">
        <f>COUNTIFS('CMMI-to-NIST'!$D$3:$D$1000,$AA150,'CMMI-to-NIST'!$F$3:$F$1000,$AM$47)</f>
        <v>0</v>
      </c>
      <c r="AD150" s="56">
        <f t="shared" si="55"/>
        <v>0</v>
      </c>
      <c r="AE150" s="56" t="str">
        <f t="shared" si="51"/>
        <v>YES</v>
      </c>
      <c r="AF150" s="56">
        <f>COUNTIFS('CMMI-to-NIST'!$D$3:$D$1000,$AA150,'CMMI-to-NIST'!$F$3:$F$1000,$AM$48)</f>
        <v>1</v>
      </c>
      <c r="AG150" s="56">
        <f t="shared" si="52"/>
        <v>1</v>
      </c>
      <c r="AH150" s="56" t="str">
        <f t="shared" si="53"/>
        <v>YES</v>
      </c>
      <c r="AI150" s="56">
        <f>COUNTIFS('CMMI-to-NIST'!$D$3:$D$1000,$AA150,'CMMI-to-NIST'!$F$3:$F$1000,$AM$49)</f>
        <v>0</v>
      </c>
      <c r="AJ150" s="86">
        <f t="shared" si="54"/>
        <v>1</v>
      </c>
    </row>
    <row r="151" spans="23:36" x14ac:dyDescent="0.25">
      <c r="W151" s="56">
        <v>1</v>
      </c>
      <c r="X151" s="56" t="s">
        <v>543</v>
      </c>
      <c r="Y151" s="56" t="s">
        <v>199</v>
      </c>
      <c r="Z151" s="56">
        <v>1.1000000000000001</v>
      </c>
      <c r="AA151" s="85" t="s">
        <v>800</v>
      </c>
      <c r="AB151" s="56" t="str">
        <f t="shared" si="50"/>
        <v>NO</v>
      </c>
      <c r="AC151" s="56">
        <f>COUNTIFS('CMMI-to-NIST'!$D$3:$D$1000,$AA151,'CMMI-to-NIST'!$F$3:$F$1000,$AM$47)</f>
        <v>0</v>
      </c>
      <c r="AD151" s="56">
        <f t="shared" si="55"/>
        <v>0</v>
      </c>
      <c r="AE151" s="56" t="str">
        <f t="shared" si="51"/>
        <v>NO</v>
      </c>
      <c r="AF151" s="56">
        <f>COUNTIFS('CMMI-to-NIST'!$D$3:$D$1000,$AA151,'CMMI-to-NIST'!$F$3:$F$1000,$AM$48)</f>
        <v>0</v>
      </c>
      <c r="AG151" s="56">
        <f t="shared" si="52"/>
        <v>0</v>
      </c>
      <c r="AH151" s="56" t="str">
        <f t="shared" si="53"/>
        <v>NO</v>
      </c>
      <c r="AI151" s="56">
        <f>COUNTIFS('CMMI-to-NIST'!$D$3:$D$1000,$AA151,'CMMI-to-NIST'!$F$3:$F$1000,$AM$49)</f>
        <v>0</v>
      </c>
      <c r="AJ151" s="86">
        <f t="shared" si="54"/>
        <v>0</v>
      </c>
    </row>
    <row r="152" spans="23:36" x14ac:dyDescent="0.25">
      <c r="W152" s="56">
        <v>2</v>
      </c>
      <c r="X152" s="56" t="s">
        <v>543</v>
      </c>
      <c r="Y152" s="56" t="s">
        <v>199</v>
      </c>
      <c r="Z152" s="56">
        <v>2.1</v>
      </c>
      <c r="AA152" s="85" t="s">
        <v>801</v>
      </c>
      <c r="AB152" s="56" t="str">
        <f t="shared" si="50"/>
        <v>NO</v>
      </c>
      <c r="AC152" s="56">
        <f>COUNTIFS('CMMI-to-NIST'!$D$3:$D$1000,$AA152,'CMMI-to-NIST'!$F$3:$F$1000,$AM$47)</f>
        <v>0</v>
      </c>
      <c r="AD152" s="56">
        <f t="shared" si="55"/>
        <v>0</v>
      </c>
      <c r="AE152" s="56" t="str">
        <f t="shared" si="51"/>
        <v>NO</v>
      </c>
      <c r="AF152" s="56">
        <f>COUNTIFS('CMMI-to-NIST'!$D$3:$D$1000,$AA152,'CMMI-to-NIST'!$F$3:$F$1000,$AM$48)</f>
        <v>0</v>
      </c>
      <c r="AG152" s="56">
        <f t="shared" si="52"/>
        <v>0</v>
      </c>
      <c r="AH152" s="56" t="str">
        <f t="shared" si="53"/>
        <v>NO</v>
      </c>
      <c r="AI152" s="56">
        <f>COUNTIFS('CMMI-to-NIST'!$D$3:$D$1000,$AA152,'CMMI-to-NIST'!$F$3:$F$1000,$AM$49)</f>
        <v>0</v>
      </c>
      <c r="AJ152" s="86">
        <f t="shared" si="54"/>
        <v>0</v>
      </c>
    </row>
    <row r="153" spans="23:36" x14ac:dyDescent="0.25">
      <c r="W153" s="56">
        <v>2</v>
      </c>
      <c r="X153" s="56" t="s">
        <v>543</v>
      </c>
      <c r="Y153" s="56" t="s">
        <v>199</v>
      </c>
      <c r="Z153" s="56">
        <v>2.2000000000000002</v>
      </c>
      <c r="AA153" s="85" t="s">
        <v>802</v>
      </c>
      <c r="AB153" s="56" t="str">
        <f t="shared" si="50"/>
        <v>NO</v>
      </c>
      <c r="AC153" s="56">
        <f>COUNTIFS('CMMI-to-NIST'!$D$3:$D$1000,$AA153,'CMMI-to-NIST'!$F$3:$F$1000,$AM$47)</f>
        <v>0</v>
      </c>
      <c r="AD153" s="56">
        <f t="shared" si="55"/>
        <v>0</v>
      </c>
      <c r="AE153" s="56" t="str">
        <f t="shared" si="51"/>
        <v>NO</v>
      </c>
      <c r="AF153" s="56">
        <f>COUNTIFS('CMMI-to-NIST'!$D$3:$D$1000,$AA153,'CMMI-to-NIST'!$F$3:$F$1000,$AM$48)</f>
        <v>0</v>
      </c>
      <c r="AG153" s="56">
        <f t="shared" si="52"/>
        <v>0</v>
      </c>
      <c r="AH153" s="56" t="str">
        <f t="shared" si="53"/>
        <v>NO</v>
      </c>
      <c r="AI153" s="56">
        <f>COUNTIFS('CMMI-to-NIST'!$D$3:$D$1000,$AA153,'CMMI-to-NIST'!$F$3:$F$1000,$AM$49)</f>
        <v>0</v>
      </c>
      <c r="AJ153" s="86">
        <f t="shared" si="54"/>
        <v>0</v>
      </c>
    </row>
    <row r="154" spans="23:36" x14ac:dyDescent="0.25">
      <c r="W154" s="56">
        <v>2</v>
      </c>
      <c r="X154" s="56" t="s">
        <v>543</v>
      </c>
      <c r="Y154" s="56" t="s">
        <v>199</v>
      </c>
      <c r="Z154" s="56">
        <v>2.2999999999999998</v>
      </c>
      <c r="AA154" s="85" t="s">
        <v>803</v>
      </c>
      <c r="AB154" s="56" t="str">
        <f t="shared" si="50"/>
        <v>NO</v>
      </c>
      <c r="AC154" s="56">
        <f>COUNTIFS('CMMI-to-NIST'!$D$3:$D$1000,$AA154,'CMMI-to-NIST'!$F$3:$F$1000,$AM$47)</f>
        <v>0</v>
      </c>
      <c r="AD154" s="56">
        <f t="shared" si="55"/>
        <v>0</v>
      </c>
      <c r="AE154" s="56" t="str">
        <f t="shared" si="51"/>
        <v>NO</v>
      </c>
      <c r="AF154" s="56">
        <f>COUNTIFS('CMMI-to-NIST'!$D$3:$D$1000,$AA154,'CMMI-to-NIST'!$F$3:$F$1000,$AM$48)</f>
        <v>0</v>
      </c>
      <c r="AG154" s="56">
        <f t="shared" si="52"/>
        <v>0</v>
      </c>
      <c r="AH154" s="56" t="str">
        <f t="shared" si="53"/>
        <v>NO</v>
      </c>
      <c r="AI154" s="56">
        <f>COUNTIFS('CMMI-to-NIST'!$D$3:$D$1000,$AA154,'CMMI-to-NIST'!$F$3:$F$1000,$AM$49)</f>
        <v>0</v>
      </c>
      <c r="AJ154" s="86">
        <f t="shared" si="54"/>
        <v>0</v>
      </c>
    </row>
    <row r="155" spans="23:36" x14ac:dyDescent="0.25">
      <c r="W155" s="56">
        <v>3</v>
      </c>
      <c r="X155" s="56" t="s">
        <v>543</v>
      </c>
      <c r="Y155" s="56" t="s">
        <v>199</v>
      </c>
      <c r="Z155" s="56">
        <v>3.1</v>
      </c>
      <c r="AA155" s="85" t="s">
        <v>804</v>
      </c>
      <c r="AB155" s="56" t="str">
        <f t="shared" si="50"/>
        <v>NO</v>
      </c>
      <c r="AC155" s="56">
        <f>COUNTIFS('CMMI-to-NIST'!$D$3:$D$1000,$AA155,'CMMI-to-NIST'!$F$3:$F$1000,$AM$47)</f>
        <v>0</v>
      </c>
      <c r="AD155" s="56">
        <f t="shared" si="55"/>
        <v>0</v>
      </c>
      <c r="AE155" s="56" t="str">
        <f t="shared" si="51"/>
        <v>NO</v>
      </c>
      <c r="AF155" s="56">
        <f>COUNTIFS('CMMI-to-NIST'!$D$3:$D$1000,$AA155,'CMMI-to-NIST'!$F$3:$F$1000,$AM$48)</f>
        <v>0</v>
      </c>
      <c r="AG155" s="56">
        <f t="shared" si="52"/>
        <v>0</v>
      </c>
      <c r="AH155" s="56" t="str">
        <f t="shared" si="53"/>
        <v>NO</v>
      </c>
      <c r="AI155" s="56">
        <f>COUNTIFS('CMMI-to-NIST'!$D$3:$D$1000,$AA155,'CMMI-to-NIST'!$F$3:$F$1000,$AM$49)</f>
        <v>0</v>
      </c>
      <c r="AJ155" s="86">
        <f t="shared" si="54"/>
        <v>0</v>
      </c>
    </row>
    <row r="156" spans="23:36" x14ac:dyDescent="0.25">
      <c r="W156" s="56">
        <v>3</v>
      </c>
      <c r="X156" s="56" t="s">
        <v>543</v>
      </c>
      <c r="Y156" s="56" t="s">
        <v>199</v>
      </c>
      <c r="Z156" s="56">
        <v>3.2</v>
      </c>
      <c r="AA156" s="85" t="s">
        <v>805</v>
      </c>
      <c r="AB156" s="56" t="str">
        <f t="shared" si="50"/>
        <v>NO</v>
      </c>
      <c r="AC156" s="56">
        <f>COUNTIFS('CMMI-to-NIST'!$D$3:$D$1000,$AA156,'CMMI-to-NIST'!$F$3:$F$1000,$AM$47)</f>
        <v>0</v>
      </c>
      <c r="AD156" s="56">
        <f t="shared" si="55"/>
        <v>0</v>
      </c>
      <c r="AE156" s="56" t="str">
        <f t="shared" si="51"/>
        <v>NO</v>
      </c>
      <c r="AF156" s="56">
        <f>COUNTIFS('CMMI-to-NIST'!$D$3:$D$1000,$AA156,'CMMI-to-NIST'!$F$3:$F$1000,$AM$48)</f>
        <v>0</v>
      </c>
      <c r="AG156" s="56">
        <f t="shared" si="52"/>
        <v>0</v>
      </c>
      <c r="AH156" s="56" t="str">
        <f t="shared" si="53"/>
        <v>YES</v>
      </c>
      <c r="AI156" s="56">
        <f>COUNTIFS('CMMI-to-NIST'!$D$3:$D$1000,$AA156,'CMMI-to-NIST'!$F$3:$F$1000,$AM$49)</f>
        <v>1</v>
      </c>
      <c r="AJ156" s="86">
        <f t="shared" si="54"/>
        <v>1</v>
      </c>
    </row>
    <row r="157" spans="23:36" x14ac:dyDescent="0.25">
      <c r="W157" s="56">
        <v>3</v>
      </c>
      <c r="X157" s="56" t="s">
        <v>543</v>
      </c>
      <c r="Y157" s="56" t="s">
        <v>199</v>
      </c>
      <c r="Z157" s="56">
        <v>3.3</v>
      </c>
      <c r="AA157" s="85" t="s">
        <v>806</v>
      </c>
      <c r="AB157" s="56" t="str">
        <f t="shared" si="50"/>
        <v>NO</v>
      </c>
      <c r="AC157" s="56">
        <f>COUNTIFS('CMMI-to-NIST'!$D$3:$D$1000,$AA157,'CMMI-to-NIST'!$F$3:$F$1000,$AM$47)</f>
        <v>0</v>
      </c>
      <c r="AD157" s="56">
        <f t="shared" si="55"/>
        <v>0</v>
      </c>
      <c r="AE157" s="56" t="str">
        <f t="shared" si="51"/>
        <v>YES</v>
      </c>
      <c r="AF157" s="56">
        <f>COUNTIFS('CMMI-to-NIST'!$D$3:$D$1000,$AA157,'CMMI-to-NIST'!$F$3:$F$1000,$AM$48)</f>
        <v>1</v>
      </c>
      <c r="AG157" s="56">
        <f t="shared" si="52"/>
        <v>1</v>
      </c>
      <c r="AH157" s="56" t="str">
        <f t="shared" si="53"/>
        <v>YES</v>
      </c>
      <c r="AI157" s="56">
        <f>COUNTIFS('CMMI-to-NIST'!$D$3:$D$1000,$AA157,'CMMI-to-NIST'!$F$3:$F$1000,$AM$49)</f>
        <v>1</v>
      </c>
      <c r="AJ157" s="86">
        <f t="shared" si="54"/>
        <v>2</v>
      </c>
    </row>
    <row r="158" spans="23:36" x14ac:dyDescent="0.25">
      <c r="W158" s="56">
        <v>3</v>
      </c>
      <c r="X158" s="56" t="s">
        <v>543</v>
      </c>
      <c r="Y158" s="56" t="s">
        <v>199</v>
      </c>
      <c r="Z158" s="56">
        <v>3.4</v>
      </c>
      <c r="AA158" s="85" t="s">
        <v>807</v>
      </c>
      <c r="AB158" s="56" t="str">
        <f t="shared" si="50"/>
        <v>NO</v>
      </c>
      <c r="AC158" s="56">
        <f>COUNTIFS('CMMI-to-NIST'!$D$3:$D$1000,$AA158,'CMMI-to-NIST'!$F$3:$F$1000,$AM$47)</f>
        <v>0</v>
      </c>
      <c r="AD158" s="56">
        <f t="shared" si="55"/>
        <v>0</v>
      </c>
      <c r="AE158" s="56" t="str">
        <f t="shared" si="51"/>
        <v>YES</v>
      </c>
      <c r="AF158" s="56">
        <f>COUNTIFS('CMMI-to-NIST'!$D$3:$D$1000,$AA158,'CMMI-to-NIST'!$F$3:$F$1000,$AM$48)</f>
        <v>1</v>
      </c>
      <c r="AG158" s="56">
        <f t="shared" si="52"/>
        <v>1</v>
      </c>
      <c r="AH158" s="56" t="str">
        <f t="shared" si="53"/>
        <v>YES</v>
      </c>
      <c r="AI158" s="56">
        <f>COUNTIFS('CMMI-to-NIST'!$D$3:$D$1000,$AA158,'CMMI-to-NIST'!$F$3:$F$1000,$AM$49)</f>
        <v>0</v>
      </c>
      <c r="AJ158" s="86">
        <f t="shared" si="54"/>
        <v>1</v>
      </c>
    </row>
    <row r="159" spans="23:36" x14ac:dyDescent="0.25">
      <c r="W159" s="56">
        <v>3</v>
      </c>
      <c r="X159" s="56" t="s">
        <v>543</v>
      </c>
      <c r="Y159" s="56" t="s">
        <v>199</v>
      </c>
      <c r="Z159" s="56">
        <v>3.5</v>
      </c>
      <c r="AA159" s="85" t="s">
        <v>808</v>
      </c>
      <c r="AB159" s="56" t="str">
        <f t="shared" si="50"/>
        <v>NO</v>
      </c>
      <c r="AC159" s="56">
        <f>COUNTIFS('CMMI-to-NIST'!$D$3:$D$1000,$AA159,'CMMI-to-NIST'!$F$3:$F$1000,$AM$47)</f>
        <v>0</v>
      </c>
      <c r="AD159" s="56">
        <f t="shared" si="55"/>
        <v>0</v>
      </c>
      <c r="AE159" s="56" t="str">
        <f t="shared" si="51"/>
        <v>NO</v>
      </c>
      <c r="AF159" s="56">
        <f>COUNTIFS('CMMI-to-NIST'!$D$3:$D$1000,$AA159,'CMMI-to-NIST'!$F$3:$F$1000,$AM$48)</f>
        <v>0</v>
      </c>
      <c r="AG159" s="56">
        <f t="shared" si="52"/>
        <v>0</v>
      </c>
      <c r="AH159" s="56" t="str">
        <f t="shared" si="53"/>
        <v>NO</v>
      </c>
      <c r="AI159" s="56">
        <f>COUNTIFS('CMMI-to-NIST'!$D$3:$D$1000,$AA159,'CMMI-to-NIST'!$F$3:$F$1000,$AM$49)</f>
        <v>0</v>
      </c>
      <c r="AJ159" s="86">
        <f t="shared" si="54"/>
        <v>0</v>
      </c>
    </row>
    <row r="160" spans="23:36" x14ac:dyDescent="0.25">
      <c r="W160" s="56">
        <v>3</v>
      </c>
      <c r="X160" s="56" t="s">
        <v>543</v>
      </c>
      <c r="Y160" s="56" t="s">
        <v>199</v>
      </c>
      <c r="Z160" s="56">
        <v>3.6</v>
      </c>
      <c r="AA160" s="85" t="s">
        <v>809</v>
      </c>
      <c r="AB160" s="56" t="str">
        <f t="shared" si="50"/>
        <v>NO</v>
      </c>
      <c r="AC160" s="56">
        <f>COUNTIFS('CMMI-to-NIST'!$D$3:$D$1000,$AA160,'CMMI-to-NIST'!$F$3:$F$1000,$AM$47)</f>
        <v>0</v>
      </c>
      <c r="AD160" s="56">
        <f t="shared" si="55"/>
        <v>0</v>
      </c>
      <c r="AE160" s="56" t="str">
        <f t="shared" si="51"/>
        <v>NO</v>
      </c>
      <c r="AF160" s="56">
        <f>COUNTIFS('CMMI-to-NIST'!$D$3:$D$1000,$AA160,'CMMI-to-NIST'!$F$3:$F$1000,$AM$48)</f>
        <v>0</v>
      </c>
      <c r="AG160" s="56">
        <f t="shared" si="52"/>
        <v>0</v>
      </c>
      <c r="AH160" s="56" t="str">
        <f t="shared" si="53"/>
        <v>NO</v>
      </c>
      <c r="AI160" s="56">
        <f>COUNTIFS('CMMI-to-NIST'!$D$3:$D$1000,$AA160,'CMMI-to-NIST'!$F$3:$F$1000,$AM$49)</f>
        <v>0</v>
      </c>
      <c r="AJ160" s="86">
        <f t="shared" si="54"/>
        <v>0</v>
      </c>
    </row>
    <row r="161" spans="23:36" x14ac:dyDescent="0.25">
      <c r="W161" s="56">
        <v>1</v>
      </c>
      <c r="X161" s="56" t="s">
        <v>543</v>
      </c>
      <c r="Y161" s="56" t="s">
        <v>210</v>
      </c>
      <c r="Z161" s="56">
        <v>1.1000000000000001</v>
      </c>
      <c r="AA161" s="85" t="s">
        <v>810</v>
      </c>
      <c r="AB161" s="56" t="str">
        <f t="shared" si="50"/>
        <v>NO</v>
      </c>
      <c r="AC161" s="56">
        <f>COUNTIFS('CMMI-to-NIST'!$D$3:$D$1000,$AA161,'CMMI-to-NIST'!$F$3:$F$1000,$AM$47)</f>
        <v>0</v>
      </c>
      <c r="AD161" s="56">
        <f t="shared" si="55"/>
        <v>0</v>
      </c>
      <c r="AE161" s="56" t="str">
        <f t="shared" si="51"/>
        <v>NO</v>
      </c>
      <c r="AF161" s="56">
        <f>COUNTIFS('CMMI-to-NIST'!$D$3:$D$1000,$AA161,'CMMI-to-NIST'!$F$3:$F$1000,$AM$48)</f>
        <v>0</v>
      </c>
      <c r="AG161" s="56">
        <f t="shared" si="52"/>
        <v>0</v>
      </c>
      <c r="AH161" s="56" t="str">
        <f t="shared" si="53"/>
        <v>YES</v>
      </c>
      <c r="AI161" s="56">
        <f>COUNTIFS('CMMI-to-NIST'!$D$3:$D$1000,$AA161,'CMMI-to-NIST'!$F$3:$F$1000,$AM$49)</f>
        <v>1</v>
      </c>
      <c r="AJ161" s="86">
        <f t="shared" si="54"/>
        <v>1</v>
      </c>
    </row>
    <row r="162" spans="23:36" x14ac:dyDescent="0.25">
      <c r="W162" s="56">
        <v>1</v>
      </c>
      <c r="X162" s="56" t="s">
        <v>543</v>
      </c>
      <c r="Y162" s="56" t="s">
        <v>210</v>
      </c>
      <c r="Z162" s="56">
        <v>1.2</v>
      </c>
      <c r="AA162" s="85" t="s">
        <v>811</v>
      </c>
      <c r="AB162" s="56" t="str">
        <f t="shared" si="50"/>
        <v>NO</v>
      </c>
      <c r="AC162" s="56">
        <f>COUNTIFS('CMMI-to-NIST'!$D$3:$D$1000,$AA162,'CMMI-to-NIST'!$F$3:$F$1000,$AM$47)</f>
        <v>0</v>
      </c>
      <c r="AD162" s="56">
        <f t="shared" si="55"/>
        <v>0</v>
      </c>
      <c r="AE162" s="56" t="str">
        <f t="shared" si="51"/>
        <v>YES</v>
      </c>
      <c r="AF162" s="56">
        <f>COUNTIFS('CMMI-to-NIST'!$D$3:$D$1000,$AA162,'CMMI-to-NIST'!$F$3:$F$1000,$AM$48)</f>
        <v>1</v>
      </c>
      <c r="AG162" s="56">
        <f t="shared" si="52"/>
        <v>1</v>
      </c>
      <c r="AH162" s="56" t="str">
        <f t="shared" si="53"/>
        <v>YES</v>
      </c>
      <c r="AI162" s="56">
        <f>COUNTIFS('CMMI-to-NIST'!$D$3:$D$1000,$AA162,'CMMI-to-NIST'!$F$3:$F$1000,$AM$49)</f>
        <v>0</v>
      </c>
      <c r="AJ162" s="86">
        <f t="shared" si="54"/>
        <v>1</v>
      </c>
    </row>
    <row r="163" spans="23:36" x14ac:dyDescent="0.25">
      <c r="W163" s="56">
        <v>1</v>
      </c>
      <c r="X163" s="56" t="s">
        <v>543</v>
      </c>
      <c r="Y163" s="56" t="s">
        <v>210</v>
      </c>
      <c r="Z163" s="56">
        <v>1.3</v>
      </c>
      <c r="AA163" s="85" t="s">
        <v>812</v>
      </c>
      <c r="AB163" s="56" t="str">
        <f t="shared" si="50"/>
        <v>NO</v>
      </c>
      <c r="AC163" s="56">
        <f>COUNTIFS('CMMI-to-NIST'!$D$3:$D$1000,$AA163,'CMMI-to-NIST'!$F$3:$F$1000,$AM$47)</f>
        <v>0</v>
      </c>
      <c r="AD163" s="56">
        <f t="shared" si="55"/>
        <v>0</v>
      </c>
      <c r="AE163" s="56" t="str">
        <f t="shared" si="51"/>
        <v>NO</v>
      </c>
      <c r="AF163" s="56">
        <f>COUNTIFS('CMMI-to-NIST'!$D$3:$D$1000,$AA163,'CMMI-to-NIST'!$F$3:$F$1000,$AM$48)</f>
        <v>0</v>
      </c>
      <c r="AG163" s="56">
        <f t="shared" si="52"/>
        <v>0</v>
      </c>
      <c r="AH163" s="56" t="str">
        <f t="shared" si="53"/>
        <v>NO</v>
      </c>
      <c r="AI163" s="56">
        <f>COUNTIFS('CMMI-to-NIST'!$D$3:$D$1000,$AA163,'CMMI-to-NIST'!$F$3:$F$1000,$AM$49)</f>
        <v>0</v>
      </c>
      <c r="AJ163" s="86">
        <f t="shared" si="54"/>
        <v>0</v>
      </c>
    </row>
    <row r="164" spans="23:36" x14ac:dyDescent="0.25">
      <c r="W164" s="56">
        <v>2</v>
      </c>
      <c r="X164" s="56" t="s">
        <v>543</v>
      </c>
      <c r="Y164" s="56" t="s">
        <v>210</v>
      </c>
      <c r="Z164" s="56">
        <v>2.1</v>
      </c>
      <c r="AA164" s="85" t="s">
        <v>813</v>
      </c>
      <c r="AB164" s="56" t="str">
        <f t="shared" si="50"/>
        <v>NO</v>
      </c>
      <c r="AC164" s="56">
        <f>COUNTIFS('CMMI-to-NIST'!$D$3:$D$1000,$AA164,'CMMI-to-NIST'!$F$3:$F$1000,$AM$47)</f>
        <v>0</v>
      </c>
      <c r="AD164" s="56">
        <f t="shared" si="55"/>
        <v>0</v>
      </c>
      <c r="AE164" s="56" t="str">
        <f t="shared" si="51"/>
        <v>YES</v>
      </c>
      <c r="AF164" s="56">
        <f>COUNTIFS('CMMI-to-NIST'!$D$3:$D$1000,$AA164,'CMMI-to-NIST'!$F$3:$F$1000,$AM$48)</f>
        <v>1</v>
      </c>
      <c r="AG164" s="56">
        <f t="shared" si="52"/>
        <v>1</v>
      </c>
      <c r="AH164" s="56" t="str">
        <f t="shared" si="53"/>
        <v>YES</v>
      </c>
      <c r="AI164" s="56">
        <f>COUNTIFS('CMMI-to-NIST'!$D$3:$D$1000,$AA164,'CMMI-to-NIST'!$F$3:$F$1000,$AM$49)</f>
        <v>0</v>
      </c>
      <c r="AJ164" s="86">
        <f t="shared" si="54"/>
        <v>1</v>
      </c>
    </row>
    <row r="165" spans="23:36" x14ac:dyDescent="0.25">
      <c r="W165" s="56">
        <v>2</v>
      </c>
      <c r="X165" s="56" t="s">
        <v>543</v>
      </c>
      <c r="Y165" s="56" t="s">
        <v>210</v>
      </c>
      <c r="Z165" s="56">
        <v>2.2000000000000002</v>
      </c>
      <c r="AA165" s="85" t="s">
        <v>814</v>
      </c>
      <c r="AB165" s="56" t="str">
        <f t="shared" si="50"/>
        <v>NO</v>
      </c>
      <c r="AC165" s="56">
        <f>COUNTIFS('CMMI-to-NIST'!$D$3:$D$1000,$AA165,'CMMI-to-NIST'!$F$3:$F$1000,$AM$47)</f>
        <v>0</v>
      </c>
      <c r="AD165" s="56">
        <f t="shared" si="55"/>
        <v>0</v>
      </c>
      <c r="AE165" s="56" t="str">
        <f t="shared" si="51"/>
        <v>YES</v>
      </c>
      <c r="AF165" s="56">
        <f>COUNTIFS('CMMI-to-NIST'!$D$3:$D$1000,$AA165,'CMMI-to-NIST'!$F$3:$F$1000,$AM$48)</f>
        <v>1</v>
      </c>
      <c r="AG165" s="56">
        <f t="shared" si="52"/>
        <v>1</v>
      </c>
      <c r="AH165" s="56" t="str">
        <f t="shared" si="53"/>
        <v>YES</v>
      </c>
      <c r="AI165" s="56">
        <f>COUNTIFS('CMMI-to-NIST'!$D$3:$D$1000,$AA165,'CMMI-to-NIST'!$F$3:$F$1000,$AM$49)</f>
        <v>0</v>
      </c>
      <c r="AJ165" s="86">
        <f t="shared" si="54"/>
        <v>1</v>
      </c>
    </row>
    <row r="166" spans="23:36" x14ac:dyDescent="0.25">
      <c r="W166" s="56">
        <v>3</v>
      </c>
      <c r="X166" s="56" t="s">
        <v>543</v>
      </c>
      <c r="Y166" s="56" t="s">
        <v>210</v>
      </c>
      <c r="Z166" s="56">
        <v>3.1</v>
      </c>
      <c r="AA166" s="85" t="s">
        <v>815</v>
      </c>
      <c r="AB166" s="56" t="str">
        <f t="shared" si="50"/>
        <v>NO</v>
      </c>
      <c r="AC166" s="56">
        <f>COUNTIFS('CMMI-to-NIST'!$D$3:$D$1000,$AA166,'CMMI-to-NIST'!$F$3:$F$1000,$AM$47)</f>
        <v>0</v>
      </c>
      <c r="AD166" s="56">
        <f t="shared" si="55"/>
        <v>0</v>
      </c>
      <c r="AE166" s="56" t="str">
        <f t="shared" si="51"/>
        <v>YES</v>
      </c>
      <c r="AF166" s="56">
        <f>COUNTIFS('CMMI-to-NIST'!$D$3:$D$1000,$AA166,'CMMI-to-NIST'!$F$3:$F$1000,$AM$48)</f>
        <v>1</v>
      </c>
      <c r="AG166" s="56">
        <f t="shared" si="52"/>
        <v>1</v>
      </c>
      <c r="AH166" s="56" t="str">
        <f t="shared" si="53"/>
        <v>YES</v>
      </c>
      <c r="AI166" s="56">
        <f>COUNTIFS('CMMI-to-NIST'!$D$3:$D$1000,$AA166,'CMMI-to-NIST'!$F$3:$F$1000,$AM$49)</f>
        <v>0</v>
      </c>
      <c r="AJ166" s="86">
        <f t="shared" si="54"/>
        <v>1</v>
      </c>
    </row>
    <row r="167" spans="23:36" x14ac:dyDescent="0.25">
      <c r="W167" s="56">
        <v>3</v>
      </c>
      <c r="X167" s="56" t="s">
        <v>543</v>
      </c>
      <c r="Y167" s="56" t="s">
        <v>210</v>
      </c>
      <c r="Z167" s="56">
        <v>3.2</v>
      </c>
      <c r="AA167" s="85" t="s">
        <v>816</v>
      </c>
      <c r="AB167" s="56" t="str">
        <f t="shared" si="50"/>
        <v>NO</v>
      </c>
      <c r="AC167" s="56">
        <f>COUNTIFS('CMMI-to-NIST'!$D$3:$D$1000,$AA167,'CMMI-to-NIST'!$F$3:$F$1000,$AM$47)</f>
        <v>0</v>
      </c>
      <c r="AD167" s="56">
        <f t="shared" si="55"/>
        <v>0</v>
      </c>
      <c r="AE167" s="56" t="str">
        <f t="shared" si="51"/>
        <v>NO</v>
      </c>
      <c r="AF167" s="56">
        <f>COUNTIFS('CMMI-to-NIST'!$D$3:$D$1000,$AA167,'CMMI-to-NIST'!$F$3:$F$1000,$AM$48)</f>
        <v>0</v>
      </c>
      <c r="AG167" s="56">
        <f t="shared" si="52"/>
        <v>0</v>
      </c>
      <c r="AH167" s="56" t="str">
        <f t="shared" si="53"/>
        <v>NO</v>
      </c>
      <c r="AI167" s="56">
        <f>COUNTIFS('CMMI-to-NIST'!$D$3:$D$1000,$AA167,'CMMI-to-NIST'!$F$3:$F$1000,$AM$49)</f>
        <v>0</v>
      </c>
      <c r="AJ167" s="86">
        <f t="shared" si="54"/>
        <v>0</v>
      </c>
    </row>
    <row r="168" spans="23:36" x14ac:dyDescent="0.25">
      <c r="W168" s="56">
        <v>3</v>
      </c>
      <c r="X168" s="56" t="s">
        <v>543</v>
      </c>
      <c r="Y168" s="56" t="s">
        <v>210</v>
      </c>
      <c r="Z168" s="56">
        <v>3.3</v>
      </c>
      <c r="AA168" s="85" t="s">
        <v>817</v>
      </c>
      <c r="AB168" s="56" t="str">
        <f t="shared" si="50"/>
        <v>NO</v>
      </c>
      <c r="AC168" s="56">
        <f>COUNTIFS('CMMI-to-NIST'!$D$3:$D$1000,$AA168,'CMMI-to-NIST'!$F$3:$F$1000,$AM$47)</f>
        <v>0</v>
      </c>
      <c r="AD168" s="56">
        <f t="shared" si="55"/>
        <v>0</v>
      </c>
      <c r="AE168" s="56" t="str">
        <f t="shared" si="51"/>
        <v>YES</v>
      </c>
      <c r="AF168" s="56">
        <f>COUNTIFS('CMMI-to-NIST'!$D$3:$D$1000,$AA168,'CMMI-to-NIST'!$F$3:$F$1000,$AM$48)</f>
        <v>1</v>
      </c>
      <c r="AG168" s="56">
        <f t="shared" si="52"/>
        <v>1</v>
      </c>
      <c r="AH168" s="56" t="str">
        <f t="shared" si="53"/>
        <v>YES</v>
      </c>
      <c r="AI168" s="56">
        <f>COUNTIFS('CMMI-to-NIST'!$D$3:$D$1000,$AA168,'CMMI-to-NIST'!$F$3:$F$1000,$AM$49)</f>
        <v>0</v>
      </c>
      <c r="AJ168" s="86">
        <f t="shared" si="54"/>
        <v>1</v>
      </c>
    </row>
    <row r="169" spans="23:36" x14ac:dyDescent="0.25">
      <c r="W169" s="56">
        <v>3</v>
      </c>
      <c r="X169" s="56" t="s">
        <v>543</v>
      </c>
      <c r="Y169" s="56" t="s">
        <v>210</v>
      </c>
      <c r="Z169" s="56">
        <v>3.4</v>
      </c>
      <c r="AA169" s="85" t="s">
        <v>818</v>
      </c>
      <c r="AB169" s="56" t="str">
        <f t="shared" si="50"/>
        <v>NO</v>
      </c>
      <c r="AC169" s="56">
        <f>COUNTIFS('CMMI-to-NIST'!$D$3:$D$1000,$AA169,'CMMI-to-NIST'!$F$3:$F$1000,$AM$47)</f>
        <v>0</v>
      </c>
      <c r="AD169" s="56">
        <f t="shared" si="55"/>
        <v>0</v>
      </c>
      <c r="AE169" s="56" t="str">
        <f t="shared" si="51"/>
        <v>NO</v>
      </c>
      <c r="AF169" s="56">
        <f>COUNTIFS('CMMI-to-NIST'!$D$3:$D$1000,$AA169,'CMMI-to-NIST'!$F$3:$F$1000,$AM$48)</f>
        <v>0</v>
      </c>
      <c r="AG169" s="56">
        <f t="shared" si="52"/>
        <v>0</v>
      </c>
      <c r="AH169" s="56" t="str">
        <f t="shared" si="53"/>
        <v>YES</v>
      </c>
      <c r="AI169" s="56">
        <f>COUNTIFS('CMMI-to-NIST'!$D$3:$D$1000,$AA169,'CMMI-to-NIST'!$F$3:$F$1000,$AM$49)</f>
        <v>1</v>
      </c>
      <c r="AJ169" s="86">
        <f t="shared" si="54"/>
        <v>1</v>
      </c>
    </row>
    <row r="170" spans="23:36" x14ac:dyDescent="0.25">
      <c r="W170" s="56">
        <v>3</v>
      </c>
      <c r="X170" s="56" t="s">
        <v>543</v>
      </c>
      <c r="Y170" s="56" t="s">
        <v>210</v>
      </c>
      <c r="Z170" s="56">
        <v>3.5</v>
      </c>
      <c r="AA170" s="85" t="s">
        <v>819</v>
      </c>
      <c r="AB170" s="56" t="str">
        <f t="shared" si="50"/>
        <v>NO</v>
      </c>
      <c r="AC170" s="56">
        <f>COUNTIFS('CMMI-to-NIST'!$D$3:$D$1000,$AA170,'CMMI-to-NIST'!$F$3:$F$1000,$AM$47)</f>
        <v>0</v>
      </c>
      <c r="AD170" s="56">
        <f t="shared" si="55"/>
        <v>0</v>
      </c>
      <c r="AE170" s="56" t="str">
        <f t="shared" si="51"/>
        <v>NO</v>
      </c>
      <c r="AF170" s="56">
        <f>COUNTIFS('CMMI-to-NIST'!$D$3:$D$1000,$AA170,'CMMI-to-NIST'!$F$3:$F$1000,$AM$48)</f>
        <v>0</v>
      </c>
      <c r="AG170" s="56">
        <f t="shared" si="52"/>
        <v>0</v>
      </c>
      <c r="AH170" s="56" t="str">
        <f t="shared" si="53"/>
        <v>NO</v>
      </c>
      <c r="AI170" s="56">
        <f>COUNTIFS('CMMI-to-NIST'!$D$3:$D$1000,$AA170,'CMMI-to-NIST'!$F$3:$F$1000,$AM$49)</f>
        <v>0</v>
      </c>
      <c r="AJ170" s="86">
        <f t="shared" si="54"/>
        <v>0</v>
      </c>
    </row>
    <row r="171" spans="23:36" x14ac:dyDescent="0.25">
      <c r="W171" s="56">
        <v>3</v>
      </c>
      <c r="X171" s="56" t="s">
        <v>543</v>
      </c>
      <c r="Y171" s="56" t="s">
        <v>210</v>
      </c>
      <c r="Z171" s="56">
        <v>3.6</v>
      </c>
      <c r="AA171" s="85" t="s">
        <v>820</v>
      </c>
      <c r="AB171" s="56" t="str">
        <f t="shared" si="50"/>
        <v>NO</v>
      </c>
      <c r="AC171" s="56">
        <f>COUNTIFS('CMMI-to-NIST'!$D$3:$D$1000,$AA171,'CMMI-to-NIST'!$F$3:$F$1000,$AM$47)</f>
        <v>0</v>
      </c>
      <c r="AD171" s="56">
        <f t="shared" si="55"/>
        <v>0</v>
      </c>
      <c r="AE171" s="56" t="str">
        <f t="shared" si="51"/>
        <v>NO</v>
      </c>
      <c r="AF171" s="56">
        <f>COUNTIFS('CMMI-to-NIST'!$D$3:$D$1000,$AA171,'CMMI-to-NIST'!$F$3:$F$1000,$AM$48)</f>
        <v>0</v>
      </c>
      <c r="AG171" s="56">
        <f t="shared" si="52"/>
        <v>0</v>
      </c>
      <c r="AH171" s="56" t="str">
        <f t="shared" si="53"/>
        <v>NO</v>
      </c>
      <c r="AI171" s="56">
        <f>COUNTIFS('CMMI-to-NIST'!$D$3:$D$1000,$AA171,'CMMI-to-NIST'!$F$3:$F$1000,$AM$49)</f>
        <v>0</v>
      </c>
      <c r="AJ171" s="86">
        <f t="shared" si="54"/>
        <v>0</v>
      </c>
    </row>
    <row r="172" spans="23:36" x14ac:dyDescent="0.25">
      <c r="W172" s="56">
        <v>4</v>
      </c>
      <c r="X172" s="56" t="s">
        <v>543</v>
      </c>
      <c r="Y172" s="56" t="s">
        <v>210</v>
      </c>
      <c r="Z172" s="56">
        <v>4.0999999999999996</v>
      </c>
      <c r="AA172" s="85" t="s">
        <v>821</v>
      </c>
      <c r="AB172" s="56" t="str">
        <f t="shared" si="50"/>
        <v>NO</v>
      </c>
      <c r="AC172" s="56">
        <f>COUNTIFS('CMMI-to-NIST'!$D$3:$D$1000,$AA172,'CMMI-to-NIST'!$F$3:$F$1000,$AM$47)</f>
        <v>0</v>
      </c>
      <c r="AD172" s="56">
        <f t="shared" si="55"/>
        <v>0</v>
      </c>
      <c r="AE172" s="56" t="str">
        <f t="shared" si="51"/>
        <v>NO</v>
      </c>
      <c r="AF172" s="56">
        <f>COUNTIFS('CMMI-to-NIST'!$D$3:$D$1000,$AA172,'CMMI-to-NIST'!$F$3:$F$1000,$AM$48)</f>
        <v>0</v>
      </c>
      <c r="AG172" s="56">
        <f t="shared" si="52"/>
        <v>0</v>
      </c>
      <c r="AH172" s="56" t="str">
        <f t="shared" si="53"/>
        <v>NO</v>
      </c>
      <c r="AI172" s="56">
        <f>COUNTIFS('CMMI-to-NIST'!$D$3:$D$1000,$AA172,'CMMI-to-NIST'!$F$3:$F$1000,$AM$49)</f>
        <v>0</v>
      </c>
      <c r="AJ172" s="86">
        <f t="shared" si="54"/>
        <v>0</v>
      </c>
    </row>
    <row r="173" spans="23:36" x14ac:dyDescent="0.25">
      <c r="W173" s="56">
        <v>1</v>
      </c>
      <c r="X173" s="56" t="s">
        <v>549</v>
      </c>
      <c r="Y173" s="56" t="s">
        <v>230</v>
      </c>
      <c r="Z173" s="56">
        <v>1.1000000000000001</v>
      </c>
      <c r="AA173" s="85" t="s">
        <v>822</v>
      </c>
      <c r="AB173" s="56" t="str">
        <f t="shared" si="50"/>
        <v>NO</v>
      </c>
      <c r="AC173" s="56">
        <f>COUNTIFS('CMMI-to-NIST'!$D$3:$D$1000,$AA173,'CMMI-to-NIST'!$F$3:$F$1000,$AM$47)</f>
        <v>0</v>
      </c>
      <c r="AD173" s="56">
        <f t="shared" si="55"/>
        <v>0</v>
      </c>
      <c r="AE173" s="56" t="str">
        <f t="shared" si="51"/>
        <v>YES</v>
      </c>
      <c r="AF173" s="56">
        <f>COUNTIFS('CMMI-to-NIST'!$D$3:$D$1000,$AA173,'CMMI-to-NIST'!$F$3:$F$1000,$AM$48)</f>
        <v>1</v>
      </c>
      <c r="AG173" s="56">
        <f t="shared" si="52"/>
        <v>1</v>
      </c>
      <c r="AH173" s="56" t="str">
        <f t="shared" si="53"/>
        <v>YES</v>
      </c>
      <c r="AI173" s="56">
        <f>COUNTIFS('CMMI-to-NIST'!$D$3:$D$1000,$AA173,'CMMI-to-NIST'!$F$3:$F$1000,$AM$49)</f>
        <v>0</v>
      </c>
      <c r="AJ173" s="86">
        <f t="shared" si="54"/>
        <v>1</v>
      </c>
    </row>
    <row r="174" spans="23:36" x14ac:dyDescent="0.25">
      <c r="W174" s="56">
        <v>2</v>
      </c>
      <c r="X174" s="56" t="s">
        <v>549</v>
      </c>
      <c r="Y174" s="56" t="s">
        <v>230</v>
      </c>
      <c r="Z174" s="56">
        <v>2.1</v>
      </c>
      <c r="AA174" s="85" t="s">
        <v>823</v>
      </c>
      <c r="AB174" s="56" t="str">
        <f t="shared" si="50"/>
        <v>NO</v>
      </c>
      <c r="AC174" s="56">
        <f>COUNTIFS('CMMI-to-NIST'!$D$3:$D$1000,$AA174,'CMMI-to-NIST'!$F$3:$F$1000,$AM$47)</f>
        <v>0</v>
      </c>
      <c r="AD174" s="56">
        <f t="shared" si="55"/>
        <v>0</v>
      </c>
      <c r="AE174" s="56" t="str">
        <f t="shared" si="51"/>
        <v>YES</v>
      </c>
      <c r="AF174" s="56">
        <f>COUNTIFS('CMMI-to-NIST'!$D$3:$D$1000,$AA174,'CMMI-to-NIST'!$F$3:$F$1000,$AM$48)</f>
        <v>1</v>
      </c>
      <c r="AG174" s="56">
        <f t="shared" si="52"/>
        <v>1</v>
      </c>
      <c r="AH174" s="56" t="str">
        <f t="shared" si="53"/>
        <v>YES</v>
      </c>
      <c r="AI174" s="56">
        <f>COUNTIFS('CMMI-to-NIST'!$D$3:$D$1000,$AA174,'CMMI-to-NIST'!$F$3:$F$1000,$AM$49)</f>
        <v>0</v>
      </c>
      <c r="AJ174" s="86">
        <f t="shared" si="54"/>
        <v>1</v>
      </c>
    </row>
    <row r="175" spans="23:36" x14ac:dyDescent="0.25">
      <c r="W175" s="56">
        <v>2</v>
      </c>
      <c r="X175" s="56" t="s">
        <v>549</v>
      </c>
      <c r="Y175" s="56" t="s">
        <v>230</v>
      </c>
      <c r="Z175" s="56">
        <v>2.2000000000000002</v>
      </c>
      <c r="AA175" s="85" t="s">
        <v>824</v>
      </c>
      <c r="AB175" s="56" t="str">
        <f t="shared" si="50"/>
        <v>NO</v>
      </c>
      <c r="AC175" s="56">
        <f>COUNTIFS('CMMI-to-NIST'!$D$3:$D$1000,$AA175,'CMMI-to-NIST'!$F$3:$F$1000,$AM$47)</f>
        <v>0</v>
      </c>
      <c r="AD175" s="56">
        <f t="shared" si="55"/>
        <v>0</v>
      </c>
      <c r="AE175" s="56" t="str">
        <f t="shared" si="51"/>
        <v>NO</v>
      </c>
      <c r="AF175" s="56">
        <f>COUNTIFS('CMMI-to-NIST'!$D$3:$D$1000,$AA175,'CMMI-to-NIST'!$F$3:$F$1000,$AM$48)</f>
        <v>0</v>
      </c>
      <c r="AG175" s="56">
        <f t="shared" si="52"/>
        <v>0</v>
      </c>
      <c r="AH175" s="56" t="str">
        <f t="shared" si="53"/>
        <v>YES</v>
      </c>
      <c r="AI175" s="56">
        <f>COUNTIFS('CMMI-to-NIST'!$D$3:$D$1000,$AA175,'CMMI-to-NIST'!$F$3:$F$1000,$AM$49)</f>
        <v>2</v>
      </c>
      <c r="AJ175" s="86">
        <f t="shared" si="54"/>
        <v>2</v>
      </c>
    </row>
    <row r="176" spans="23:36" x14ac:dyDescent="0.25">
      <c r="W176" s="56">
        <v>2</v>
      </c>
      <c r="X176" s="56" t="s">
        <v>549</v>
      </c>
      <c r="Y176" s="56" t="s">
        <v>230</v>
      </c>
      <c r="Z176" s="56">
        <v>2.2999999999999998</v>
      </c>
      <c r="AA176" s="85" t="s">
        <v>825</v>
      </c>
      <c r="AB176" s="56" t="str">
        <f t="shared" si="50"/>
        <v>NO</v>
      </c>
      <c r="AC176" s="56">
        <f>COUNTIFS('CMMI-to-NIST'!$D$3:$D$1000,$AA176,'CMMI-to-NIST'!$F$3:$F$1000,$AM$47)</f>
        <v>0</v>
      </c>
      <c r="AD176" s="56">
        <f t="shared" si="55"/>
        <v>0</v>
      </c>
      <c r="AE176" s="56" t="str">
        <f t="shared" si="51"/>
        <v>NO</v>
      </c>
      <c r="AF176" s="56">
        <f>COUNTIFS('CMMI-to-NIST'!$D$3:$D$1000,$AA176,'CMMI-to-NIST'!$F$3:$F$1000,$AM$48)</f>
        <v>0</v>
      </c>
      <c r="AG176" s="56">
        <f t="shared" si="52"/>
        <v>0</v>
      </c>
      <c r="AH176" s="56" t="str">
        <f t="shared" si="53"/>
        <v>NO</v>
      </c>
      <c r="AI176" s="56">
        <f>COUNTIFS('CMMI-to-NIST'!$D$3:$D$1000,$AA176,'CMMI-to-NIST'!$F$3:$F$1000,$AM$49)</f>
        <v>0</v>
      </c>
      <c r="AJ176" s="86">
        <f t="shared" si="54"/>
        <v>0</v>
      </c>
    </row>
    <row r="177" spans="23:36" x14ac:dyDescent="0.25">
      <c r="W177" s="56">
        <v>2</v>
      </c>
      <c r="X177" s="56" t="s">
        <v>549</v>
      </c>
      <c r="Y177" s="56" t="s">
        <v>230</v>
      </c>
      <c r="Z177" s="56">
        <v>2.4</v>
      </c>
      <c r="AA177" s="85" t="s">
        <v>826</v>
      </c>
      <c r="AB177" s="56" t="str">
        <f t="shared" si="50"/>
        <v>NO</v>
      </c>
      <c r="AC177" s="56">
        <f>COUNTIFS('CMMI-to-NIST'!$D$3:$D$1000,$AA177,'CMMI-to-NIST'!$F$3:$F$1000,$AM$47)</f>
        <v>0</v>
      </c>
      <c r="AD177" s="56">
        <f t="shared" si="55"/>
        <v>0</v>
      </c>
      <c r="AE177" s="56" t="str">
        <f t="shared" si="51"/>
        <v>YES</v>
      </c>
      <c r="AF177" s="56">
        <f>COUNTIFS('CMMI-to-NIST'!$D$3:$D$1000,$AA177,'CMMI-to-NIST'!$F$3:$F$1000,$AM$48)</f>
        <v>1</v>
      </c>
      <c r="AG177" s="56">
        <f t="shared" si="52"/>
        <v>1</v>
      </c>
      <c r="AH177" s="56" t="str">
        <f t="shared" si="53"/>
        <v>YES</v>
      </c>
      <c r="AI177" s="56">
        <f>COUNTIFS('CMMI-to-NIST'!$D$3:$D$1000,$AA177,'CMMI-to-NIST'!$F$3:$F$1000,$AM$49)</f>
        <v>1</v>
      </c>
      <c r="AJ177" s="86">
        <f t="shared" si="54"/>
        <v>2</v>
      </c>
    </row>
    <row r="178" spans="23:36" x14ac:dyDescent="0.25">
      <c r="W178" s="56">
        <v>2</v>
      </c>
      <c r="X178" s="56" t="s">
        <v>549</v>
      </c>
      <c r="Y178" s="56" t="s">
        <v>230</v>
      </c>
      <c r="Z178" s="56">
        <v>2.5</v>
      </c>
      <c r="AA178" s="85" t="s">
        <v>827</v>
      </c>
      <c r="AB178" s="56" t="str">
        <f t="shared" si="50"/>
        <v>NO</v>
      </c>
      <c r="AC178" s="56">
        <f>COUNTIFS('CMMI-to-NIST'!$D$3:$D$1000,$AA178,'CMMI-to-NIST'!$F$3:$F$1000,$AM$47)</f>
        <v>0</v>
      </c>
      <c r="AD178" s="56">
        <f t="shared" si="55"/>
        <v>0</v>
      </c>
      <c r="AE178" s="56" t="str">
        <f t="shared" si="51"/>
        <v>NO</v>
      </c>
      <c r="AF178" s="56">
        <f>COUNTIFS('CMMI-to-NIST'!$D$3:$D$1000,$AA178,'CMMI-to-NIST'!$F$3:$F$1000,$AM$48)</f>
        <v>0</v>
      </c>
      <c r="AG178" s="56">
        <f t="shared" si="52"/>
        <v>0</v>
      </c>
      <c r="AH178" s="56" t="str">
        <f t="shared" si="53"/>
        <v>YES</v>
      </c>
      <c r="AI178" s="56">
        <f>COUNTIFS('CMMI-to-NIST'!$D$3:$D$1000,$AA178,'CMMI-to-NIST'!$F$3:$F$1000,$AM$49)</f>
        <v>2</v>
      </c>
      <c r="AJ178" s="86">
        <f t="shared" si="54"/>
        <v>2</v>
      </c>
    </row>
    <row r="179" spans="23:36" x14ac:dyDescent="0.25">
      <c r="W179" s="56">
        <v>2</v>
      </c>
      <c r="X179" s="56" t="s">
        <v>549</v>
      </c>
      <c r="Y179" s="56" t="s">
        <v>230</v>
      </c>
      <c r="Z179" s="56">
        <v>2.6</v>
      </c>
      <c r="AA179" s="85" t="s">
        <v>828</v>
      </c>
      <c r="AB179" s="56" t="str">
        <f t="shared" si="50"/>
        <v>NO</v>
      </c>
      <c r="AC179" s="56">
        <f>COUNTIFS('CMMI-to-NIST'!$D$3:$D$1000,$AA179,'CMMI-to-NIST'!$F$3:$F$1000,$AM$47)</f>
        <v>0</v>
      </c>
      <c r="AD179" s="56">
        <f t="shared" si="55"/>
        <v>0</v>
      </c>
      <c r="AE179" s="56" t="str">
        <f t="shared" si="51"/>
        <v>NO</v>
      </c>
      <c r="AF179" s="56">
        <f>COUNTIFS('CMMI-to-NIST'!$D$3:$D$1000,$AA179,'CMMI-to-NIST'!$F$3:$F$1000,$AM$48)</f>
        <v>0</v>
      </c>
      <c r="AG179" s="56">
        <f t="shared" si="52"/>
        <v>0</v>
      </c>
      <c r="AH179" s="56" t="str">
        <f t="shared" si="53"/>
        <v>YES</v>
      </c>
      <c r="AI179" s="56">
        <f>COUNTIFS('CMMI-to-NIST'!$D$3:$D$1000,$AA179,'CMMI-to-NIST'!$F$3:$F$1000,$AM$49)</f>
        <v>1</v>
      </c>
      <c r="AJ179" s="86">
        <f t="shared" si="54"/>
        <v>1</v>
      </c>
    </row>
    <row r="180" spans="23:36" x14ac:dyDescent="0.25">
      <c r="W180" s="56">
        <v>3</v>
      </c>
      <c r="X180" s="56" t="s">
        <v>549</v>
      </c>
      <c r="Y180" s="56" t="s">
        <v>230</v>
      </c>
      <c r="Z180" s="56">
        <v>3.1</v>
      </c>
      <c r="AA180" s="85" t="s">
        <v>829</v>
      </c>
      <c r="AB180" s="56" t="str">
        <f t="shared" si="50"/>
        <v>NO</v>
      </c>
      <c r="AC180" s="56">
        <f>COUNTIFS('CMMI-to-NIST'!$D$3:$D$1000,$AA180,'CMMI-to-NIST'!$F$3:$F$1000,$AM$47)</f>
        <v>0</v>
      </c>
      <c r="AD180" s="56">
        <f t="shared" si="55"/>
        <v>0</v>
      </c>
      <c r="AE180" s="56" t="str">
        <f t="shared" si="51"/>
        <v>NO</v>
      </c>
      <c r="AF180" s="56">
        <f>COUNTIFS('CMMI-to-NIST'!$D$3:$D$1000,$AA180,'CMMI-to-NIST'!$F$3:$F$1000,$AM$48)</f>
        <v>0</v>
      </c>
      <c r="AG180" s="56">
        <f t="shared" si="52"/>
        <v>0</v>
      </c>
      <c r="AH180" s="56" t="str">
        <f t="shared" si="53"/>
        <v>NO</v>
      </c>
      <c r="AI180" s="56">
        <f>COUNTIFS('CMMI-to-NIST'!$D$3:$D$1000,$AA180,'CMMI-to-NIST'!$F$3:$F$1000,$AM$49)</f>
        <v>0</v>
      </c>
      <c r="AJ180" s="86">
        <f t="shared" si="54"/>
        <v>0</v>
      </c>
    </row>
    <row r="181" spans="23:36" x14ac:dyDescent="0.25">
      <c r="W181" s="56">
        <v>3</v>
      </c>
      <c r="X181" s="56" t="s">
        <v>549</v>
      </c>
      <c r="Y181" s="56" t="s">
        <v>230</v>
      </c>
      <c r="Z181" s="56">
        <v>3.2</v>
      </c>
      <c r="AA181" s="85" t="s">
        <v>830</v>
      </c>
      <c r="AB181" s="56" t="str">
        <f t="shared" si="50"/>
        <v>NO</v>
      </c>
      <c r="AC181" s="56">
        <f>COUNTIFS('CMMI-to-NIST'!$D$3:$D$1000,$AA181,'CMMI-to-NIST'!$F$3:$F$1000,$AM$47)</f>
        <v>0</v>
      </c>
      <c r="AD181" s="56">
        <f t="shared" si="55"/>
        <v>0</v>
      </c>
      <c r="AE181" s="56" t="str">
        <f t="shared" si="51"/>
        <v>NO</v>
      </c>
      <c r="AF181" s="56">
        <f>COUNTIFS('CMMI-to-NIST'!$D$3:$D$1000,$AA181,'CMMI-to-NIST'!$F$3:$F$1000,$AM$48)</f>
        <v>0</v>
      </c>
      <c r="AG181" s="56">
        <f t="shared" si="52"/>
        <v>0</v>
      </c>
      <c r="AH181" s="56" t="str">
        <f t="shared" si="53"/>
        <v>NO</v>
      </c>
      <c r="AI181" s="56">
        <f>COUNTIFS('CMMI-to-NIST'!$D$3:$D$1000,$AA181,'CMMI-to-NIST'!$F$3:$F$1000,$AM$49)</f>
        <v>0</v>
      </c>
      <c r="AJ181" s="86">
        <f t="shared" si="54"/>
        <v>0</v>
      </c>
    </row>
    <row r="182" spans="23:36" x14ac:dyDescent="0.25">
      <c r="W182" s="56">
        <v>3</v>
      </c>
      <c r="X182" s="56" t="s">
        <v>549</v>
      </c>
      <c r="Y182" s="56" t="s">
        <v>230</v>
      </c>
      <c r="Z182" s="56">
        <v>3.3</v>
      </c>
      <c r="AA182" s="85" t="s">
        <v>831</v>
      </c>
      <c r="AB182" s="56" t="str">
        <f t="shared" si="50"/>
        <v>NO</v>
      </c>
      <c r="AC182" s="56">
        <f>COUNTIFS('CMMI-to-NIST'!$D$3:$D$1000,$AA182,'CMMI-to-NIST'!$F$3:$F$1000,$AM$47)</f>
        <v>0</v>
      </c>
      <c r="AD182" s="56">
        <f t="shared" si="55"/>
        <v>0</v>
      </c>
      <c r="AE182" s="56" t="str">
        <f t="shared" si="51"/>
        <v>NO</v>
      </c>
      <c r="AF182" s="56">
        <f>COUNTIFS('CMMI-to-NIST'!$D$3:$D$1000,$AA182,'CMMI-to-NIST'!$F$3:$F$1000,$AM$48)</f>
        <v>0</v>
      </c>
      <c r="AG182" s="56">
        <f t="shared" si="52"/>
        <v>0</v>
      </c>
      <c r="AH182" s="56" t="str">
        <f t="shared" si="53"/>
        <v>NO</v>
      </c>
      <c r="AI182" s="56">
        <f>COUNTIFS('CMMI-to-NIST'!$D$3:$D$1000,$AA182,'CMMI-to-NIST'!$F$3:$F$1000,$AM$49)</f>
        <v>0</v>
      </c>
      <c r="AJ182" s="86">
        <f t="shared" si="54"/>
        <v>0</v>
      </c>
    </row>
    <row r="183" spans="23:36" x14ac:dyDescent="0.25">
      <c r="W183" s="56">
        <v>1</v>
      </c>
      <c r="X183" s="56" t="s">
        <v>543</v>
      </c>
      <c r="Y183" s="56" t="s">
        <v>183</v>
      </c>
      <c r="Z183" s="56">
        <v>1.1000000000000001</v>
      </c>
      <c r="AA183" s="85" t="s">
        <v>832</v>
      </c>
      <c r="AB183" s="56" t="str">
        <f t="shared" si="50"/>
        <v>NO</v>
      </c>
      <c r="AC183" s="56">
        <f>COUNTIFS('CMMI-to-NIST'!$D$3:$D$1000,$AA183,'CMMI-to-NIST'!$F$3:$F$1000,$AM$47)</f>
        <v>0</v>
      </c>
      <c r="AD183" s="56">
        <f t="shared" si="55"/>
        <v>0</v>
      </c>
      <c r="AE183" s="56" t="str">
        <f t="shared" si="51"/>
        <v>NO</v>
      </c>
      <c r="AF183" s="56">
        <f>COUNTIFS('CMMI-to-NIST'!$D$3:$D$1000,$AA183,'CMMI-to-NIST'!$F$3:$F$1000,$AM$48)</f>
        <v>0</v>
      </c>
      <c r="AG183" s="56">
        <f t="shared" si="52"/>
        <v>0</v>
      </c>
      <c r="AH183" s="56" t="str">
        <f t="shared" si="53"/>
        <v>NO</v>
      </c>
      <c r="AI183" s="56">
        <f>COUNTIFS('CMMI-to-NIST'!$D$3:$D$1000,$AA183,'CMMI-to-NIST'!$F$3:$F$1000,$AM$49)</f>
        <v>0</v>
      </c>
      <c r="AJ183" s="86">
        <f t="shared" si="54"/>
        <v>0</v>
      </c>
    </row>
    <row r="184" spans="23:36" x14ac:dyDescent="0.25">
      <c r="W184" s="56">
        <v>1</v>
      </c>
      <c r="X184" s="56" t="s">
        <v>543</v>
      </c>
      <c r="Y184" s="56" t="s">
        <v>183</v>
      </c>
      <c r="Z184" s="56">
        <v>1.2</v>
      </c>
      <c r="AA184" s="85" t="s">
        <v>833</v>
      </c>
      <c r="AB184" s="56" t="str">
        <f t="shared" si="50"/>
        <v>NO</v>
      </c>
      <c r="AC184" s="56">
        <f>COUNTIFS('CMMI-to-NIST'!$D$3:$D$1000,$AA184,'CMMI-to-NIST'!$F$3:$F$1000,$AM$47)</f>
        <v>0</v>
      </c>
      <c r="AD184" s="56">
        <f t="shared" si="55"/>
        <v>0</v>
      </c>
      <c r="AE184" s="56" t="str">
        <f t="shared" si="51"/>
        <v>NO</v>
      </c>
      <c r="AF184" s="56">
        <f>COUNTIFS('CMMI-to-NIST'!$D$3:$D$1000,$AA184,'CMMI-to-NIST'!$F$3:$F$1000,$AM$48)</f>
        <v>0</v>
      </c>
      <c r="AG184" s="56">
        <f t="shared" si="52"/>
        <v>0</v>
      </c>
      <c r="AH184" s="56" t="str">
        <f t="shared" si="53"/>
        <v>NO</v>
      </c>
      <c r="AI184" s="56">
        <f>COUNTIFS('CMMI-to-NIST'!$D$3:$D$1000,$AA184,'CMMI-to-NIST'!$F$3:$F$1000,$AM$49)</f>
        <v>0</v>
      </c>
      <c r="AJ184" s="86">
        <f t="shared" si="54"/>
        <v>0</v>
      </c>
    </row>
    <row r="185" spans="23:36" x14ac:dyDescent="0.25">
      <c r="W185" s="56">
        <v>2</v>
      </c>
      <c r="X185" s="56" t="s">
        <v>543</v>
      </c>
      <c r="Y185" s="56" t="s">
        <v>183</v>
      </c>
      <c r="Z185" s="56">
        <v>2.1</v>
      </c>
      <c r="AA185" s="85" t="s">
        <v>834</v>
      </c>
      <c r="AB185" s="56" t="str">
        <f t="shared" si="50"/>
        <v>NO</v>
      </c>
      <c r="AC185" s="56">
        <f>COUNTIFS('CMMI-to-NIST'!$D$3:$D$1000,$AA185,'CMMI-to-NIST'!$F$3:$F$1000,$AM$47)</f>
        <v>0</v>
      </c>
      <c r="AD185" s="56">
        <f t="shared" si="55"/>
        <v>0</v>
      </c>
      <c r="AE185" s="56" t="str">
        <f t="shared" si="51"/>
        <v>YES</v>
      </c>
      <c r="AF185" s="56">
        <f>COUNTIFS('CMMI-to-NIST'!$D$3:$D$1000,$AA185,'CMMI-to-NIST'!$F$3:$F$1000,$AM$48)</f>
        <v>1</v>
      </c>
      <c r="AG185" s="56">
        <f t="shared" si="52"/>
        <v>1</v>
      </c>
      <c r="AH185" s="56" t="str">
        <f t="shared" si="53"/>
        <v>YES</v>
      </c>
      <c r="AI185" s="56">
        <f>COUNTIFS('CMMI-to-NIST'!$D$3:$D$1000,$AA185,'CMMI-to-NIST'!$F$3:$F$1000,$AM$49)</f>
        <v>0</v>
      </c>
      <c r="AJ185" s="86">
        <f t="shared" si="54"/>
        <v>1</v>
      </c>
    </row>
    <row r="186" spans="23:36" x14ac:dyDescent="0.25">
      <c r="W186" s="56">
        <v>2</v>
      </c>
      <c r="X186" s="56" t="s">
        <v>543</v>
      </c>
      <c r="Y186" s="56" t="s">
        <v>183</v>
      </c>
      <c r="Z186" s="56">
        <v>2.2000000000000002</v>
      </c>
      <c r="AA186" s="85" t="s">
        <v>835</v>
      </c>
      <c r="AB186" s="56" t="str">
        <f t="shared" si="50"/>
        <v>NO</v>
      </c>
      <c r="AC186" s="56">
        <f>COUNTIFS('CMMI-to-NIST'!$D$3:$D$1000,$AA186,'CMMI-to-NIST'!$F$3:$F$1000,$AM$47)</f>
        <v>0</v>
      </c>
      <c r="AD186" s="56">
        <f t="shared" si="55"/>
        <v>0</v>
      </c>
      <c r="AE186" s="56" t="str">
        <f t="shared" si="51"/>
        <v>YES</v>
      </c>
      <c r="AF186" s="56">
        <f>COUNTIFS('CMMI-to-NIST'!$D$3:$D$1000,$AA186,'CMMI-to-NIST'!$F$3:$F$1000,$AM$48)</f>
        <v>2</v>
      </c>
      <c r="AG186" s="56">
        <f t="shared" si="52"/>
        <v>2</v>
      </c>
      <c r="AH186" s="56" t="str">
        <f t="shared" si="53"/>
        <v>YES</v>
      </c>
      <c r="AI186" s="56">
        <f>COUNTIFS('CMMI-to-NIST'!$D$3:$D$1000,$AA186,'CMMI-to-NIST'!$F$3:$F$1000,$AM$49)</f>
        <v>0</v>
      </c>
      <c r="AJ186" s="86">
        <f t="shared" si="54"/>
        <v>2</v>
      </c>
    </row>
    <row r="187" spans="23:36" x14ac:dyDescent="0.25">
      <c r="W187" s="56">
        <v>2</v>
      </c>
      <c r="X187" s="56" t="s">
        <v>543</v>
      </c>
      <c r="Y187" s="56" t="s">
        <v>183</v>
      </c>
      <c r="Z187" s="56">
        <v>2.2999999999999998</v>
      </c>
      <c r="AA187" s="85" t="s">
        <v>836</v>
      </c>
      <c r="AB187" s="56" t="str">
        <f t="shared" si="50"/>
        <v>NO</v>
      </c>
      <c r="AC187" s="56">
        <f>COUNTIFS('CMMI-to-NIST'!$D$3:$D$1000,$AA187,'CMMI-to-NIST'!$F$3:$F$1000,$AM$47)</f>
        <v>0</v>
      </c>
      <c r="AD187" s="56">
        <f t="shared" si="55"/>
        <v>0</v>
      </c>
      <c r="AE187" s="56" t="str">
        <f t="shared" si="51"/>
        <v>NO</v>
      </c>
      <c r="AF187" s="56">
        <f>COUNTIFS('CMMI-to-NIST'!$D$3:$D$1000,$AA187,'CMMI-to-NIST'!$F$3:$F$1000,$AM$48)</f>
        <v>0</v>
      </c>
      <c r="AG187" s="56">
        <f t="shared" si="52"/>
        <v>0</v>
      </c>
      <c r="AH187" s="56" t="str">
        <f t="shared" si="53"/>
        <v>NO</v>
      </c>
      <c r="AI187" s="56">
        <f>COUNTIFS('CMMI-to-NIST'!$D$3:$D$1000,$AA187,'CMMI-to-NIST'!$F$3:$F$1000,$AM$49)</f>
        <v>0</v>
      </c>
      <c r="AJ187" s="86">
        <f t="shared" si="54"/>
        <v>0</v>
      </c>
    </row>
    <row r="188" spans="23:36" x14ac:dyDescent="0.25">
      <c r="W188" s="56">
        <v>2</v>
      </c>
      <c r="X188" s="56" t="s">
        <v>543</v>
      </c>
      <c r="Y188" s="56" t="s">
        <v>183</v>
      </c>
      <c r="Z188" s="56">
        <v>2.4</v>
      </c>
      <c r="AA188" s="85" t="s">
        <v>837</v>
      </c>
      <c r="AB188" s="56" t="str">
        <f t="shared" si="50"/>
        <v>NO</v>
      </c>
      <c r="AC188" s="56">
        <f>COUNTIFS('CMMI-to-NIST'!$D$3:$D$1000,$AA188,'CMMI-to-NIST'!$F$3:$F$1000,$AM$47)</f>
        <v>0</v>
      </c>
      <c r="AD188" s="56">
        <f t="shared" si="55"/>
        <v>0</v>
      </c>
      <c r="AE188" s="56" t="str">
        <f t="shared" si="51"/>
        <v>NO</v>
      </c>
      <c r="AF188" s="56">
        <f>COUNTIFS('CMMI-to-NIST'!$D$3:$D$1000,$AA188,'CMMI-to-NIST'!$F$3:$F$1000,$AM$48)</f>
        <v>0</v>
      </c>
      <c r="AG188" s="56">
        <f t="shared" si="52"/>
        <v>0</v>
      </c>
      <c r="AH188" s="56" t="str">
        <f t="shared" si="53"/>
        <v>YES</v>
      </c>
      <c r="AI188" s="56">
        <f>COUNTIFS('CMMI-to-NIST'!$D$3:$D$1000,$AA188,'CMMI-to-NIST'!$F$3:$F$1000,$AM$49)</f>
        <v>2</v>
      </c>
      <c r="AJ188" s="86">
        <f t="shared" si="54"/>
        <v>2</v>
      </c>
    </row>
    <row r="189" spans="23:36" x14ac:dyDescent="0.25">
      <c r="W189" s="56">
        <v>2</v>
      </c>
      <c r="X189" s="56" t="s">
        <v>543</v>
      </c>
      <c r="Y189" s="56" t="s">
        <v>183</v>
      </c>
      <c r="Z189" s="56">
        <v>2.5</v>
      </c>
      <c r="AA189" s="85" t="s">
        <v>838</v>
      </c>
      <c r="AB189" s="56" t="str">
        <f t="shared" si="50"/>
        <v>NO</v>
      </c>
      <c r="AC189" s="56">
        <f>COUNTIFS('CMMI-to-NIST'!$D$3:$D$1000,$AA189,'CMMI-to-NIST'!$F$3:$F$1000,$AM$47)</f>
        <v>0</v>
      </c>
      <c r="AD189" s="56">
        <f t="shared" si="55"/>
        <v>0</v>
      </c>
      <c r="AE189" s="56" t="str">
        <f t="shared" si="51"/>
        <v>NO</v>
      </c>
      <c r="AF189" s="56">
        <f>COUNTIFS('CMMI-to-NIST'!$D$3:$D$1000,$AA189,'CMMI-to-NIST'!$F$3:$F$1000,$AM$48)</f>
        <v>0</v>
      </c>
      <c r="AG189" s="56">
        <f t="shared" si="52"/>
        <v>0</v>
      </c>
      <c r="AH189" s="56" t="str">
        <f t="shared" si="53"/>
        <v>NO</v>
      </c>
      <c r="AI189" s="56">
        <f>COUNTIFS('CMMI-to-NIST'!$D$3:$D$1000,$AA189,'CMMI-to-NIST'!$F$3:$F$1000,$AM$49)</f>
        <v>0</v>
      </c>
      <c r="AJ189" s="86">
        <f t="shared" si="54"/>
        <v>0</v>
      </c>
    </row>
    <row r="190" spans="23:36" x14ac:dyDescent="0.25">
      <c r="W190" s="56">
        <v>2</v>
      </c>
      <c r="X190" s="56" t="s">
        <v>543</v>
      </c>
      <c r="Y190" s="56" t="s">
        <v>183</v>
      </c>
      <c r="Z190" s="56">
        <v>2.6</v>
      </c>
      <c r="AA190" s="85" t="s">
        <v>839</v>
      </c>
      <c r="AB190" s="56" t="str">
        <f t="shared" si="50"/>
        <v>NO</v>
      </c>
      <c r="AC190" s="56">
        <f>COUNTIFS('CMMI-to-NIST'!$D$3:$D$1000,$AA190,'CMMI-to-NIST'!$F$3:$F$1000,$AM$47)</f>
        <v>0</v>
      </c>
      <c r="AD190" s="56">
        <f t="shared" si="55"/>
        <v>0</v>
      </c>
      <c r="AE190" s="56" t="str">
        <f t="shared" si="51"/>
        <v>NO</v>
      </c>
      <c r="AF190" s="56">
        <f>COUNTIFS('CMMI-to-NIST'!$D$3:$D$1000,$AA190,'CMMI-to-NIST'!$F$3:$F$1000,$AM$48)</f>
        <v>0</v>
      </c>
      <c r="AG190" s="56">
        <f t="shared" si="52"/>
        <v>0</v>
      </c>
      <c r="AH190" s="56" t="str">
        <f t="shared" si="53"/>
        <v>NO</v>
      </c>
      <c r="AI190" s="56">
        <f>COUNTIFS('CMMI-to-NIST'!$D$3:$D$1000,$AA190,'CMMI-to-NIST'!$F$3:$F$1000,$AM$49)</f>
        <v>0</v>
      </c>
      <c r="AJ190" s="86">
        <f t="shared" si="54"/>
        <v>0</v>
      </c>
    </row>
    <row r="191" spans="23:36" x14ac:dyDescent="0.25">
      <c r="W191" s="56">
        <v>2</v>
      </c>
      <c r="X191" s="56" t="s">
        <v>543</v>
      </c>
      <c r="Y191" s="56" t="s">
        <v>183</v>
      </c>
      <c r="Z191" s="56">
        <v>2.7</v>
      </c>
      <c r="AA191" s="85" t="s">
        <v>840</v>
      </c>
      <c r="AB191" s="56" t="str">
        <f t="shared" si="50"/>
        <v>NO</v>
      </c>
      <c r="AC191" s="56">
        <f>COUNTIFS('CMMI-to-NIST'!$D$3:$D$1000,$AA191,'CMMI-to-NIST'!$F$3:$F$1000,$AM$47)</f>
        <v>0</v>
      </c>
      <c r="AD191" s="56">
        <f t="shared" si="55"/>
        <v>0</v>
      </c>
      <c r="AE191" s="56" t="str">
        <f t="shared" si="51"/>
        <v>NO</v>
      </c>
      <c r="AF191" s="56">
        <f>COUNTIFS('CMMI-to-NIST'!$D$3:$D$1000,$AA191,'CMMI-to-NIST'!$F$3:$F$1000,$AM$48)</f>
        <v>0</v>
      </c>
      <c r="AG191" s="56">
        <f t="shared" si="52"/>
        <v>0</v>
      </c>
      <c r="AH191" s="56" t="str">
        <f t="shared" si="53"/>
        <v>NO</v>
      </c>
      <c r="AI191" s="56">
        <f>COUNTIFS('CMMI-to-NIST'!$D$3:$D$1000,$AA191,'CMMI-to-NIST'!$F$3:$F$1000,$AM$49)</f>
        <v>0</v>
      </c>
      <c r="AJ191" s="86">
        <f t="shared" si="54"/>
        <v>0</v>
      </c>
    </row>
    <row r="192" spans="23:36" x14ac:dyDescent="0.25">
      <c r="W192" s="56">
        <v>2</v>
      </c>
      <c r="X192" s="56" t="s">
        <v>543</v>
      </c>
      <c r="Y192" s="56" t="s">
        <v>183</v>
      </c>
      <c r="Z192" s="56">
        <v>2.8</v>
      </c>
      <c r="AA192" s="85" t="s">
        <v>841</v>
      </c>
      <c r="AB192" s="56" t="str">
        <f t="shared" si="50"/>
        <v>NO</v>
      </c>
      <c r="AC192" s="56">
        <f>COUNTIFS('CMMI-to-NIST'!$D$3:$D$1000,$AA192,'CMMI-to-NIST'!$F$3:$F$1000,$AM$47)</f>
        <v>0</v>
      </c>
      <c r="AD192" s="56">
        <f t="shared" si="55"/>
        <v>0</v>
      </c>
      <c r="AE192" s="56" t="str">
        <f t="shared" si="51"/>
        <v>NO</v>
      </c>
      <c r="AF192" s="56">
        <f>COUNTIFS('CMMI-to-NIST'!$D$3:$D$1000,$AA192,'CMMI-to-NIST'!$F$3:$F$1000,$AM$48)</f>
        <v>0</v>
      </c>
      <c r="AG192" s="56">
        <f t="shared" si="52"/>
        <v>0</v>
      </c>
      <c r="AH192" s="56" t="str">
        <f t="shared" si="53"/>
        <v>NO</v>
      </c>
      <c r="AI192" s="56">
        <f>COUNTIFS('CMMI-to-NIST'!$D$3:$D$1000,$AA192,'CMMI-to-NIST'!$F$3:$F$1000,$AM$49)</f>
        <v>0</v>
      </c>
      <c r="AJ192" s="86">
        <f t="shared" si="54"/>
        <v>0</v>
      </c>
    </row>
    <row r="193" spans="23:36" x14ac:dyDescent="0.25">
      <c r="W193" s="56">
        <v>3</v>
      </c>
      <c r="X193" s="56" t="s">
        <v>543</v>
      </c>
      <c r="Y193" s="56" t="s">
        <v>183</v>
      </c>
      <c r="Z193" s="56">
        <v>3.1</v>
      </c>
      <c r="AA193" s="85" t="s">
        <v>842</v>
      </c>
      <c r="AB193" s="56" t="str">
        <f t="shared" si="50"/>
        <v>NO</v>
      </c>
      <c r="AC193" s="56">
        <f>COUNTIFS('CMMI-to-NIST'!$D$3:$D$1000,$AA193,'CMMI-to-NIST'!$F$3:$F$1000,$AM$47)</f>
        <v>0</v>
      </c>
      <c r="AD193" s="56">
        <f t="shared" si="55"/>
        <v>0</v>
      </c>
      <c r="AE193" s="56" t="str">
        <f t="shared" si="51"/>
        <v>NO</v>
      </c>
      <c r="AF193" s="56">
        <f>COUNTIFS('CMMI-to-NIST'!$D$3:$D$1000,$AA193,'CMMI-to-NIST'!$F$3:$F$1000,$AM$48)</f>
        <v>0</v>
      </c>
      <c r="AG193" s="56">
        <f t="shared" si="52"/>
        <v>0</v>
      </c>
      <c r="AH193" s="56" t="str">
        <f t="shared" si="53"/>
        <v>NO</v>
      </c>
      <c r="AI193" s="56">
        <f>COUNTIFS('CMMI-to-NIST'!$D$3:$D$1000,$AA193,'CMMI-to-NIST'!$F$3:$F$1000,$AM$49)</f>
        <v>0</v>
      </c>
      <c r="AJ193" s="86">
        <f t="shared" si="54"/>
        <v>0</v>
      </c>
    </row>
    <row r="194" spans="23:36" x14ac:dyDescent="0.25">
      <c r="W194" s="56">
        <v>3</v>
      </c>
      <c r="X194" s="56" t="s">
        <v>543</v>
      </c>
      <c r="Y194" s="56" t="s">
        <v>183</v>
      </c>
      <c r="Z194" s="56">
        <v>3.2</v>
      </c>
      <c r="AA194" s="85" t="s">
        <v>843</v>
      </c>
      <c r="AB194" s="56" t="str">
        <f t="shared" si="50"/>
        <v>NO</v>
      </c>
      <c r="AC194" s="56">
        <f>COUNTIFS('CMMI-to-NIST'!$D$3:$D$1000,$AA194,'CMMI-to-NIST'!$F$3:$F$1000,$AM$47)</f>
        <v>0</v>
      </c>
      <c r="AD194" s="56">
        <f t="shared" si="55"/>
        <v>0</v>
      </c>
      <c r="AE194" s="56" t="str">
        <f t="shared" si="51"/>
        <v>NO</v>
      </c>
      <c r="AF194" s="56">
        <f>COUNTIFS('CMMI-to-NIST'!$D$3:$D$1000,$AA194,'CMMI-to-NIST'!$F$3:$F$1000,$AM$48)</f>
        <v>0</v>
      </c>
      <c r="AG194" s="56">
        <f t="shared" si="52"/>
        <v>0</v>
      </c>
      <c r="AH194" s="56" t="str">
        <f t="shared" si="53"/>
        <v>NO</v>
      </c>
      <c r="AI194" s="56">
        <f>COUNTIFS('CMMI-to-NIST'!$D$3:$D$1000,$AA194,'CMMI-to-NIST'!$F$3:$F$1000,$AM$49)</f>
        <v>0</v>
      </c>
      <c r="AJ194" s="86">
        <f t="shared" si="54"/>
        <v>0</v>
      </c>
    </row>
    <row r="195" spans="23:36" x14ac:dyDescent="0.25">
      <c r="W195" s="56">
        <v>3</v>
      </c>
      <c r="X195" s="56" t="s">
        <v>543</v>
      </c>
      <c r="Y195" s="56" t="s">
        <v>183</v>
      </c>
      <c r="Z195" s="56">
        <v>3.3</v>
      </c>
      <c r="AA195" s="85" t="s">
        <v>844</v>
      </c>
      <c r="AB195" s="56" t="str">
        <f t="shared" si="50"/>
        <v>NO</v>
      </c>
      <c r="AC195" s="56">
        <f>COUNTIFS('CMMI-to-NIST'!$D$3:$D$1000,$AA195,'CMMI-to-NIST'!$F$3:$F$1000,$AM$47)</f>
        <v>0</v>
      </c>
      <c r="AD195" s="56">
        <f t="shared" si="55"/>
        <v>0</v>
      </c>
      <c r="AE195" s="56" t="str">
        <f t="shared" si="51"/>
        <v>NO</v>
      </c>
      <c r="AF195" s="56">
        <f>COUNTIFS('CMMI-to-NIST'!$D$3:$D$1000,$AA195,'CMMI-to-NIST'!$F$3:$F$1000,$AM$48)</f>
        <v>0</v>
      </c>
      <c r="AG195" s="56">
        <f t="shared" si="52"/>
        <v>0</v>
      </c>
      <c r="AH195" s="56" t="str">
        <f t="shared" si="53"/>
        <v>NO</v>
      </c>
      <c r="AI195" s="56">
        <f>COUNTIFS('CMMI-to-NIST'!$D$3:$D$1000,$AA195,'CMMI-to-NIST'!$F$3:$F$1000,$AM$49)</f>
        <v>0</v>
      </c>
      <c r="AJ195" s="86">
        <f t="shared" si="54"/>
        <v>0</v>
      </c>
    </row>
    <row r="196" spans="23:36" x14ac:dyDescent="0.25">
      <c r="W196" s="56">
        <v>3</v>
      </c>
      <c r="X196" s="56" t="s">
        <v>543</v>
      </c>
      <c r="Y196" s="56" t="s">
        <v>183</v>
      </c>
      <c r="Z196" s="56">
        <v>3.4</v>
      </c>
      <c r="AA196" s="85" t="s">
        <v>845</v>
      </c>
      <c r="AB196" s="56" t="str">
        <f t="shared" ref="AB196:AB259" si="56">IF(AC196&gt;0, "YES", "NO")</f>
        <v>NO</v>
      </c>
      <c r="AC196" s="56">
        <f>COUNTIFS('CMMI-to-NIST'!$D$3:$D$1000,$AA196,'CMMI-to-NIST'!$F$3:$F$1000,$AM$47)</f>
        <v>0</v>
      </c>
      <c r="AD196" s="56">
        <f t="shared" si="55"/>
        <v>0</v>
      </c>
      <c r="AE196" s="56" t="str">
        <f t="shared" ref="AE196:AE259" si="57">IF(AG196&gt;0, "YES", "NO")</f>
        <v>YES</v>
      </c>
      <c r="AF196" s="56">
        <f>COUNTIFS('CMMI-to-NIST'!$D$3:$D$1000,$AA196,'CMMI-to-NIST'!$F$3:$F$1000,$AM$48)</f>
        <v>1</v>
      </c>
      <c r="AG196" s="56">
        <f t="shared" ref="AG196:AG259" si="58">SUM(AC196,AF196)</f>
        <v>1</v>
      </c>
      <c r="AH196" s="56" t="str">
        <f t="shared" ref="AH196:AH259" si="59">IF(AJ196&gt;0, "YES", "NO")</f>
        <v>YES</v>
      </c>
      <c r="AI196" s="56">
        <f>COUNTIFS('CMMI-to-NIST'!$D$3:$D$1000,$AA196,'CMMI-to-NIST'!$F$3:$F$1000,$AM$49)</f>
        <v>0</v>
      </c>
      <c r="AJ196" s="86">
        <f t="shared" ref="AJ196:AJ259" si="60">SUM(AC196,AF196,AI196)</f>
        <v>1</v>
      </c>
    </row>
    <row r="197" spans="23:36" x14ac:dyDescent="0.25">
      <c r="W197" s="56">
        <v>4</v>
      </c>
      <c r="X197" s="56" t="s">
        <v>543</v>
      </c>
      <c r="Y197" s="56" t="s">
        <v>183</v>
      </c>
      <c r="Z197" s="56">
        <v>4.0999999999999996</v>
      </c>
      <c r="AA197" s="85" t="s">
        <v>846</v>
      </c>
      <c r="AB197" s="56" t="str">
        <f t="shared" si="56"/>
        <v>NO</v>
      </c>
      <c r="AC197" s="56">
        <f>COUNTIFS('CMMI-to-NIST'!$D$3:$D$1000,$AA197,'CMMI-to-NIST'!$F$3:$F$1000,$AM$47)</f>
        <v>0</v>
      </c>
      <c r="AD197" s="56">
        <f t="shared" ref="AD197:AD260" si="61">SUM(AC197)</f>
        <v>0</v>
      </c>
      <c r="AE197" s="56" t="str">
        <f t="shared" si="57"/>
        <v>NO</v>
      </c>
      <c r="AF197" s="56">
        <f>COUNTIFS('CMMI-to-NIST'!$D$3:$D$1000,$AA197,'CMMI-to-NIST'!$F$3:$F$1000,$AM$48)</f>
        <v>0</v>
      </c>
      <c r="AG197" s="56">
        <f t="shared" si="58"/>
        <v>0</v>
      </c>
      <c r="AH197" s="56" t="str">
        <f t="shared" si="59"/>
        <v>NO</v>
      </c>
      <c r="AI197" s="56">
        <f>COUNTIFS('CMMI-to-NIST'!$D$3:$D$1000,$AA197,'CMMI-to-NIST'!$F$3:$F$1000,$AM$49)</f>
        <v>0</v>
      </c>
      <c r="AJ197" s="86">
        <f t="shared" si="60"/>
        <v>0</v>
      </c>
    </row>
    <row r="198" spans="23:36" x14ac:dyDescent="0.25">
      <c r="W198" s="56">
        <v>1</v>
      </c>
      <c r="X198" s="56" t="s">
        <v>543</v>
      </c>
      <c r="Y198" s="56" t="s">
        <v>223</v>
      </c>
      <c r="Z198" s="56">
        <v>1.1000000000000001</v>
      </c>
      <c r="AA198" s="85" t="s">
        <v>847</v>
      </c>
      <c r="AB198" s="56" t="str">
        <f t="shared" si="56"/>
        <v>NO</v>
      </c>
      <c r="AC198" s="56">
        <f>COUNTIFS('CMMI-to-NIST'!$D$3:$D$1000,$AA198,'CMMI-to-NIST'!$F$3:$F$1000,$AM$47)</f>
        <v>0</v>
      </c>
      <c r="AD198" s="56">
        <f t="shared" si="61"/>
        <v>0</v>
      </c>
      <c r="AE198" s="56" t="str">
        <f t="shared" si="57"/>
        <v>YES</v>
      </c>
      <c r="AF198" s="56">
        <f>COUNTIFS('CMMI-to-NIST'!$D$3:$D$1000,$AA198,'CMMI-to-NIST'!$F$3:$F$1000,$AM$48)</f>
        <v>1</v>
      </c>
      <c r="AG198" s="56">
        <f t="shared" si="58"/>
        <v>1</v>
      </c>
      <c r="AH198" s="56" t="str">
        <f t="shared" si="59"/>
        <v>YES</v>
      </c>
      <c r="AI198" s="56">
        <f>COUNTIFS('CMMI-to-NIST'!$D$3:$D$1000,$AA198,'CMMI-to-NIST'!$F$3:$F$1000,$AM$49)</f>
        <v>0</v>
      </c>
      <c r="AJ198" s="86">
        <f t="shared" si="60"/>
        <v>1</v>
      </c>
    </row>
    <row r="199" spans="23:36" x14ac:dyDescent="0.25">
      <c r="W199" s="56">
        <v>2</v>
      </c>
      <c r="X199" s="56" t="s">
        <v>543</v>
      </c>
      <c r="Y199" s="56" t="s">
        <v>223</v>
      </c>
      <c r="Z199" s="56">
        <v>2.1</v>
      </c>
      <c r="AA199" s="85" t="s">
        <v>848</v>
      </c>
      <c r="AB199" s="56" t="str">
        <f t="shared" si="56"/>
        <v>NO</v>
      </c>
      <c r="AC199" s="56">
        <f>COUNTIFS('CMMI-to-NIST'!$D$3:$D$1000,$AA199,'CMMI-to-NIST'!$F$3:$F$1000,$AM$47)</f>
        <v>0</v>
      </c>
      <c r="AD199" s="56">
        <f t="shared" si="61"/>
        <v>0</v>
      </c>
      <c r="AE199" s="56" t="str">
        <f t="shared" si="57"/>
        <v>YES</v>
      </c>
      <c r="AF199" s="56">
        <f>COUNTIFS('CMMI-to-NIST'!$D$3:$D$1000,$AA199,'CMMI-to-NIST'!$F$3:$F$1000,$AM$48)</f>
        <v>3</v>
      </c>
      <c r="AG199" s="56">
        <f t="shared" si="58"/>
        <v>3</v>
      </c>
      <c r="AH199" s="56" t="str">
        <f t="shared" si="59"/>
        <v>YES</v>
      </c>
      <c r="AI199" s="56">
        <f>COUNTIFS('CMMI-to-NIST'!$D$3:$D$1000,$AA199,'CMMI-to-NIST'!$F$3:$F$1000,$AM$49)</f>
        <v>0</v>
      </c>
      <c r="AJ199" s="86">
        <f t="shared" si="60"/>
        <v>3</v>
      </c>
    </row>
    <row r="200" spans="23:36" x14ac:dyDescent="0.25">
      <c r="W200" s="56">
        <v>2</v>
      </c>
      <c r="X200" s="56" t="s">
        <v>543</v>
      </c>
      <c r="Y200" s="56" t="s">
        <v>223</v>
      </c>
      <c r="Z200" s="56">
        <v>2.2000000000000002</v>
      </c>
      <c r="AA200" s="85" t="s">
        <v>849</v>
      </c>
      <c r="AB200" s="56" t="str">
        <f t="shared" si="56"/>
        <v>NO</v>
      </c>
      <c r="AC200" s="56">
        <f>COUNTIFS('CMMI-to-NIST'!$D$3:$D$1000,$AA200,'CMMI-to-NIST'!$F$3:$F$1000,$AM$47)</f>
        <v>0</v>
      </c>
      <c r="AD200" s="56">
        <f t="shared" si="61"/>
        <v>0</v>
      </c>
      <c r="AE200" s="56" t="str">
        <f t="shared" si="57"/>
        <v>YES</v>
      </c>
      <c r="AF200" s="56">
        <f>COUNTIFS('CMMI-to-NIST'!$D$3:$D$1000,$AA200,'CMMI-to-NIST'!$F$3:$F$1000,$AM$48)</f>
        <v>3</v>
      </c>
      <c r="AG200" s="56">
        <f t="shared" si="58"/>
        <v>3</v>
      </c>
      <c r="AH200" s="56" t="str">
        <f t="shared" si="59"/>
        <v>YES</v>
      </c>
      <c r="AI200" s="56">
        <f>COUNTIFS('CMMI-to-NIST'!$D$3:$D$1000,$AA200,'CMMI-to-NIST'!$F$3:$F$1000,$AM$49)</f>
        <v>0</v>
      </c>
      <c r="AJ200" s="86">
        <f t="shared" si="60"/>
        <v>3</v>
      </c>
    </row>
    <row r="201" spans="23:36" x14ac:dyDescent="0.25">
      <c r="W201" s="56">
        <v>2</v>
      </c>
      <c r="X201" s="56" t="s">
        <v>543</v>
      </c>
      <c r="Y201" s="56" t="s">
        <v>223</v>
      </c>
      <c r="Z201" s="56">
        <v>2.2999999999999998</v>
      </c>
      <c r="AA201" s="85" t="s">
        <v>850</v>
      </c>
      <c r="AB201" s="56" t="str">
        <f t="shared" si="56"/>
        <v>NO</v>
      </c>
      <c r="AC201" s="56">
        <f>COUNTIFS('CMMI-to-NIST'!$D$3:$D$1000,$AA201,'CMMI-to-NIST'!$F$3:$F$1000,$AM$47)</f>
        <v>0</v>
      </c>
      <c r="AD201" s="56">
        <f t="shared" si="61"/>
        <v>0</v>
      </c>
      <c r="AE201" s="56" t="str">
        <f t="shared" si="57"/>
        <v>NO</v>
      </c>
      <c r="AF201" s="56">
        <f>COUNTIFS('CMMI-to-NIST'!$D$3:$D$1000,$AA201,'CMMI-to-NIST'!$F$3:$F$1000,$AM$48)</f>
        <v>0</v>
      </c>
      <c r="AG201" s="56">
        <f t="shared" si="58"/>
        <v>0</v>
      </c>
      <c r="AH201" s="56" t="str">
        <f t="shared" si="59"/>
        <v>NO</v>
      </c>
      <c r="AI201" s="56">
        <f>COUNTIFS('CMMI-to-NIST'!$D$3:$D$1000,$AA201,'CMMI-to-NIST'!$F$3:$F$1000,$AM$49)</f>
        <v>0</v>
      </c>
      <c r="AJ201" s="86">
        <f t="shared" si="60"/>
        <v>0</v>
      </c>
    </row>
    <row r="202" spans="23:36" x14ac:dyDescent="0.25">
      <c r="W202" s="56">
        <v>2</v>
      </c>
      <c r="X202" s="56" t="s">
        <v>543</v>
      </c>
      <c r="Y202" s="56" t="s">
        <v>223</v>
      </c>
      <c r="Z202" s="56">
        <v>2.4</v>
      </c>
      <c r="AA202" s="85" t="s">
        <v>851</v>
      </c>
      <c r="AB202" s="56" t="str">
        <f t="shared" si="56"/>
        <v>NO</v>
      </c>
      <c r="AC202" s="56">
        <f>COUNTIFS('CMMI-to-NIST'!$D$3:$D$1000,$AA202,'CMMI-to-NIST'!$F$3:$F$1000,$AM$47)</f>
        <v>0</v>
      </c>
      <c r="AD202" s="56">
        <f t="shared" si="61"/>
        <v>0</v>
      </c>
      <c r="AE202" s="56" t="str">
        <f t="shared" si="57"/>
        <v>NO</v>
      </c>
      <c r="AF202" s="56">
        <f>COUNTIFS('CMMI-to-NIST'!$D$3:$D$1000,$AA202,'CMMI-to-NIST'!$F$3:$F$1000,$AM$48)</f>
        <v>0</v>
      </c>
      <c r="AG202" s="56">
        <f t="shared" si="58"/>
        <v>0</v>
      </c>
      <c r="AH202" s="56" t="str">
        <f t="shared" si="59"/>
        <v>NO</v>
      </c>
      <c r="AI202" s="56">
        <f>COUNTIFS('CMMI-to-NIST'!$D$3:$D$1000,$AA202,'CMMI-to-NIST'!$F$3:$F$1000,$AM$49)</f>
        <v>0</v>
      </c>
      <c r="AJ202" s="86">
        <f t="shared" si="60"/>
        <v>0</v>
      </c>
    </row>
    <row r="203" spans="23:36" x14ac:dyDescent="0.25">
      <c r="W203" s="56">
        <v>3</v>
      </c>
      <c r="X203" s="56" t="s">
        <v>543</v>
      </c>
      <c r="Y203" s="56" t="s">
        <v>223</v>
      </c>
      <c r="Z203" s="56">
        <v>3.1</v>
      </c>
      <c r="AA203" s="85" t="s">
        <v>852</v>
      </c>
      <c r="AB203" s="56" t="str">
        <f t="shared" si="56"/>
        <v>NO</v>
      </c>
      <c r="AC203" s="56">
        <f>COUNTIFS('CMMI-to-NIST'!$D$3:$D$1000,$AA203,'CMMI-to-NIST'!$F$3:$F$1000,$AM$47)</f>
        <v>0</v>
      </c>
      <c r="AD203" s="56">
        <f t="shared" si="61"/>
        <v>0</v>
      </c>
      <c r="AE203" s="56" t="str">
        <f t="shared" si="57"/>
        <v>NO</v>
      </c>
      <c r="AF203" s="56">
        <f>COUNTIFS('CMMI-to-NIST'!$D$3:$D$1000,$AA203,'CMMI-to-NIST'!$F$3:$F$1000,$AM$48)</f>
        <v>0</v>
      </c>
      <c r="AG203" s="56">
        <f t="shared" si="58"/>
        <v>0</v>
      </c>
      <c r="AH203" s="56" t="str">
        <f t="shared" si="59"/>
        <v>NO</v>
      </c>
      <c r="AI203" s="56">
        <f>COUNTIFS('CMMI-to-NIST'!$D$3:$D$1000,$AA203,'CMMI-to-NIST'!$F$3:$F$1000,$AM$49)</f>
        <v>0</v>
      </c>
      <c r="AJ203" s="86">
        <f t="shared" si="60"/>
        <v>0</v>
      </c>
    </row>
    <row r="204" spans="23:36" x14ac:dyDescent="0.25">
      <c r="W204" s="56">
        <v>1</v>
      </c>
      <c r="X204" s="56" t="s">
        <v>543</v>
      </c>
      <c r="Y204" s="56" t="s">
        <v>176</v>
      </c>
      <c r="Z204" s="56">
        <v>1.1000000000000001</v>
      </c>
      <c r="AA204" s="85" t="s">
        <v>853</v>
      </c>
      <c r="AB204" s="56" t="str">
        <f t="shared" si="56"/>
        <v>NO</v>
      </c>
      <c r="AC204" s="56">
        <f>COUNTIFS('CMMI-to-NIST'!$D$3:$D$1000,$AA204,'CMMI-to-NIST'!$F$3:$F$1000,$AM$47)</f>
        <v>0</v>
      </c>
      <c r="AD204" s="56">
        <f t="shared" si="61"/>
        <v>0</v>
      </c>
      <c r="AE204" s="56" t="str">
        <f t="shared" si="57"/>
        <v>YES</v>
      </c>
      <c r="AF204" s="56">
        <f>COUNTIFS('CMMI-to-NIST'!$D$3:$D$1000,$AA204,'CMMI-to-NIST'!$F$3:$F$1000,$AM$48)</f>
        <v>5</v>
      </c>
      <c r="AG204" s="56">
        <f t="shared" si="58"/>
        <v>5</v>
      </c>
      <c r="AH204" s="56" t="str">
        <f t="shared" si="59"/>
        <v>YES</v>
      </c>
      <c r="AI204" s="56">
        <f>COUNTIFS('CMMI-to-NIST'!$D$3:$D$1000,$AA204,'CMMI-to-NIST'!$F$3:$F$1000,$AM$49)</f>
        <v>0</v>
      </c>
      <c r="AJ204" s="86">
        <f t="shared" si="60"/>
        <v>5</v>
      </c>
    </row>
    <row r="205" spans="23:36" x14ac:dyDescent="0.25">
      <c r="W205" s="56">
        <v>2</v>
      </c>
      <c r="X205" s="56" t="s">
        <v>543</v>
      </c>
      <c r="Y205" s="56" t="s">
        <v>176</v>
      </c>
      <c r="Z205" s="56">
        <v>2.1</v>
      </c>
      <c r="AA205" s="85" t="s">
        <v>854</v>
      </c>
      <c r="AB205" s="56" t="str">
        <f t="shared" si="56"/>
        <v>NO</v>
      </c>
      <c r="AC205" s="56">
        <f>COUNTIFS('CMMI-to-NIST'!$D$3:$D$1000,$AA205,'CMMI-to-NIST'!$F$3:$F$1000,$AM$47)</f>
        <v>0</v>
      </c>
      <c r="AD205" s="56">
        <f t="shared" si="61"/>
        <v>0</v>
      </c>
      <c r="AE205" s="56" t="str">
        <f t="shared" si="57"/>
        <v>YES</v>
      </c>
      <c r="AF205" s="56">
        <f>COUNTIFS('CMMI-to-NIST'!$D$3:$D$1000,$AA205,'CMMI-to-NIST'!$F$3:$F$1000,$AM$48)</f>
        <v>4</v>
      </c>
      <c r="AG205" s="56">
        <f t="shared" si="58"/>
        <v>4</v>
      </c>
      <c r="AH205" s="56" t="str">
        <f t="shared" si="59"/>
        <v>YES</v>
      </c>
      <c r="AI205" s="56">
        <f>COUNTIFS('CMMI-to-NIST'!$D$3:$D$1000,$AA205,'CMMI-to-NIST'!$F$3:$F$1000,$AM$49)</f>
        <v>0</v>
      </c>
      <c r="AJ205" s="86">
        <f t="shared" si="60"/>
        <v>4</v>
      </c>
    </row>
    <row r="206" spans="23:36" x14ac:dyDescent="0.25">
      <c r="W206" s="56">
        <v>2</v>
      </c>
      <c r="X206" s="56" t="s">
        <v>543</v>
      </c>
      <c r="Y206" s="56" t="s">
        <v>176</v>
      </c>
      <c r="Z206" s="56">
        <v>2.2000000000000002</v>
      </c>
      <c r="AA206" s="85" t="s">
        <v>855</v>
      </c>
      <c r="AB206" s="56" t="str">
        <f t="shared" si="56"/>
        <v>NO</v>
      </c>
      <c r="AC206" s="56">
        <f>COUNTIFS('CMMI-to-NIST'!$D$3:$D$1000,$AA206,'CMMI-to-NIST'!$F$3:$F$1000,$AM$47)</f>
        <v>0</v>
      </c>
      <c r="AD206" s="56">
        <f t="shared" si="61"/>
        <v>0</v>
      </c>
      <c r="AE206" s="56" t="str">
        <f t="shared" si="57"/>
        <v>YES</v>
      </c>
      <c r="AF206" s="56">
        <f>COUNTIFS('CMMI-to-NIST'!$D$3:$D$1000,$AA206,'CMMI-to-NIST'!$F$3:$F$1000,$AM$48)</f>
        <v>3</v>
      </c>
      <c r="AG206" s="56">
        <f t="shared" si="58"/>
        <v>3</v>
      </c>
      <c r="AH206" s="56" t="str">
        <f t="shared" si="59"/>
        <v>YES</v>
      </c>
      <c r="AI206" s="56">
        <f>COUNTIFS('CMMI-to-NIST'!$D$3:$D$1000,$AA206,'CMMI-to-NIST'!$F$3:$F$1000,$AM$49)</f>
        <v>0</v>
      </c>
      <c r="AJ206" s="86">
        <f t="shared" si="60"/>
        <v>3</v>
      </c>
    </row>
    <row r="207" spans="23:36" x14ac:dyDescent="0.25">
      <c r="W207" s="56">
        <v>2</v>
      </c>
      <c r="X207" s="56" t="s">
        <v>543</v>
      </c>
      <c r="Y207" s="56" t="s">
        <v>176</v>
      </c>
      <c r="Z207" s="56">
        <v>2.2999999999999998</v>
      </c>
      <c r="AA207" s="85" t="s">
        <v>856</v>
      </c>
      <c r="AB207" s="56" t="str">
        <f t="shared" si="56"/>
        <v>YES</v>
      </c>
      <c r="AC207" s="56">
        <f>COUNTIFS('CMMI-to-NIST'!$D$3:$D$1000,$AA207,'CMMI-to-NIST'!$F$3:$F$1000,$AM$47)</f>
        <v>3</v>
      </c>
      <c r="AD207" s="56">
        <f t="shared" si="61"/>
        <v>3</v>
      </c>
      <c r="AE207" s="56" t="str">
        <f t="shared" si="57"/>
        <v>YES</v>
      </c>
      <c r="AF207" s="56">
        <f>COUNTIFS('CMMI-to-NIST'!$D$3:$D$1000,$AA207,'CMMI-to-NIST'!$F$3:$F$1000,$AM$48)</f>
        <v>4</v>
      </c>
      <c r="AG207" s="56">
        <f t="shared" si="58"/>
        <v>7</v>
      </c>
      <c r="AH207" s="56" t="str">
        <f t="shared" si="59"/>
        <v>YES</v>
      </c>
      <c r="AI207" s="56">
        <f>COUNTIFS('CMMI-to-NIST'!$D$3:$D$1000,$AA207,'CMMI-to-NIST'!$F$3:$F$1000,$AM$49)</f>
        <v>0</v>
      </c>
      <c r="AJ207" s="86">
        <f t="shared" si="60"/>
        <v>7</v>
      </c>
    </row>
    <row r="208" spans="23:36" x14ac:dyDescent="0.25">
      <c r="W208" s="56">
        <v>2</v>
      </c>
      <c r="X208" s="56" t="s">
        <v>543</v>
      </c>
      <c r="Y208" s="56" t="s">
        <v>176</v>
      </c>
      <c r="Z208" s="56">
        <v>2.4</v>
      </c>
      <c r="AA208" s="85" t="s">
        <v>857</v>
      </c>
      <c r="AB208" s="56" t="str">
        <f t="shared" si="56"/>
        <v>NO</v>
      </c>
      <c r="AC208" s="56">
        <f>COUNTIFS('CMMI-to-NIST'!$D$3:$D$1000,$AA208,'CMMI-to-NIST'!$F$3:$F$1000,$AM$47)</f>
        <v>0</v>
      </c>
      <c r="AD208" s="56">
        <f t="shared" si="61"/>
        <v>0</v>
      </c>
      <c r="AE208" s="56" t="str">
        <f t="shared" si="57"/>
        <v>YES</v>
      </c>
      <c r="AF208" s="56">
        <f>COUNTIFS('CMMI-to-NIST'!$D$3:$D$1000,$AA208,'CMMI-to-NIST'!$F$3:$F$1000,$AM$48)</f>
        <v>1</v>
      </c>
      <c r="AG208" s="56">
        <f t="shared" si="58"/>
        <v>1</v>
      </c>
      <c r="AH208" s="56" t="str">
        <f t="shared" si="59"/>
        <v>YES</v>
      </c>
      <c r="AI208" s="56">
        <f>COUNTIFS('CMMI-to-NIST'!$D$3:$D$1000,$AA208,'CMMI-to-NIST'!$F$3:$F$1000,$AM$49)</f>
        <v>0</v>
      </c>
      <c r="AJ208" s="86">
        <f t="shared" si="60"/>
        <v>1</v>
      </c>
    </row>
    <row r="209" spans="23:36" x14ac:dyDescent="0.25">
      <c r="W209" s="56">
        <v>3</v>
      </c>
      <c r="X209" s="56" t="s">
        <v>543</v>
      </c>
      <c r="Y209" s="56" t="s">
        <v>176</v>
      </c>
      <c r="Z209" s="56">
        <v>3.1</v>
      </c>
      <c r="AA209" s="85" t="s">
        <v>858</v>
      </c>
      <c r="AB209" s="56" t="str">
        <f t="shared" si="56"/>
        <v>NO</v>
      </c>
      <c r="AC209" s="56">
        <f>COUNTIFS('CMMI-to-NIST'!$D$3:$D$1000,$AA209,'CMMI-to-NIST'!$F$3:$F$1000,$AM$47)</f>
        <v>0</v>
      </c>
      <c r="AD209" s="56">
        <f t="shared" si="61"/>
        <v>0</v>
      </c>
      <c r="AE209" s="56" t="str">
        <f t="shared" si="57"/>
        <v>NO</v>
      </c>
      <c r="AF209" s="56">
        <f>COUNTIFS('CMMI-to-NIST'!$D$3:$D$1000,$AA209,'CMMI-to-NIST'!$F$3:$F$1000,$AM$48)</f>
        <v>0</v>
      </c>
      <c r="AG209" s="56">
        <f t="shared" si="58"/>
        <v>0</v>
      </c>
      <c r="AH209" s="56" t="str">
        <f t="shared" si="59"/>
        <v>NO</v>
      </c>
      <c r="AI209" s="56">
        <f>COUNTIFS('CMMI-to-NIST'!$D$3:$D$1000,$AA209,'CMMI-to-NIST'!$F$3:$F$1000,$AM$49)</f>
        <v>0</v>
      </c>
      <c r="AJ209" s="86">
        <f t="shared" si="60"/>
        <v>0</v>
      </c>
    </row>
    <row r="210" spans="23:36" x14ac:dyDescent="0.25">
      <c r="W210" s="56">
        <v>1</v>
      </c>
      <c r="X210" s="56" t="s">
        <v>543</v>
      </c>
      <c r="Y210" s="56" t="s">
        <v>241</v>
      </c>
      <c r="Z210" s="56">
        <v>1.1000000000000001</v>
      </c>
      <c r="AA210" s="85" t="s">
        <v>859</v>
      </c>
      <c r="AB210" s="56" t="str">
        <f t="shared" si="56"/>
        <v>NO</v>
      </c>
      <c r="AC210" s="56">
        <f>COUNTIFS('CMMI-to-NIST'!$D$3:$D$1000,$AA210,'CMMI-to-NIST'!$F$3:$F$1000,$AM$47)</f>
        <v>0</v>
      </c>
      <c r="AD210" s="56">
        <f t="shared" si="61"/>
        <v>0</v>
      </c>
      <c r="AE210" s="56" t="str">
        <f t="shared" si="57"/>
        <v>NO</v>
      </c>
      <c r="AF210" s="56">
        <f>COUNTIFS('CMMI-to-NIST'!$D$3:$D$1000,$AA210,'CMMI-to-NIST'!$F$3:$F$1000,$AM$48)</f>
        <v>0</v>
      </c>
      <c r="AG210" s="56">
        <f t="shared" si="58"/>
        <v>0</v>
      </c>
      <c r="AH210" s="56" t="str">
        <f t="shared" si="59"/>
        <v>NO</v>
      </c>
      <c r="AI210" s="56">
        <f>COUNTIFS('CMMI-to-NIST'!$D$3:$D$1000,$AA210,'CMMI-to-NIST'!$F$3:$F$1000,$AM$49)</f>
        <v>0</v>
      </c>
      <c r="AJ210" s="86">
        <f t="shared" si="60"/>
        <v>0</v>
      </c>
    </row>
    <row r="211" spans="23:36" x14ac:dyDescent="0.25">
      <c r="W211" s="56">
        <v>2</v>
      </c>
      <c r="X211" s="56" t="s">
        <v>543</v>
      </c>
      <c r="Y211" s="56" t="s">
        <v>241</v>
      </c>
      <c r="Z211" s="56">
        <v>2.1</v>
      </c>
      <c r="AA211" s="85" t="s">
        <v>860</v>
      </c>
      <c r="AB211" s="56" t="str">
        <f t="shared" si="56"/>
        <v>NO</v>
      </c>
      <c r="AC211" s="56">
        <f>COUNTIFS('CMMI-to-NIST'!$D$3:$D$1000,$AA211,'CMMI-to-NIST'!$F$3:$F$1000,$AM$47)</f>
        <v>0</v>
      </c>
      <c r="AD211" s="56">
        <f t="shared" si="61"/>
        <v>0</v>
      </c>
      <c r="AE211" s="56" t="str">
        <f t="shared" si="57"/>
        <v>NO</v>
      </c>
      <c r="AF211" s="56">
        <f>COUNTIFS('CMMI-to-NIST'!$D$3:$D$1000,$AA211,'CMMI-to-NIST'!$F$3:$F$1000,$AM$48)</f>
        <v>0</v>
      </c>
      <c r="AG211" s="56">
        <f t="shared" si="58"/>
        <v>0</v>
      </c>
      <c r="AH211" s="56" t="str">
        <f t="shared" si="59"/>
        <v>YES</v>
      </c>
      <c r="AI211" s="56">
        <f>COUNTIFS('CMMI-to-NIST'!$D$3:$D$1000,$AA211,'CMMI-to-NIST'!$F$3:$F$1000,$AM$49)</f>
        <v>1</v>
      </c>
      <c r="AJ211" s="86">
        <f t="shared" si="60"/>
        <v>1</v>
      </c>
    </row>
    <row r="212" spans="23:36" x14ac:dyDescent="0.25">
      <c r="W212" s="56">
        <v>2</v>
      </c>
      <c r="X212" s="56" t="s">
        <v>543</v>
      </c>
      <c r="Y212" s="56" t="s">
        <v>241</v>
      </c>
      <c r="Z212" s="56">
        <v>2.2000000000000002</v>
      </c>
      <c r="AA212" s="85" t="s">
        <v>861</v>
      </c>
      <c r="AB212" s="56" t="str">
        <f t="shared" si="56"/>
        <v>NO</v>
      </c>
      <c r="AC212" s="56">
        <f>COUNTIFS('CMMI-to-NIST'!$D$3:$D$1000,$AA212,'CMMI-to-NIST'!$F$3:$F$1000,$AM$47)</f>
        <v>0</v>
      </c>
      <c r="AD212" s="56">
        <f t="shared" si="61"/>
        <v>0</v>
      </c>
      <c r="AE212" s="56" t="str">
        <f t="shared" si="57"/>
        <v>NO</v>
      </c>
      <c r="AF212" s="56">
        <f>COUNTIFS('CMMI-to-NIST'!$D$3:$D$1000,$AA212,'CMMI-to-NIST'!$F$3:$F$1000,$AM$48)</f>
        <v>0</v>
      </c>
      <c r="AG212" s="56">
        <f t="shared" si="58"/>
        <v>0</v>
      </c>
      <c r="AH212" s="56" t="str">
        <f t="shared" si="59"/>
        <v>NO</v>
      </c>
      <c r="AI212" s="56">
        <f>COUNTIFS('CMMI-to-NIST'!$D$3:$D$1000,$AA212,'CMMI-to-NIST'!$F$3:$F$1000,$AM$49)</f>
        <v>0</v>
      </c>
      <c r="AJ212" s="86">
        <f t="shared" si="60"/>
        <v>0</v>
      </c>
    </row>
    <row r="213" spans="23:36" x14ac:dyDescent="0.25">
      <c r="W213" s="56">
        <v>2</v>
      </c>
      <c r="X213" s="56" t="s">
        <v>543</v>
      </c>
      <c r="Y213" s="56" t="s">
        <v>241</v>
      </c>
      <c r="Z213" s="56">
        <v>2.2999999999999998</v>
      </c>
      <c r="AA213" s="85" t="s">
        <v>862</v>
      </c>
      <c r="AB213" s="56" t="str">
        <f t="shared" si="56"/>
        <v>NO</v>
      </c>
      <c r="AC213" s="56">
        <f>COUNTIFS('CMMI-to-NIST'!$D$3:$D$1000,$AA213,'CMMI-to-NIST'!$F$3:$F$1000,$AM$47)</f>
        <v>0</v>
      </c>
      <c r="AD213" s="56">
        <f t="shared" si="61"/>
        <v>0</v>
      </c>
      <c r="AE213" s="56" t="str">
        <f t="shared" si="57"/>
        <v>NO</v>
      </c>
      <c r="AF213" s="56">
        <f>COUNTIFS('CMMI-to-NIST'!$D$3:$D$1000,$AA213,'CMMI-to-NIST'!$F$3:$F$1000,$AM$48)</f>
        <v>0</v>
      </c>
      <c r="AG213" s="56">
        <f t="shared" si="58"/>
        <v>0</v>
      </c>
      <c r="AH213" s="56" t="str">
        <f t="shared" si="59"/>
        <v>NO</v>
      </c>
      <c r="AI213" s="56">
        <f>COUNTIFS('CMMI-to-NIST'!$D$3:$D$1000,$AA213,'CMMI-to-NIST'!$F$3:$F$1000,$AM$49)</f>
        <v>0</v>
      </c>
      <c r="AJ213" s="86">
        <f t="shared" si="60"/>
        <v>0</v>
      </c>
    </row>
    <row r="214" spans="23:36" x14ac:dyDescent="0.25">
      <c r="W214" s="56">
        <v>2</v>
      </c>
      <c r="X214" s="56" t="s">
        <v>543</v>
      </c>
      <c r="Y214" s="56" t="s">
        <v>241</v>
      </c>
      <c r="Z214" s="56">
        <v>2.4</v>
      </c>
      <c r="AA214" s="85" t="s">
        <v>863</v>
      </c>
      <c r="AB214" s="56" t="str">
        <f t="shared" si="56"/>
        <v>NO</v>
      </c>
      <c r="AC214" s="56">
        <f>COUNTIFS('CMMI-to-NIST'!$D$3:$D$1000,$AA214,'CMMI-to-NIST'!$F$3:$F$1000,$AM$47)</f>
        <v>0</v>
      </c>
      <c r="AD214" s="56">
        <f t="shared" si="61"/>
        <v>0</v>
      </c>
      <c r="AE214" s="56" t="str">
        <f t="shared" si="57"/>
        <v>YES</v>
      </c>
      <c r="AF214" s="56">
        <f>COUNTIFS('CMMI-to-NIST'!$D$3:$D$1000,$AA214,'CMMI-to-NIST'!$F$3:$F$1000,$AM$48)</f>
        <v>1</v>
      </c>
      <c r="AG214" s="56">
        <f t="shared" si="58"/>
        <v>1</v>
      </c>
      <c r="AH214" s="56" t="str">
        <f t="shared" si="59"/>
        <v>YES</v>
      </c>
      <c r="AI214" s="56">
        <f>COUNTIFS('CMMI-to-NIST'!$D$3:$D$1000,$AA214,'CMMI-to-NIST'!$F$3:$F$1000,$AM$49)</f>
        <v>0</v>
      </c>
      <c r="AJ214" s="86">
        <f t="shared" si="60"/>
        <v>1</v>
      </c>
    </row>
    <row r="215" spans="23:36" x14ac:dyDescent="0.25">
      <c r="W215" s="56">
        <v>2</v>
      </c>
      <c r="X215" s="56" t="s">
        <v>543</v>
      </c>
      <c r="Y215" s="56" t="s">
        <v>241</v>
      </c>
      <c r="Z215" s="56">
        <v>2.5</v>
      </c>
      <c r="AA215" s="85" t="s">
        <v>864</v>
      </c>
      <c r="AB215" s="56" t="str">
        <f t="shared" si="56"/>
        <v>NO</v>
      </c>
      <c r="AC215" s="56">
        <f>COUNTIFS('CMMI-to-NIST'!$D$3:$D$1000,$AA215,'CMMI-to-NIST'!$F$3:$F$1000,$AM$47)</f>
        <v>0</v>
      </c>
      <c r="AD215" s="56">
        <f t="shared" si="61"/>
        <v>0</v>
      </c>
      <c r="AE215" s="56" t="str">
        <f t="shared" si="57"/>
        <v>NO</v>
      </c>
      <c r="AF215" s="56">
        <f>COUNTIFS('CMMI-to-NIST'!$D$3:$D$1000,$AA215,'CMMI-to-NIST'!$F$3:$F$1000,$AM$48)</f>
        <v>0</v>
      </c>
      <c r="AG215" s="56">
        <f t="shared" si="58"/>
        <v>0</v>
      </c>
      <c r="AH215" s="56" t="str">
        <f t="shared" si="59"/>
        <v>NO</v>
      </c>
      <c r="AI215" s="56">
        <f>COUNTIFS('CMMI-to-NIST'!$D$3:$D$1000,$AA215,'CMMI-to-NIST'!$F$3:$F$1000,$AM$49)</f>
        <v>0</v>
      </c>
      <c r="AJ215" s="86">
        <f t="shared" si="60"/>
        <v>0</v>
      </c>
    </row>
    <row r="216" spans="23:36" x14ac:dyDescent="0.25">
      <c r="W216" s="56">
        <v>3</v>
      </c>
      <c r="X216" s="56" t="s">
        <v>543</v>
      </c>
      <c r="Y216" s="56" t="s">
        <v>241</v>
      </c>
      <c r="Z216" s="56">
        <v>3.1</v>
      </c>
      <c r="AA216" s="85" t="s">
        <v>865</v>
      </c>
      <c r="AB216" s="56" t="str">
        <f t="shared" si="56"/>
        <v>NO</v>
      </c>
      <c r="AC216" s="56">
        <f>COUNTIFS('CMMI-to-NIST'!$D$3:$D$1000,$AA216,'CMMI-to-NIST'!$F$3:$F$1000,$AM$47)</f>
        <v>0</v>
      </c>
      <c r="AD216" s="56">
        <f t="shared" si="61"/>
        <v>0</v>
      </c>
      <c r="AE216" s="56" t="str">
        <f t="shared" si="57"/>
        <v>YES</v>
      </c>
      <c r="AF216" s="56">
        <f>COUNTIFS('CMMI-to-NIST'!$D$3:$D$1000,$AA216,'CMMI-to-NIST'!$F$3:$F$1000,$AM$48)</f>
        <v>3</v>
      </c>
      <c r="AG216" s="56">
        <f t="shared" si="58"/>
        <v>3</v>
      </c>
      <c r="AH216" s="56" t="str">
        <f t="shared" si="59"/>
        <v>YES</v>
      </c>
      <c r="AI216" s="56">
        <f>COUNTIFS('CMMI-to-NIST'!$D$3:$D$1000,$AA216,'CMMI-to-NIST'!$F$3:$F$1000,$AM$49)</f>
        <v>1</v>
      </c>
      <c r="AJ216" s="86">
        <f t="shared" si="60"/>
        <v>4</v>
      </c>
    </row>
    <row r="217" spans="23:36" x14ac:dyDescent="0.25">
      <c r="W217" s="56">
        <v>3</v>
      </c>
      <c r="X217" s="56" t="s">
        <v>543</v>
      </c>
      <c r="Y217" s="56" t="s">
        <v>241</v>
      </c>
      <c r="Z217" s="56">
        <v>3.2</v>
      </c>
      <c r="AA217" s="85" t="s">
        <v>866</v>
      </c>
      <c r="AB217" s="56" t="str">
        <f t="shared" si="56"/>
        <v>NO</v>
      </c>
      <c r="AC217" s="56">
        <f>COUNTIFS('CMMI-to-NIST'!$D$3:$D$1000,$AA217,'CMMI-to-NIST'!$F$3:$F$1000,$AM$47)</f>
        <v>0</v>
      </c>
      <c r="AD217" s="56">
        <f t="shared" si="61"/>
        <v>0</v>
      </c>
      <c r="AE217" s="56" t="str">
        <f t="shared" si="57"/>
        <v>YES</v>
      </c>
      <c r="AF217" s="56">
        <f>COUNTIFS('CMMI-to-NIST'!$D$3:$D$1000,$AA217,'CMMI-to-NIST'!$F$3:$F$1000,$AM$48)</f>
        <v>1</v>
      </c>
      <c r="AG217" s="56">
        <f t="shared" si="58"/>
        <v>1</v>
      </c>
      <c r="AH217" s="56" t="str">
        <f t="shared" si="59"/>
        <v>YES</v>
      </c>
      <c r="AI217" s="56">
        <f>COUNTIFS('CMMI-to-NIST'!$D$3:$D$1000,$AA217,'CMMI-to-NIST'!$F$3:$F$1000,$AM$49)</f>
        <v>0</v>
      </c>
      <c r="AJ217" s="86">
        <f t="shared" si="60"/>
        <v>1</v>
      </c>
    </row>
    <row r="218" spans="23:36" x14ac:dyDescent="0.25">
      <c r="W218" s="56">
        <v>3</v>
      </c>
      <c r="X218" s="56" t="s">
        <v>543</v>
      </c>
      <c r="Y218" s="56" t="s">
        <v>241</v>
      </c>
      <c r="Z218" s="56">
        <v>3.3</v>
      </c>
      <c r="AA218" s="85" t="s">
        <v>867</v>
      </c>
      <c r="AB218" s="56" t="str">
        <f t="shared" si="56"/>
        <v>NO</v>
      </c>
      <c r="AC218" s="56">
        <f>COUNTIFS('CMMI-to-NIST'!$D$3:$D$1000,$AA218,'CMMI-to-NIST'!$F$3:$F$1000,$AM$47)</f>
        <v>0</v>
      </c>
      <c r="AD218" s="56">
        <f t="shared" si="61"/>
        <v>0</v>
      </c>
      <c r="AE218" s="56" t="str">
        <f t="shared" si="57"/>
        <v>NO</v>
      </c>
      <c r="AF218" s="56">
        <f>COUNTIFS('CMMI-to-NIST'!$D$3:$D$1000,$AA218,'CMMI-to-NIST'!$F$3:$F$1000,$AM$48)</f>
        <v>0</v>
      </c>
      <c r="AG218" s="56">
        <f t="shared" si="58"/>
        <v>0</v>
      </c>
      <c r="AH218" s="56" t="str">
        <f t="shared" si="59"/>
        <v>YES</v>
      </c>
      <c r="AI218" s="56">
        <f>COUNTIFS('CMMI-to-NIST'!$D$3:$D$1000,$AA218,'CMMI-to-NIST'!$F$3:$F$1000,$AM$49)</f>
        <v>1</v>
      </c>
      <c r="AJ218" s="86">
        <f t="shared" si="60"/>
        <v>1</v>
      </c>
    </row>
    <row r="219" spans="23:36" x14ac:dyDescent="0.25">
      <c r="W219" s="56">
        <v>3</v>
      </c>
      <c r="X219" s="56" t="s">
        <v>543</v>
      </c>
      <c r="Y219" s="56" t="s">
        <v>241</v>
      </c>
      <c r="Z219" s="56">
        <v>3.4</v>
      </c>
      <c r="AA219" s="85" t="s">
        <v>868</v>
      </c>
      <c r="AB219" s="56" t="str">
        <f t="shared" si="56"/>
        <v>NO</v>
      </c>
      <c r="AC219" s="56">
        <f>COUNTIFS('CMMI-to-NIST'!$D$3:$D$1000,$AA219,'CMMI-to-NIST'!$F$3:$F$1000,$AM$47)</f>
        <v>0</v>
      </c>
      <c r="AD219" s="56">
        <f t="shared" si="61"/>
        <v>0</v>
      </c>
      <c r="AE219" s="56" t="str">
        <f t="shared" si="57"/>
        <v>YES</v>
      </c>
      <c r="AF219" s="56">
        <f>COUNTIFS('CMMI-to-NIST'!$D$3:$D$1000,$AA219,'CMMI-to-NIST'!$F$3:$F$1000,$AM$48)</f>
        <v>1</v>
      </c>
      <c r="AG219" s="56">
        <f t="shared" si="58"/>
        <v>1</v>
      </c>
      <c r="AH219" s="56" t="str">
        <f t="shared" si="59"/>
        <v>YES</v>
      </c>
      <c r="AI219" s="56">
        <f>COUNTIFS('CMMI-to-NIST'!$D$3:$D$1000,$AA219,'CMMI-to-NIST'!$F$3:$F$1000,$AM$49)</f>
        <v>0</v>
      </c>
      <c r="AJ219" s="86">
        <f t="shared" si="60"/>
        <v>1</v>
      </c>
    </row>
    <row r="220" spans="23:36" x14ac:dyDescent="0.25">
      <c r="W220" s="56">
        <v>3</v>
      </c>
      <c r="X220" s="56" t="s">
        <v>543</v>
      </c>
      <c r="Y220" s="56" t="s">
        <v>241</v>
      </c>
      <c r="Z220" s="56">
        <v>3.5</v>
      </c>
      <c r="AA220" s="85" t="s">
        <v>869</v>
      </c>
      <c r="AB220" s="56" t="str">
        <f t="shared" si="56"/>
        <v>NO</v>
      </c>
      <c r="AC220" s="56">
        <f>COUNTIFS('CMMI-to-NIST'!$D$3:$D$1000,$AA220,'CMMI-to-NIST'!$F$3:$F$1000,$AM$47)</f>
        <v>0</v>
      </c>
      <c r="AD220" s="56">
        <f t="shared" si="61"/>
        <v>0</v>
      </c>
      <c r="AE220" s="56" t="str">
        <f t="shared" si="57"/>
        <v>NO</v>
      </c>
      <c r="AF220" s="56">
        <f>COUNTIFS('CMMI-to-NIST'!$D$3:$D$1000,$AA220,'CMMI-to-NIST'!$F$3:$F$1000,$AM$48)</f>
        <v>0</v>
      </c>
      <c r="AG220" s="56">
        <f t="shared" si="58"/>
        <v>0</v>
      </c>
      <c r="AH220" s="56" t="str">
        <f t="shared" si="59"/>
        <v>YES</v>
      </c>
      <c r="AI220" s="56">
        <f>COUNTIFS('CMMI-to-NIST'!$D$3:$D$1000,$AA220,'CMMI-to-NIST'!$F$3:$F$1000,$AM$49)</f>
        <v>1</v>
      </c>
      <c r="AJ220" s="86">
        <f t="shared" si="60"/>
        <v>1</v>
      </c>
    </row>
    <row r="221" spans="23:36" x14ac:dyDescent="0.25">
      <c r="W221" s="56">
        <v>3</v>
      </c>
      <c r="X221" s="56" t="s">
        <v>543</v>
      </c>
      <c r="Y221" s="56" t="s">
        <v>241</v>
      </c>
      <c r="Z221" s="56">
        <v>3.6</v>
      </c>
      <c r="AA221" s="85" t="s">
        <v>870</v>
      </c>
      <c r="AB221" s="56" t="str">
        <f t="shared" si="56"/>
        <v>NO</v>
      </c>
      <c r="AC221" s="56">
        <f>COUNTIFS('CMMI-to-NIST'!$D$3:$D$1000,$AA221,'CMMI-to-NIST'!$F$3:$F$1000,$AM$47)</f>
        <v>0</v>
      </c>
      <c r="AD221" s="56">
        <f t="shared" si="61"/>
        <v>0</v>
      </c>
      <c r="AE221" s="56" t="str">
        <f t="shared" si="57"/>
        <v>YES</v>
      </c>
      <c r="AF221" s="56">
        <f>COUNTIFS('CMMI-to-NIST'!$D$3:$D$1000,$AA221,'CMMI-to-NIST'!$F$3:$F$1000,$AM$48)</f>
        <v>1</v>
      </c>
      <c r="AG221" s="56">
        <f t="shared" si="58"/>
        <v>1</v>
      </c>
      <c r="AH221" s="56" t="str">
        <f t="shared" si="59"/>
        <v>YES</v>
      </c>
      <c r="AI221" s="56">
        <f>COUNTIFS('CMMI-to-NIST'!$D$3:$D$1000,$AA221,'CMMI-to-NIST'!$F$3:$F$1000,$AM$49)</f>
        <v>0</v>
      </c>
      <c r="AJ221" s="86">
        <f t="shared" si="60"/>
        <v>1</v>
      </c>
    </row>
    <row r="222" spans="23:36" x14ac:dyDescent="0.25">
      <c r="W222" s="56">
        <v>3</v>
      </c>
      <c r="X222" s="56" t="s">
        <v>543</v>
      </c>
      <c r="Y222" s="56" t="s">
        <v>241</v>
      </c>
      <c r="Z222" s="56">
        <v>3.7</v>
      </c>
      <c r="AA222" s="85" t="s">
        <v>871</v>
      </c>
      <c r="AB222" s="56" t="str">
        <f t="shared" si="56"/>
        <v>NO</v>
      </c>
      <c r="AC222" s="56">
        <f>COUNTIFS('CMMI-to-NIST'!$D$3:$D$1000,$AA222,'CMMI-to-NIST'!$F$3:$F$1000,$AM$47)</f>
        <v>0</v>
      </c>
      <c r="AD222" s="56">
        <f t="shared" si="61"/>
        <v>0</v>
      </c>
      <c r="AE222" s="56" t="str">
        <f t="shared" si="57"/>
        <v>NO</v>
      </c>
      <c r="AF222" s="56">
        <f>COUNTIFS('CMMI-to-NIST'!$D$3:$D$1000,$AA222,'CMMI-to-NIST'!$F$3:$F$1000,$AM$48)</f>
        <v>0</v>
      </c>
      <c r="AG222" s="56">
        <f t="shared" si="58"/>
        <v>0</v>
      </c>
      <c r="AH222" s="56" t="str">
        <f t="shared" si="59"/>
        <v>NO</v>
      </c>
      <c r="AI222" s="56">
        <f>COUNTIFS('CMMI-to-NIST'!$D$3:$D$1000,$AA222,'CMMI-to-NIST'!$F$3:$F$1000,$AM$49)</f>
        <v>0</v>
      </c>
      <c r="AJ222" s="86">
        <f t="shared" si="60"/>
        <v>0</v>
      </c>
    </row>
    <row r="223" spans="23:36" x14ac:dyDescent="0.25">
      <c r="W223" s="56">
        <v>1</v>
      </c>
      <c r="X223" s="56" t="s">
        <v>543</v>
      </c>
      <c r="Y223" s="56" t="s">
        <v>255</v>
      </c>
      <c r="Z223" s="56">
        <v>1.1000000000000001</v>
      </c>
      <c r="AA223" s="85" t="s">
        <v>872</v>
      </c>
      <c r="AB223" s="56" t="str">
        <f t="shared" si="56"/>
        <v>NO</v>
      </c>
      <c r="AC223" s="56">
        <f>COUNTIFS('CMMI-to-NIST'!$D$3:$D$1000,$AA223,'CMMI-to-NIST'!$F$3:$F$1000,$AM$47)</f>
        <v>0</v>
      </c>
      <c r="AD223" s="56">
        <f t="shared" si="61"/>
        <v>0</v>
      </c>
      <c r="AE223" s="56" t="str">
        <f t="shared" si="57"/>
        <v>YES</v>
      </c>
      <c r="AF223" s="56">
        <f>COUNTIFS('CMMI-to-NIST'!$D$3:$D$1000,$AA223,'CMMI-to-NIST'!$F$3:$F$1000,$AM$48)</f>
        <v>2</v>
      </c>
      <c r="AG223" s="56">
        <f t="shared" si="58"/>
        <v>2</v>
      </c>
      <c r="AH223" s="56" t="str">
        <f t="shared" si="59"/>
        <v>YES</v>
      </c>
      <c r="AI223" s="56">
        <f>COUNTIFS('CMMI-to-NIST'!$D$3:$D$1000,$AA223,'CMMI-to-NIST'!$F$3:$F$1000,$AM$49)</f>
        <v>0</v>
      </c>
      <c r="AJ223" s="86">
        <f t="shared" si="60"/>
        <v>2</v>
      </c>
    </row>
    <row r="224" spans="23:36" x14ac:dyDescent="0.25">
      <c r="W224" s="56">
        <v>2</v>
      </c>
      <c r="X224" s="56" t="s">
        <v>543</v>
      </c>
      <c r="Y224" s="56" t="s">
        <v>255</v>
      </c>
      <c r="Z224" s="56">
        <v>2.1</v>
      </c>
      <c r="AA224" s="85" t="s">
        <v>873</v>
      </c>
      <c r="AB224" s="56" t="str">
        <f t="shared" si="56"/>
        <v>NO</v>
      </c>
      <c r="AC224" s="56">
        <f>COUNTIFS('CMMI-to-NIST'!$D$3:$D$1000,$AA224,'CMMI-to-NIST'!$F$3:$F$1000,$AM$47)</f>
        <v>0</v>
      </c>
      <c r="AD224" s="56">
        <f t="shared" si="61"/>
        <v>0</v>
      </c>
      <c r="AE224" s="56" t="str">
        <f t="shared" si="57"/>
        <v>YES</v>
      </c>
      <c r="AF224" s="56">
        <f>COUNTIFS('CMMI-to-NIST'!$D$3:$D$1000,$AA224,'CMMI-to-NIST'!$F$3:$F$1000,$AM$48)</f>
        <v>2</v>
      </c>
      <c r="AG224" s="56">
        <f t="shared" si="58"/>
        <v>2</v>
      </c>
      <c r="AH224" s="56" t="str">
        <f t="shared" si="59"/>
        <v>YES</v>
      </c>
      <c r="AI224" s="56">
        <f>COUNTIFS('CMMI-to-NIST'!$D$3:$D$1000,$AA224,'CMMI-to-NIST'!$F$3:$F$1000,$AM$49)</f>
        <v>0</v>
      </c>
      <c r="AJ224" s="86">
        <f t="shared" si="60"/>
        <v>2</v>
      </c>
    </row>
    <row r="225" spans="23:36" x14ac:dyDescent="0.25">
      <c r="W225" s="56">
        <v>2</v>
      </c>
      <c r="X225" s="56" t="s">
        <v>543</v>
      </c>
      <c r="Y225" s="56" t="s">
        <v>255</v>
      </c>
      <c r="Z225" s="56">
        <v>2.2000000000000002</v>
      </c>
      <c r="AA225" s="85" t="s">
        <v>874</v>
      </c>
      <c r="AB225" s="56" t="str">
        <f t="shared" si="56"/>
        <v>NO</v>
      </c>
      <c r="AC225" s="56">
        <f>COUNTIFS('CMMI-to-NIST'!$D$3:$D$1000,$AA225,'CMMI-to-NIST'!$F$3:$F$1000,$AM$47)</f>
        <v>0</v>
      </c>
      <c r="AD225" s="56">
        <f t="shared" si="61"/>
        <v>0</v>
      </c>
      <c r="AE225" s="56" t="str">
        <f t="shared" si="57"/>
        <v>YES</v>
      </c>
      <c r="AF225" s="56">
        <f>COUNTIFS('CMMI-to-NIST'!$D$3:$D$1000,$AA225,'CMMI-to-NIST'!$F$3:$F$1000,$AM$48)</f>
        <v>3</v>
      </c>
      <c r="AG225" s="56">
        <f t="shared" si="58"/>
        <v>3</v>
      </c>
      <c r="AH225" s="56" t="str">
        <f t="shared" si="59"/>
        <v>YES</v>
      </c>
      <c r="AI225" s="56">
        <f>COUNTIFS('CMMI-to-NIST'!$D$3:$D$1000,$AA225,'CMMI-to-NIST'!$F$3:$F$1000,$AM$49)</f>
        <v>1</v>
      </c>
      <c r="AJ225" s="86">
        <f t="shared" si="60"/>
        <v>4</v>
      </c>
    </row>
    <row r="226" spans="23:36" x14ac:dyDescent="0.25">
      <c r="W226" s="56">
        <v>3</v>
      </c>
      <c r="X226" s="56" t="s">
        <v>543</v>
      </c>
      <c r="Y226" s="56" t="s">
        <v>255</v>
      </c>
      <c r="Z226" s="56">
        <v>3.1</v>
      </c>
      <c r="AA226" s="85" t="s">
        <v>875</v>
      </c>
      <c r="AB226" s="56" t="str">
        <f t="shared" si="56"/>
        <v>NO</v>
      </c>
      <c r="AC226" s="56">
        <f>COUNTIFS('CMMI-to-NIST'!$D$3:$D$1000,$AA226,'CMMI-to-NIST'!$F$3:$F$1000,$AM$47)</f>
        <v>0</v>
      </c>
      <c r="AD226" s="56">
        <f t="shared" si="61"/>
        <v>0</v>
      </c>
      <c r="AE226" s="56" t="str">
        <f t="shared" si="57"/>
        <v>YES</v>
      </c>
      <c r="AF226" s="56">
        <f>COUNTIFS('CMMI-to-NIST'!$D$3:$D$1000,$AA226,'CMMI-to-NIST'!$F$3:$F$1000,$AM$48)</f>
        <v>1</v>
      </c>
      <c r="AG226" s="56">
        <f t="shared" si="58"/>
        <v>1</v>
      </c>
      <c r="AH226" s="56" t="str">
        <f t="shared" si="59"/>
        <v>YES</v>
      </c>
      <c r="AI226" s="56">
        <f>COUNTIFS('CMMI-to-NIST'!$D$3:$D$1000,$AA226,'CMMI-to-NIST'!$F$3:$F$1000,$AM$49)</f>
        <v>0</v>
      </c>
      <c r="AJ226" s="86">
        <f t="shared" si="60"/>
        <v>1</v>
      </c>
    </row>
    <row r="227" spans="23:36" x14ac:dyDescent="0.25">
      <c r="W227" s="56">
        <v>3</v>
      </c>
      <c r="X227" s="56" t="s">
        <v>543</v>
      </c>
      <c r="Y227" s="56" t="s">
        <v>255</v>
      </c>
      <c r="Z227" s="56">
        <v>3.2</v>
      </c>
      <c r="AA227" s="85" t="s">
        <v>876</v>
      </c>
      <c r="AB227" s="56" t="str">
        <f t="shared" si="56"/>
        <v>NO</v>
      </c>
      <c r="AC227" s="56">
        <f>COUNTIFS('CMMI-to-NIST'!$D$3:$D$1000,$AA227,'CMMI-to-NIST'!$F$3:$F$1000,$AM$47)</f>
        <v>0</v>
      </c>
      <c r="AD227" s="56">
        <f t="shared" si="61"/>
        <v>0</v>
      </c>
      <c r="AE227" s="56" t="str">
        <f t="shared" si="57"/>
        <v>NO</v>
      </c>
      <c r="AF227" s="56">
        <f>COUNTIFS('CMMI-to-NIST'!$D$3:$D$1000,$AA227,'CMMI-to-NIST'!$F$3:$F$1000,$AM$48)</f>
        <v>0</v>
      </c>
      <c r="AG227" s="56">
        <f t="shared" si="58"/>
        <v>0</v>
      </c>
      <c r="AH227" s="56" t="str">
        <f t="shared" si="59"/>
        <v>NO</v>
      </c>
      <c r="AI227" s="56">
        <f>COUNTIFS('CMMI-to-NIST'!$D$3:$D$1000,$AA227,'CMMI-to-NIST'!$F$3:$F$1000,$AM$49)</f>
        <v>0</v>
      </c>
      <c r="AJ227" s="86">
        <f t="shared" si="60"/>
        <v>0</v>
      </c>
    </row>
    <row r="228" spans="23:36" x14ac:dyDescent="0.25">
      <c r="W228" s="56">
        <v>3</v>
      </c>
      <c r="X228" s="56" t="s">
        <v>543</v>
      </c>
      <c r="Y228" s="56" t="s">
        <v>255</v>
      </c>
      <c r="Z228" s="56">
        <v>3.3</v>
      </c>
      <c r="AA228" s="85" t="s">
        <v>877</v>
      </c>
      <c r="AB228" s="56" t="str">
        <f t="shared" si="56"/>
        <v>NO</v>
      </c>
      <c r="AC228" s="56">
        <f>COUNTIFS('CMMI-to-NIST'!$D$3:$D$1000,$AA228,'CMMI-to-NIST'!$F$3:$F$1000,$AM$47)</f>
        <v>0</v>
      </c>
      <c r="AD228" s="56">
        <f t="shared" si="61"/>
        <v>0</v>
      </c>
      <c r="AE228" s="56" t="str">
        <f t="shared" si="57"/>
        <v>YES</v>
      </c>
      <c r="AF228" s="56">
        <f>COUNTIFS('CMMI-to-NIST'!$D$3:$D$1000,$AA228,'CMMI-to-NIST'!$F$3:$F$1000,$AM$48)</f>
        <v>2</v>
      </c>
      <c r="AG228" s="56">
        <f t="shared" si="58"/>
        <v>2</v>
      </c>
      <c r="AH228" s="56" t="str">
        <f t="shared" si="59"/>
        <v>YES</v>
      </c>
      <c r="AI228" s="56">
        <f>COUNTIFS('CMMI-to-NIST'!$D$3:$D$1000,$AA228,'CMMI-to-NIST'!$F$3:$F$1000,$AM$49)</f>
        <v>0</v>
      </c>
      <c r="AJ228" s="86">
        <f t="shared" si="60"/>
        <v>2</v>
      </c>
    </row>
    <row r="229" spans="23:36" x14ac:dyDescent="0.25">
      <c r="W229" s="56">
        <v>3</v>
      </c>
      <c r="X229" s="56" t="s">
        <v>543</v>
      </c>
      <c r="Y229" s="56" t="s">
        <v>255</v>
      </c>
      <c r="Z229" s="56">
        <v>3.4</v>
      </c>
      <c r="AA229" s="85" t="s">
        <v>878</v>
      </c>
      <c r="AB229" s="56" t="str">
        <f t="shared" si="56"/>
        <v>NO</v>
      </c>
      <c r="AC229" s="56">
        <f>COUNTIFS('CMMI-to-NIST'!$D$3:$D$1000,$AA229,'CMMI-to-NIST'!$F$3:$F$1000,$AM$47)</f>
        <v>0</v>
      </c>
      <c r="AD229" s="56">
        <f t="shared" si="61"/>
        <v>0</v>
      </c>
      <c r="AE229" s="56" t="str">
        <f t="shared" si="57"/>
        <v>YES</v>
      </c>
      <c r="AF229" s="56">
        <f>COUNTIFS('CMMI-to-NIST'!$D$3:$D$1000,$AA229,'CMMI-to-NIST'!$F$3:$F$1000,$AM$48)</f>
        <v>3</v>
      </c>
      <c r="AG229" s="56">
        <f t="shared" si="58"/>
        <v>3</v>
      </c>
      <c r="AH229" s="56" t="str">
        <f t="shared" si="59"/>
        <v>YES</v>
      </c>
      <c r="AI229" s="56">
        <f>COUNTIFS('CMMI-to-NIST'!$D$3:$D$1000,$AA229,'CMMI-to-NIST'!$F$3:$F$1000,$AM$49)</f>
        <v>0</v>
      </c>
      <c r="AJ229" s="86">
        <f t="shared" si="60"/>
        <v>3</v>
      </c>
    </row>
    <row r="230" spans="23:36" x14ac:dyDescent="0.25">
      <c r="W230" s="56">
        <v>3</v>
      </c>
      <c r="X230" s="56" t="s">
        <v>543</v>
      </c>
      <c r="Y230" s="56" t="s">
        <v>255</v>
      </c>
      <c r="Z230" s="56">
        <v>3.5</v>
      </c>
      <c r="AA230" s="85" t="s">
        <v>879</v>
      </c>
      <c r="AB230" s="56" t="str">
        <f t="shared" si="56"/>
        <v>NO</v>
      </c>
      <c r="AC230" s="56">
        <f>COUNTIFS('CMMI-to-NIST'!$D$3:$D$1000,$AA230,'CMMI-to-NIST'!$F$3:$F$1000,$AM$47)</f>
        <v>0</v>
      </c>
      <c r="AD230" s="56">
        <f t="shared" si="61"/>
        <v>0</v>
      </c>
      <c r="AE230" s="56" t="str">
        <f t="shared" si="57"/>
        <v>YES</v>
      </c>
      <c r="AF230" s="56">
        <f>COUNTIFS('CMMI-to-NIST'!$D$3:$D$1000,$AA230,'CMMI-to-NIST'!$F$3:$F$1000,$AM$48)</f>
        <v>2</v>
      </c>
      <c r="AG230" s="56">
        <f t="shared" si="58"/>
        <v>2</v>
      </c>
      <c r="AH230" s="56" t="str">
        <f t="shared" si="59"/>
        <v>YES</v>
      </c>
      <c r="AI230" s="56">
        <f>COUNTIFS('CMMI-to-NIST'!$D$3:$D$1000,$AA230,'CMMI-to-NIST'!$F$3:$F$1000,$AM$49)</f>
        <v>0</v>
      </c>
      <c r="AJ230" s="86">
        <f t="shared" si="60"/>
        <v>2</v>
      </c>
    </row>
    <row r="231" spans="23:36" x14ac:dyDescent="0.25">
      <c r="W231" s="56">
        <v>1</v>
      </c>
      <c r="X231" s="56" t="s">
        <v>550</v>
      </c>
      <c r="Y231" s="56" t="s">
        <v>279</v>
      </c>
      <c r="Z231" s="56">
        <v>1.1000000000000001</v>
      </c>
      <c r="AA231" s="85" t="s">
        <v>880</v>
      </c>
      <c r="AB231" s="56" t="str">
        <f t="shared" si="56"/>
        <v>NO</v>
      </c>
      <c r="AC231" s="56">
        <f>COUNTIFS('CMMI-to-NIST'!$D$3:$D$1000,$AA231,'CMMI-to-NIST'!$F$3:$F$1000,$AM$47)</f>
        <v>0</v>
      </c>
      <c r="AD231" s="56">
        <f t="shared" si="61"/>
        <v>0</v>
      </c>
      <c r="AE231" s="56" t="str">
        <f t="shared" si="57"/>
        <v>YES</v>
      </c>
      <c r="AF231" s="56">
        <f>COUNTIFS('CMMI-to-NIST'!$D$3:$D$1000,$AA231,'CMMI-to-NIST'!$F$3:$F$1000,$AM$48)</f>
        <v>1</v>
      </c>
      <c r="AG231" s="56">
        <f t="shared" si="58"/>
        <v>1</v>
      </c>
      <c r="AH231" s="56" t="str">
        <f t="shared" si="59"/>
        <v>YES</v>
      </c>
      <c r="AI231" s="56">
        <f>COUNTIFS('CMMI-to-NIST'!$D$3:$D$1000,$AA231,'CMMI-to-NIST'!$F$3:$F$1000,$AM$49)</f>
        <v>0</v>
      </c>
      <c r="AJ231" s="86">
        <f t="shared" si="60"/>
        <v>1</v>
      </c>
    </row>
    <row r="232" spans="23:36" x14ac:dyDescent="0.25">
      <c r="W232" s="56">
        <v>1</v>
      </c>
      <c r="X232" s="56" t="s">
        <v>550</v>
      </c>
      <c r="Y232" s="56" t="s">
        <v>279</v>
      </c>
      <c r="Z232" s="56">
        <v>1.2</v>
      </c>
      <c r="AA232" s="85" t="s">
        <v>881</v>
      </c>
      <c r="AB232" s="56" t="str">
        <f t="shared" si="56"/>
        <v>NO</v>
      </c>
      <c r="AC232" s="56">
        <f>COUNTIFS('CMMI-to-NIST'!$D$3:$D$1000,$AA232,'CMMI-to-NIST'!$F$3:$F$1000,$AM$47)</f>
        <v>0</v>
      </c>
      <c r="AD232" s="56">
        <f t="shared" si="61"/>
        <v>0</v>
      </c>
      <c r="AE232" s="56" t="str">
        <f t="shared" si="57"/>
        <v>NO</v>
      </c>
      <c r="AF232" s="56">
        <f>COUNTIFS('CMMI-to-NIST'!$D$3:$D$1000,$AA232,'CMMI-to-NIST'!$F$3:$F$1000,$AM$48)</f>
        <v>0</v>
      </c>
      <c r="AG232" s="56">
        <f t="shared" si="58"/>
        <v>0</v>
      </c>
      <c r="AH232" s="56" t="str">
        <f t="shared" si="59"/>
        <v>NO</v>
      </c>
      <c r="AI232" s="56">
        <f>COUNTIFS('CMMI-to-NIST'!$D$3:$D$1000,$AA232,'CMMI-to-NIST'!$F$3:$F$1000,$AM$49)</f>
        <v>0</v>
      </c>
      <c r="AJ232" s="86">
        <f t="shared" si="60"/>
        <v>0</v>
      </c>
    </row>
    <row r="233" spans="23:36" x14ac:dyDescent="0.25">
      <c r="W233" s="56">
        <v>1</v>
      </c>
      <c r="X233" s="56" t="s">
        <v>550</v>
      </c>
      <c r="Y233" s="56" t="s">
        <v>279</v>
      </c>
      <c r="Z233" s="56">
        <v>1.3</v>
      </c>
      <c r="AA233" s="85" t="s">
        <v>882</v>
      </c>
      <c r="AB233" s="56" t="str">
        <f t="shared" si="56"/>
        <v>NO</v>
      </c>
      <c r="AC233" s="56">
        <f>COUNTIFS('CMMI-to-NIST'!$D$3:$D$1000,$AA233,'CMMI-to-NIST'!$F$3:$F$1000,$AM$47)</f>
        <v>0</v>
      </c>
      <c r="AD233" s="56">
        <f t="shared" si="61"/>
        <v>0</v>
      </c>
      <c r="AE233" s="56" t="str">
        <f t="shared" si="57"/>
        <v>NO</v>
      </c>
      <c r="AF233" s="56">
        <f>COUNTIFS('CMMI-to-NIST'!$D$3:$D$1000,$AA233,'CMMI-to-NIST'!$F$3:$F$1000,$AM$48)</f>
        <v>0</v>
      </c>
      <c r="AG233" s="56">
        <f t="shared" si="58"/>
        <v>0</v>
      </c>
      <c r="AH233" s="56" t="str">
        <f t="shared" si="59"/>
        <v>NO</v>
      </c>
      <c r="AI233" s="56">
        <f>COUNTIFS('CMMI-to-NIST'!$D$3:$D$1000,$AA233,'CMMI-to-NIST'!$F$3:$F$1000,$AM$49)</f>
        <v>0</v>
      </c>
      <c r="AJ233" s="86">
        <f t="shared" si="60"/>
        <v>0</v>
      </c>
    </row>
    <row r="234" spans="23:36" x14ac:dyDescent="0.25">
      <c r="W234" s="56">
        <v>1</v>
      </c>
      <c r="X234" s="56" t="s">
        <v>550</v>
      </c>
      <c r="Y234" s="56" t="s">
        <v>279</v>
      </c>
      <c r="Z234" s="56">
        <v>1.4</v>
      </c>
      <c r="AA234" s="85" t="s">
        <v>883</v>
      </c>
      <c r="AB234" s="56" t="str">
        <f t="shared" si="56"/>
        <v>NO</v>
      </c>
      <c r="AC234" s="56">
        <f>COUNTIFS('CMMI-to-NIST'!$D$3:$D$1000,$AA234,'CMMI-to-NIST'!$F$3:$F$1000,$AM$47)</f>
        <v>0</v>
      </c>
      <c r="AD234" s="56">
        <f t="shared" si="61"/>
        <v>0</v>
      </c>
      <c r="AE234" s="56" t="str">
        <f t="shared" si="57"/>
        <v>NO</v>
      </c>
      <c r="AF234" s="56">
        <f>COUNTIFS('CMMI-to-NIST'!$D$3:$D$1000,$AA234,'CMMI-to-NIST'!$F$3:$F$1000,$AM$48)</f>
        <v>0</v>
      </c>
      <c r="AG234" s="56">
        <f t="shared" si="58"/>
        <v>0</v>
      </c>
      <c r="AH234" s="56" t="str">
        <f t="shared" si="59"/>
        <v>NO</v>
      </c>
      <c r="AI234" s="56">
        <f>COUNTIFS('CMMI-to-NIST'!$D$3:$D$1000,$AA234,'CMMI-to-NIST'!$F$3:$F$1000,$AM$49)</f>
        <v>0</v>
      </c>
      <c r="AJ234" s="86">
        <f t="shared" si="60"/>
        <v>0</v>
      </c>
    </row>
    <row r="235" spans="23:36" x14ac:dyDescent="0.25">
      <c r="W235" s="56">
        <v>2</v>
      </c>
      <c r="X235" s="56" t="s">
        <v>550</v>
      </c>
      <c r="Y235" s="56" t="s">
        <v>279</v>
      </c>
      <c r="Z235" s="56">
        <v>2.1</v>
      </c>
      <c r="AA235" s="85" t="s">
        <v>884</v>
      </c>
      <c r="AB235" s="56" t="str">
        <f t="shared" si="56"/>
        <v>YES</v>
      </c>
      <c r="AC235" s="56">
        <f>COUNTIFS('CMMI-to-NIST'!$D$3:$D$1000,$AA235,'CMMI-to-NIST'!$F$3:$F$1000,$AM$47)</f>
        <v>1</v>
      </c>
      <c r="AD235" s="56">
        <f t="shared" si="61"/>
        <v>1</v>
      </c>
      <c r="AE235" s="56" t="str">
        <f t="shared" si="57"/>
        <v>YES</v>
      </c>
      <c r="AF235" s="56">
        <f>COUNTIFS('CMMI-to-NIST'!$D$3:$D$1000,$AA235,'CMMI-to-NIST'!$F$3:$F$1000,$AM$48)</f>
        <v>2</v>
      </c>
      <c r="AG235" s="56">
        <f t="shared" si="58"/>
        <v>3</v>
      </c>
      <c r="AH235" s="56" t="str">
        <f t="shared" si="59"/>
        <v>YES</v>
      </c>
      <c r="AI235" s="56">
        <f>COUNTIFS('CMMI-to-NIST'!$D$3:$D$1000,$AA235,'CMMI-to-NIST'!$F$3:$F$1000,$AM$49)</f>
        <v>0</v>
      </c>
      <c r="AJ235" s="86">
        <f t="shared" si="60"/>
        <v>3</v>
      </c>
    </row>
    <row r="236" spans="23:36" x14ac:dyDescent="0.25">
      <c r="W236" s="56">
        <v>2</v>
      </c>
      <c r="X236" s="56" t="s">
        <v>550</v>
      </c>
      <c r="Y236" s="56" t="s">
        <v>279</v>
      </c>
      <c r="Z236" s="56">
        <v>2.2000000000000002</v>
      </c>
      <c r="AA236" s="85" t="s">
        <v>885</v>
      </c>
      <c r="AB236" s="56" t="str">
        <f t="shared" si="56"/>
        <v>YES</v>
      </c>
      <c r="AC236" s="56">
        <f>COUNTIFS('CMMI-to-NIST'!$D$3:$D$1000,$AA236,'CMMI-to-NIST'!$F$3:$F$1000,$AM$47)</f>
        <v>1</v>
      </c>
      <c r="AD236" s="56">
        <f t="shared" si="61"/>
        <v>1</v>
      </c>
      <c r="AE236" s="56" t="str">
        <f t="shared" si="57"/>
        <v>YES</v>
      </c>
      <c r="AF236" s="56">
        <f>COUNTIFS('CMMI-to-NIST'!$D$3:$D$1000,$AA236,'CMMI-to-NIST'!$F$3:$F$1000,$AM$48)</f>
        <v>1</v>
      </c>
      <c r="AG236" s="56">
        <f t="shared" si="58"/>
        <v>2</v>
      </c>
      <c r="AH236" s="56" t="str">
        <f t="shared" si="59"/>
        <v>YES</v>
      </c>
      <c r="AI236" s="56">
        <f>COUNTIFS('CMMI-to-NIST'!$D$3:$D$1000,$AA236,'CMMI-to-NIST'!$F$3:$F$1000,$AM$49)</f>
        <v>0</v>
      </c>
      <c r="AJ236" s="86">
        <f t="shared" si="60"/>
        <v>2</v>
      </c>
    </row>
    <row r="237" spans="23:36" x14ac:dyDescent="0.25">
      <c r="W237" s="56">
        <v>2</v>
      </c>
      <c r="X237" s="56" t="s">
        <v>550</v>
      </c>
      <c r="Y237" s="56" t="s">
        <v>279</v>
      </c>
      <c r="Z237" s="56">
        <v>2.2999999999999998</v>
      </c>
      <c r="AA237" s="85" t="s">
        <v>886</v>
      </c>
      <c r="AB237" s="56" t="str">
        <f t="shared" si="56"/>
        <v>NO</v>
      </c>
      <c r="AC237" s="56">
        <f>COUNTIFS('CMMI-to-NIST'!$D$3:$D$1000,$AA237,'CMMI-to-NIST'!$F$3:$F$1000,$AM$47)</f>
        <v>0</v>
      </c>
      <c r="AD237" s="56">
        <f t="shared" si="61"/>
        <v>0</v>
      </c>
      <c r="AE237" s="56" t="str">
        <f t="shared" si="57"/>
        <v>NO</v>
      </c>
      <c r="AF237" s="56">
        <f>COUNTIFS('CMMI-to-NIST'!$D$3:$D$1000,$AA237,'CMMI-to-NIST'!$F$3:$F$1000,$AM$48)</f>
        <v>0</v>
      </c>
      <c r="AG237" s="56">
        <f t="shared" si="58"/>
        <v>0</v>
      </c>
      <c r="AH237" s="56" t="str">
        <f t="shared" si="59"/>
        <v>NO</v>
      </c>
      <c r="AI237" s="56">
        <f>COUNTIFS('CMMI-to-NIST'!$D$3:$D$1000,$AA237,'CMMI-to-NIST'!$F$3:$F$1000,$AM$49)</f>
        <v>0</v>
      </c>
      <c r="AJ237" s="86">
        <f t="shared" si="60"/>
        <v>0</v>
      </c>
    </row>
    <row r="238" spans="23:36" x14ac:dyDescent="0.25">
      <c r="W238" s="56">
        <v>2</v>
      </c>
      <c r="X238" s="56" t="s">
        <v>550</v>
      </c>
      <c r="Y238" s="56" t="s">
        <v>279</v>
      </c>
      <c r="Z238" s="56">
        <v>2.4</v>
      </c>
      <c r="AA238" s="85" t="s">
        <v>887</v>
      </c>
      <c r="AB238" s="56" t="str">
        <f t="shared" si="56"/>
        <v>NO</v>
      </c>
      <c r="AC238" s="56">
        <f>COUNTIFS('CMMI-to-NIST'!$D$3:$D$1000,$AA238,'CMMI-to-NIST'!$F$3:$F$1000,$AM$47)</f>
        <v>0</v>
      </c>
      <c r="AD238" s="56">
        <f t="shared" si="61"/>
        <v>0</v>
      </c>
      <c r="AE238" s="56" t="str">
        <f t="shared" si="57"/>
        <v>NO</v>
      </c>
      <c r="AF238" s="56">
        <f>COUNTIFS('CMMI-to-NIST'!$D$3:$D$1000,$AA238,'CMMI-to-NIST'!$F$3:$F$1000,$AM$48)</f>
        <v>0</v>
      </c>
      <c r="AG238" s="56">
        <f t="shared" si="58"/>
        <v>0</v>
      </c>
      <c r="AH238" s="56" t="str">
        <f t="shared" si="59"/>
        <v>NO</v>
      </c>
      <c r="AI238" s="56">
        <f>COUNTIFS('CMMI-to-NIST'!$D$3:$D$1000,$AA238,'CMMI-to-NIST'!$F$3:$F$1000,$AM$49)</f>
        <v>0</v>
      </c>
      <c r="AJ238" s="86">
        <f t="shared" si="60"/>
        <v>0</v>
      </c>
    </row>
    <row r="239" spans="23:36" x14ac:dyDescent="0.25">
      <c r="W239" s="56">
        <v>2</v>
      </c>
      <c r="X239" s="56" t="s">
        <v>550</v>
      </c>
      <c r="Y239" s="56" t="s">
        <v>279</v>
      </c>
      <c r="Z239" s="56">
        <v>2.5</v>
      </c>
      <c r="AA239" s="85" t="s">
        <v>888</v>
      </c>
      <c r="AB239" s="56" t="str">
        <f t="shared" si="56"/>
        <v>NO</v>
      </c>
      <c r="AC239" s="56">
        <f>COUNTIFS('CMMI-to-NIST'!$D$3:$D$1000,$AA239,'CMMI-to-NIST'!$F$3:$F$1000,$AM$47)</f>
        <v>0</v>
      </c>
      <c r="AD239" s="56">
        <f t="shared" si="61"/>
        <v>0</v>
      </c>
      <c r="AE239" s="56" t="str">
        <f t="shared" si="57"/>
        <v>NO</v>
      </c>
      <c r="AF239" s="56">
        <f>COUNTIFS('CMMI-to-NIST'!$D$3:$D$1000,$AA239,'CMMI-to-NIST'!$F$3:$F$1000,$AM$48)</f>
        <v>0</v>
      </c>
      <c r="AG239" s="56">
        <f t="shared" si="58"/>
        <v>0</v>
      </c>
      <c r="AH239" s="56" t="str">
        <f t="shared" si="59"/>
        <v>NO</v>
      </c>
      <c r="AI239" s="56">
        <f>COUNTIFS('CMMI-to-NIST'!$D$3:$D$1000,$AA239,'CMMI-to-NIST'!$F$3:$F$1000,$AM$49)</f>
        <v>0</v>
      </c>
      <c r="AJ239" s="86">
        <f t="shared" si="60"/>
        <v>0</v>
      </c>
    </row>
    <row r="240" spans="23:36" x14ac:dyDescent="0.25">
      <c r="W240" s="56">
        <v>3</v>
      </c>
      <c r="X240" s="56" t="s">
        <v>550</v>
      </c>
      <c r="Y240" s="56" t="s">
        <v>279</v>
      </c>
      <c r="Z240" s="56">
        <v>3.1</v>
      </c>
      <c r="AA240" s="85" t="s">
        <v>889</v>
      </c>
      <c r="AB240" s="56" t="str">
        <f t="shared" si="56"/>
        <v>NO</v>
      </c>
      <c r="AC240" s="56">
        <f>COUNTIFS('CMMI-to-NIST'!$D$3:$D$1000,$AA240,'CMMI-to-NIST'!$F$3:$F$1000,$AM$47)</f>
        <v>0</v>
      </c>
      <c r="AD240" s="56">
        <f t="shared" si="61"/>
        <v>0</v>
      </c>
      <c r="AE240" s="56" t="str">
        <f t="shared" si="57"/>
        <v>YES</v>
      </c>
      <c r="AF240" s="56">
        <f>COUNTIFS('CMMI-to-NIST'!$D$3:$D$1000,$AA240,'CMMI-to-NIST'!$F$3:$F$1000,$AM$48)</f>
        <v>2</v>
      </c>
      <c r="AG240" s="56">
        <f t="shared" si="58"/>
        <v>2</v>
      </c>
      <c r="AH240" s="56" t="str">
        <f t="shared" si="59"/>
        <v>YES</v>
      </c>
      <c r="AI240" s="56">
        <f>COUNTIFS('CMMI-to-NIST'!$D$3:$D$1000,$AA240,'CMMI-to-NIST'!$F$3:$F$1000,$AM$49)</f>
        <v>0</v>
      </c>
      <c r="AJ240" s="86">
        <f t="shared" si="60"/>
        <v>2</v>
      </c>
    </row>
    <row r="241" spans="23:36" x14ac:dyDescent="0.25">
      <c r="W241" s="56">
        <v>3</v>
      </c>
      <c r="X241" s="56" t="s">
        <v>550</v>
      </c>
      <c r="Y241" s="56" t="s">
        <v>279</v>
      </c>
      <c r="Z241" s="56">
        <v>3.2</v>
      </c>
      <c r="AA241" s="85" t="s">
        <v>890</v>
      </c>
      <c r="AB241" s="56" t="str">
        <f t="shared" si="56"/>
        <v>NO</v>
      </c>
      <c r="AC241" s="56">
        <f>COUNTIFS('CMMI-to-NIST'!$D$3:$D$1000,$AA241,'CMMI-to-NIST'!$F$3:$F$1000,$AM$47)</f>
        <v>0</v>
      </c>
      <c r="AD241" s="56">
        <f t="shared" si="61"/>
        <v>0</v>
      </c>
      <c r="AE241" s="56" t="str">
        <f t="shared" si="57"/>
        <v>YES</v>
      </c>
      <c r="AF241" s="56">
        <f>COUNTIFS('CMMI-to-NIST'!$D$3:$D$1000,$AA241,'CMMI-to-NIST'!$F$3:$F$1000,$AM$48)</f>
        <v>1</v>
      </c>
      <c r="AG241" s="56">
        <f t="shared" si="58"/>
        <v>1</v>
      </c>
      <c r="AH241" s="56" t="str">
        <f t="shared" si="59"/>
        <v>YES</v>
      </c>
      <c r="AI241" s="56">
        <f>COUNTIFS('CMMI-to-NIST'!$D$3:$D$1000,$AA241,'CMMI-to-NIST'!$F$3:$F$1000,$AM$49)</f>
        <v>0</v>
      </c>
      <c r="AJ241" s="86">
        <f t="shared" si="60"/>
        <v>1</v>
      </c>
    </row>
    <row r="242" spans="23:36" x14ac:dyDescent="0.25">
      <c r="W242" s="56">
        <v>4</v>
      </c>
      <c r="X242" s="56" t="s">
        <v>550</v>
      </c>
      <c r="Y242" s="56" t="s">
        <v>279</v>
      </c>
      <c r="Z242" s="56">
        <v>4.0999999999999996</v>
      </c>
      <c r="AA242" s="85" t="s">
        <v>891</v>
      </c>
      <c r="AB242" s="56" t="str">
        <f t="shared" si="56"/>
        <v>NO</v>
      </c>
      <c r="AC242" s="56">
        <f>COUNTIFS('CMMI-to-NIST'!$D$3:$D$1000,$AA242,'CMMI-to-NIST'!$F$3:$F$1000,$AM$47)</f>
        <v>0</v>
      </c>
      <c r="AD242" s="56">
        <f t="shared" si="61"/>
        <v>0</v>
      </c>
      <c r="AE242" s="56" t="str">
        <f t="shared" si="57"/>
        <v>NO</v>
      </c>
      <c r="AF242" s="56">
        <f>COUNTIFS('CMMI-to-NIST'!$D$3:$D$1000,$AA242,'CMMI-to-NIST'!$F$3:$F$1000,$AM$48)</f>
        <v>0</v>
      </c>
      <c r="AG242" s="56">
        <f t="shared" si="58"/>
        <v>0</v>
      </c>
      <c r="AH242" s="56" t="str">
        <f t="shared" si="59"/>
        <v>NO</v>
      </c>
      <c r="AI242" s="56">
        <f>COUNTIFS('CMMI-to-NIST'!$D$3:$D$1000,$AA242,'CMMI-to-NIST'!$F$3:$F$1000,$AM$49)</f>
        <v>0</v>
      </c>
      <c r="AJ242" s="86">
        <f t="shared" si="60"/>
        <v>0</v>
      </c>
    </row>
    <row r="243" spans="23:36" x14ac:dyDescent="0.25">
      <c r="W243" s="56">
        <v>1</v>
      </c>
      <c r="X243" s="56" t="s">
        <v>544</v>
      </c>
      <c r="Y243" s="56" t="s">
        <v>264</v>
      </c>
      <c r="Z243" s="56">
        <v>1.1000000000000001</v>
      </c>
      <c r="AA243" s="85" t="s">
        <v>892</v>
      </c>
      <c r="AB243" s="56" t="str">
        <f t="shared" si="56"/>
        <v>NO</v>
      </c>
      <c r="AC243" s="56">
        <f>COUNTIFS('CMMI-to-NIST'!$D$3:$D$1000,$AA243,'CMMI-to-NIST'!$F$3:$F$1000,$AM$47)</f>
        <v>0</v>
      </c>
      <c r="AD243" s="56">
        <f t="shared" si="61"/>
        <v>0</v>
      </c>
      <c r="AE243" s="56" t="str">
        <f t="shared" si="57"/>
        <v>NO</v>
      </c>
      <c r="AF243" s="56">
        <f>COUNTIFS('CMMI-to-NIST'!$D$3:$D$1000,$AA243,'CMMI-to-NIST'!$F$3:$F$1000,$AM$48)</f>
        <v>0</v>
      </c>
      <c r="AG243" s="56">
        <f t="shared" si="58"/>
        <v>0</v>
      </c>
      <c r="AH243" s="56" t="str">
        <f t="shared" si="59"/>
        <v>NO</v>
      </c>
      <c r="AI243" s="56">
        <f>COUNTIFS('CMMI-to-NIST'!$D$3:$D$1000,$AA243,'CMMI-to-NIST'!$F$3:$F$1000,$AM$49)</f>
        <v>0</v>
      </c>
      <c r="AJ243" s="86">
        <f t="shared" si="60"/>
        <v>0</v>
      </c>
    </row>
    <row r="244" spans="23:36" x14ac:dyDescent="0.25">
      <c r="W244" s="56">
        <v>2</v>
      </c>
      <c r="X244" s="56" t="s">
        <v>544</v>
      </c>
      <c r="Y244" s="56" t="s">
        <v>264</v>
      </c>
      <c r="Z244" s="56">
        <v>2.1</v>
      </c>
      <c r="AA244" s="85" t="s">
        <v>893</v>
      </c>
      <c r="AB244" s="56" t="str">
        <f t="shared" si="56"/>
        <v>NO</v>
      </c>
      <c r="AC244" s="56">
        <f>COUNTIFS('CMMI-to-NIST'!$D$3:$D$1000,$AA244,'CMMI-to-NIST'!$F$3:$F$1000,$AM$47)</f>
        <v>0</v>
      </c>
      <c r="AD244" s="56">
        <f t="shared" si="61"/>
        <v>0</v>
      </c>
      <c r="AE244" s="56" t="str">
        <f t="shared" si="57"/>
        <v>YES</v>
      </c>
      <c r="AF244" s="56">
        <f>COUNTIFS('CMMI-to-NIST'!$D$3:$D$1000,$AA244,'CMMI-to-NIST'!$F$3:$F$1000,$AM$48)</f>
        <v>1</v>
      </c>
      <c r="AG244" s="56">
        <f t="shared" si="58"/>
        <v>1</v>
      </c>
      <c r="AH244" s="56" t="str">
        <f t="shared" si="59"/>
        <v>YES</v>
      </c>
      <c r="AI244" s="56">
        <f>COUNTIFS('CMMI-to-NIST'!$D$3:$D$1000,$AA244,'CMMI-to-NIST'!$F$3:$F$1000,$AM$49)</f>
        <v>0</v>
      </c>
      <c r="AJ244" s="86">
        <f t="shared" si="60"/>
        <v>1</v>
      </c>
    </row>
    <row r="245" spans="23:36" x14ac:dyDescent="0.25">
      <c r="W245" s="56">
        <v>2</v>
      </c>
      <c r="X245" s="56" t="s">
        <v>544</v>
      </c>
      <c r="Y245" s="56" t="s">
        <v>264</v>
      </c>
      <c r="Z245" s="56">
        <v>2.2000000000000002</v>
      </c>
      <c r="AA245" s="85" t="s">
        <v>894</v>
      </c>
      <c r="AB245" s="56" t="str">
        <f t="shared" si="56"/>
        <v>NO</v>
      </c>
      <c r="AC245" s="56">
        <f>COUNTIFS('CMMI-to-NIST'!$D$3:$D$1000,$AA245,'CMMI-to-NIST'!$F$3:$F$1000,$AM$47)</f>
        <v>0</v>
      </c>
      <c r="AD245" s="56">
        <f t="shared" si="61"/>
        <v>0</v>
      </c>
      <c r="AE245" s="56" t="str">
        <f t="shared" si="57"/>
        <v>NO</v>
      </c>
      <c r="AF245" s="56">
        <f>COUNTIFS('CMMI-to-NIST'!$D$3:$D$1000,$AA245,'CMMI-to-NIST'!$F$3:$F$1000,$AM$48)</f>
        <v>0</v>
      </c>
      <c r="AG245" s="56">
        <f t="shared" si="58"/>
        <v>0</v>
      </c>
      <c r="AH245" s="56" t="str">
        <f t="shared" si="59"/>
        <v>NO</v>
      </c>
      <c r="AI245" s="56">
        <f>COUNTIFS('CMMI-to-NIST'!$D$3:$D$1000,$AA245,'CMMI-to-NIST'!$F$3:$F$1000,$AM$49)</f>
        <v>0</v>
      </c>
      <c r="AJ245" s="86">
        <f t="shared" si="60"/>
        <v>0</v>
      </c>
    </row>
    <row r="246" spans="23:36" x14ac:dyDescent="0.25">
      <c r="W246" s="56">
        <v>2</v>
      </c>
      <c r="X246" s="56" t="s">
        <v>544</v>
      </c>
      <c r="Y246" s="56" t="s">
        <v>264</v>
      </c>
      <c r="Z246" s="56">
        <v>2.2999999999999998</v>
      </c>
      <c r="AA246" s="85" t="s">
        <v>895</v>
      </c>
      <c r="AB246" s="56" t="str">
        <f t="shared" si="56"/>
        <v>NO</v>
      </c>
      <c r="AC246" s="56">
        <f>COUNTIFS('CMMI-to-NIST'!$D$3:$D$1000,$AA246,'CMMI-to-NIST'!$F$3:$F$1000,$AM$47)</f>
        <v>0</v>
      </c>
      <c r="AD246" s="56">
        <f t="shared" si="61"/>
        <v>0</v>
      </c>
      <c r="AE246" s="56" t="str">
        <f t="shared" si="57"/>
        <v>NO</v>
      </c>
      <c r="AF246" s="56">
        <f>COUNTIFS('CMMI-to-NIST'!$D$3:$D$1000,$AA246,'CMMI-to-NIST'!$F$3:$F$1000,$AM$48)</f>
        <v>0</v>
      </c>
      <c r="AG246" s="56">
        <f t="shared" si="58"/>
        <v>0</v>
      </c>
      <c r="AH246" s="56" t="str">
        <f t="shared" si="59"/>
        <v>NO</v>
      </c>
      <c r="AI246" s="56">
        <f>COUNTIFS('CMMI-to-NIST'!$D$3:$D$1000,$AA246,'CMMI-to-NIST'!$F$3:$F$1000,$AM$49)</f>
        <v>0</v>
      </c>
      <c r="AJ246" s="86">
        <f t="shared" si="60"/>
        <v>0</v>
      </c>
    </row>
    <row r="247" spans="23:36" x14ac:dyDescent="0.25">
      <c r="W247" s="56">
        <v>2</v>
      </c>
      <c r="X247" s="56" t="s">
        <v>544</v>
      </c>
      <c r="Y247" s="56" t="s">
        <v>264</v>
      </c>
      <c r="Z247" s="56">
        <v>2.4</v>
      </c>
      <c r="AA247" s="85" t="s">
        <v>896</v>
      </c>
      <c r="AB247" s="56" t="str">
        <f t="shared" si="56"/>
        <v>NO</v>
      </c>
      <c r="AC247" s="56">
        <f>COUNTIFS('CMMI-to-NIST'!$D$3:$D$1000,$AA247,'CMMI-to-NIST'!$F$3:$F$1000,$AM$47)</f>
        <v>0</v>
      </c>
      <c r="AD247" s="56">
        <f t="shared" si="61"/>
        <v>0</v>
      </c>
      <c r="AE247" s="56" t="str">
        <f t="shared" si="57"/>
        <v>NO</v>
      </c>
      <c r="AF247" s="56">
        <f>COUNTIFS('CMMI-to-NIST'!$D$3:$D$1000,$AA247,'CMMI-to-NIST'!$F$3:$F$1000,$AM$48)</f>
        <v>0</v>
      </c>
      <c r="AG247" s="56">
        <f t="shared" si="58"/>
        <v>0</v>
      </c>
      <c r="AH247" s="56" t="str">
        <f t="shared" si="59"/>
        <v>NO</v>
      </c>
      <c r="AI247" s="56">
        <f>COUNTIFS('CMMI-to-NIST'!$D$3:$D$1000,$AA247,'CMMI-to-NIST'!$F$3:$F$1000,$AM$49)</f>
        <v>0</v>
      </c>
      <c r="AJ247" s="86">
        <f t="shared" si="60"/>
        <v>0</v>
      </c>
    </row>
    <row r="248" spans="23:36" x14ac:dyDescent="0.25">
      <c r="W248" s="56">
        <v>2</v>
      </c>
      <c r="X248" s="56" t="s">
        <v>544</v>
      </c>
      <c r="Y248" s="56" t="s">
        <v>264</v>
      </c>
      <c r="Z248" s="56">
        <v>2.5</v>
      </c>
      <c r="AA248" s="85" t="s">
        <v>897</v>
      </c>
      <c r="AB248" s="56" t="str">
        <f t="shared" si="56"/>
        <v>NO</v>
      </c>
      <c r="AC248" s="56">
        <f>COUNTIFS('CMMI-to-NIST'!$D$3:$D$1000,$AA248,'CMMI-to-NIST'!$F$3:$F$1000,$AM$47)</f>
        <v>0</v>
      </c>
      <c r="AD248" s="56">
        <f t="shared" si="61"/>
        <v>0</v>
      </c>
      <c r="AE248" s="56" t="str">
        <f t="shared" si="57"/>
        <v>NO</v>
      </c>
      <c r="AF248" s="56">
        <f>COUNTIFS('CMMI-to-NIST'!$D$3:$D$1000,$AA248,'CMMI-to-NIST'!$F$3:$F$1000,$AM$48)</f>
        <v>0</v>
      </c>
      <c r="AG248" s="56">
        <f t="shared" si="58"/>
        <v>0</v>
      </c>
      <c r="AH248" s="56" t="str">
        <f t="shared" si="59"/>
        <v>NO</v>
      </c>
      <c r="AI248" s="56">
        <f>COUNTIFS('CMMI-to-NIST'!$D$3:$D$1000,$AA248,'CMMI-to-NIST'!$F$3:$F$1000,$AM$49)</f>
        <v>0</v>
      </c>
      <c r="AJ248" s="86">
        <f t="shared" si="60"/>
        <v>0</v>
      </c>
    </row>
    <row r="249" spans="23:36" x14ac:dyDescent="0.25">
      <c r="W249" s="56">
        <v>2</v>
      </c>
      <c r="X249" s="56" t="s">
        <v>544</v>
      </c>
      <c r="Y249" s="56" t="s">
        <v>264</v>
      </c>
      <c r="Z249" s="56">
        <v>2.6</v>
      </c>
      <c r="AA249" s="85" t="s">
        <v>898</v>
      </c>
      <c r="AB249" s="56" t="str">
        <f t="shared" si="56"/>
        <v>NO</v>
      </c>
      <c r="AC249" s="56">
        <f>COUNTIFS('CMMI-to-NIST'!$D$3:$D$1000,$AA249,'CMMI-to-NIST'!$F$3:$F$1000,$AM$47)</f>
        <v>0</v>
      </c>
      <c r="AD249" s="56">
        <f t="shared" si="61"/>
        <v>0</v>
      </c>
      <c r="AE249" s="56" t="str">
        <f t="shared" si="57"/>
        <v>NO</v>
      </c>
      <c r="AF249" s="56">
        <f>COUNTIFS('CMMI-to-NIST'!$D$3:$D$1000,$AA249,'CMMI-to-NIST'!$F$3:$F$1000,$AM$48)</f>
        <v>0</v>
      </c>
      <c r="AG249" s="56">
        <f t="shared" si="58"/>
        <v>0</v>
      </c>
      <c r="AH249" s="56" t="str">
        <f t="shared" si="59"/>
        <v>NO</v>
      </c>
      <c r="AI249" s="56">
        <f>COUNTIFS('CMMI-to-NIST'!$D$3:$D$1000,$AA249,'CMMI-to-NIST'!$F$3:$F$1000,$AM$49)</f>
        <v>0</v>
      </c>
      <c r="AJ249" s="86">
        <f t="shared" si="60"/>
        <v>0</v>
      </c>
    </row>
    <row r="250" spans="23:36" x14ac:dyDescent="0.25">
      <c r="W250" s="56">
        <v>3</v>
      </c>
      <c r="X250" s="56" t="s">
        <v>544</v>
      </c>
      <c r="Y250" s="56" t="s">
        <v>264</v>
      </c>
      <c r="Z250" s="56">
        <v>3.1</v>
      </c>
      <c r="AA250" s="85" t="s">
        <v>899</v>
      </c>
      <c r="AB250" s="56" t="str">
        <f t="shared" si="56"/>
        <v>NO</v>
      </c>
      <c r="AC250" s="56">
        <f>COUNTIFS('CMMI-to-NIST'!$D$3:$D$1000,$AA250,'CMMI-to-NIST'!$F$3:$F$1000,$AM$47)</f>
        <v>0</v>
      </c>
      <c r="AD250" s="56">
        <f t="shared" si="61"/>
        <v>0</v>
      </c>
      <c r="AE250" s="56" t="str">
        <f t="shared" si="57"/>
        <v>NO</v>
      </c>
      <c r="AF250" s="56">
        <f>COUNTIFS('CMMI-to-NIST'!$D$3:$D$1000,$AA250,'CMMI-to-NIST'!$F$3:$F$1000,$AM$48)</f>
        <v>0</v>
      </c>
      <c r="AG250" s="56">
        <f t="shared" si="58"/>
        <v>0</v>
      </c>
      <c r="AH250" s="56" t="str">
        <f t="shared" si="59"/>
        <v>NO</v>
      </c>
      <c r="AI250" s="56">
        <f>COUNTIFS('CMMI-to-NIST'!$D$3:$D$1000,$AA250,'CMMI-to-NIST'!$F$3:$F$1000,$AM$49)</f>
        <v>0</v>
      </c>
      <c r="AJ250" s="86">
        <f t="shared" si="60"/>
        <v>0</v>
      </c>
    </row>
    <row r="251" spans="23:36" x14ac:dyDescent="0.25">
      <c r="W251" s="56">
        <v>1</v>
      </c>
      <c r="X251" s="56" t="s">
        <v>544</v>
      </c>
      <c r="Y251" s="56" t="s">
        <v>273</v>
      </c>
      <c r="Z251" s="56">
        <v>1.1000000000000001</v>
      </c>
      <c r="AA251" s="85" t="s">
        <v>900</v>
      </c>
      <c r="AB251" s="56" t="str">
        <f t="shared" si="56"/>
        <v>NO</v>
      </c>
      <c r="AC251" s="56">
        <f>COUNTIFS('CMMI-to-NIST'!$D$3:$D$1000,$AA251,'CMMI-to-NIST'!$F$3:$F$1000,$AM$47)</f>
        <v>0</v>
      </c>
      <c r="AD251" s="56">
        <f t="shared" si="61"/>
        <v>0</v>
      </c>
      <c r="AE251" s="56" t="str">
        <f t="shared" si="57"/>
        <v>NO</v>
      </c>
      <c r="AF251" s="56">
        <f>COUNTIFS('CMMI-to-NIST'!$D$3:$D$1000,$AA251,'CMMI-to-NIST'!$F$3:$F$1000,$AM$48)</f>
        <v>0</v>
      </c>
      <c r="AG251" s="56">
        <f t="shared" si="58"/>
        <v>0</v>
      </c>
      <c r="AH251" s="56" t="str">
        <f t="shared" si="59"/>
        <v>NO</v>
      </c>
      <c r="AI251" s="56">
        <f>COUNTIFS('CMMI-to-NIST'!$D$3:$D$1000,$AA251,'CMMI-to-NIST'!$F$3:$F$1000,$AM$49)</f>
        <v>0</v>
      </c>
      <c r="AJ251" s="86">
        <f t="shared" si="60"/>
        <v>0</v>
      </c>
    </row>
    <row r="252" spans="23:36" x14ac:dyDescent="0.25">
      <c r="W252" s="56">
        <v>2</v>
      </c>
      <c r="X252" s="56" t="s">
        <v>544</v>
      </c>
      <c r="Y252" s="56" t="s">
        <v>273</v>
      </c>
      <c r="Z252" s="56">
        <v>2.1</v>
      </c>
      <c r="AA252" s="85" t="s">
        <v>901</v>
      </c>
      <c r="AB252" s="56" t="str">
        <f t="shared" si="56"/>
        <v>NO</v>
      </c>
      <c r="AC252" s="56">
        <f>COUNTIFS('CMMI-to-NIST'!$D$3:$D$1000,$AA252,'CMMI-to-NIST'!$F$3:$F$1000,$AM$47)</f>
        <v>0</v>
      </c>
      <c r="AD252" s="56">
        <f t="shared" si="61"/>
        <v>0</v>
      </c>
      <c r="AE252" s="56" t="str">
        <f t="shared" si="57"/>
        <v>NO</v>
      </c>
      <c r="AF252" s="56">
        <f>COUNTIFS('CMMI-to-NIST'!$D$3:$D$1000,$AA252,'CMMI-to-NIST'!$F$3:$F$1000,$AM$48)</f>
        <v>0</v>
      </c>
      <c r="AG252" s="56">
        <f t="shared" si="58"/>
        <v>0</v>
      </c>
      <c r="AH252" s="56" t="str">
        <f t="shared" si="59"/>
        <v>NO</v>
      </c>
      <c r="AI252" s="56">
        <f>COUNTIFS('CMMI-to-NIST'!$D$3:$D$1000,$AA252,'CMMI-to-NIST'!$F$3:$F$1000,$AM$49)</f>
        <v>0</v>
      </c>
      <c r="AJ252" s="86">
        <f t="shared" si="60"/>
        <v>0</v>
      </c>
    </row>
    <row r="253" spans="23:36" x14ac:dyDescent="0.25">
      <c r="W253" s="56">
        <v>2</v>
      </c>
      <c r="X253" s="56" t="s">
        <v>544</v>
      </c>
      <c r="Y253" s="56" t="s">
        <v>273</v>
      </c>
      <c r="Z253" s="56">
        <v>2.2000000000000002</v>
      </c>
      <c r="AA253" s="85" t="s">
        <v>902</v>
      </c>
      <c r="AB253" s="56" t="str">
        <f t="shared" si="56"/>
        <v>NO</v>
      </c>
      <c r="AC253" s="56">
        <f>COUNTIFS('CMMI-to-NIST'!$D$3:$D$1000,$AA253,'CMMI-to-NIST'!$F$3:$F$1000,$AM$47)</f>
        <v>0</v>
      </c>
      <c r="AD253" s="56">
        <f t="shared" si="61"/>
        <v>0</v>
      </c>
      <c r="AE253" s="56" t="str">
        <f t="shared" si="57"/>
        <v>NO</v>
      </c>
      <c r="AF253" s="56">
        <f>COUNTIFS('CMMI-to-NIST'!$D$3:$D$1000,$AA253,'CMMI-to-NIST'!$F$3:$F$1000,$AM$48)</f>
        <v>0</v>
      </c>
      <c r="AG253" s="56">
        <f t="shared" si="58"/>
        <v>0</v>
      </c>
      <c r="AH253" s="56" t="str">
        <f t="shared" si="59"/>
        <v>NO</v>
      </c>
      <c r="AI253" s="56">
        <f>COUNTIFS('CMMI-to-NIST'!$D$3:$D$1000,$AA253,'CMMI-to-NIST'!$F$3:$F$1000,$AM$49)</f>
        <v>0</v>
      </c>
      <c r="AJ253" s="86">
        <f t="shared" si="60"/>
        <v>0</v>
      </c>
    </row>
    <row r="254" spans="23:36" x14ac:dyDescent="0.25">
      <c r="W254" s="56">
        <v>2</v>
      </c>
      <c r="X254" s="56" t="s">
        <v>544</v>
      </c>
      <c r="Y254" s="56" t="s">
        <v>273</v>
      </c>
      <c r="Z254" s="56">
        <v>2.2999999999999998</v>
      </c>
      <c r="AA254" s="85" t="s">
        <v>903</v>
      </c>
      <c r="AB254" s="56" t="str">
        <f t="shared" si="56"/>
        <v>NO</v>
      </c>
      <c r="AC254" s="56">
        <f>COUNTIFS('CMMI-to-NIST'!$D$3:$D$1000,$AA254,'CMMI-to-NIST'!$F$3:$F$1000,$AM$47)</f>
        <v>0</v>
      </c>
      <c r="AD254" s="56">
        <f t="shared" si="61"/>
        <v>0</v>
      </c>
      <c r="AE254" s="56" t="str">
        <f t="shared" si="57"/>
        <v>YES</v>
      </c>
      <c r="AF254" s="56">
        <f>COUNTIFS('CMMI-to-NIST'!$D$3:$D$1000,$AA254,'CMMI-to-NIST'!$F$3:$F$1000,$AM$48)</f>
        <v>1</v>
      </c>
      <c r="AG254" s="56">
        <f t="shared" si="58"/>
        <v>1</v>
      </c>
      <c r="AH254" s="56" t="str">
        <f t="shared" si="59"/>
        <v>YES</v>
      </c>
      <c r="AI254" s="56">
        <f>COUNTIFS('CMMI-to-NIST'!$D$3:$D$1000,$AA254,'CMMI-to-NIST'!$F$3:$F$1000,$AM$49)</f>
        <v>1</v>
      </c>
      <c r="AJ254" s="86">
        <f t="shared" si="60"/>
        <v>2</v>
      </c>
    </row>
    <row r="255" spans="23:36" x14ac:dyDescent="0.25">
      <c r="W255" s="56">
        <v>3</v>
      </c>
      <c r="X255" s="56" t="s">
        <v>544</v>
      </c>
      <c r="Y255" s="56" t="s">
        <v>273</v>
      </c>
      <c r="Z255" s="56">
        <v>3.1</v>
      </c>
      <c r="AA255" s="85" t="s">
        <v>904</v>
      </c>
      <c r="AB255" s="56" t="str">
        <f t="shared" si="56"/>
        <v>NO</v>
      </c>
      <c r="AC255" s="56">
        <f>COUNTIFS('CMMI-to-NIST'!$D$3:$D$1000,$AA255,'CMMI-to-NIST'!$F$3:$F$1000,$AM$47)</f>
        <v>0</v>
      </c>
      <c r="AD255" s="56">
        <f t="shared" si="61"/>
        <v>0</v>
      </c>
      <c r="AE255" s="56" t="str">
        <f t="shared" si="57"/>
        <v>NO</v>
      </c>
      <c r="AF255" s="56">
        <f>COUNTIFS('CMMI-to-NIST'!$D$3:$D$1000,$AA255,'CMMI-to-NIST'!$F$3:$F$1000,$AM$48)</f>
        <v>0</v>
      </c>
      <c r="AG255" s="56">
        <f t="shared" si="58"/>
        <v>0</v>
      </c>
      <c r="AH255" s="56" t="str">
        <f t="shared" si="59"/>
        <v>NO</v>
      </c>
      <c r="AI255" s="56">
        <f>COUNTIFS('CMMI-to-NIST'!$D$3:$D$1000,$AA255,'CMMI-to-NIST'!$F$3:$F$1000,$AM$49)</f>
        <v>0</v>
      </c>
      <c r="AJ255" s="86">
        <f t="shared" si="60"/>
        <v>0</v>
      </c>
    </row>
    <row r="256" spans="23:36" x14ac:dyDescent="0.25">
      <c r="W256" s="56">
        <v>1</v>
      </c>
      <c r="X256" s="56" t="s">
        <v>549</v>
      </c>
      <c r="Y256" s="56" t="s">
        <v>292</v>
      </c>
      <c r="Z256" s="56">
        <v>1.1000000000000001</v>
      </c>
      <c r="AA256" s="85" t="s">
        <v>905</v>
      </c>
      <c r="AB256" s="56" t="str">
        <f t="shared" si="56"/>
        <v>NO</v>
      </c>
      <c r="AC256" s="56">
        <f>COUNTIFS('CMMI-to-NIST'!$D$3:$D$1000,$AA256,'CMMI-to-NIST'!$F$3:$F$1000,$AM$47)</f>
        <v>0</v>
      </c>
      <c r="AD256" s="56">
        <f t="shared" si="61"/>
        <v>0</v>
      </c>
      <c r="AE256" s="56" t="str">
        <f t="shared" si="57"/>
        <v>YES</v>
      </c>
      <c r="AF256" s="56">
        <f>COUNTIFS('CMMI-to-NIST'!$D$3:$D$1000,$AA256,'CMMI-to-NIST'!$F$3:$F$1000,$AM$48)</f>
        <v>1</v>
      </c>
      <c r="AG256" s="56">
        <f t="shared" si="58"/>
        <v>1</v>
      </c>
      <c r="AH256" s="56" t="str">
        <f t="shared" si="59"/>
        <v>YES</v>
      </c>
      <c r="AI256" s="56">
        <f>COUNTIFS('CMMI-to-NIST'!$D$3:$D$1000,$AA256,'CMMI-to-NIST'!$F$3:$F$1000,$AM$49)</f>
        <v>2</v>
      </c>
      <c r="AJ256" s="86">
        <f t="shared" si="60"/>
        <v>3</v>
      </c>
    </row>
    <row r="257" spans="23:36" x14ac:dyDescent="0.25">
      <c r="W257" s="56">
        <v>2</v>
      </c>
      <c r="X257" s="56" t="s">
        <v>549</v>
      </c>
      <c r="Y257" s="56" t="s">
        <v>292</v>
      </c>
      <c r="Z257" s="56">
        <v>2.1</v>
      </c>
      <c r="AA257" s="85" t="s">
        <v>906</v>
      </c>
      <c r="AB257" s="56" t="str">
        <f t="shared" si="56"/>
        <v>NO</v>
      </c>
      <c r="AC257" s="56">
        <f>COUNTIFS('CMMI-to-NIST'!$D$3:$D$1000,$AA257,'CMMI-to-NIST'!$F$3:$F$1000,$AM$47)</f>
        <v>0</v>
      </c>
      <c r="AD257" s="56">
        <f t="shared" si="61"/>
        <v>0</v>
      </c>
      <c r="AE257" s="56" t="str">
        <f t="shared" si="57"/>
        <v>YES</v>
      </c>
      <c r="AF257" s="56">
        <f>COUNTIFS('CMMI-to-NIST'!$D$3:$D$1000,$AA257,'CMMI-to-NIST'!$F$3:$F$1000,$AM$48)</f>
        <v>1</v>
      </c>
      <c r="AG257" s="56">
        <f t="shared" si="58"/>
        <v>1</v>
      </c>
      <c r="AH257" s="56" t="str">
        <f t="shared" si="59"/>
        <v>YES</v>
      </c>
      <c r="AI257" s="56">
        <f>COUNTIFS('CMMI-to-NIST'!$D$3:$D$1000,$AA257,'CMMI-to-NIST'!$F$3:$F$1000,$AM$49)</f>
        <v>1</v>
      </c>
      <c r="AJ257" s="86">
        <f t="shared" si="60"/>
        <v>2</v>
      </c>
    </row>
    <row r="258" spans="23:36" x14ac:dyDescent="0.25">
      <c r="W258" s="56">
        <v>2</v>
      </c>
      <c r="X258" s="56" t="s">
        <v>549</v>
      </c>
      <c r="Y258" s="56" t="s">
        <v>292</v>
      </c>
      <c r="Z258" s="56">
        <v>2.2000000000000002</v>
      </c>
      <c r="AA258" s="85" t="s">
        <v>907</v>
      </c>
      <c r="AB258" s="56" t="str">
        <f t="shared" si="56"/>
        <v>NO</v>
      </c>
      <c r="AC258" s="56">
        <f>COUNTIFS('CMMI-to-NIST'!$D$3:$D$1000,$AA258,'CMMI-to-NIST'!$F$3:$F$1000,$AM$47)</f>
        <v>0</v>
      </c>
      <c r="AD258" s="56">
        <f t="shared" si="61"/>
        <v>0</v>
      </c>
      <c r="AE258" s="56" t="str">
        <f t="shared" si="57"/>
        <v>YES</v>
      </c>
      <c r="AF258" s="56">
        <f>COUNTIFS('CMMI-to-NIST'!$D$3:$D$1000,$AA258,'CMMI-to-NIST'!$F$3:$F$1000,$AM$48)</f>
        <v>2</v>
      </c>
      <c r="AG258" s="56">
        <f t="shared" si="58"/>
        <v>2</v>
      </c>
      <c r="AH258" s="56" t="str">
        <f t="shared" si="59"/>
        <v>YES</v>
      </c>
      <c r="AI258" s="56">
        <f>COUNTIFS('CMMI-to-NIST'!$D$3:$D$1000,$AA258,'CMMI-to-NIST'!$F$3:$F$1000,$AM$49)</f>
        <v>1</v>
      </c>
      <c r="AJ258" s="86">
        <f t="shared" si="60"/>
        <v>3</v>
      </c>
    </row>
    <row r="259" spans="23:36" x14ac:dyDescent="0.25">
      <c r="W259" s="56">
        <v>2</v>
      </c>
      <c r="X259" s="56" t="s">
        <v>549</v>
      </c>
      <c r="Y259" s="56" t="s">
        <v>292</v>
      </c>
      <c r="Z259" s="56">
        <v>2.2999999999999998</v>
      </c>
      <c r="AA259" s="85" t="s">
        <v>908</v>
      </c>
      <c r="AB259" s="56" t="str">
        <f t="shared" si="56"/>
        <v>NO</v>
      </c>
      <c r="AC259" s="56">
        <f>COUNTIFS('CMMI-to-NIST'!$D$3:$D$1000,$AA259,'CMMI-to-NIST'!$F$3:$F$1000,$AM$47)</f>
        <v>0</v>
      </c>
      <c r="AD259" s="56">
        <f t="shared" si="61"/>
        <v>0</v>
      </c>
      <c r="AE259" s="56" t="str">
        <f t="shared" si="57"/>
        <v>YES</v>
      </c>
      <c r="AF259" s="56">
        <f>COUNTIFS('CMMI-to-NIST'!$D$3:$D$1000,$AA259,'CMMI-to-NIST'!$F$3:$F$1000,$AM$48)</f>
        <v>1</v>
      </c>
      <c r="AG259" s="56">
        <f t="shared" si="58"/>
        <v>1</v>
      </c>
      <c r="AH259" s="56" t="str">
        <f t="shared" si="59"/>
        <v>YES</v>
      </c>
      <c r="AI259" s="56">
        <f>COUNTIFS('CMMI-to-NIST'!$D$3:$D$1000,$AA259,'CMMI-to-NIST'!$F$3:$F$1000,$AM$49)</f>
        <v>0</v>
      </c>
      <c r="AJ259" s="86">
        <f t="shared" si="60"/>
        <v>1</v>
      </c>
    </row>
    <row r="260" spans="23:36" x14ac:dyDescent="0.25">
      <c r="W260" s="56">
        <v>3</v>
      </c>
      <c r="X260" s="56" t="s">
        <v>549</v>
      </c>
      <c r="Y260" s="56" t="s">
        <v>292</v>
      </c>
      <c r="Z260" s="56">
        <v>3.1</v>
      </c>
      <c r="AA260" s="85" t="s">
        <v>909</v>
      </c>
      <c r="AB260" s="56" t="str">
        <f t="shared" ref="AB260:AB279" si="62">IF(AC260&gt;0, "YES", "NO")</f>
        <v>NO</v>
      </c>
      <c r="AC260" s="56">
        <f>COUNTIFS('CMMI-to-NIST'!$D$3:$D$1000,$AA260,'CMMI-to-NIST'!$F$3:$F$1000,$AM$47)</f>
        <v>0</v>
      </c>
      <c r="AD260" s="56">
        <f t="shared" si="61"/>
        <v>0</v>
      </c>
      <c r="AE260" s="56" t="str">
        <f t="shared" ref="AE260:AE279" si="63">IF(AG260&gt;0, "YES", "NO")</f>
        <v>YES</v>
      </c>
      <c r="AF260" s="56">
        <f>COUNTIFS('CMMI-to-NIST'!$D$3:$D$1000,$AA260,'CMMI-to-NIST'!$F$3:$F$1000,$AM$48)</f>
        <v>1</v>
      </c>
      <c r="AG260" s="56">
        <f t="shared" ref="AG260:AG279" si="64">SUM(AC260,AF260)</f>
        <v>1</v>
      </c>
      <c r="AH260" s="56" t="str">
        <f t="shared" ref="AH260:AH279" si="65">IF(AJ260&gt;0, "YES", "NO")</f>
        <v>YES</v>
      </c>
      <c r="AI260" s="56">
        <f>COUNTIFS('CMMI-to-NIST'!$D$3:$D$1000,$AA260,'CMMI-to-NIST'!$F$3:$F$1000,$AM$49)</f>
        <v>2</v>
      </c>
      <c r="AJ260" s="86">
        <f t="shared" ref="AJ260:AJ279" si="66">SUM(AC260,AF260,AI260)</f>
        <v>3</v>
      </c>
    </row>
    <row r="261" spans="23:36" x14ac:dyDescent="0.25">
      <c r="W261" s="56">
        <v>3</v>
      </c>
      <c r="X261" s="56" t="s">
        <v>549</v>
      </c>
      <c r="Y261" s="56" t="s">
        <v>292</v>
      </c>
      <c r="Z261" s="56">
        <v>3.2</v>
      </c>
      <c r="AA261" s="85" t="s">
        <v>910</v>
      </c>
      <c r="AB261" s="56" t="str">
        <f t="shared" si="62"/>
        <v>NO</v>
      </c>
      <c r="AC261" s="56">
        <f>COUNTIFS('CMMI-to-NIST'!$D$3:$D$1000,$AA261,'CMMI-to-NIST'!$F$3:$F$1000,$AM$47)</f>
        <v>0</v>
      </c>
      <c r="AD261" s="56">
        <f t="shared" ref="AD261:AD279" si="67">SUM(AC261)</f>
        <v>0</v>
      </c>
      <c r="AE261" s="56" t="str">
        <f t="shared" si="63"/>
        <v>YES</v>
      </c>
      <c r="AF261" s="56">
        <f>COUNTIFS('CMMI-to-NIST'!$D$3:$D$1000,$AA261,'CMMI-to-NIST'!$F$3:$F$1000,$AM$48)</f>
        <v>1</v>
      </c>
      <c r="AG261" s="56">
        <f t="shared" si="64"/>
        <v>1</v>
      </c>
      <c r="AH261" s="56" t="str">
        <f t="shared" si="65"/>
        <v>YES</v>
      </c>
      <c r="AI261" s="56">
        <f>COUNTIFS('CMMI-to-NIST'!$D$3:$D$1000,$AA261,'CMMI-to-NIST'!$F$3:$F$1000,$AM$49)</f>
        <v>0</v>
      </c>
      <c r="AJ261" s="86">
        <f t="shared" si="66"/>
        <v>1</v>
      </c>
    </row>
    <row r="262" spans="23:36" x14ac:dyDescent="0.25">
      <c r="W262" s="56">
        <v>3</v>
      </c>
      <c r="X262" s="56" t="s">
        <v>549</v>
      </c>
      <c r="Y262" s="56" t="s">
        <v>292</v>
      </c>
      <c r="Z262" s="56">
        <v>3.3</v>
      </c>
      <c r="AA262" s="85" t="s">
        <v>911</v>
      </c>
      <c r="AB262" s="56" t="str">
        <f t="shared" si="62"/>
        <v>YES</v>
      </c>
      <c r="AC262" s="56">
        <f>COUNTIFS('CMMI-to-NIST'!$D$3:$D$1000,$AA262,'CMMI-to-NIST'!$F$3:$F$1000,$AM$47)</f>
        <v>2</v>
      </c>
      <c r="AD262" s="56">
        <f t="shared" si="67"/>
        <v>2</v>
      </c>
      <c r="AE262" s="56" t="str">
        <f t="shared" si="63"/>
        <v>YES</v>
      </c>
      <c r="AF262" s="56">
        <f>COUNTIFS('CMMI-to-NIST'!$D$3:$D$1000,$AA262,'CMMI-to-NIST'!$F$3:$F$1000,$AM$48)</f>
        <v>1</v>
      </c>
      <c r="AG262" s="56">
        <f t="shared" si="64"/>
        <v>3</v>
      </c>
      <c r="AH262" s="56" t="str">
        <f t="shared" si="65"/>
        <v>YES</v>
      </c>
      <c r="AI262" s="56">
        <f>COUNTIFS('CMMI-to-NIST'!$D$3:$D$1000,$AA262,'CMMI-to-NIST'!$F$3:$F$1000,$AM$49)</f>
        <v>1</v>
      </c>
      <c r="AJ262" s="86">
        <f t="shared" si="66"/>
        <v>4</v>
      </c>
    </row>
    <row r="263" spans="23:36" x14ac:dyDescent="0.25">
      <c r="W263" s="56">
        <v>3</v>
      </c>
      <c r="X263" s="56" t="s">
        <v>549</v>
      </c>
      <c r="Y263" s="56" t="s">
        <v>292</v>
      </c>
      <c r="Z263" s="56">
        <v>3.4</v>
      </c>
      <c r="AA263" s="85" t="s">
        <v>912</v>
      </c>
      <c r="AB263" s="56" t="str">
        <f t="shared" si="62"/>
        <v>YES</v>
      </c>
      <c r="AC263" s="56">
        <f>COUNTIFS('CMMI-to-NIST'!$D$3:$D$1000,$AA263,'CMMI-to-NIST'!$F$3:$F$1000,$AM$47)</f>
        <v>1</v>
      </c>
      <c r="AD263" s="56">
        <f t="shared" si="67"/>
        <v>1</v>
      </c>
      <c r="AE263" s="56" t="str">
        <f t="shared" si="63"/>
        <v>YES</v>
      </c>
      <c r="AF263" s="56">
        <f>COUNTIFS('CMMI-to-NIST'!$D$3:$D$1000,$AA263,'CMMI-to-NIST'!$F$3:$F$1000,$AM$48)</f>
        <v>1</v>
      </c>
      <c r="AG263" s="56">
        <f t="shared" si="64"/>
        <v>2</v>
      </c>
      <c r="AH263" s="56" t="str">
        <f t="shared" si="65"/>
        <v>YES</v>
      </c>
      <c r="AI263" s="56">
        <f>COUNTIFS('CMMI-to-NIST'!$D$3:$D$1000,$AA263,'CMMI-to-NIST'!$F$3:$F$1000,$AM$49)</f>
        <v>0</v>
      </c>
      <c r="AJ263" s="86">
        <f t="shared" si="66"/>
        <v>2</v>
      </c>
    </row>
    <row r="264" spans="23:36" x14ac:dyDescent="0.25">
      <c r="W264" s="56">
        <v>3</v>
      </c>
      <c r="X264" s="56" t="s">
        <v>549</v>
      </c>
      <c r="Y264" s="56" t="s">
        <v>292</v>
      </c>
      <c r="Z264" s="56">
        <v>3.5</v>
      </c>
      <c r="AA264" s="85" t="s">
        <v>913</v>
      </c>
      <c r="AB264" s="56" t="str">
        <f t="shared" si="62"/>
        <v>NO</v>
      </c>
      <c r="AC264" s="56">
        <f>COUNTIFS('CMMI-to-NIST'!$D$3:$D$1000,$AA264,'CMMI-to-NIST'!$F$3:$F$1000,$AM$47)</f>
        <v>0</v>
      </c>
      <c r="AD264" s="56">
        <f t="shared" si="67"/>
        <v>0</v>
      </c>
      <c r="AE264" s="56" t="str">
        <f t="shared" si="63"/>
        <v>YES</v>
      </c>
      <c r="AF264" s="56">
        <f>COUNTIFS('CMMI-to-NIST'!$D$3:$D$1000,$AA264,'CMMI-to-NIST'!$F$3:$F$1000,$AM$48)</f>
        <v>1</v>
      </c>
      <c r="AG264" s="56">
        <f t="shared" si="64"/>
        <v>1</v>
      </c>
      <c r="AH264" s="56" t="str">
        <f t="shared" si="65"/>
        <v>YES</v>
      </c>
      <c r="AI264" s="56">
        <f>COUNTIFS('CMMI-to-NIST'!$D$3:$D$1000,$AA264,'CMMI-to-NIST'!$F$3:$F$1000,$AM$49)</f>
        <v>0</v>
      </c>
      <c r="AJ264" s="86">
        <f t="shared" si="66"/>
        <v>1</v>
      </c>
    </row>
    <row r="265" spans="23:36" x14ac:dyDescent="0.25">
      <c r="W265" s="56">
        <v>3</v>
      </c>
      <c r="X265" s="56" t="s">
        <v>549</v>
      </c>
      <c r="Y265" s="56" t="s">
        <v>292</v>
      </c>
      <c r="Z265" s="56">
        <v>3.6</v>
      </c>
      <c r="AA265" s="85" t="s">
        <v>914</v>
      </c>
      <c r="AB265" s="56" t="str">
        <f t="shared" si="62"/>
        <v>NO</v>
      </c>
      <c r="AC265" s="56">
        <f>COUNTIFS('CMMI-to-NIST'!$D$3:$D$1000,$AA265,'CMMI-to-NIST'!$F$3:$F$1000,$AM$47)</f>
        <v>0</v>
      </c>
      <c r="AD265" s="56">
        <f t="shared" si="67"/>
        <v>0</v>
      </c>
      <c r="AE265" s="56" t="str">
        <f t="shared" si="63"/>
        <v>YES</v>
      </c>
      <c r="AF265" s="56">
        <f>COUNTIFS('CMMI-to-NIST'!$D$3:$D$1000,$AA265,'CMMI-to-NIST'!$F$3:$F$1000,$AM$48)</f>
        <v>1</v>
      </c>
      <c r="AG265" s="56">
        <f t="shared" si="64"/>
        <v>1</v>
      </c>
      <c r="AH265" s="56" t="str">
        <f t="shared" si="65"/>
        <v>YES</v>
      </c>
      <c r="AI265" s="56">
        <f>COUNTIFS('CMMI-to-NIST'!$D$3:$D$1000,$AA265,'CMMI-to-NIST'!$F$3:$F$1000,$AM$49)</f>
        <v>1</v>
      </c>
      <c r="AJ265" s="86">
        <f t="shared" si="66"/>
        <v>2</v>
      </c>
    </row>
    <row r="266" spans="23:36" x14ac:dyDescent="0.25">
      <c r="W266" s="56">
        <v>1</v>
      </c>
      <c r="X266" s="56" t="s">
        <v>543</v>
      </c>
      <c r="Y266" s="56" t="s">
        <v>305</v>
      </c>
      <c r="Z266" s="56">
        <v>1.1000000000000001</v>
      </c>
      <c r="AA266" s="85" t="s">
        <v>915</v>
      </c>
      <c r="AB266" s="56" t="str">
        <f t="shared" si="62"/>
        <v>NO</v>
      </c>
      <c r="AC266" s="56">
        <f>COUNTIFS('CMMI-to-NIST'!$D$3:$D$1000,$AA266,'CMMI-to-NIST'!$F$3:$F$1000,$AM$47)</f>
        <v>0</v>
      </c>
      <c r="AD266" s="56">
        <f t="shared" si="67"/>
        <v>0</v>
      </c>
      <c r="AE266" s="56" t="str">
        <f t="shared" si="63"/>
        <v>YES</v>
      </c>
      <c r="AF266" s="56">
        <f>COUNTIFS('CMMI-to-NIST'!$D$3:$D$1000,$AA266,'CMMI-to-NIST'!$F$3:$F$1000,$AM$48)</f>
        <v>4</v>
      </c>
      <c r="AG266" s="56">
        <f t="shared" si="64"/>
        <v>4</v>
      </c>
      <c r="AH266" s="56" t="str">
        <f t="shared" si="65"/>
        <v>YES</v>
      </c>
      <c r="AI266" s="56">
        <f>COUNTIFS('CMMI-to-NIST'!$D$3:$D$1000,$AA266,'CMMI-to-NIST'!$F$3:$F$1000,$AM$49)</f>
        <v>1</v>
      </c>
      <c r="AJ266" s="86">
        <f t="shared" si="66"/>
        <v>5</v>
      </c>
    </row>
    <row r="267" spans="23:36" x14ac:dyDescent="0.25">
      <c r="W267" s="56">
        <v>1</v>
      </c>
      <c r="X267" s="56" t="s">
        <v>543</v>
      </c>
      <c r="Y267" s="56" t="s">
        <v>305</v>
      </c>
      <c r="Z267" s="56">
        <v>1.2</v>
      </c>
      <c r="AA267" s="85" t="s">
        <v>916</v>
      </c>
      <c r="AB267" s="56" t="str">
        <f t="shared" si="62"/>
        <v>NO</v>
      </c>
      <c r="AC267" s="56">
        <f>COUNTIFS('CMMI-to-NIST'!$D$3:$D$1000,$AA267,'CMMI-to-NIST'!$F$3:$F$1000,$AM$47)</f>
        <v>0</v>
      </c>
      <c r="AD267" s="56">
        <f t="shared" si="67"/>
        <v>0</v>
      </c>
      <c r="AE267" s="56" t="str">
        <f t="shared" si="63"/>
        <v>YES</v>
      </c>
      <c r="AF267" s="56">
        <f>COUNTIFS('CMMI-to-NIST'!$D$3:$D$1000,$AA267,'CMMI-to-NIST'!$F$3:$F$1000,$AM$48)</f>
        <v>4</v>
      </c>
      <c r="AG267" s="56">
        <f t="shared" si="64"/>
        <v>4</v>
      </c>
      <c r="AH267" s="56" t="str">
        <f t="shared" si="65"/>
        <v>YES</v>
      </c>
      <c r="AI267" s="56">
        <f>COUNTIFS('CMMI-to-NIST'!$D$3:$D$1000,$AA267,'CMMI-to-NIST'!$F$3:$F$1000,$AM$49)</f>
        <v>2</v>
      </c>
      <c r="AJ267" s="86">
        <f t="shared" si="66"/>
        <v>6</v>
      </c>
    </row>
    <row r="268" spans="23:36" x14ac:dyDescent="0.25">
      <c r="W268" s="56">
        <v>2</v>
      </c>
      <c r="X268" s="56" t="s">
        <v>543</v>
      </c>
      <c r="Y268" s="56" t="s">
        <v>305</v>
      </c>
      <c r="Z268" s="56">
        <v>2.1</v>
      </c>
      <c r="AA268" s="85" t="s">
        <v>917</v>
      </c>
      <c r="AB268" s="56" t="str">
        <f t="shared" si="62"/>
        <v>YES</v>
      </c>
      <c r="AC268" s="56">
        <f>COUNTIFS('CMMI-to-NIST'!$D$3:$D$1000,$AA268,'CMMI-to-NIST'!$F$3:$F$1000,$AM$47)</f>
        <v>2</v>
      </c>
      <c r="AD268" s="56">
        <f t="shared" si="67"/>
        <v>2</v>
      </c>
      <c r="AE268" s="56" t="str">
        <f t="shared" si="63"/>
        <v>YES</v>
      </c>
      <c r="AF268" s="56">
        <f>COUNTIFS('CMMI-to-NIST'!$D$3:$D$1000,$AA268,'CMMI-to-NIST'!$F$3:$F$1000,$AM$48)</f>
        <v>3</v>
      </c>
      <c r="AG268" s="56">
        <f t="shared" si="64"/>
        <v>5</v>
      </c>
      <c r="AH268" s="56" t="str">
        <f t="shared" si="65"/>
        <v>YES</v>
      </c>
      <c r="AI268" s="56">
        <f>COUNTIFS('CMMI-to-NIST'!$D$3:$D$1000,$AA268,'CMMI-to-NIST'!$F$3:$F$1000,$AM$49)</f>
        <v>0</v>
      </c>
      <c r="AJ268" s="86">
        <f t="shared" si="66"/>
        <v>5</v>
      </c>
    </row>
    <row r="269" spans="23:36" x14ac:dyDescent="0.25">
      <c r="W269" s="56">
        <v>2</v>
      </c>
      <c r="X269" s="56" t="s">
        <v>543</v>
      </c>
      <c r="Y269" s="56" t="s">
        <v>305</v>
      </c>
      <c r="Z269" s="56">
        <v>2.2000000000000002</v>
      </c>
      <c r="AA269" s="85" t="s">
        <v>918</v>
      </c>
      <c r="AB269" s="56" t="str">
        <f t="shared" si="62"/>
        <v>YES</v>
      </c>
      <c r="AC269" s="56">
        <f>COUNTIFS('CMMI-to-NIST'!$D$3:$D$1000,$AA269,'CMMI-to-NIST'!$F$3:$F$1000,$AM$47)</f>
        <v>2</v>
      </c>
      <c r="AD269" s="56">
        <f t="shared" si="67"/>
        <v>2</v>
      </c>
      <c r="AE269" s="56" t="str">
        <f t="shared" si="63"/>
        <v>YES</v>
      </c>
      <c r="AF269" s="56">
        <f>COUNTIFS('CMMI-to-NIST'!$D$3:$D$1000,$AA269,'CMMI-to-NIST'!$F$3:$F$1000,$AM$48)</f>
        <v>2</v>
      </c>
      <c r="AG269" s="56">
        <f t="shared" si="64"/>
        <v>4</v>
      </c>
      <c r="AH269" s="56" t="str">
        <f t="shared" si="65"/>
        <v>YES</v>
      </c>
      <c r="AI269" s="56">
        <f>COUNTIFS('CMMI-to-NIST'!$D$3:$D$1000,$AA269,'CMMI-to-NIST'!$F$3:$F$1000,$AM$49)</f>
        <v>0</v>
      </c>
      <c r="AJ269" s="86">
        <f t="shared" si="66"/>
        <v>4</v>
      </c>
    </row>
    <row r="270" spans="23:36" x14ac:dyDescent="0.25">
      <c r="W270" s="56">
        <v>2</v>
      </c>
      <c r="X270" s="56" t="s">
        <v>543</v>
      </c>
      <c r="Y270" s="56" t="s">
        <v>305</v>
      </c>
      <c r="Z270" s="56">
        <v>2.2999999999999998</v>
      </c>
      <c r="AA270" s="85" t="s">
        <v>919</v>
      </c>
      <c r="AB270" s="56" t="str">
        <f t="shared" si="62"/>
        <v>YES</v>
      </c>
      <c r="AC270" s="56">
        <f>COUNTIFS('CMMI-to-NIST'!$D$3:$D$1000,$AA270,'CMMI-to-NIST'!$F$3:$F$1000,$AM$47)</f>
        <v>2</v>
      </c>
      <c r="AD270" s="56">
        <f t="shared" si="67"/>
        <v>2</v>
      </c>
      <c r="AE270" s="56" t="str">
        <f t="shared" si="63"/>
        <v>YES</v>
      </c>
      <c r="AF270" s="56">
        <f>COUNTIFS('CMMI-to-NIST'!$D$3:$D$1000,$AA270,'CMMI-to-NIST'!$F$3:$F$1000,$AM$48)</f>
        <v>1</v>
      </c>
      <c r="AG270" s="56">
        <f t="shared" si="64"/>
        <v>3</v>
      </c>
      <c r="AH270" s="56" t="str">
        <f t="shared" si="65"/>
        <v>YES</v>
      </c>
      <c r="AI270" s="56">
        <f>COUNTIFS('CMMI-to-NIST'!$D$3:$D$1000,$AA270,'CMMI-to-NIST'!$F$3:$F$1000,$AM$49)</f>
        <v>1</v>
      </c>
      <c r="AJ270" s="86">
        <f t="shared" si="66"/>
        <v>4</v>
      </c>
    </row>
    <row r="271" spans="23:36" x14ac:dyDescent="0.25">
      <c r="W271" s="56">
        <v>3</v>
      </c>
      <c r="X271" s="56" t="s">
        <v>543</v>
      </c>
      <c r="Y271" s="56" t="s">
        <v>305</v>
      </c>
      <c r="Z271" s="56">
        <v>3.1</v>
      </c>
      <c r="AA271" s="85" t="s">
        <v>920</v>
      </c>
      <c r="AB271" s="56" t="str">
        <f t="shared" si="62"/>
        <v>YES</v>
      </c>
      <c r="AC271" s="56">
        <f>COUNTIFS('CMMI-to-NIST'!$D$3:$D$1000,$AA271,'CMMI-to-NIST'!$F$3:$F$1000,$AM$47)</f>
        <v>3</v>
      </c>
      <c r="AD271" s="56">
        <f t="shared" si="67"/>
        <v>3</v>
      </c>
      <c r="AE271" s="56" t="str">
        <f t="shared" si="63"/>
        <v>YES</v>
      </c>
      <c r="AF271" s="56">
        <f>COUNTIFS('CMMI-to-NIST'!$D$3:$D$1000,$AA271,'CMMI-to-NIST'!$F$3:$F$1000,$AM$48)</f>
        <v>1</v>
      </c>
      <c r="AG271" s="56">
        <f t="shared" si="64"/>
        <v>4</v>
      </c>
      <c r="AH271" s="56" t="str">
        <f t="shared" si="65"/>
        <v>YES</v>
      </c>
      <c r="AI271" s="56">
        <f>COUNTIFS('CMMI-to-NIST'!$D$3:$D$1000,$AA271,'CMMI-to-NIST'!$F$3:$F$1000,$AM$49)</f>
        <v>0</v>
      </c>
      <c r="AJ271" s="86">
        <f t="shared" si="66"/>
        <v>4</v>
      </c>
    </row>
    <row r="272" spans="23:36" x14ac:dyDescent="0.25">
      <c r="W272" s="56">
        <v>3</v>
      </c>
      <c r="X272" s="56" t="s">
        <v>543</v>
      </c>
      <c r="Y272" s="56" t="s">
        <v>305</v>
      </c>
      <c r="Z272" s="56">
        <v>3.2</v>
      </c>
      <c r="AA272" s="85" t="s">
        <v>921</v>
      </c>
      <c r="AB272" s="56" t="str">
        <f t="shared" si="62"/>
        <v>NO</v>
      </c>
      <c r="AC272" s="56">
        <f>COUNTIFS('CMMI-to-NIST'!$D$3:$D$1000,$AA272,'CMMI-to-NIST'!$F$3:$F$1000,$AM$47)</f>
        <v>0</v>
      </c>
      <c r="AD272" s="56">
        <f t="shared" si="67"/>
        <v>0</v>
      </c>
      <c r="AE272" s="56" t="str">
        <f t="shared" si="63"/>
        <v>YES</v>
      </c>
      <c r="AF272" s="56">
        <f>COUNTIFS('CMMI-to-NIST'!$D$3:$D$1000,$AA272,'CMMI-to-NIST'!$F$3:$F$1000,$AM$48)</f>
        <v>2</v>
      </c>
      <c r="AG272" s="56">
        <f t="shared" si="64"/>
        <v>2</v>
      </c>
      <c r="AH272" s="56" t="str">
        <f t="shared" si="65"/>
        <v>YES</v>
      </c>
      <c r="AI272" s="56">
        <f>COUNTIFS('CMMI-to-NIST'!$D$3:$D$1000,$AA272,'CMMI-to-NIST'!$F$3:$F$1000,$AM$49)</f>
        <v>0</v>
      </c>
      <c r="AJ272" s="86">
        <f t="shared" si="66"/>
        <v>2</v>
      </c>
    </row>
    <row r="273" spans="23:36" x14ac:dyDescent="0.25">
      <c r="W273" s="56">
        <v>1</v>
      </c>
      <c r="X273" s="56" t="s">
        <v>551</v>
      </c>
      <c r="Y273" s="56" t="s">
        <v>313</v>
      </c>
      <c r="Z273" s="56">
        <v>1.1000000000000001</v>
      </c>
      <c r="AA273" s="85" t="s">
        <v>922</v>
      </c>
      <c r="AB273" s="56" t="str">
        <f t="shared" si="62"/>
        <v>NO</v>
      </c>
      <c r="AC273" s="56">
        <f>COUNTIFS('CMMI-to-NIST'!$D$3:$D$1000,$AA273,'CMMI-to-NIST'!$F$3:$F$1000,$AM$47)</f>
        <v>0</v>
      </c>
      <c r="AD273" s="56">
        <f t="shared" si="67"/>
        <v>0</v>
      </c>
      <c r="AE273" s="56" t="str">
        <f t="shared" si="63"/>
        <v>NO</v>
      </c>
      <c r="AF273" s="56">
        <f>COUNTIFS('CMMI-to-NIST'!$D$3:$D$1000,$AA273,'CMMI-to-NIST'!$F$3:$F$1000,$AM$48)</f>
        <v>0</v>
      </c>
      <c r="AG273" s="56">
        <f t="shared" si="64"/>
        <v>0</v>
      </c>
      <c r="AH273" s="56" t="str">
        <f t="shared" si="65"/>
        <v>NO</v>
      </c>
      <c r="AI273" s="56">
        <f>COUNTIFS('CMMI-to-NIST'!$D$3:$D$1000,$AA273,'CMMI-to-NIST'!$F$3:$F$1000,$AM$49)</f>
        <v>0</v>
      </c>
      <c r="AJ273" s="86">
        <f t="shared" si="66"/>
        <v>0</v>
      </c>
    </row>
    <row r="274" spans="23:36" x14ac:dyDescent="0.25">
      <c r="W274" s="56">
        <v>2</v>
      </c>
      <c r="X274" s="56" t="s">
        <v>551</v>
      </c>
      <c r="Y274" s="56" t="s">
        <v>313</v>
      </c>
      <c r="Z274" s="56">
        <v>2.1</v>
      </c>
      <c r="AA274" s="85" t="s">
        <v>923</v>
      </c>
      <c r="AB274" s="56" t="str">
        <f t="shared" si="62"/>
        <v>NO</v>
      </c>
      <c r="AC274" s="56">
        <f>COUNTIFS('CMMI-to-NIST'!$D$3:$D$1000,$AA274,'CMMI-to-NIST'!$F$3:$F$1000,$AM$47)</f>
        <v>0</v>
      </c>
      <c r="AD274" s="56">
        <f t="shared" si="67"/>
        <v>0</v>
      </c>
      <c r="AE274" s="56" t="str">
        <f t="shared" si="63"/>
        <v>NO</v>
      </c>
      <c r="AF274" s="56">
        <f>COUNTIFS('CMMI-to-NIST'!$D$3:$D$1000,$AA274,'CMMI-to-NIST'!$F$3:$F$1000,$AM$48)</f>
        <v>0</v>
      </c>
      <c r="AG274" s="56">
        <f t="shared" si="64"/>
        <v>0</v>
      </c>
      <c r="AH274" s="56" t="str">
        <f t="shared" si="65"/>
        <v>NO</v>
      </c>
      <c r="AI274" s="56">
        <f>COUNTIFS('CMMI-to-NIST'!$D$3:$D$1000,$AA274,'CMMI-to-NIST'!$F$3:$F$1000,$AM$49)</f>
        <v>0</v>
      </c>
      <c r="AJ274" s="86">
        <f t="shared" si="66"/>
        <v>0</v>
      </c>
    </row>
    <row r="275" spans="23:36" x14ac:dyDescent="0.25">
      <c r="W275" s="56">
        <v>2</v>
      </c>
      <c r="X275" s="56" t="s">
        <v>551</v>
      </c>
      <c r="Y275" s="56" t="s">
        <v>313</v>
      </c>
      <c r="Z275" s="56">
        <v>2.2000000000000002</v>
      </c>
      <c r="AA275" s="85" t="s">
        <v>924</v>
      </c>
      <c r="AB275" s="56" t="str">
        <f t="shared" si="62"/>
        <v>NO</v>
      </c>
      <c r="AC275" s="56">
        <f>COUNTIFS('CMMI-to-NIST'!$D$3:$D$1000,$AA275,'CMMI-to-NIST'!$F$3:$F$1000,$AM$47)</f>
        <v>0</v>
      </c>
      <c r="AD275" s="56">
        <f t="shared" si="67"/>
        <v>0</v>
      </c>
      <c r="AE275" s="56" t="str">
        <f t="shared" si="63"/>
        <v>NO</v>
      </c>
      <c r="AF275" s="56">
        <f>COUNTIFS('CMMI-to-NIST'!$D$3:$D$1000,$AA275,'CMMI-to-NIST'!$F$3:$F$1000,$AM$48)</f>
        <v>0</v>
      </c>
      <c r="AG275" s="56">
        <f t="shared" si="64"/>
        <v>0</v>
      </c>
      <c r="AH275" s="56" t="str">
        <f t="shared" si="65"/>
        <v>YES</v>
      </c>
      <c r="AI275" s="56">
        <f>COUNTIFS('CMMI-to-NIST'!$D$3:$D$1000,$AA275,'CMMI-to-NIST'!$F$3:$F$1000,$AM$49)</f>
        <v>1</v>
      </c>
      <c r="AJ275" s="86">
        <f t="shared" si="66"/>
        <v>1</v>
      </c>
    </row>
    <row r="276" spans="23:36" x14ac:dyDescent="0.25">
      <c r="W276" s="56">
        <v>2</v>
      </c>
      <c r="X276" s="56" t="s">
        <v>551</v>
      </c>
      <c r="Y276" s="56" t="s">
        <v>313</v>
      </c>
      <c r="Z276" s="56">
        <v>2.2999999999999998</v>
      </c>
      <c r="AA276" s="85" t="s">
        <v>925</v>
      </c>
      <c r="AB276" s="56" t="str">
        <f t="shared" si="62"/>
        <v>NO</v>
      </c>
      <c r="AC276" s="56">
        <f>COUNTIFS('CMMI-to-NIST'!$D$3:$D$1000,$AA276,'CMMI-to-NIST'!$F$3:$F$1000,$AM$47)</f>
        <v>0</v>
      </c>
      <c r="AD276" s="56">
        <f t="shared" si="67"/>
        <v>0</v>
      </c>
      <c r="AE276" s="56" t="str">
        <f t="shared" si="63"/>
        <v>NO</v>
      </c>
      <c r="AF276" s="56">
        <f>COUNTIFS('CMMI-to-NIST'!$D$3:$D$1000,$AA276,'CMMI-to-NIST'!$F$3:$F$1000,$AM$48)</f>
        <v>0</v>
      </c>
      <c r="AG276" s="56">
        <f t="shared" si="64"/>
        <v>0</v>
      </c>
      <c r="AH276" s="56" t="str">
        <f t="shared" si="65"/>
        <v>NO</v>
      </c>
      <c r="AI276" s="56">
        <f>COUNTIFS('CMMI-to-NIST'!$D$3:$D$1000,$AA276,'CMMI-to-NIST'!$F$3:$F$1000,$AM$49)</f>
        <v>0</v>
      </c>
      <c r="AJ276" s="86">
        <f t="shared" si="66"/>
        <v>0</v>
      </c>
    </row>
    <row r="277" spans="23:36" x14ac:dyDescent="0.25">
      <c r="W277" s="56">
        <v>3</v>
      </c>
      <c r="X277" s="56" t="s">
        <v>551</v>
      </c>
      <c r="Y277" s="56" t="s">
        <v>313</v>
      </c>
      <c r="Z277" s="56">
        <v>3.1</v>
      </c>
      <c r="AA277" s="85" t="s">
        <v>926</v>
      </c>
      <c r="AB277" s="56" t="str">
        <f t="shared" si="62"/>
        <v>NO</v>
      </c>
      <c r="AC277" s="56">
        <f>COUNTIFS('CMMI-to-NIST'!$D$3:$D$1000,$AA277,'CMMI-to-NIST'!$F$3:$F$1000,$AM$47)</f>
        <v>0</v>
      </c>
      <c r="AD277" s="56">
        <f t="shared" si="67"/>
        <v>0</v>
      </c>
      <c r="AE277" s="56" t="str">
        <f t="shared" si="63"/>
        <v>NO</v>
      </c>
      <c r="AF277" s="56">
        <f>COUNTIFS('CMMI-to-NIST'!$D$3:$D$1000,$AA277,'CMMI-to-NIST'!$F$3:$F$1000,$AM$48)</f>
        <v>0</v>
      </c>
      <c r="AG277" s="56">
        <f t="shared" si="64"/>
        <v>0</v>
      </c>
      <c r="AH277" s="56" t="str">
        <f t="shared" si="65"/>
        <v>NO</v>
      </c>
      <c r="AI277" s="56">
        <f>COUNTIFS('CMMI-to-NIST'!$D$3:$D$1000,$AA277,'CMMI-to-NIST'!$F$3:$F$1000,$AM$49)</f>
        <v>0</v>
      </c>
      <c r="AJ277" s="86">
        <f t="shared" si="66"/>
        <v>0</v>
      </c>
    </row>
    <row r="278" spans="23:36" x14ac:dyDescent="0.25">
      <c r="W278" s="56">
        <v>3</v>
      </c>
      <c r="X278" s="56" t="s">
        <v>551</v>
      </c>
      <c r="Y278" s="56" t="s">
        <v>313</v>
      </c>
      <c r="Z278" s="56">
        <v>3.2</v>
      </c>
      <c r="AA278" s="85" t="s">
        <v>927</v>
      </c>
      <c r="AB278" s="56" t="str">
        <f t="shared" si="62"/>
        <v>NO</v>
      </c>
      <c r="AC278" s="56">
        <f>COUNTIFS('CMMI-to-NIST'!$D$3:$D$1000,$AA278,'CMMI-to-NIST'!$F$3:$F$1000,$AM$47)</f>
        <v>0</v>
      </c>
      <c r="AD278" s="56">
        <f t="shared" si="67"/>
        <v>0</v>
      </c>
      <c r="AE278" s="56" t="str">
        <f t="shared" si="63"/>
        <v>NO</v>
      </c>
      <c r="AF278" s="56">
        <f>COUNTIFS('CMMI-to-NIST'!$D$3:$D$1000,$AA278,'CMMI-to-NIST'!$F$3:$F$1000,$AM$48)</f>
        <v>0</v>
      </c>
      <c r="AG278" s="56">
        <f t="shared" si="64"/>
        <v>0</v>
      </c>
      <c r="AH278" s="56" t="str">
        <f t="shared" si="65"/>
        <v>NO</v>
      </c>
      <c r="AI278" s="56">
        <f>COUNTIFS('CMMI-to-NIST'!$D$3:$D$1000,$AA278,'CMMI-to-NIST'!$F$3:$F$1000,$AM$49)</f>
        <v>0</v>
      </c>
      <c r="AJ278" s="86">
        <f t="shared" si="66"/>
        <v>0</v>
      </c>
    </row>
    <row r="279" spans="23:36" x14ac:dyDescent="0.25">
      <c r="W279" s="63">
        <v>3</v>
      </c>
      <c r="X279" s="63" t="s">
        <v>551</v>
      </c>
      <c r="Y279" s="63" t="s">
        <v>313</v>
      </c>
      <c r="Z279" s="63">
        <v>3.3</v>
      </c>
      <c r="AA279" s="87" t="s">
        <v>928</v>
      </c>
      <c r="AB279" s="63" t="str">
        <f t="shared" si="62"/>
        <v>NO</v>
      </c>
      <c r="AC279" s="63">
        <f>COUNTIFS('CMMI-to-NIST'!$D$3:$D$1000,$AA279,'CMMI-to-NIST'!$F$3:$F$1000,$AM$47)</f>
        <v>0</v>
      </c>
      <c r="AD279" s="63">
        <f t="shared" si="67"/>
        <v>0</v>
      </c>
      <c r="AE279" s="63" t="str">
        <f t="shared" si="63"/>
        <v>NO</v>
      </c>
      <c r="AF279" s="63">
        <f>COUNTIFS('CMMI-to-NIST'!$D$3:$D$1000,$AA279,'CMMI-to-NIST'!$F$3:$F$1000,$AM$48)</f>
        <v>0</v>
      </c>
      <c r="AG279" s="63">
        <f t="shared" si="64"/>
        <v>0</v>
      </c>
      <c r="AH279" s="63" t="str">
        <f t="shared" si="65"/>
        <v>NO</v>
      </c>
      <c r="AI279" s="63">
        <f>COUNTIFS('CMMI-to-NIST'!$D$3:$D$1000,$AA279,'CMMI-to-NIST'!$F$3:$F$1000,$AM$49)</f>
        <v>0</v>
      </c>
      <c r="AJ279" s="88">
        <f t="shared" si="66"/>
        <v>0</v>
      </c>
    </row>
  </sheetData>
  <mergeCells count="19">
    <mergeCell ref="AO47:AW47"/>
    <mergeCell ref="AO48:AW48"/>
    <mergeCell ref="AO49:AW49"/>
    <mergeCell ref="AY1:BF1"/>
    <mergeCell ref="AY2:BB2"/>
    <mergeCell ref="BC2:BF2"/>
    <mergeCell ref="BH1:BL1"/>
    <mergeCell ref="AL1:AW1"/>
    <mergeCell ref="AL35:AW35"/>
    <mergeCell ref="W2:AA2"/>
    <mergeCell ref="AB2:AJ2"/>
    <mergeCell ref="W1:AJ1"/>
    <mergeCell ref="I2:N2"/>
    <mergeCell ref="P2:U2"/>
    <mergeCell ref="B14:G14"/>
    <mergeCell ref="I14:N14"/>
    <mergeCell ref="A1:U1"/>
    <mergeCell ref="A13:N13"/>
    <mergeCell ref="B2:G2"/>
  </mergeCells>
  <phoneticPr fontId="8" type="noConversion"/>
  <conditionalFormatting sqref="AB1:AB1048576 AE1:AE1048576 AH1:AH1048576">
    <cfRule type="cellIs" dxfId="5" priority="5" operator="equal">
      <formula>"YES"</formula>
    </cfRule>
    <cfRule type="cellIs" dxfId="4" priority="6" operator="equal">
      <formula>"NO"</formula>
    </cfRule>
  </conditionalFormatting>
  <conditionalFormatting sqref="BC1:BC2 BF1:BF2">
    <cfRule type="cellIs" dxfId="3" priority="3" operator="equal">
      <formula>"YES"</formula>
    </cfRule>
    <cfRule type="cellIs" dxfId="2" priority="4" operator="equal">
      <formula>"NO"</formula>
    </cfRule>
  </conditionalFormatting>
  <conditionalFormatting sqref="BI1 BL1">
    <cfRule type="cellIs" dxfId="1" priority="1" operator="equal">
      <formula>"YES"</formula>
    </cfRule>
    <cfRule type="cellIs" dxfId="0" priority="2" operator="equal">
      <formula>"NO"</formula>
    </cfRule>
  </conditionalFormatting>
  <pageMargins left="0.7" right="0.7" top="0.75" bottom="0.75" header="0.3" footer="0.3"/>
  <pageSetup paperSize="9" orientation="portrait" r:id="rId1"/>
  <tableParts count="4">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Introduction</vt:lpstr>
      <vt:lpstr>Methodology</vt:lpstr>
      <vt:lpstr>Template</vt:lpstr>
      <vt:lpstr>Unmapped CMMI</vt:lpstr>
      <vt:lpstr>CMMI v3.0</vt:lpstr>
      <vt:lpstr>NIST 800-218</vt:lpstr>
      <vt:lpstr>CMMI-to-NIST</vt:lpstr>
      <vt:lpstr>Metrics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Raymundo Romero Arenas</dc:creator>
  <cp:lastModifiedBy>Raymundo Romero Arenas</cp:lastModifiedBy>
  <dcterms:created xsi:type="dcterms:W3CDTF">2024-10-11T04:58:02Z</dcterms:created>
  <dcterms:modified xsi:type="dcterms:W3CDTF">2024-11-10T07:03:21Z</dcterms:modified>
</cp:coreProperties>
</file>