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ides\OneDrive\EXAMEN 1 - INF 354\PREGUNTA 5\"/>
    </mc:Choice>
  </mc:AlternateContent>
  <xr:revisionPtr revIDLastSave="13" documentId="13_ncr:1_{72CE7877-B343-40D0-9BE1-60C12EC4C540}" xr6:coauthVersionLast="36" xr6:coauthVersionMax="36" xr10:uidLastSave="{E9B1B24C-786E-4C30-8212-7FCF6E9FF479}"/>
  <bookViews>
    <workbookView xWindow="0" yWindow="0" windowWidth="20460" windowHeight="7500" xr2:uid="{9CDC90FF-8369-41D4-BECF-BA0C63513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Q12" i="1"/>
  <c r="Q17" i="1"/>
  <c r="Q27" i="1"/>
  <c r="Q22" i="1"/>
  <c r="P14" i="1"/>
  <c r="P10" i="1"/>
  <c r="P29" i="1"/>
  <c r="P30" i="1"/>
  <c r="P31" i="1"/>
  <c r="B9" i="1"/>
  <c r="B10" i="1"/>
  <c r="B11" i="1" s="1"/>
  <c r="B12" i="1" s="1"/>
  <c r="B13" i="1" s="1"/>
  <c r="B14" i="1" s="1"/>
  <c r="B15" i="1" s="1"/>
  <c r="B16" i="1" s="1"/>
  <c r="B17" i="1" s="1"/>
  <c r="M21" i="1"/>
  <c r="M31" i="1" l="1"/>
  <c r="N30" i="1"/>
  <c r="M28" i="1"/>
  <c r="M24" i="1"/>
  <c r="N23" i="1"/>
  <c r="M23" i="1"/>
  <c r="N20" i="1"/>
  <c r="M20" i="1"/>
  <c r="N18" i="1"/>
  <c r="N13" i="1"/>
  <c r="M13" i="1"/>
  <c r="N14" i="1"/>
  <c r="M14" i="1"/>
  <c r="N15" i="1"/>
  <c r="M16" i="1"/>
  <c r="N16" i="1"/>
  <c r="M15" i="1"/>
  <c r="N11" i="1"/>
  <c r="N10" i="1"/>
  <c r="M11" i="1"/>
  <c r="M10" i="1"/>
  <c r="N21" i="1"/>
  <c r="N8" i="1"/>
  <c r="M8" i="1"/>
  <c r="N19" i="1"/>
  <c r="M30" i="1"/>
  <c r="N28" i="1"/>
  <c r="N31" i="1"/>
  <c r="N29" i="1"/>
  <c r="N25" i="1"/>
  <c r="M19" i="1"/>
  <c r="M18" i="1"/>
  <c r="O23" i="1" l="1"/>
  <c r="P23" i="1" s="1"/>
  <c r="O19" i="1"/>
  <c r="P19" i="1" s="1"/>
  <c r="O31" i="1"/>
  <c r="M29" i="1"/>
  <c r="N24" i="1"/>
  <c r="M25" i="1"/>
  <c r="O21" i="1"/>
  <c r="P21" i="1" s="1"/>
  <c r="O18" i="1"/>
  <c r="P18" i="1" s="1"/>
  <c r="O14" i="1"/>
  <c r="O13" i="1"/>
  <c r="P13" i="1" s="1"/>
  <c r="O16" i="1"/>
  <c r="P16" i="1" s="1"/>
  <c r="O15" i="1"/>
  <c r="P15" i="1" s="1"/>
  <c r="O11" i="1"/>
  <c r="O10" i="1"/>
  <c r="O25" i="1" l="1"/>
  <c r="P25" i="1" s="1"/>
  <c r="O29" i="1"/>
  <c r="O24" i="1"/>
  <c r="P24" i="1" s="1"/>
  <c r="O20" i="1"/>
  <c r="P20" i="1" s="1"/>
  <c r="P11" i="1"/>
  <c r="O28" i="1"/>
  <c r="P28" i="1" s="1"/>
  <c r="O30" i="1"/>
  <c r="O8" i="1"/>
  <c r="P8" i="1" s="1"/>
</calcChain>
</file>

<file path=xl/sharedStrings.xml><?xml version="1.0" encoding="utf-8"?>
<sst xmlns="http://schemas.openxmlformats.org/spreadsheetml/2006/main" count="164" uniqueCount="40">
  <si>
    <t>Si una persona es obesa o no</t>
  </si>
  <si>
    <t>¿Comes alimentos ricos en calorías con frecuencia?</t>
  </si>
  <si>
    <t>A veces</t>
  </si>
  <si>
    <t>No</t>
  </si>
  <si>
    <t>Frecuentemente</t>
  </si>
  <si>
    <t>Siempre</t>
  </si>
  <si>
    <t>¿Sueles comer vegetales en tus comidas?</t>
  </si>
  <si>
    <t>Genero</t>
  </si>
  <si>
    <t>[Masculino,Femenino]</t>
  </si>
  <si>
    <t>¿La persona es obesa?</t>
  </si>
  <si>
    <t>¿Hay antecedentes familiares de obesidad?</t>
  </si>
  <si>
    <t>¿Qué transporte utilizas habitualmente?</t>
  </si>
  <si>
    <t>Caminando</t>
  </si>
  <si>
    <t>Moto</t>
  </si>
  <si>
    <t>[Nada, 
Poco, 
Normal, Mucho]</t>
  </si>
  <si>
    <t>[A veces, 
No,
Frecuentemente, Siempre]</t>
  </si>
  <si>
    <t>[No, 
Si uno, 
Si varios]</t>
  </si>
  <si>
    <t>[Transporte público, Automovil, Caminando, 
Moto]</t>
  </si>
  <si>
    <t>[Si, 
No]</t>
  </si>
  <si>
    <t>Nº</t>
  </si>
  <si>
    <t>N</t>
  </si>
  <si>
    <t>M</t>
  </si>
  <si>
    <t>Normal</t>
  </si>
  <si>
    <t>Si uno</t>
  </si>
  <si>
    <t>F</t>
  </si>
  <si>
    <t>Mucho</t>
  </si>
  <si>
    <t>Poco</t>
  </si>
  <si>
    <t>Si varios</t>
  </si>
  <si>
    <t>Nada</t>
  </si>
  <si>
    <t>Masculino</t>
  </si>
  <si>
    <t>Femenino</t>
  </si>
  <si>
    <t>Transporte Publico</t>
  </si>
  <si>
    <t>Automovil</t>
  </si>
  <si>
    <t>SI</t>
  </si>
  <si>
    <t>NO</t>
  </si>
  <si>
    <t>Transporte publico</t>
  </si>
  <si>
    <t>TOTAL</t>
  </si>
  <si>
    <t>S</t>
  </si>
  <si>
    <t>FORMULA DE GANANCIA DE INFORMACION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</si>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</sst>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4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 vertical="center"/>
    </xf>
    <xf numFmtId="0" fontId="1" fillId="0" borderId="0" xfId="0" applyFont="1"/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209550</xdr:colOff>
      <xdr:row>4</xdr:row>
      <xdr:rowOff>123825</xdr:rowOff>
    </xdr:from>
    <xdr:to>
      <xdr:col>15</xdr:col>
      <xdr:colOff>723900</xdr:colOff>
      <xdr:row>5</xdr:row>
      <xdr:rowOff>695325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4A6388-3A71-4D43-9982-12D9654D95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849" t="77577" r="42483" b="12006"/>
        <a:stretch/>
      </xdr:blipFill>
      <xdr:spPr>
        <a:xfrm>
          <a:off x="11887200" y="885825"/>
          <a:ext cx="2038350" cy="762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104775</xdr:colOff>
      <xdr:row>4</xdr:row>
      <xdr:rowOff>19050</xdr:rowOff>
    </xdr:from>
    <xdr:to>
      <xdr:col>21</xdr:col>
      <xdr:colOff>514350</xdr:colOff>
      <xdr:row>5</xdr:row>
      <xdr:rowOff>732054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2BADC-1DE8-4C4D-8081-E7456D0E6C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0679" t="62378" r="31689" b="24339"/>
        <a:stretch/>
      </xdr:blipFill>
      <xdr:spPr>
        <a:xfrm>
          <a:off x="14068425" y="781050"/>
          <a:ext cx="4552950" cy="90350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64CA-01F7-4DD7-9628-D2E25A2F1635}">
  <dimension ref="B4:S38"/>
  <sheetViews>
    <sheetView tabSelected="1" zoomScaleNormal="100" workbookViewId="0">
      <selection activeCell="I7" sqref="I7"/>
    </sheetView>
  </sheetViews>
  <sheetFormatPr baseColWidth="10" defaultRowHeight="15" x14ac:dyDescent="0.25"/>
  <cols>
    <col min="2" max="2" width="4.85546875" customWidth="1"/>
    <col min="3" max="3" width="11.85546875" customWidth="1"/>
    <col min="4" max="4" width="17.85546875" style="1" customWidth="1"/>
    <col min="5" max="5" width="14.28515625" customWidth="1"/>
    <col min="6" max="6" width="14" customWidth="1"/>
    <col min="7" max="7" width="19.7109375" customWidth="1"/>
    <col min="8" max="8" width="11.5703125" customWidth="1"/>
    <col min="10" max="10" width="21.7109375" customWidth="1"/>
    <col min="11" max="11" width="18.85546875" customWidth="1"/>
    <col min="12" max="12" width="4.42578125" customWidth="1"/>
    <col min="17" max="17" width="15.85546875" customWidth="1"/>
    <col min="19" max="19" width="12" bestFit="1" customWidth="1"/>
  </cols>
  <sheetData>
    <row r="4" spans="2:19" x14ac:dyDescent="0.25">
      <c r="C4" s="6"/>
    </row>
    <row r="5" spans="2:19" x14ac:dyDescent="0.25">
      <c r="B5" s="37" t="s">
        <v>0</v>
      </c>
      <c r="C5" s="37"/>
      <c r="D5" s="37"/>
      <c r="E5" s="37"/>
      <c r="F5" s="37"/>
      <c r="G5" s="37"/>
      <c r="H5" s="37"/>
    </row>
    <row r="6" spans="2:19" ht="60" x14ac:dyDescent="0.25">
      <c r="B6" s="38" t="s">
        <v>19</v>
      </c>
      <c r="C6" s="32" t="s">
        <v>7</v>
      </c>
      <c r="D6" s="33" t="s">
        <v>1</v>
      </c>
      <c r="E6" s="34" t="s">
        <v>6</v>
      </c>
      <c r="F6" s="34" t="s">
        <v>10</v>
      </c>
      <c r="G6" s="35" t="s">
        <v>11</v>
      </c>
      <c r="H6" s="36" t="s">
        <v>9</v>
      </c>
    </row>
    <row r="7" spans="2:19" ht="60" customHeight="1" x14ac:dyDescent="0.25">
      <c r="B7" s="39"/>
      <c r="C7" s="26" t="s">
        <v>8</v>
      </c>
      <c r="D7" s="27" t="s">
        <v>15</v>
      </c>
      <c r="E7" s="28" t="s">
        <v>14</v>
      </c>
      <c r="F7" s="29" t="s">
        <v>16</v>
      </c>
      <c r="G7" s="30" t="s">
        <v>17</v>
      </c>
      <c r="H7" s="31" t="s">
        <v>18</v>
      </c>
      <c r="M7" s="42" t="s">
        <v>33</v>
      </c>
      <c r="N7" s="42" t="s">
        <v>34</v>
      </c>
      <c r="O7" s="43" t="s">
        <v>36</v>
      </c>
      <c r="P7" s="40" t="s">
        <v>39</v>
      </c>
      <c r="Q7" s="41" t="s">
        <v>38</v>
      </c>
      <c r="R7" s="7"/>
    </row>
    <row r="8" spans="2:19" x14ac:dyDescent="0.25">
      <c r="B8" s="5">
        <v>1</v>
      </c>
      <c r="C8" s="5" t="s">
        <v>21</v>
      </c>
      <c r="D8" s="5" t="s">
        <v>4</v>
      </c>
      <c r="E8" s="5" t="s">
        <v>22</v>
      </c>
      <c r="F8" s="5" t="s">
        <v>23</v>
      </c>
      <c r="G8" s="5" t="s">
        <v>35</v>
      </c>
      <c r="H8" s="5" t="s">
        <v>37</v>
      </c>
      <c r="J8" s="43" t="s">
        <v>9</v>
      </c>
      <c r="K8" s="22"/>
      <c r="L8" s="23"/>
      <c r="M8" s="19">
        <f>COUNTIF(H8:H27,"S")</f>
        <v>11</v>
      </c>
      <c r="N8" s="19">
        <f>COUNTIF(H8:H27,"N")</f>
        <v>9</v>
      </c>
      <c r="O8" s="24">
        <f>SUM(M8:N8)</f>
        <v>20</v>
      </c>
      <c r="P8" s="24">
        <f>-((M8/O8)*IMLOG2(M8/O8))-((N8/O8)*IMLOG2(N8/O8))</f>
        <v>0.99277445398780828</v>
      </c>
      <c r="Q8" s="24"/>
      <c r="R8" s="7"/>
    </row>
    <row r="9" spans="2:19" x14ac:dyDescent="0.25">
      <c r="B9" s="5">
        <f>B8+1</f>
        <v>2</v>
      </c>
      <c r="C9" s="5" t="s">
        <v>24</v>
      </c>
      <c r="D9" s="5" t="s">
        <v>2</v>
      </c>
      <c r="E9" s="5" t="s">
        <v>25</v>
      </c>
      <c r="F9" s="5" t="s">
        <v>23</v>
      </c>
      <c r="G9" s="5" t="s">
        <v>12</v>
      </c>
      <c r="H9" s="5" t="s">
        <v>20</v>
      </c>
      <c r="J9" s="44" t="s">
        <v>7</v>
      </c>
      <c r="M9" s="2"/>
      <c r="N9" s="2"/>
      <c r="O9" s="14"/>
      <c r="P9" s="14"/>
      <c r="Q9" s="14">
        <f>$P$8-((O10/$O$8)*P10)-((O11/$O$8)*P11)</f>
        <v>7.3610748281383032E-5</v>
      </c>
      <c r="R9" s="2"/>
    </row>
    <row r="10" spans="2:19" x14ac:dyDescent="0.25">
      <c r="B10" s="5">
        <f t="shared" ref="B10:B16" si="0">B9+1</f>
        <v>3</v>
      </c>
      <c r="C10" s="5" t="s">
        <v>21</v>
      </c>
      <c r="D10" s="5" t="s">
        <v>5</v>
      </c>
      <c r="E10" s="5" t="s">
        <v>26</v>
      </c>
      <c r="F10" s="5" t="s">
        <v>27</v>
      </c>
      <c r="G10" s="5" t="s">
        <v>32</v>
      </c>
      <c r="H10" s="5" t="s">
        <v>20</v>
      </c>
      <c r="J10" s="44"/>
      <c r="K10" s="8" t="s">
        <v>29</v>
      </c>
      <c r="L10" s="8" t="s">
        <v>21</v>
      </c>
      <c r="M10" s="2">
        <f>COUNTIFS($C$8:$C$27,"M",$H$8:$H$27,"S")</f>
        <v>6</v>
      </c>
      <c r="N10" s="2">
        <f>COUNTIFS($C$8:$C$27,"M",$H$8:$H$27,"N")</f>
        <v>5</v>
      </c>
      <c r="O10" s="14">
        <f>SUM(M10:N10)</f>
        <v>11</v>
      </c>
      <c r="P10" s="14">
        <f>-((M10/O10)*IMLOG2(M10/O10))-((N10/O10)*IMLOG2(N10/O10))</f>
        <v>0.99403021147695869</v>
      </c>
      <c r="Q10" s="14"/>
      <c r="R10" s="2"/>
    </row>
    <row r="11" spans="2:19" x14ac:dyDescent="0.25">
      <c r="B11" s="5">
        <f t="shared" si="0"/>
        <v>4</v>
      </c>
      <c r="C11" s="5" t="s">
        <v>24</v>
      </c>
      <c r="D11" s="5" t="s">
        <v>3</v>
      </c>
      <c r="E11" s="5" t="s">
        <v>22</v>
      </c>
      <c r="F11" s="5" t="s">
        <v>3</v>
      </c>
      <c r="G11" s="5" t="s">
        <v>12</v>
      </c>
      <c r="H11" s="5" t="s">
        <v>20</v>
      </c>
      <c r="J11" s="44"/>
      <c r="K11" s="8" t="s">
        <v>30</v>
      </c>
      <c r="L11" s="8" t="s">
        <v>24</v>
      </c>
      <c r="M11" s="2">
        <f>COUNTIFS($C$8:$C$27,"F",$H$8:$H$27,"S")</f>
        <v>5</v>
      </c>
      <c r="N11" s="2">
        <f>COUNTIFS($C$8:$C$27,"F",$H$8:$H$27,"N")</f>
        <v>4</v>
      </c>
      <c r="O11" s="14">
        <f>SUM(M11:N11)</f>
        <v>9</v>
      </c>
      <c r="P11" s="15">
        <f>-((M11/O11)*IMLOG2(M11/O11))-((N11/O11)*IMLOG2(N11/O11))</f>
        <v>0.99107605983822111</v>
      </c>
      <c r="Q11" s="15"/>
      <c r="R11" s="7"/>
    </row>
    <row r="12" spans="2:19" x14ac:dyDescent="0.25">
      <c r="B12" s="5">
        <f t="shared" si="0"/>
        <v>5</v>
      </c>
      <c r="C12" s="5" t="s">
        <v>21</v>
      </c>
      <c r="D12" s="5" t="s">
        <v>4</v>
      </c>
      <c r="E12" s="5" t="s">
        <v>25</v>
      </c>
      <c r="F12" s="5" t="s">
        <v>3</v>
      </c>
      <c r="G12" s="5" t="s">
        <v>13</v>
      </c>
      <c r="H12" s="5" t="s">
        <v>37</v>
      </c>
      <c r="J12" s="45" t="s">
        <v>1</v>
      </c>
      <c r="K12" s="4"/>
      <c r="L12" s="10"/>
      <c r="M12" s="11"/>
      <c r="N12" s="11"/>
      <c r="O12" s="13"/>
      <c r="P12" s="14"/>
      <c r="Q12" s="13">
        <f>$P$8-((O13/$O$8)*P13)-((O14/$O$8)*P14)-((O15/$O$8)*P15)-((O16/$O$8)*P16)</f>
        <v>0.10520695776215305</v>
      </c>
      <c r="R12" s="7"/>
      <c r="S12" s="2"/>
    </row>
    <row r="13" spans="2:19" ht="15" customHeight="1" x14ac:dyDescent="0.25">
      <c r="B13" s="5">
        <f t="shared" si="0"/>
        <v>6</v>
      </c>
      <c r="C13" s="5" t="s">
        <v>24</v>
      </c>
      <c r="D13" s="5" t="s">
        <v>2</v>
      </c>
      <c r="E13" s="5" t="s">
        <v>28</v>
      </c>
      <c r="F13" s="5" t="s">
        <v>23</v>
      </c>
      <c r="G13" s="5" t="s">
        <v>32</v>
      </c>
      <c r="H13" s="5" t="s">
        <v>37</v>
      </c>
      <c r="J13" s="45"/>
      <c r="K13" s="8" t="s">
        <v>2</v>
      </c>
      <c r="L13" s="8"/>
      <c r="M13" s="2">
        <f>COUNTIFS($D$8:$D$27,"A veces",$H$8:$H$27,"S")</f>
        <v>4</v>
      </c>
      <c r="N13" s="2">
        <f>COUNTIFS($D$8:$D$27,"A veces",$H$8:$H$27,"N")</f>
        <v>3</v>
      </c>
      <c r="O13" s="14">
        <f>SUM(M13:N13)</f>
        <v>7</v>
      </c>
      <c r="P13" s="2">
        <f>-((M13/O13)*IMLOG2(M13/O13))-((N13/O13)*IMLOG2(N13/O13))</f>
        <v>0.9852281360342523</v>
      </c>
      <c r="Q13" s="16"/>
      <c r="R13" s="7"/>
    </row>
    <row r="14" spans="2:19" x14ac:dyDescent="0.25">
      <c r="B14" s="5">
        <f t="shared" si="0"/>
        <v>7</v>
      </c>
      <c r="C14" s="5" t="s">
        <v>21</v>
      </c>
      <c r="D14" s="5" t="s">
        <v>5</v>
      </c>
      <c r="E14" s="5" t="s">
        <v>22</v>
      </c>
      <c r="F14" s="5" t="s">
        <v>3</v>
      </c>
      <c r="G14" s="5" t="s">
        <v>32</v>
      </c>
      <c r="H14" s="5" t="s">
        <v>37</v>
      </c>
      <c r="J14" s="45"/>
      <c r="K14" s="8" t="s">
        <v>3</v>
      </c>
      <c r="L14" s="8"/>
      <c r="M14" s="2">
        <f>COUNTIFS($D$8:$D$27,"No",$H$8:$H$27,"S")</f>
        <v>2</v>
      </c>
      <c r="N14" s="2">
        <f>COUNTIFS($D$8:$D$27,"No",$H$8:$H$27,"N")</f>
        <v>2</v>
      </c>
      <c r="O14" s="14">
        <f>SUM(M14:N14)</f>
        <v>4</v>
      </c>
      <c r="P14" s="2">
        <f>-((M14/O14)*IMLOG2(M14/O14))-((N14/O14)*IMLOG2(N14/O14))</f>
        <v>1</v>
      </c>
      <c r="Q14" s="16"/>
      <c r="R14" s="2"/>
    </row>
    <row r="15" spans="2:19" x14ac:dyDescent="0.25">
      <c r="B15" s="5">
        <f t="shared" si="0"/>
        <v>8</v>
      </c>
      <c r="C15" s="5" t="s">
        <v>24</v>
      </c>
      <c r="D15" s="5" t="s">
        <v>2</v>
      </c>
      <c r="E15" s="5" t="s">
        <v>26</v>
      </c>
      <c r="F15" s="5" t="s">
        <v>27</v>
      </c>
      <c r="G15" s="5" t="s">
        <v>35</v>
      </c>
      <c r="H15" s="5" t="s">
        <v>37</v>
      </c>
      <c r="J15" s="45"/>
      <c r="K15" s="8" t="s">
        <v>4</v>
      </c>
      <c r="L15" s="8"/>
      <c r="M15" s="2">
        <f>COUNTIFS($D$8:$D$27,"Frecuentemente",$H$8:$H$27,"S")</f>
        <v>4</v>
      </c>
      <c r="N15" s="2">
        <f>COUNTIFS($D$8:$D$27,"Frecuentemente",$H$8:$H$27,"N")</f>
        <v>1</v>
      </c>
      <c r="O15" s="14">
        <f>SUM(M15:N15)</f>
        <v>5</v>
      </c>
      <c r="P15" s="2">
        <f t="shared" ref="P15:P16" si="1">-((M15/O15)*IMLOG2(M15/O15))-((N15/O15)*IMLOG2(N15/O15))</f>
        <v>0.72192809488736165</v>
      </c>
      <c r="Q15" s="16"/>
      <c r="R15" s="7"/>
      <c r="S15" s="6"/>
    </row>
    <row r="16" spans="2:19" x14ac:dyDescent="0.25">
      <c r="B16" s="5">
        <f t="shared" si="0"/>
        <v>9</v>
      </c>
      <c r="C16" s="5" t="s">
        <v>21</v>
      </c>
      <c r="D16" s="5" t="s">
        <v>4</v>
      </c>
      <c r="E16" s="5" t="s">
        <v>25</v>
      </c>
      <c r="F16" s="5" t="s">
        <v>3</v>
      </c>
      <c r="G16" s="5" t="s">
        <v>32</v>
      </c>
      <c r="H16" s="5" t="s">
        <v>37</v>
      </c>
      <c r="J16" s="45"/>
      <c r="K16" s="21" t="s">
        <v>5</v>
      </c>
      <c r="L16" s="18"/>
      <c r="M16" s="12">
        <f>COUNTIFS($D$8:$D$27,"Siempre",$H$8:$H$27,"S")</f>
        <v>1</v>
      </c>
      <c r="N16" s="12">
        <f>COUNTIFS($D$8:$D$27,"Siempre",$H$8:$H$27,"N")</f>
        <v>3</v>
      </c>
      <c r="O16" s="15">
        <f>SUM(M16:N16)</f>
        <v>4</v>
      </c>
      <c r="P16" s="12">
        <f t="shared" si="1"/>
        <v>0.81127812445913294</v>
      </c>
      <c r="Q16" s="17"/>
      <c r="R16" s="7"/>
    </row>
    <row r="17" spans="2:18" x14ac:dyDescent="0.25">
      <c r="B17" s="5">
        <f>B16+1</f>
        <v>10</v>
      </c>
      <c r="C17" s="5" t="s">
        <v>24</v>
      </c>
      <c r="D17" s="5" t="s">
        <v>3</v>
      </c>
      <c r="E17" s="5" t="s">
        <v>22</v>
      </c>
      <c r="F17" s="5" t="s">
        <v>23</v>
      </c>
      <c r="G17" s="5" t="s">
        <v>12</v>
      </c>
      <c r="H17" s="5" t="s">
        <v>20</v>
      </c>
      <c r="I17" s="20"/>
      <c r="J17" s="46" t="s">
        <v>6</v>
      </c>
      <c r="M17" s="2"/>
      <c r="N17" s="2"/>
      <c r="O17" s="14"/>
      <c r="P17" s="2"/>
      <c r="Q17" s="16">
        <f>$P$8-((O18/$O$8)*P18)-((O19/$O$8)*P19)-((O20/$O$8)*P20)-((O21/$O$8)*P21)</f>
        <v>1.2292430265967824E-2</v>
      </c>
      <c r="R17" s="7"/>
    </row>
    <row r="18" spans="2:18" ht="15" customHeight="1" x14ac:dyDescent="0.25">
      <c r="B18" s="9">
        <v>11</v>
      </c>
      <c r="C18" s="9" t="s">
        <v>21</v>
      </c>
      <c r="D18" s="9" t="s">
        <v>2</v>
      </c>
      <c r="E18" s="9" t="s">
        <v>22</v>
      </c>
      <c r="F18" s="9" t="s">
        <v>3</v>
      </c>
      <c r="G18" s="9" t="s">
        <v>12</v>
      </c>
      <c r="H18" s="9" t="s">
        <v>20</v>
      </c>
      <c r="I18" s="20"/>
      <c r="J18" s="47"/>
      <c r="K18" s="8" t="s">
        <v>28</v>
      </c>
      <c r="L18" s="8"/>
      <c r="M18" s="2">
        <f>COUNTIFS($E$8:$E$27,"Nada",$H$8:$H$27,"S")</f>
        <v>2</v>
      </c>
      <c r="N18" s="2">
        <f>COUNTIFS($E$8:$E$27,"Nada",$H$8:$H$27,"N")</f>
        <v>1</v>
      </c>
      <c r="O18" s="14">
        <f>SUM(M18:N18)</f>
        <v>3</v>
      </c>
      <c r="P18" s="2">
        <f>-((M18/O18)*IMLOG2(M18/O18))-((N18/O18)*IMLOG2(N18/O18))</f>
        <v>0.91829583405449056</v>
      </c>
      <c r="Q18" s="16"/>
      <c r="R18" s="2"/>
    </row>
    <row r="19" spans="2:18" x14ac:dyDescent="0.25">
      <c r="B19" s="9">
        <v>12</v>
      </c>
      <c r="C19" s="9" t="s">
        <v>24</v>
      </c>
      <c r="D19" s="9" t="s">
        <v>3</v>
      </c>
      <c r="E19" s="9" t="s">
        <v>26</v>
      </c>
      <c r="F19" s="9" t="s">
        <v>23</v>
      </c>
      <c r="G19" s="9" t="s">
        <v>32</v>
      </c>
      <c r="H19" s="9" t="s">
        <v>37</v>
      </c>
      <c r="I19" s="20"/>
      <c r="J19" s="47"/>
      <c r="K19" s="8" t="s">
        <v>26</v>
      </c>
      <c r="L19" s="8"/>
      <c r="M19" s="2">
        <f>COUNTIFS($E$8:$E$27,"Poco",$H$8:$H$27,"S")</f>
        <v>3</v>
      </c>
      <c r="N19" s="2">
        <f>COUNTIFS($E$8:$E$27,"Poco",$H$8:$H$27,"N")</f>
        <v>2</v>
      </c>
      <c r="O19" s="14">
        <f>SUM(M19:N19)</f>
        <v>5</v>
      </c>
      <c r="P19" s="2">
        <f t="shared" ref="P19:P25" si="2">-((M19/O19)*IMLOG2(M19/O19))-((N19/O19)*IMLOG2(N19/O19))</f>
        <v>0.97095059445466747</v>
      </c>
      <c r="Q19" s="16"/>
      <c r="R19" s="2"/>
    </row>
    <row r="20" spans="2:18" x14ac:dyDescent="0.25">
      <c r="B20" s="9">
        <v>13</v>
      </c>
      <c r="C20" s="9" t="s">
        <v>21</v>
      </c>
      <c r="D20" s="9" t="s">
        <v>4</v>
      </c>
      <c r="E20" s="9" t="s">
        <v>25</v>
      </c>
      <c r="F20" s="9" t="s">
        <v>3</v>
      </c>
      <c r="G20" s="9" t="s">
        <v>35</v>
      </c>
      <c r="H20" s="9" t="s">
        <v>20</v>
      </c>
      <c r="I20" s="20"/>
      <c r="J20" s="47"/>
      <c r="K20" s="8" t="s">
        <v>22</v>
      </c>
      <c r="L20" s="8"/>
      <c r="M20" s="2">
        <f>COUNTIFS($E$8:$E$27,"Normal",$H$8:$H$27,"S")</f>
        <v>3</v>
      </c>
      <c r="N20" s="2">
        <f>COUNTIFS($E$8:$E$27,"Normal",$H$8:$H$27,"N")</f>
        <v>3</v>
      </c>
      <c r="O20" s="14">
        <f>SUM(M20:N20)</f>
        <v>6</v>
      </c>
      <c r="P20" s="2">
        <f t="shared" si="2"/>
        <v>1</v>
      </c>
      <c r="Q20" s="16"/>
      <c r="R20" s="2"/>
    </row>
    <row r="21" spans="2:18" x14ac:dyDescent="0.25">
      <c r="B21" s="9">
        <v>14</v>
      </c>
      <c r="C21" s="9" t="s">
        <v>24</v>
      </c>
      <c r="D21" s="9" t="s">
        <v>5</v>
      </c>
      <c r="E21" s="9" t="s">
        <v>28</v>
      </c>
      <c r="F21" s="9" t="s">
        <v>27</v>
      </c>
      <c r="G21" s="9" t="s">
        <v>13</v>
      </c>
      <c r="H21" s="9" t="s">
        <v>20</v>
      </c>
      <c r="I21" s="20"/>
      <c r="J21" s="48"/>
      <c r="K21" s="18" t="s">
        <v>25</v>
      </c>
      <c r="L21" s="18"/>
      <c r="M21" s="12">
        <f>COUNTIFS($E$8:$E$27,"Mucho",$H$8:$H$27,"S")</f>
        <v>3</v>
      </c>
      <c r="N21" s="12">
        <f>COUNTIFS($E$8:$E$27,"Mucho",$H$8:$H$27,"N")</f>
        <v>3</v>
      </c>
      <c r="O21" s="15">
        <f>SUM(M21:N21)</f>
        <v>6</v>
      </c>
      <c r="P21" s="12">
        <f t="shared" si="2"/>
        <v>1</v>
      </c>
      <c r="Q21" s="17"/>
      <c r="R21" s="2"/>
    </row>
    <row r="22" spans="2:18" x14ac:dyDescent="0.25">
      <c r="B22" s="9">
        <v>15</v>
      </c>
      <c r="C22" s="9" t="s">
        <v>21</v>
      </c>
      <c r="D22" s="9" t="s">
        <v>2</v>
      </c>
      <c r="E22" s="9" t="s">
        <v>26</v>
      </c>
      <c r="F22" s="9" t="s">
        <v>3</v>
      </c>
      <c r="G22" s="9" t="s">
        <v>32</v>
      </c>
      <c r="H22" s="9" t="s">
        <v>37</v>
      </c>
      <c r="I22" s="20"/>
      <c r="J22" s="46" t="s">
        <v>10</v>
      </c>
      <c r="M22" s="2"/>
      <c r="N22" s="2"/>
      <c r="O22" s="14"/>
      <c r="P22" s="2"/>
      <c r="Q22" s="16">
        <f>$P$8-((O23/$O$8)*P23)-((O24/$O$8)*P24)-((O25/$O$8)*P25)</f>
        <v>0.10230588325498108</v>
      </c>
      <c r="R22" s="2"/>
    </row>
    <row r="23" spans="2:18" ht="15" customHeight="1" x14ac:dyDescent="0.25">
      <c r="B23" s="9">
        <v>16</v>
      </c>
      <c r="C23" s="9" t="s">
        <v>21</v>
      </c>
      <c r="D23" s="9" t="s">
        <v>2</v>
      </c>
      <c r="E23" s="9" t="s">
        <v>25</v>
      </c>
      <c r="F23" s="9" t="s">
        <v>27</v>
      </c>
      <c r="G23" s="9" t="s">
        <v>35</v>
      </c>
      <c r="H23" s="9" t="s">
        <v>20</v>
      </c>
      <c r="I23" s="20"/>
      <c r="J23" s="47"/>
      <c r="K23" s="8" t="s">
        <v>3</v>
      </c>
      <c r="L23" s="8"/>
      <c r="M23" s="2">
        <f>COUNTIFS($F$8:$F$27,"No",$H$8:$H$27,"S")</f>
        <v>6</v>
      </c>
      <c r="N23" s="2">
        <f>COUNTIFS($F$8:$F$27,"No",$H$8:$H$27,"N")</f>
        <v>4</v>
      </c>
      <c r="O23" s="14">
        <f>SUM(M23:N23)</f>
        <v>10</v>
      </c>
      <c r="P23" s="2">
        <f t="shared" si="2"/>
        <v>0.97095059445466747</v>
      </c>
      <c r="Q23" s="16"/>
      <c r="R23" s="2"/>
    </row>
    <row r="24" spans="2:18" x14ac:dyDescent="0.25">
      <c r="B24" s="9">
        <v>17</v>
      </c>
      <c r="C24" s="9" t="s">
        <v>24</v>
      </c>
      <c r="D24" s="9" t="s">
        <v>4</v>
      </c>
      <c r="E24" s="9" t="s">
        <v>22</v>
      </c>
      <c r="F24" s="9" t="s">
        <v>3</v>
      </c>
      <c r="G24" s="9" t="s">
        <v>12</v>
      </c>
      <c r="H24" s="9" t="s">
        <v>37</v>
      </c>
      <c r="I24" s="20"/>
      <c r="J24" s="47"/>
      <c r="K24" s="8" t="s">
        <v>23</v>
      </c>
      <c r="L24" s="8"/>
      <c r="M24" s="2">
        <f>COUNTIFS($F$8:$F$27,"Si uno",$H$8:$H$27,"S")</f>
        <v>3</v>
      </c>
      <c r="N24" s="2">
        <f>COUNTIFS($F$8:$F$17,"Si uno",$H$8:$H$17,"N")</f>
        <v>2</v>
      </c>
      <c r="O24" s="14">
        <f>SUM(M24:N24)</f>
        <v>5</v>
      </c>
      <c r="P24" s="2">
        <f t="shared" si="2"/>
        <v>0.97095059445466747</v>
      </c>
      <c r="Q24" s="16"/>
      <c r="R24" s="2"/>
    </row>
    <row r="25" spans="2:18" x14ac:dyDescent="0.25">
      <c r="B25" s="9">
        <v>18</v>
      </c>
      <c r="C25" s="9" t="s">
        <v>21</v>
      </c>
      <c r="D25" s="9" t="s">
        <v>5</v>
      </c>
      <c r="E25" s="9" t="s">
        <v>26</v>
      </c>
      <c r="F25" s="9" t="s">
        <v>3</v>
      </c>
      <c r="G25" s="9" t="s">
        <v>12</v>
      </c>
      <c r="H25" s="9" t="s">
        <v>20</v>
      </c>
      <c r="I25" s="20"/>
      <c r="J25" s="47"/>
      <c r="K25" s="8" t="s">
        <v>27</v>
      </c>
      <c r="L25" s="8"/>
      <c r="M25" s="2">
        <f>COUNTIFS($F$8:$F$17,"Si varios",$H$8:$H$17,"S")</f>
        <v>1</v>
      </c>
      <c r="N25" s="2">
        <f>COUNTIFS($F$8:$F$27,"Si varios",$H$8:$H$27,"N")</f>
        <v>3</v>
      </c>
      <c r="O25" s="14">
        <f>SUM(M25:N25)</f>
        <v>4</v>
      </c>
      <c r="P25" s="2">
        <f t="shared" si="2"/>
        <v>0.81127812445913294</v>
      </c>
      <c r="Q25" s="16"/>
      <c r="R25" s="2"/>
    </row>
    <row r="26" spans="2:18" x14ac:dyDescent="0.25">
      <c r="B26" s="9">
        <v>19</v>
      </c>
      <c r="C26" s="9" t="s">
        <v>24</v>
      </c>
      <c r="D26" s="9" t="s">
        <v>2</v>
      </c>
      <c r="E26" s="9" t="s">
        <v>25</v>
      </c>
      <c r="F26" s="9" t="s">
        <v>3</v>
      </c>
      <c r="G26" s="9" t="s">
        <v>13</v>
      </c>
      <c r="H26" s="9" t="s">
        <v>37</v>
      </c>
      <c r="I26" s="20"/>
      <c r="J26" s="48"/>
      <c r="K26" s="18"/>
      <c r="L26" s="18"/>
      <c r="M26" s="12"/>
      <c r="N26" s="12"/>
      <c r="O26" s="15"/>
      <c r="P26" s="12"/>
      <c r="Q26" s="17"/>
      <c r="R26" s="2"/>
    </row>
    <row r="27" spans="2:18" x14ac:dyDescent="0.25">
      <c r="B27" s="9">
        <v>20</v>
      </c>
      <c r="C27" s="9" t="s">
        <v>21</v>
      </c>
      <c r="D27" s="9" t="s">
        <v>3</v>
      </c>
      <c r="E27" s="9" t="s">
        <v>28</v>
      </c>
      <c r="F27" s="9" t="s">
        <v>27</v>
      </c>
      <c r="G27" s="9" t="s">
        <v>32</v>
      </c>
      <c r="H27" s="9" t="s">
        <v>37</v>
      </c>
      <c r="I27" s="20"/>
      <c r="J27" s="46" t="s">
        <v>11</v>
      </c>
      <c r="K27" s="10"/>
      <c r="L27" s="10"/>
      <c r="M27" s="11"/>
      <c r="N27" s="11"/>
      <c r="O27" s="13"/>
      <c r="P27" s="2"/>
      <c r="Q27" s="16">
        <f>$P$8-((O28/$O$8)*P28)-((O29/$O$8)*P29)-((O30/$O$8)*P30)-((O31/$O$8)*P31)</f>
        <v>0.29776772749330171</v>
      </c>
      <c r="R27" s="2"/>
    </row>
    <row r="28" spans="2:18" ht="15" customHeight="1" x14ac:dyDescent="0.25">
      <c r="C28" s="3"/>
      <c r="D28" s="2"/>
      <c r="E28" s="3"/>
      <c r="F28" s="3"/>
      <c r="G28" s="3"/>
      <c r="H28" s="3"/>
      <c r="J28" s="47"/>
      <c r="K28" s="8" t="s">
        <v>31</v>
      </c>
      <c r="L28" s="8"/>
      <c r="M28" s="7">
        <f>COUNTIFS($G$8:$G$27,"Transporte publico",$H$8:$H$27,"S")</f>
        <v>2</v>
      </c>
      <c r="N28" s="7">
        <f>COUNTIFS($G$8:$G$27,"Transporte publico",$H$8:$H$27,"N")</f>
        <v>2</v>
      </c>
      <c r="O28" s="14">
        <f>SUM(M28:N28)</f>
        <v>4</v>
      </c>
      <c r="P28" s="16">
        <f t="shared" ref="P28:P31" si="3">-((M28/O28)*IMLOG2(M28/O28))-((N28/O28)*IMLOG2(N28/O28))</f>
        <v>1</v>
      </c>
      <c r="Q28" s="16"/>
      <c r="R28" s="2"/>
    </row>
    <row r="29" spans="2:18" x14ac:dyDescent="0.25">
      <c r="C29" s="3"/>
      <c r="D29" s="2"/>
      <c r="E29" s="3"/>
      <c r="F29" s="3"/>
      <c r="G29" s="3"/>
      <c r="H29" s="3"/>
      <c r="J29" s="47"/>
      <c r="K29" s="8" t="s">
        <v>32</v>
      </c>
      <c r="L29" s="8"/>
      <c r="M29" s="7">
        <f>COUNTIFS($G$8:$G$17,"Automovil",$H$8:$H$17,"S")</f>
        <v>3</v>
      </c>
      <c r="N29" s="7">
        <f>COUNTIFS($G$8:$G$27,"Automovil",$H$8:$H$27,"N")</f>
        <v>1</v>
      </c>
      <c r="O29" s="14">
        <f>SUM(M29:N29)</f>
        <v>4</v>
      </c>
      <c r="P29" s="14">
        <f t="shared" si="3"/>
        <v>0.81127812445913294</v>
      </c>
      <c r="Q29" s="16"/>
      <c r="R29" s="2"/>
    </row>
    <row r="30" spans="2:18" x14ac:dyDescent="0.25">
      <c r="C30" s="3"/>
      <c r="D30" s="2"/>
      <c r="E30" s="3"/>
      <c r="F30" s="3"/>
      <c r="G30" s="3"/>
      <c r="H30" s="3"/>
      <c r="J30" s="47"/>
      <c r="K30" s="8" t="s">
        <v>12</v>
      </c>
      <c r="L30" s="8"/>
      <c r="M30" s="7">
        <f>COUNTIFS($G$8:$G$27,"Caminando",$H$8:$H$27,"S")</f>
        <v>1</v>
      </c>
      <c r="N30" s="7">
        <f>COUNTIFS($G$8:$G$27,"Caminando",$H$8:$H$27,"N")</f>
        <v>5</v>
      </c>
      <c r="O30" s="14">
        <f>SUM(M30:N30)</f>
        <v>6</v>
      </c>
      <c r="P30" s="14">
        <f t="shared" si="3"/>
        <v>0.650022421648355</v>
      </c>
      <c r="Q30" s="16"/>
      <c r="R30" s="2"/>
    </row>
    <row r="31" spans="2:18" x14ac:dyDescent="0.25">
      <c r="C31" s="3"/>
      <c r="D31" s="2"/>
      <c r="E31" s="3"/>
      <c r="F31" s="3"/>
      <c r="G31" s="3"/>
      <c r="H31" s="3"/>
      <c r="J31" s="48"/>
      <c r="K31" s="18" t="s">
        <v>13</v>
      </c>
      <c r="L31" s="18"/>
      <c r="M31" s="12">
        <f>COUNTIFS($G$8:$G$27,"Moto",$H$8:$H$27,"S")</f>
        <v>2</v>
      </c>
      <c r="N31" s="12">
        <f>COUNTIFS($G$8:$G$27,"Moto",$H$8:$H$27,"N")</f>
        <v>1</v>
      </c>
      <c r="O31" s="15">
        <f>SUM(M31:N31)</f>
        <v>3</v>
      </c>
      <c r="P31" s="15">
        <f t="shared" si="3"/>
        <v>0.91829583405449056</v>
      </c>
      <c r="Q31" s="17"/>
      <c r="R31" s="2"/>
    </row>
    <row r="32" spans="2:18" x14ac:dyDescent="0.25">
      <c r="C32" s="3"/>
      <c r="D32" s="2"/>
      <c r="E32" s="3"/>
      <c r="F32" s="3"/>
      <c r="G32" s="3"/>
      <c r="H32" s="3"/>
    </row>
    <row r="33" spans="3:11" x14ac:dyDescent="0.25">
      <c r="C33" s="3"/>
      <c r="D33" s="2"/>
      <c r="E33" s="3"/>
      <c r="F33" s="3"/>
      <c r="G33" s="3"/>
      <c r="H33" s="3"/>
    </row>
    <row r="34" spans="3:11" x14ac:dyDescent="0.25">
      <c r="C34" s="3"/>
      <c r="D34" s="2"/>
      <c r="E34" s="3"/>
      <c r="F34" s="3"/>
      <c r="G34" s="3"/>
      <c r="H34" s="3"/>
    </row>
    <row r="35" spans="3:11" x14ac:dyDescent="0.25">
      <c r="C35" s="3"/>
      <c r="D35" s="2"/>
      <c r="E35" s="3"/>
      <c r="F35" s="3"/>
      <c r="G35" s="3"/>
      <c r="H35" s="3"/>
    </row>
    <row r="36" spans="3:11" x14ac:dyDescent="0.25">
      <c r="C36" s="3"/>
      <c r="D36" s="2"/>
      <c r="E36" s="3"/>
      <c r="F36" s="3"/>
      <c r="G36" s="3"/>
      <c r="H36" s="3"/>
      <c r="K36" s="25"/>
    </row>
    <row r="37" spans="3:11" x14ac:dyDescent="0.25">
      <c r="C37" s="3"/>
      <c r="D37" s="2"/>
      <c r="E37" s="3"/>
      <c r="F37" s="3"/>
      <c r="G37" s="3"/>
      <c r="H37" s="3"/>
    </row>
    <row r="38" spans="3:11" x14ac:dyDescent="0.25">
      <c r="C38" s="3"/>
      <c r="D38" s="2"/>
      <c r="E38" s="3"/>
      <c r="F38" s="3"/>
      <c r="G38" s="3"/>
      <c r="H38" s="3"/>
    </row>
  </sheetData>
  <mergeCells count="7">
    <mergeCell ref="J27:J31"/>
    <mergeCell ref="B6:B7"/>
    <mergeCell ref="B5:H5"/>
    <mergeCell ref="J9:J11"/>
    <mergeCell ref="J12:J16"/>
    <mergeCell ref="J17:J21"/>
    <mergeCell ref="J22:J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Rainer</dc:creator>
  <cp:lastModifiedBy>Alcides Rainer</cp:lastModifiedBy>
  <dcterms:created xsi:type="dcterms:W3CDTF">2024-04-29T03:01:05Z</dcterms:created>
  <dcterms:modified xsi:type="dcterms:W3CDTF">2024-05-15T19:48:55Z</dcterms:modified>
</cp:coreProperties>
</file>