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ІССС\ДИСЯ\Чистые главы\"/>
    </mc:Choice>
  </mc:AlternateContent>
  <xr:revisionPtr revIDLastSave="0" documentId="8_{2B74A407-6645-4C3D-B017-D38E32387798}" xr6:coauthVersionLast="45" xr6:coauthVersionMax="45" xr10:uidLastSave="{00000000-0000-0000-0000-000000000000}"/>
  <bookViews>
    <workbookView xWindow="-120" yWindow="-120" windowWidth="29040" windowHeight="15840" activeTab="3" xr2:uid="{EDD4186A-6E89-4516-944D-5EFD2E0820A6}"/>
  </bookViews>
  <sheets>
    <sheet name="Водозащита" sheetId="1" r:id="rId1"/>
    <sheet name="пример водозащита" sheetId="5" r:id="rId2"/>
    <sheet name="Гомеостаз" sheetId="2" r:id="rId3"/>
    <sheet name="пример гомеостаз" sheetId="6" r:id="rId4"/>
    <sheet name="Надежность" sheetId="3" r:id="rId5"/>
    <sheet name="пример надежность" sheetId="7" r:id="rId6"/>
    <sheet name="Оценка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3" i="2"/>
  <c r="D12" i="2"/>
  <c r="D12" i="6"/>
  <c r="D21" i="2"/>
  <c r="D19" i="2"/>
  <c r="D20" i="2"/>
  <c r="D20" i="6"/>
  <c r="D19" i="6"/>
  <c r="D17" i="2"/>
  <c r="D17" i="6"/>
  <c r="D18" i="2"/>
  <c r="D18" i="6"/>
  <c r="D16" i="2"/>
  <c r="D16" i="6"/>
  <c r="H19" i="1" l="1"/>
  <c r="D21" i="6"/>
  <c r="D13" i="6" l="1"/>
  <c r="J10" i="6"/>
  <c r="H8" i="6"/>
  <c r="J8" i="6" s="1"/>
  <c r="H9" i="2"/>
  <c r="E12" i="6" l="1"/>
  <c r="E13" i="6"/>
  <c r="J9" i="2"/>
  <c r="J23" i="2" s="1"/>
  <c r="J10" i="2"/>
  <c r="H8" i="2"/>
  <c r="J8" i="2" s="1"/>
  <c r="E13" i="2"/>
  <c r="H9" i="1"/>
  <c r="H10" i="1"/>
  <c r="F12" i="5"/>
  <c r="H12" i="5" s="1"/>
  <c r="F11" i="5"/>
  <c r="H11" i="5" s="1"/>
  <c r="F10" i="5"/>
  <c r="F9" i="5"/>
  <c r="F8" i="5"/>
  <c r="H8" i="5" s="1"/>
  <c r="F11" i="1"/>
  <c r="H11" i="1" s="1"/>
  <c r="F12" i="1"/>
  <c r="H12" i="1" s="1"/>
  <c r="F10" i="1"/>
  <c r="F9" i="1"/>
  <c r="F8" i="1"/>
  <c r="H8" i="1" s="1"/>
  <c r="D14" i="6" l="1"/>
  <c r="H9" i="6" s="1"/>
  <c r="J9" i="6" s="1"/>
  <c r="J23" i="6" s="1"/>
  <c r="D15" i="6"/>
  <c r="E12" i="2"/>
  <c r="H19" i="5"/>
</calcChain>
</file>

<file path=xl/sharedStrings.xml><?xml version="1.0" encoding="utf-8"?>
<sst xmlns="http://schemas.openxmlformats.org/spreadsheetml/2006/main" count="206" uniqueCount="92">
  <si>
    <t>Оценка</t>
  </si>
  <si>
    <t>Рп – давление промокания материалов</t>
  </si>
  <si>
    <t>В– водонепроницаемость</t>
  </si>
  <si>
    <t>tп – время промокания материала</t>
  </si>
  <si>
    <t>Кв – критерий полноты реализации водозащитной функции</t>
  </si>
  <si>
    <t>Квд – динамический критерий уровня водозащитной функции</t>
  </si>
  <si>
    <t>Наименование показателя</t>
  </si>
  <si>
    <t>Условия</t>
  </si>
  <si>
    <t>Оборудование</t>
  </si>
  <si>
    <t>гидростатическое давление</t>
  </si>
  <si>
    <t>время защиты от воды</t>
  </si>
  <si>
    <t>скорость увеличения гидростатического давления</t>
  </si>
  <si>
    <t>кПа/мин</t>
  </si>
  <si>
    <t>кПа</t>
  </si>
  <si>
    <t>мин</t>
  </si>
  <si>
    <t>tп</t>
  </si>
  <si>
    <t>В</t>
  </si>
  <si>
    <t>Относительное</t>
  </si>
  <si>
    <t>Базовое</t>
  </si>
  <si>
    <t>Испытания провел</t>
  </si>
  <si>
    <t>По показателю Квд высокий уровень водозащиты при гидростатическом давлении 34 кПа и времени защиты от воды 60 минут</t>
  </si>
  <si>
    <t xml:space="preserve">Rсум - суммарное тепловое сопротивление </t>
  </si>
  <si>
    <t xml:space="preserve">WVPс - водопаропроницаемость </t>
  </si>
  <si>
    <t xml:space="preserve">Квпп - динамический критерий водопаропроницаемости </t>
  </si>
  <si>
    <t>Комментарии</t>
  </si>
  <si>
    <t xml:space="preserve">ΔPmin </t>
  </si>
  <si>
    <t>ΔPmax</t>
  </si>
  <si>
    <t xml:space="preserve">ΔPун </t>
  </si>
  <si>
    <t>ΔPср</t>
  </si>
  <si>
    <t>Твн</t>
  </si>
  <si>
    <t>Wвн</t>
  </si>
  <si>
    <t xml:space="preserve">Тнmin </t>
  </si>
  <si>
    <t xml:space="preserve">Wнmin </t>
  </si>
  <si>
    <t>Тнmax</t>
  </si>
  <si>
    <t>Wнmax</t>
  </si>
  <si>
    <t>Па</t>
  </si>
  <si>
    <t>°С</t>
  </si>
  <si>
    <t>%</t>
  </si>
  <si>
    <t>м/с</t>
  </si>
  <si>
    <t>vср</t>
  </si>
  <si>
    <t>Выводит описание материала</t>
  </si>
  <si>
    <t>выводит имя материала</t>
  </si>
  <si>
    <t>выводит оборудование</t>
  </si>
  <si>
    <t>Расчетное значение</t>
  </si>
  <si>
    <t>Введите экспериментальные данные</t>
  </si>
  <si>
    <t>По показателю Кв высокий уровень водозащиты при гидростатическом давлении 34 кПа и времени защиты от воды 60 минут</t>
  </si>
  <si>
    <t>Выводит оборудование</t>
  </si>
  <si>
    <t>Артикул:</t>
  </si>
  <si>
    <t>Оборудование:</t>
  </si>
  <si>
    <t>выводит описание материала</t>
  </si>
  <si>
    <t>Базовое значение</t>
  </si>
  <si>
    <t>Относительная оценка</t>
  </si>
  <si>
    <t>Средневзвешенная оценка</t>
  </si>
  <si>
    <t>Весомость</t>
  </si>
  <si>
    <t>ввод огранич.</t>
  </si>
  <si>
    <t>ввод показатель</t>
  </si>
  <si>
    <t>ввод ЭД</t>
  </si>
  <si>
    <t>ввод имя материала</t>
  </si>
  <si>
    <t>ввод описание материала</t>
  </si>
  <si>
    <t>ввод оборудование (из показатель)</t>
  </si>
  <si>
    <t>текст</t>
  </si>
  <si>
    <t xml:space="preserve">ФИО инженера </t>
  </si>
  <si>
    <t>ФИО инженера</t>
  </si>
  <si>
    <t>По показателю Рп хороший уровень водозащиты при гидростатическом давлении 34 кПа и скорости 10 кПа/мин</t>
  </si>
  <si>
    <t>Минимальная температура наружной среды</t>
  </si>
  <si>
    <t>Минимальная влажность наружной среды</t>
  </si>
  <si>
    <t>Максимальная температура наружной среды</t>
  </si>
  <si>
    <t>Максимальная влажность наружной среды</t>
  </si>
  <si>
    <t>Комфортная темепература внутри одежды</t>
  </si>
  <si>
    <t>Комфортная влажность внутри одежды</t>
  </si>
  <si>
    <t>Средняя скорость движения наружного воздуха</t>
  </si>
  <si>
    <t xml:space="preserve">Минимальная разность ΔP при заданных условиях носки </t>
  </si>
  <si>
    <t xml:space="preserve">Максимальная разность ΔP при заданных условиях носки </t>
  </si>
  <si>
    <t xml:space="preserve">Расчетная разность ΔP при заданных условиях носки </t>
  </si>
  <si>
    <t>Среднее значение диапазона ΔP при заданных условиях носки</t>
  </si>
  <si>
    <t xml:space="preserve">М1с  </t>
  </si>
  <si>
    <t xml:space="preserve">М1мин </t>
  </si>
  <si>
    <t>tос</t>
  </si>
  <si>
    <t>М2с</t>
  </si>
  <si>
    <t>М2мин</t>
  </si>
  <si>
    <t xml:space="preserve">c   </t>
  </si>
  <si>
    <t xml:space="preserve">C0  </t>
  </si>
  <si>
    <t xml:space="preserve">М1макс </t>
  </si>
  <si>
    <t xml:space="preserve">М2макс </t>
  </si>
  <si>
    <t>C0</t>
  </si>
  <si>
    <t xml:space="preserve">t </t>
  </si>
  <si>
    <t xml:space="preserve">m   </t>
  </si>
  <si>
    <t>Комфортная температура внутри одежды</t>
  </si>
  <si>
    <t>высокий уровень паропроницаемости в середине диапазона носки</t>
  </si>
  <si>
    <t>низкая скорость роста паропроницаемости при возрастании разности парциальных давлений</t>
  </si>
  <si>
    <t>средний уровень функциональности по обеспечению гомеостаза организма человека</t>
  </si>
  <si>
    <t>Высокий уровень функциональности по водозащите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</si>
</sst>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rgb="FF806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ahoma"/>
      <family val="2"/>
      <charset val="204"/>
    </font>
    <font>
      <sz val="14"/>
      <color rgb="FF9C5700"/>
      <name val="Tahoma"/>
      <family val="2"/>
      <charset val="204"/>
    </font>
    <font>
      <sz val="14"/>
      <color rgb="FF00B050"/>
      <name val="Symbol"/>
      <family val="1"/>
      <charset val="2"/>
    </font>
    <font>
      <sz val="14"/>
      <color rgb="FF9C0006"/>
      <name val="Tahoma"/>
      <family val="2"/>
      <charset val="204"/>
    </font>
    <font>
      <sz val="12"/>
      <color rgb="FF9C0006"/>
      <name val="Tahoma"/>
      <family val="2"/>
      <charset val="204"/>
    </font>
    <font>
      <sz val="14"/>
      <color rgb="FF0061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0" fontId="0" fillId="0" borderId="0" xfId="0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/>
    <xf numFmtId="0" fontId="7" fillId="2" borderId="1" xfId="1" applyFont="1" applyBorder="1" applyAlignment="1">
      <alignment horizontal="right" vertical="center" wrapText="1"/>
    </xf>
    <xf numFmtId="0" fontId="7" fillId="2" borderId="2" xfId="1" applyFont="1" applyBorder="1" applyAlignment="1">
      <alignment horizontal="right" vertical="center" wrapText="1"/>
    </xf>
    <xf numFmtId="0" fontId="5" fillId="2" borderId="5" xfId="1" applyFont="1" applyBorder="1" applyAlignment="1">
      <alignment horizontal="right" vertical="center" wrapText="1"/>
    </xf>
    <xf numFmtId="0" fontId="7" fillId="2" borderId="8" xfId="1" applyFont="1" applyBorder="1" applyAlignment="1">
      <alignment horizontal="right" vertical="center" wrapText="1"/>
    </xf>
    <xf numFmtId="0" fontId="9" fillId="4" borderId="1" xfId="3" applyFont="1" applyBorder="1" applyAlignment="1">
      <alignment horizontal="center" vertical="center" wrapText="1"/>
    </xf>
    <xf numFmtId="0" fontId="9" fillId="4" borderId="4" xfId="3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0" fillId="0" borderId="0" xfId="0" applyAlignment="1">
      <alignment vertical="top"/>
    </xf>
    <xf numFmtId="0" fontId="0" fillId="0" borderId="0" xfId="0"/>
    <xf numFmtId="0" fontId="11" fillId="3" borderId="5" xfId="2" applyFont="1" applyBorder="1" applyAlignment="1">
      <alignment horizontal="left" vertical="center" wrapText="1"/>
    </xf>
    <xf numFmtId="2" fontId="7" fillId="2" borderId="1" xfId="1" applyNumberFormat="1" applyFont="1" applyBorder="1" applyAlignment="1">
      <alignment horizontal="right" vertical="center" wrapText="1"/>
    </xf>
    <xf numFmtId="2" fontId="11" fillId="3" borderId="1" xfId="2" applyNumberFormat="1" applyFont="1" applyBorder="1" applyAlignment="1">
      <alignment horizontal="center" vertical="center" wrapText="1"/>
    </xf>
    <xf numFmtId="0" fontId="8" fillId="0" borderId="6" xfId="0" applyFont="1" applyBorder="1"/>
    <xf numFmtId="2" fontId="11" fillId="3" borderId="5" xfId="2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0" fillId="0" borderId="0" xfId="0" applyAlignment="1"/>
    <xf numFmtId="2" fontId="0" fillId="0" borderId="5" xfId="0" applyNumberFormat="1" applyBorder="1"/>
    <xf numFmtId="0" fontId="3" fillId="3" borderId="5" xfId="2" applyBorder="1"/>
    <xf numFmtId="0" fontId="9" fillId="4" borderId="15" xfId="3" applyFont="1" applyBorder="1" applyAlignment="1">
      <alignment horizontal="center" vertical="center" wrapText="1"/>
    </xf>
    <xf numFmtId="0" fontId="7" fillId="2" borderId="17" xfId="1" applyFont="1" applyBorder="1" applyAlignment="1">
      <alignment horizontal="right" vertical="center" wrapText="1"/>
    </xf>
    <xf numFmtId="0" fontId="9" fillId="4" borderId="4" xfId="3" applyFont="1" applyBorder="1" applyAlignment="1">
      <alignment horizontal="center" vertical="center" wrapText="1"/>
    </xf>
    <xf numFmtId="0" fontId="3" fillId="3" borderId="1" xfId="2" applyBorder="1"/>
    <xf numFmtId="0" fontId="9" fillId="4" borderId="17" xfId="3" applyFont="1" applyBorder="1" applyAlignment="1">
      <alignment vertical="center" wrapText="1"/>
    </xf>
    <xf numFmtId="0" fontId="11" fillId="3" borderId="1" xfId="2" applyFont="1" applyBorder="1" applyAlignment="1">
      <alignment horizontal="righ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11" fillId="3" borderId="19" xfId="2" applyFont="1" applyBorder="1"/>
    <xf numFmtId="0" fontId="3" fillId="3" borderId="19" xfId="2" applyBorder="1"/>
    <xf numFmtId="0" fontId="3" fillId="3" borderId="4" xfId="2" applyBorder="1"/>
    <xf numFmtId="0" fontId="3" fillId="3" borderId="0" xfId="2" applyBorder="1"/>
    <xf numFmtId="0" fontId="7" fillId="2" borderId="15" xfId="1" applyFont="1" applyBorder="1" applyAlignment="1">
      <alignment horizontal="right" vertical="center" wrapText="1"/>
    </xf>
    <xf numFmtId="0" fontId="5" fillId="2" borderId="19" xfId="1" applyFont="1" applyBorder="1" applyAlignment="1">
      <alignment horizontal="right" vertical="center" wrapText="1"/>
    </xf>
    <xf numFmtId="0" fontId="8" fillId="0" borderId="19" xfId="0" applyFont="1" applyBorder="1" applyAlignment="1">
      <alignment horizontal="left" vertical="center" wrapText="1"/>
    </xf>
    <xf numFmtId="0" fontId="11" fillId="3" borderId="21" xfId="2" applyFont="1" applyBorder="1"/>
    <xf numFmtId="0" fontId="0" fillId="0" borderId="0" xfId="0" applyBorder="1"/>
    <xf numFmtId="0" fontId="5" fillId="2" borderId="22" xfId="1" applyFont="1" applyBorder="1" applyAlignment="1">
      <alignment horizontal="right" vertical="center" wrapText="1"/>
    </xf>
    <xf numFmtId="0" fontId="0" fillId="0" borderId="14" xfId="0" applyBorder="1"/>
    <xf numFmtId="0" fontId="11" fillId="3" borderId="23" xfId="2" applyFont="1" applyBorder="1"/>
    <xf numFmtId="0" fontId="2" fillId="2" borderId="24" xfId="1" applyBorder="1"/>
    <xf numFmtId="0" fontId="9" fillId="4" borderId="4" xfId="3" applyFont="1" applyBorder="1" applyAlignment="1">
      <alignment horizontal="center" vertical="center" wrapText="1"/>
    </xf>
    <xf numFmtId="0" fontId="0" fillId="0" borderId="0" xfId="0"/>
    <xf numFmtId="0" fontId="11" fillId="3" borderId="19" xfId="2" applyFont="1" applyBorder="1" applyAlignment="1">
      <alignment horizontal="left" vertical="center" wrapText="1"/>
    </xf>
    <xf numFmtId="165" fontId="0" fillId="0" borderId="0" xfId="0" applyNumberFormat="1"/>
    <xf numFmtId="165" fontId="4" fillId="4" borderId="0" xfId="3" applyNumberFormat="1"/>
    <xf numFmtId="165" fontId="3" fillId="3" borderId="19" xfId="2" applyNumberFormat="1" applyBorder="1"/>
    <xf numFmtId="165" fontId="3" fillId="3" borderId="4" xfId="2" applyNumberFormat="1" applyBorder="1"/>
    <xf numFmtId="165" fontId="3" fillId="3" borderId="1" xfId="2" applyNumberFormat="1" applyBorder="1"/>
    <xf numFmtId="165" fontId="3" fillId="3" borderId="5" xfId="2" applyNumberFormat="1" applyBorder="1"/>
    <xf numFmtId="2" fontId="13" fillId="2" borderId="24" xfId="1" applyNumberFormat="1" applyFont="1" applyBorder="1"/>
    <xf numFmtId="2" fontId="11" fillId="3" borderId="23" xfId="2" applyNumberFormat="1" applyFont="1" applyBorder="1"/>
    <xf numFmtId="2" fontId="11" fillId="3" borderId="21" xfId="2" applyNumberFormat="1" applyFont="1" applyBorder="1"/>
    <xf numFmtId="164" fontId="7" fillId="2" borderId="1" xfId="1" applyNumberFormat="1" applyFont="1" applyBorder="1" applyAlignment="1">
      <alignment horizontal="right" vertical="center" wrapText="1"/>
    </xf>
    <xf numFmtId="0" fontId="9" fillId="4" borderId="4" xfId="3" applyFont="1" applyBorder="1" applyAlignment="1">
      <alignment horizontal="center" vertical="center" wrapText="1"/>
    </xf>
    <xf numFmtId="0" fontId="9" fillId="4" borderId="16" xfId="3" applyFont="1" applyBorder="1" applyAlignment="1">
      <alignment horizontal="center" vertical="center" wrapText="1"/>
    </xf>
    <xf numFmtId="2" fontId="12" fillId="3" borderId="5" xfId="2" applyNumberFormat="1" applyFont="1" applyBorder="1" applyAlignment="1">
      <alignment horizontal="center" vertical="center" wrapText="1"/>
    </xf>
    <xf numFmtId="0" fontId="9" fillId="4" borderId="15" xfId="3" applyFont="1" applyBorder="1" applyAlignment="1">
      <alignment horizontal="center" vertical="center" wrapText="1"/>
    </xf>
    <xf numFmtId="0" fontId="9" fillId="4" borderId="8" xfId="3" applyFont="1" applyBorder="1" applyAlignment="1">
      <alignment horizontal="center" vertical="center" wrapText="1"/>
    </xf>
    <xf numFmtId="0" fontId="9" fillId="4" borderId="2" xfId="3" applyFont="1" applyBorder="1" applyAlignment="1">
      <alignment horizontal="center" vertical="center" wrapText="1"/>
    </xf>
    <xf numFmtId="0" fontId="9" fillId="4" borderId="17" xfId="3" applyFont="1" applyBorder="1" applyAlignment="1">
      <alignment horizontal="center" vertical="center" wrapText="1"/>
    </xf>
    <xf numFmtId="0" fontId="3" fillId="3" borderId="8" xfId="2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12" xfId="2" applyBorder="1" applyAlignment="1">
      <alignment horizontal="center"/>
    </xf>
    <xf numFmtId="0" fontId="3" fillId="3" borderId="13" xfId="2" applyBorder="1" applyAlignment="1">
      <alignment horizontal="center"/>
    </xf>
    <xf numFmtId="0" fontId="3" fillId="3" borderId="3" xfId="2" applyBorder="1" applyAlignment="1">
      <alignment horizontal="center"/>
    </xf>
    <xf numFmtId="0" fontId="0" fillId="0" borderId="0" xfId="0"/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5" fillId="2" borderId="9" xfId="1" applyFont="1" applyBorder="1" applyAlignment="1">
      <alignment horizontal="center" vertical="center" wrapText="1"/>
    </xf>
    <xf numFmtId="0" fontId="5" fillId="2" borderId="14" xfId="1" applyFont="1" applyBorder="1" applyAlignment="1">
      <alignment horizontal="center" vertical="center" wrapText="1"/>
    </xf>
    <xf numFmtId="0" fontId="0" fillId="0" borderId="10" xfId="0" applyBorder="1"/>
    <xf numFmtId="0" fontId="0" fillId="0" borderId="0" xfId="0" applyBorder="1"/>
    <xf numFmtId="0" fontId="9" fillId="4" borderId="10" xfId="3" applyFont="1" applyBorder="1" applyAlignment="1">
      <alignment horizontal="center" vertical="center" wrapText="1"/>
    </xf>
    <xf numFmtId="0" fontId="9" fillId="4" borderId="0" xfId="3" applyFont="1" applyBorder="1" applyAlignment="1">
      <alignment horizontal="center" vertical="center" wrapText="1"/>
    </xf>
    <xf numFmtId="0" fontId="3" fillId="3" borderId="9" xfId="2" applyBorder="1" applyAlignment="1">
      <alignment horizontal="center" vertical="center"/>
    </xf>
    <xf numFmtId="0" fontId="3" fillId="3" borderId="10" xfId="2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3" fillId="3" borderId="15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9" fillId="4" borderId="9" xfId="3" applyFont="1" applyBorder="1" applyAlignment="1">
      <alignment horizontal="center" vertical="center" wrapText="1"/>
    </xf>
    <xf numFmtId="0" fontId="9" fillId="4" borderId="11" xfId="3" applyFont="1" applyBorder="1" applyAlignment="1">
      <alignment horizontal="center" vertical="center" wrapText="1"/>
    </xf>
    <xf numFmtId="0" fontId="11" fillId="3" borderId="25" xfId="2" applyFont="1" applyBorder="1" applyAlignment="1">
      <alignment horizontal="center"/>
    </xf>
    <xf numFmtId="0" fontId="11" fillId="3" borderId="26" xfId="2" applyFont="1" applyBorder="1" applyAlignment="1">
      <alignment horizontal="center"/>
    </xf>
    <xf numFmtId="0" fontId="11" fillId="3" borderId="27" xfId="2" applyFont="1" applyBorder="1" applyAlignment="1">
      <alignment horizontal="center"/>
    </xf>
    <xf numFmtId="0" fontId="11" fillId="3" borderId="18" xfId="2" applyFont="1" applyBorder="1" applyAlignment="1">
      <alignment horizontal="center"/>
    </xf>
    <xf numFmtId="0" fontId="3" fillId="3" borderId="26" xfId="2" applyBorder="1" applyAlignment="1">
      <alignment horizontal="center"/>
    </xf>
    <xf numFmtId="0" fontId="3" fillId="3" borderId="27" xfId="2" applyBorder="1" applyAlignment="1">
      <alignment horizontal="center"/>
    </xf>
    <xf numFmtId="0" fontId="11" fillId="3" borderId="15" xfId="2" applyFont="1" applyBorder="1" applyAlignment="1">
      <alignment horizontal="center"/>
    </xf>
    <xf numFmtId="0" fontId="11" fillId="3" borderId="9" xfId="2" applyFont="1" applyBorder="1" applyAlignment="1">
      <alignment horizontal="center"/>
    </xf>
    <xf numFmtId="0" fontId="11" fillId="3" borderId="10" xfId="2" applyFont="1" applyBorder="1" applyAlignment="1">
      <alignment horizontal="center"/>
    </xf>
    <xf numFmtId="0" fontId="11" fillId="3" borderId="11" xfId="2" applyFont="1" applyBorder="1" applyAlignment="1">
      <alignment horizontal="center"/>
    </xf>
    <xf numFmtId="0" fontId="11" fillId="3" borderId="8" xfId="2" applyFont="1" applyBorder="1" applyAlignment="1">
      <alignment horizontal="center"/>
    </xf>
    <xf numFmtId="0" fontId="11" fillId="3" borderId="2" xfId="2" applyFont="1" applyBorder="1" applyAlignment="1">
      <alignment horizontal="center"/>
    </xf>
    <xf numFmtId="0" fontId="11" fillId="3" borderId="12" xfId="2" applyFont="1" applyBorder="1" applyAlignment="1">
      <alignment horizontal="center"/>
    </xf>
    <xf numFmtId="0" fontId="11" fillId="3" borderId="13" xfId="2" applyFont="1" applyBorder="1" applyAlignment="1">
      <alignment horizontal="center"/>
    </xf>
    <xf numFmtId="0" fontId="11" fillId="3" borderId="3" xfId="2" applyFont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1C74-E08C-4AA5-AF53-2CE87386761F}">
  <dimension ref="A1:M26"/>
  <sheetViews>
    <sheetView workbookViewId="0">
      <selection activeCell="H20" sqref="H20"/>
    </sheetView>
  </sheetViews>
  <sheetFormatPr defaultRowHeight="15" x14ac:dyDescent="0.25"/>
  <cols>
    <col min="1" max="1" width="79.85546875" customWidth="1"/>
    <col min="2" max="2" width="20.140625" customWidth="1"/>
    <col min="3" max="5" width="11.7109375" customWidth="1"/>
    <col min="6" max="6" width="28.85546875" customWidth="1"/>
    <col min="7" max="7" width="27.7109375" customWidth="1"/>
    <col min="8" max="8" width="33.7109375" customWidth="1"/>
    <col min="9" max="9" width="22.5703125" customWidth="1"/>
    <col min="10" max="10" width="10.5703125" customWidth="1"/>
    <col min="11" max="11" width="18.5703125" customWidth="1"/>
    <col min="12" max="12" width="15.140625" customWidth="1"/>
    <col min="13" max="13" width="9.140625" customWidth="1"/>
  </cols>
  <sheetData>
    <row r="1" spans="1:13" ht="27.75" customHeight="1" thickBot="1" x14ac:dyDescent="0.3">
      <c r="A1" s="25" t="s">
        <v>47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1.75" customHeight="1" thickBot="1" x14ac:dyDescent="0.3">
      <c r="A2" s="11" t="s">
        <v>57</v>
      </c>
      <c r="C2" s="26"/>
      <c r="D2" s="26"/>
      <c r="K2" s="26"/>
      <c r="L2" s="26"/>
      <c r="M2" s="26"/>
    </row>
    <row r="3" spans="1:13" ht="22.5" customHeight="1" thickBot="1" x14ac:dyDescent="0.3">
      <c r="A3" s="11" t="s">
        <v>58</v>
      </c>
    </row>
    <row r="4" spans="1:13" ht="32.25" customHeight="1" thickBot="1" x14ac:dyDescent="0.3">
      <c r="A4" s="8" t="s">
        <v>8</v>
      </c>
      <c r="B4" s="2"/>
      <c r="C4" s="2"/>
      <c r="D4" s="2"/>
      <c r="E4" s="3"/>
      <c r="F4" s="4"/>
      <c r="G4" s="4"/>
      <c r="H4" s="5"/>
      <c r="I4" s="1"/>
    </row>
    <row r="5" spans="1:13" ht="19.5" thickBot="1" x14ac:dyDescent="0.3">
      <c r="A5" s="11" t="s">
        <v>59</v>
      </c>
      <c r="B5" s="2"/>
      <c r="C5" s="2"/>
      <c r="D5" s="2"/>
      <c r="E5" s="27"/>
      <c r="F5" s="4"/>
      <c r="G5" s="4"/>
      <c r="H5" s="5"/>
      <c r="I5" s="1"/>
    </row>
    <row r="6" spans="1:13" ht="16.5" thickBot="1" x14ac:dyDescent="0.3">
      <c r="A6" s="4"/>
      <c r="B6" s="4"/>
      <c r="C6" s="4"/>
      <c r="D6" s="4"/>
      <c r="E6" s="4"/>
      <c r="F6" s="4"/>
      <c r="G6" s="4"/>
      <c r="H6" s="6"/>
    </row>
    <row r="7" spans="1:13" ht="36.75" customHeight="1" thickBot="1" x14ac:dyDescent="0.3">
      <c r="A7" s="14" t="s">
        <v>6</v>
      </c>
      <c r="B7" s="65" t="s">
        <v>44</v>
      </c>
      <c r="C7" s="66"/>
      <c r="D7" s="66"/>
      <c r="E7" s="67"/>
      <c r="F7" s="14" t="s">
        <v>43</v>
      </c>
      <c r="G7" s="14" t="s">
        <v>50</v>
      </c>
      <c r="H7" s="14" t="s">
        <v>51</v>
      </c>
      <c r="I7" s="14" t="s">
        <v>53</v>
      </c>
    </row>
    <row r="8" spans="1:13" ht="19.5" thickBot="1" x14ac:dyDescent="0.3">
      <c r="A8" s="8" t="s">
        <v>1</v>
      </c>
      <c r="B8" s="10" t="s">
        <v>56</v>
      </c>
      <c r="F8" s="10" t="str">
        <f>B8</f>
        <v>ввод ЭД</v>
      </c>
      <c r="G8" s="10" t="s">
        <v>55</v>
      </c>
      <c r="H8" s="21" t="e">
        <f>F8/G8</f>
        <v>#VALUE!</v>
      </c>
      <c r="I8" s="10" t="s">
        <v>55</v>
      </c>
    </row>
    <row r="9" spans="1:13" ht="19.5" thickBot="1" x14ac:dyDescent="0.3">
      <c r="A9" s="8" t="s">
        <v>2</v>
      </c>
      <c r="B9" s="10" t="s">
        <v>56</v>
      </c>
      <c r="F9" s="10" t="str">
        <f>B9</f>
        <v>ввод ЭД</v>
      </c>
      <c r="G9" s="10" t="s">
        <v>55</v>
      </c>
      <c r="H9" s="21" t="e">
        <f t="shared" ref="H9:H10" si="0">F9/G9</f>
        <v>#VALUE!</v>
      </c>
      <c r="I9" s="10" t="s">
        <v>55</v>
      </c>
    </row>
    <row r="10" spans="1:13" ht="19.5" thickBot="1" x14ac:dyDescent="0.3">
      <c r="A10" s="8" t="s">
        <v>3</v>
      </c>
      <c r="B10" s="11" t="s">
        <v>56</v>
      </c>
      <c r="F10" s="10" t="str">
        <f>B10</f>
        <v>ввод ЭД</v>
      </c>
      <c r="G10" s="10" t="s">
        <v>55</v>
      </c>
      <c r="H10" s="21" t="e">
        <f t="shared" si="0"/>
        <v>#VALUE!</v>
      </c>
      <c r="I10" s="10" t="s">
        <v>55</v>
      </c>
    </row>
    <row r="11" spans="1:13" ht="19.5" thickBot="1" x14ac:dyDescent="0.3">
      <c r="A11" s="8" t="s">
        <v>4</v>
      </c>
      <c r="B11" s="10" t="s">
        <v>56</v>
      </c>
      <c r="C11" s="11" t="s">
        <v>56</v>
      </c>
      <c r="F11" s="20" t="e">
        <f>1-((0.25*(B21-C11)+B11)/(0.25*B21))</f>
        <v>#VALUE!</v>
      </c>
      <c r="G11" s="10" t="s">
        <v>55</v>
      </c>
      <c r="H11" s="21" t="e">
        <f>F11/G11</f>
        <v>#VALUE!</v>
      </c>
      <c r="I11" s="10" t="s">
        <v>55</v>
      </c>
    </row>
    <row r="12" spans="1:13" ht="23.25" customHeight="1" thickBot="1" x14ac:dyDescent="0.3">
      <c r="A12" s="8" t="s">
        <v>5</v>
      </c>
      <c r="B12" s="10" t="s">
        <v>56</v>
      </c>
      <c r="C12" s="11" t="s">
        <v>56</v>
      </c>
      <c r="D12" s="11" t="s">
        <v>56</v>
      </c>
      <c r="E12" s="13" t="s">
        <v>56</v>
      </c>
      <c r="F12" s="20" t="e">
        <f>0.1*(4*B12+3*C12+2*D12+E12)/B21</f>
        <v>#VALUE!</v>
      </c>
      <c r="G12" s="10" t="s">
        <v>55</v>
      </c>
      <c r="H12" s="21" t="e">
        <f>F12/G12</f>
        <v>#VALUE!</v>
      </c>
      <c r="I12" s="10" t="s">
        <v>55</v>
      </c>
    </row>
    <row r="16" spans="1:13" ht="9.75" customHeight="1" x14ac:dyDescent="0.25">
      <c r="A16" s="4"/>
      <c r="B16" s="4"/>
    </row>
    <row r="17" spans="1:8" ht="6" customHeight="1" thickBot="1" x14ac:dyDescent="0.3">
      <c r="A17" s="5"/>
      <c r="B17" s="7"/>
    </row>
    <row r="18" spans="1:8" ht="38.25" customHeight="1" thickBot="1" x14ac:dyDescent="0.3">
      <c r="A18" s="14" t="s">
        <v>7</v>
      </c>
      <c r="B18" s="7"/>
      <c r="H18" s="14" t="s">
        <v>52</v>
      </c>
    </row>
    <row r="19" spans="1:8" ht="19.5" thickBot="1" x14ac:dyDescent="0.3">
      <c r="A19" s="8" t="s">
        <v>11</v>
      </c>
      <c r="B19" s="10" t="s">
        <v>54</v>
      </c>
      <c r="C19" s="9" t="s">
        <v>12</v>
      </c>
      <c r="H19" s="32" t="e">
        <f>((H8^I8)*(H9^I9)*(H10^I10)*(H11^I11)*(H12^I12))^(1/5)</f>
        <v>#VALUE!</v>
      </c>
    </row>
    <row r="20" spans="1:8" ht="19.5" thickBot="1" x14ac:dyDescent="0.3">
      <c r="A20" s="8" t="s">
        <v>9</v>
      </c>
      <c r="B20" s="10" t="s">
        <v>54</v>
      </c>
      <c r="C20" s="9" t="s">
        <v>13</v>
      </c>
    </row>
    <row r="21" spans="1:8" ht="19.5" thickBot="1" x14ac:dyDescent="0.3">
      <c r="A21" s="8" t="s">
        <v>10</v>
      </c>
      <c r="B21" s="10" t="s">
        <v>54</v>
      </c>
      <c r="C21" s="9" t="s">
        <v>14</v>
      </c>
    </row>
    <row r="22" spans="1:8" ht="18.75" thickBot="1" x14ac:dyDescent="0.3">
      <c r="C22" s="22"/>
    </row>
    <row r="23" spans="1:8" ht="18" customHeight="1" x14ac:dyDescent="0.25">
      <c r="A23" s="62" t="s">
        <v>24</v>
      </c>
      <c r="C23" s="64" t="s">
        <v>60</v>
      </c>
      <c r="D23" s="64"/>
      <c r="E23" s="64"/>
      <c r="F23" s="64"/>
      <c r="G23" s="64"/>
      <c r="H23" s="64"/>
    </row>
    <row r="24" spans="1:8" ht="18" customHeight="1" x14ac:dyDescent="0.25">
      <c r="A24" s="63"/>
      <c r="C24" s="64" t="s">
        <v>60</v>
      </c>
      <c r="D24" s="64"/>
      <c r="E24" s="64"/>
      <c r="F24" s="64"/>
      <c r="G24" s="64"/>
      <c r="H24" s="64"/>
    </row>
    <row r="25" spans="1:8" ht="15.75" customHeight="1" thickBot="1" x14ac:dyDescent="0.3">
      <c r="A25" s="33"/>
      <c r="C25" s="64" t="s">
        <v>60</v>
      </c>
      <c r="D25" s="64"/>
      <c r="E25" s="64"/>
      <c r="F25" s="64"/>
      <c r="G25" s="64"/>
      <c r="H25" s="64"/>
    </row>
    <row r="26" spans="1:8" ht="19.5" thickBot="1" x14ac:dyDescent="0.3">
      <c r="A26" s="24" t="s">
        <v>19</v>
      </c>
      <c r="B26" s="10" t="s">
        <v>61</v>
      </c>
    </row>
  </sheetData>
  <mergeCells count="5">
    <mergeCell ref="A23:A24"/>
    <mergeCell ref="C23:H23"/>
    <mergeCell ref="B7:E7"/>
    <mergeCell ref="C24:H24"/>
    <mergeCell ref="C25:H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2430-3B51-4675-B0E2-65CAAAC7A395}">
  <dimension ref="A1:I26"/>
  <sheetViews>
    <sheetView topLeftCell="A10" workbookViewId="0">
      <selection activeCell="A24" sqref="A24:A26"/>
    </sheetView>
  </sheetViews>
  <sheetFormatPr defaultRowHeight="15" x14ac:dyDescent="0.25"/>
  <cols>
    <col min="1" max="1" width="80" customWidth="1"/>
    <col min="2" max="2" width="10.85546875" customWidth="1"/>
    <col min="3" max="3" width="11.140625" customWidth="1"/>
    <col min="4" max="4" width="10" customWidth="1"/>
    <col min="5" max="5" width="8.85546875" customWidth="1"/>
    <col min="6" max="6" width="28.42578125" customWidth="1"/>
    <col min="7" max="7" width="29.85546875" customWidth="1"/>
    <col min="8" max="8" width="38.42578125" customWidth="1"/>
    <col min="9" max="9" width="24.7109375" customWidth="1"/>
  </cols>
  <sheetData>
    <row r="1" spans="1:9" ht="18" x14ac:dyDescent="0.25">
      <c r="A1" s="25" t="s">
        <v>47</v>
      </c>
      <c r="C1" s="26"/>
      <c r="D1" s="26"/>
      <c r="E1" s="26"/>
      <c r="F1" s="26"/>
      <c r="G1" s="26"/>
      <c r="H1" s="26"/>
    </row>
    <row r="2" spans="1:9" ht="22.5" customHeight="1" x14ac:dyDescent="0.25">
      <c r="A2" s="12" t="s">
        <v>41</v>
      </c>
      <c r="C2" s="26"/>
      <c r="D2" s="26"/>
    </row>
    <row r="3" spans="1:9" ht="27" customHeight="1" x14ac:dyDescent="0.25">
      <c r="A3" s="12" t="s">
        <v>49</v>
      </c>
    </row>
    <row r="4" spans="1:9" ht="33.75" customHeight="1" x14ac:dyDescent="0.25">
      <c r="A4" s="8" t="s">
        <v>48</v>
      </c>
      <c r="B4" s="2"/>
      <c r="C4" s="2"/>
      <c r="D4" s="2"/>
      <c r="E4" s="3"/>
      <c r="F4" s="4"/>
      <c r="G4" s="4"/>
      <c r="H4" s="5"/>
    </row>
    <row r="5" spans="1:9" ht="23.25" customHeight="1" x14ac:dyDescent="0.25">
      <c r="A5" s="12" t="s">
        <v>42</v>
      </c>
      <c r="B5" s="2"/>
      <c r="C5" s="2"/>
      <c r="D5" s="2"/>
      <c r="E5" s="27"/>
      <c r="F5" s="4"/>
      <c r="G5" s="4"/>
      <c r="H5" s="5"/>
    </row>
    <row r="6" spans="1:9" ht="16.5" thickBot="1" x14ac:dyDescent="0.3">
      <c r="A6" s="4"/>
      <c r="B6" s="4"/>
      <c r="C6" s="4"/>
      <c r="D6" s="4"/>
      <c r="E6" s="4"/>
      <c r="F6" s="4"/>
      <c r="G6" s="4"/>
      <c r="H6" s="6"/>
    </row>
    <row r="7" spans="1:9" ht="42" customHeight="1" thickBot="1" x14ac:dyDescent="0.3">
      <c r="A7" s="14" t="s">
        <v>6</v>
      </c>
      <c r="B7" s="65" t="s">
        <v>44</v>
      </c>
      <c r="C7" s="66"/>
      <c r="D7" s="66"/>
      <c r="E7" s="67"/>
      <c r="F7" s="14" t="s">
        <v>43</v>
      </c>
      <c r="G7" s="14" t="s">
        <v>50</v>
      </c>
      <c r="H7" s="29" t="s">
        <v>51</v>
      </c>
      <c r="I7" s="14" t="s">
        <v>53</v>
      </c>
    </row>
    <row r="8" spans="1:9" ht="26.25" customHeight="1" thickBot="1" x14ac:dyDescent="0.3">
      <c r="A8" s="19" t="s">
        <v>1</v>
      </c>
      <c r="B8" s="10">
        <v>24</v>
      </c>
      <c r="F8" s="10">
        <f>B8</f>
        <v>24</v>
      </c>
      <c r="G8" s="10">
        <v>34</v>
      </c>
      <c r="H8" s="21">
        <f>F8/G8</f>
        <v>0.70588235294117652</v>
      </c>
      <c r="I8" s="30">
        <v>0.3</v>
      </c>
    </row>
    <row r="9" spans="1:9" ht="26.25" customHeight="1" thickBot="1" x14ac:dyDescent="0.3">
      <c r="A9" s="8" t="s">
        <v>2</v>
      </c>
      <c r="B9" s="10" t="s">
        <v>16</v>
      </c>
      <c r="F9" s="10" t="str">
        <f>B9</f>
        <v>В</v>
      </c>
      <c r="G9" s="10"/>
      <c r="H9" s="21"/>
      <c r="I9" s="10"/>
    </row>
    <row r="10" spans="1:9" ht="33.75" customHeight="1" thickBot="1" x14ac:dyDescent="0.3">
      <c r="A10" s="8" t="s">
        <v>3</v>
      </c>
      <c r="B10" s="11" t="s">
        <v>15</v>
      </c>
      <c r="F10" s="10" t="str">
        <f>B10</f>
        <v>tп</v>
      </c>
      <c r="G10" s="10"/>
      <c r="H10" s="21"/>
      <c r="I10" s="10"/>
    </row>
    <row r="11" spans="1:9" ht="23.25" customHeight="1" thickBot="1" x14ac:dyDescent="0.3">
      <c r="A11" s="19" t="s">
        <v>4</v>
      </c>
      <c r="B11" s="10">
        <v>3.65</v>
      </c>
      <c r="C11" s="11">
        <v>50</v>
      </c>
      <c r="F11" s="20">
        <f>1-((0.25*(B21-C11)+B11)/(0.25*B21))</f>
        <v>0.59</v>
      </c>
      <c r="G11" s="10">
        <v>0.63</v>
      </c>
      <c r="H11" s="21">
        <f>F11/G11</f>
        <v>0.9365079365079364</v>
      </c>
      <c r="I11" s="10">
        <v>0.3</v>
      </c>
    </row>
    <row r="12" spans="1:9" ht="25.5" customHeight="1" thickBot="1" x14ac:dyDescent="0.3">
      <c r="A12" s="19" t="s">
        <v>5</v>
      </c>
      <c r="B12" s="10">
        <v>35</v>
      </c>
      <c r="C12" s="11">
        <v>45</v>
      </c>
      <c r="D12" s="11">
        <v>48</v>
      </c>
      <c r="E12" s="13">
        <v>60</v>
      </c>
      <c r="F12" s="20">
        <f>0.1*(4*B12+3*C12+2*D12+E12)/B21</f>
        <v>0.71833333333333338</v>
      </c>
      <c r="G12" s="10">
        <v>0.82</v>
      </c>
      <c r="H12" s="21">
        <f>F12/G12</f>
        <v>0.8760162601626017</v>
      </c>
      <c r="I12" s="10">
        <v>0.4</v>
      </c>
    </row>
    <row r="16" spans="1:9" x14ac:dyDescent="0.25">
      <c r="A16" s="4"/>
      <c r="B16" s="4"/>
    </row>
    <row r="17" spans="1:9" ht="16.5" thickBot="1" x14ac:dyDescent="0.3">
      <c r="A17" s="5"/>
      <c r="B17" s="7"/>
    </row>
    <row r="18" spans="1:9" ht="18.75" thickBot="1" x14ac:dyDescent="0.3">
      <c r="A18" s="14" t="s">
        <v>7</v>
      </c>
      <c r="B18" s="7"/>
      <c r="H18" s="15" t="s">
        <v>52</v>
      </c>
    </row>
    <row r="19" spans="1:9" ht="24.75" customHeight="1" thickBot="1" x14ac:dyDescent="0.3">
      <c r="A19" s="8" t="s">
        <v>11</v>
      </c>
      <c r="B19" s="10">
        <v>10</v>
      </c>
      <c r="C19" s="9" t="s">
        <v>12</v>
      </c>
      <c r="H19" s="23">
        <f>((H8^I8)*(H11^I11)*(H12^I12))^(1/3)</f>
        <v>0.94266923647996503</v>
      </c>
    </row>
    <row r="20" spans="1:9" ht="26.25" customHeight="1" thickBot="1" x14ac:dyDescent="0.3">
      <c r="A20" s="8" t="s">
        <v>9</v>
      </c>
      <c r="B20" s="10">
        <v>34</v>
      </c>
      <c r="C20" s="9" t="s">
        <v>13</v>
      </c>
    </row>
    <row r="21" spans="1:9" ht="22.5" customHeight="1" thickBot="1" x14ac:dyDescent="0.3">
      <c r="A21" s="8" t="s">
        <v>10</v>
      </c>
      <c r="B21" s="10">
        <v>60</v>
      </c>
      <c r="C21" s="9" t="s">
        <v>14</v>
      </c>
    </row>
    <row r="22" spans="1:9" ht="21.75" customHeight="1" thickBot="1" x14ac:dyDescent="0.3"/>
    <row r="23" spans="1:9" ht="18" customHeight="1" thickBot="1" x14ac:dyDescent="0.3">
      <c r="A23" s="49" t="s">
        <v>24</v>
      </c>
      <c r="B23" s="98" t="s">
        <v>63</v>
      </c>
      <c r="C23" s="99"/>
      <c r="D23" s="99"/>
      <c r="E23" s="99"/>
      <c r="F23" s="99"/>
      <c r="G23" s="99"/>
      <c r="H23" s="99"/>
      <c r="I23" s="100"/>
    </row>
    <row r="24" spans="1:9" ht="18.75" thickBot="1" x14ac:dyDescent="0.3">
      <c r="A24" s="63"/>
      <c r="B24" s="97" t="s">
        <v>45</v>
      </c>
      <c r="C24" s="101"/>
      <c r="D24" s="101"/>
      <c r="E24" s="101"/>
      <c r="F24" s="101"/>
      <c r="G24" s="101"/>
      <c r="H24" s="101"/>
      <c r="I24" s="102"/>
    </row>
    <row r="25" spans="1:9" ht="18.75" thickBot="1" x14ac:dyDescent="0.3">
      <c r="A25" s="63"/>
      <c r="B25" s="103" t="s">
        <v>20</v>
      </c>
      <c r="C25" s="104"/>
      <c r="D25" s="104"/>
      <c r="E25" s="104"/>
      <c r="F25" s="104"/>
      <c r="G25" s="104"/>
      <c r="H25" s="104"/>
      <c r="I25" s="105"/>
    </row>
    <row r="26" spans="1:9" ht="18.75" thickBot="1" x14ac:dyDescent="0.3">
      <c r="A26" s="68"/>
      <c r="B26" s="97" t="s">
        <v>91</v>
      </c>
      <c r="C26" s="69"/>
      <c r="D26" s="69"/>
      <c r="E26" s="69"/>
      <c r="F26" s="69"/>
      <c r="G26" s="69"/>
      <c r="H26" s="69"/>
      <c r="I26" s="70"/>
    </row>
  </sheetData>
  <mergeCells count="6">
    <mergeCell ref="B26:I26"/>
    <mergeCell ref="A24:A26"/>
    <mergeCell ref="B7:E7"/>
    <mergeCell ref="B23:I23"/>
    <mergeCell ref="B24:I24"/>
    <mergeCell ref="B25:I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50F2-689A-48B0-86F9-2E2A4FD4E6ED}">
  <dimension ref="A1:O35"/>
  <sheetViews>
    <sheetView workbookViewId="0">
      <selection activeCell="D14" sqref="D14"/>
    </sheetView>
  </sheetViews>
  <sheetFormatPr defaultRowHeight="15" x14ac:dyDescent="0.25"/>
  <cols>
    <col min="1" max="1" width="82" customWidth="1"/>
    <col min="2" max="2" width="20.28515625" customWidth="1"/>
    <col min="3" max="3" width="12.85546875" customWidth="1"/>
    <col min="4" max="4" width="11.5703125" customWidth="1"/>
    <col min="5" max="5" width="11.140625" customWidth="1"/>
    <col min="6" max="6" width="8.85546875" customWidth="1"/>
    <col min="7" max="7" width="7.42578125" customWidth="1"/>
    <col min="8" max="8" width="26.7109375" customWidth="1"/>
    <col min="9" max="9" width="21.140625" customWidth="1"/>
    <col min="10" max="10" width="25.7109375" customWidth="1"/>
    <col min="11" max="11" width="21.140625" customWidth="1"/>
    <col min="12" max="12" width="8.85546875" customWidth="1"/>
    <col min="13" max="13" width="18.5703125" customWidth="1"/>
    <col min="14" max="14" width="15.42578125" customWidth="1"/>
    <col min="15" max="15" width="11" customWidth="1"/>
  </cols>
  <sheetData>
    <row r="1" spans="1:15" ht="15" customHeight="1" x14ac:dyDescent="0.25">
      <c r="A1" s="75" t="s">
        <v>47</v>
      </c>
      <c r="B1" s="77" t="s">
        <v>41</v>
      </c>
      <c r="C1" s="79"/>
      <c r="D1" s="79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ht="15" customHeight="1" x14ac:dyDescent="0.25">
      <c r="A2" s="76"/>
      <c r="B2" s="78"/>
      <c r="C2" s="80"/>
      <c r="D2" s="80"/>
      <c r="E2" s="18"/>
      <c r="F2" s="18"/>
      <c r="G2" s="18"/>
      <c r="H2" s="18"/>
      <c r="I2" s="18"/>
      <c r="J2" s="18"/>
      <c r="K2" s="18"/>
      <c r="L2" s="18"/>
      <c r="M2" s="74"/>
      <c r="N2" s="74"/>
      <c r="O2" s="74"/>
    </row>
    <row r="3" spans="1:15" x14ac:dyDescent="0.25">
      <c r="A3" s="41" t="s">
        <v>40</v>
      </c>
      <c r="B3" s="45"/>
      <c r="C3" s="4"/>
      <c r="D3" s="4"/>
      <c r="E3" s="18"/>
      <c r="F3" s="18"/>
      <c r="G3" s="18"/>
      <c r="H3" s="18"/>
      <c r="I3" s="18"/>
      <c r="J3" s="18"/>
      <c r="K3" s="18"/>
      <c r="L3" s="18"/>
      <c r="M3" s="18"/>
    </row>
    <row r="4" spans="1:15" ht="18" x14ac:dyDescent="0.25">
      <c r="A4" s="42" t="s">
        <v>48</v>
      </c>
      <c r="B4" s="46"/>
      <c r="C4" s="4"/>
      <c r="D4" s="4"/>
      <c r="E4" s="18"/>
      <c r="F4" s="18"/>
      <c r="G4" s="18"/>
      <c r="H4" s="18"/>
      <c r="I4" s="18"/>
      <c r="J4" s="18"/>
      <c r="K4" s="18"/>
      <c r="L4" s="18"/>
      <c r="M4" s="18"/>
    </row>
    <row r="5" spans="1:15" x14ac:dyDescent="0.25">
      <c r="A5" s="41" t="s">
        <v>46</v>
      </c>
      <c r="B5" s="46"/>
      <c r="C5" s="4"/>
      <c r="D5" s="4"/>
      <c r="E5" s="4"/>
      <c r="F5" s="4"/>
      <c r="G5" s="4"/>
      <c r="H5" s="4"/>
      <c r="I5" s="4"/>
      <c r="J5" s="4"/>
      <c r="K5" s="4"/>
      <c r="L5" s="18"/>
      <c r="M5" s="18"/>
    </row>
    <row r="6" spans="1:15" ht="15.75" thickBot="1" x14ac:dyDescent="0.3">
      <c r="B6" s="46"/>
      <c r="C6" s="4"/>
      <c r="D6" s="4"/>
      <c r="E6" s="4"/>
      <c r="F6" s="4"/>
      <c r="G6" s="4"/>
      <c r="H6" s="4"/>
      <c r="I6" s="4"/>
      <c r="J6" s="4"/>
      <c r="K6" s="4"/>
      <c r="L6" s="18"/>
      <c r="M6" s="18"/>
    </row>
    <row r="7" spans="1:15" ht="21.75" customHeight="1" thickBot="1" x14ac:dyDescent="0.3">
      <c r="A7" s="29" t="s">
        <v>6</v>
      </c>
      <c r="B7" s="89" t="s">
        <v>44</v>
      </c>
      <c r="C7" s="81"/>
      <c r="D7" s="81"/>
      <c r="E7" s="81"/>
      <c r="F7" s="81"/>
      <c r="G7" s="90"/>
      <c r="H7" s="15" t="s">
        <v>43</v>
      </c>
      <c r="I7" s="15" t="s">
        <v>18</v>
      </c>
      <c r="J7" s="15" t="s">
        <v>17</v>
      </c>
      <c r="K7" s="15" t="s">
        <v>53</v>
      </c>
      <c r="L7" s="18"/>
      <c r="M7" s="18"/>
    </row>
    <row r="8" spans="1:15" ht="18.75" customHeight="1" thickBot="1" x14ac:dyDescent="0.3">
      <c r="A8" s="42" t="s">
        <v>22</v>
      </c>
      <c r="B8" s="10" t="s">
        <v>75</v>
      </c>
      <c r="C8" s="10" t="s">
        <v>78</v>
      </c>
      <c r="D8" s="10" t="s">
        <v>81</v>
      </c>
      <c r="E8" s="40" t="s">
        <v>85</v>
      </c>
      <c r="F8" s="10"/>
      <c r="G8" s="10"/>
      <c r="H8" s="48" t="e">
        <f>24*(B8-C8)/(D8*E8)</f>
        <v>#VALUE!</v>
      </c>
      <c r="I8" s="10" t="s">
        <v>55</v>
      </c>
      <c r="J8" s="47" t="e">
        <f>H8/I8</f>
        <v>#VALUE!</v>
      </c>
      <c r="K8" s="10" t="s">
        <v>55</v>
      </c>
      <c r="L8" s="18"/>
    </row>
    <row r="9" spans="1:15" ht="25.5" customHeight="1" thickBot="1" x14ac:dyDescent="0.3">
      <c r="A9" s="8" t="s">
        <v>23</v>
      </c>
      <c r="B9" s="10" t="s">
        <v>76</v>
      </c>
      <c r="C9" s="10" t="s">
        <v>79</v>
      </c>
      <c r="D9" s="10" t="s">
        <v>82</v>
      </c>
      <c r="E9" s="10" t="s">
        <v>83</v>
      </c>
      <c r="F9" s="10" t="s">
        <v>84</v>
      </c>
      <c r="G9" s="40" t="s">
        <v>85</v>
      </c>
      <c r="H9" s="10" t="e">
        <f>24*((D9-E9)-(B9-C9))/(F9*G9*D14)</f>
        <v>#VALUE!</v>
      </c>
      <c r="I9" s="30" t="s">
        <v>55</v>
      </c>
      <c r="J9" s="43" t="e">
        <f t="shared" ref="J9:J10" si="0">H9/I9</f>
        <v>#VALUE!</v>
      </c>
      <c r="K9" s="30" t="s">
        <v>55</v>
      </c>
    </row>
    <row r="10" spans="1:15" ht="18" customHeight="1" thickBot="1" x14ac:dyDescent="0.3">
      <c r="A10" s="8" t="s">
        <v>21</v>
      </c>
      <c r="B10" s="10" t="s">
        <v>77</v>
      </c>
      <c r="C10" s="10" t="s">
        <v>80</v>
      </c>
      <c r="D10" s="10" t="s">
        <v>86</v>
      </c>
      <c r="E10" s="10"/>
      <c r="F10" s="10"/>
      <c r="G10" s="10"/>
      <c r="H10" s="10"/>
      <c r="I10" s="10" t="s">
        <v>55</v>
      </c>
      <c r="J10" s="36" t="e">
        <f t="shared" si="0"/>
        <v>#VALUE!</v>
      </c>
      <c r="K10" s="10" t="s">
        <v>55</v>
      </c>
    </row>
    <row r="11" spans="1:15" ht="18.75" thickBot="1" x14ac:dyDescent="0.3">
      <c r="A11" s="14" t="s">
        <v>7</v>
      </c>
    </row>
    <row r="12" spans="1:15" ht="18.75" thickBot="1" x14ac:dyDescent="0.3">
      <c r="A12" s="8" t="s">
        <v>71</v>
      </c>
      <c r="B12" s="34" t="s">
        <v>25</v>
      </c>
      <c r="C12" s="9" t="s">
        <v>35</v>
      </c>
      <c r="D12" s="37" t="e">
        <f>D17-D21</f>
        <v>#VALUE!</v>
      </c>
      <c r="E12" s="38" t="e">
        <f>MIN(D12,D13)</f>
        <v>#VALUE!</v>
      </c>
      <c r="F12" s="39"/>
      <c r="G12" s="39"/>
    </row>
    <row r="13" spans="1:15" ht="24.75" customHeight="1" thickBot="1" x14ac:dyDescent="0.3">
      <c r="A13" s="8" t="s">
        <v>72</v>
      </c>
      <c r="B13" s="34" t="s">
        <v>26</v>
      </c>
      <c r="C13" s="9" t="s">
        <v>35</v>
      </c>
      <c r="D13" s="37" t="e">
        <f>D17-D19</f>
        <v>#VALUE!</v>
      </c>
      <c r="E13" s="32" t="e">
        <f>MAX(D12,D13)</f>
        <v>#VALUE!</v>
      </c>
      <c r="F13" s="39"/>
      <c r="G13" s="39"/>
    </row>
    <row r="14" spans="1:15" ht="18.75" thickBot="1" x14ac:dyDescent="0.3">
      <c r="A14" s="8" t="s">
        <v>73</v>
      </c>
      <c r="B14" s="34" t="s">
        <v>27</v>
      </c>
      <c r="C14" s="9" t="s">
        <v>35</v>
      </c>
      <c r="D14" s="28" t="e">
        <f>E13-E12</f>
        <v>#VALUE!</v>
      </c>
    </row>
    <row r="15" spans="1:15" ht="20.25" customHeight="1" thickBot="1" x14ac:dyDescent="0.3">
      <c r="A15" s="8" t="s">
        <v>74</v>
      </c>
      <c r="B15" s="34" t="s">
        <v>28</v>
      </c>
      <c r="C15" s="9" t="s">
        <v>35</v>
      </c>
      <c r="D15" s="28" t="e">
        <f>(E13+E12)/2</f>
        <v>#VALUE!</v>
      </c>
      <c r="H15" s="18"/>
    </row>
    <row r="16" spans="1:15" ht="19.5" thickBot="1" x14ac:dyDescent="0.3">
      <c r="A16" s="8" t="s">
        <v>68</v>
      </c>
      <c r="B16" s="10" t="s">
        <v>29</v>
      </c>
      <c r="C16" s="9" t="s">
        <v>36</v>
      </c>
      <c r="D16" s="50" t="e">
        <f>1.84*10^11*(EXP(-5330/(B16+273.15)))</f>
        <v>#VALUE!</v>
      </c>
      <c r="H16" s="18"/>
    </row>
    <row r="17" spans="1:10" ht="19.5" thickBot="1" x14ac:dyDescent="0.3">
      <c r="A17" s="8" t="s">
        <v>69</v>
      </c>
      <c r="B17" s="10" t="s">
        <v>30</v>
      </c>
      <c r="C17" s="9" t="s">
        <v>37</v>
      </c>
      <c r="D17" t="e">
        <f>D16*(B17/100)</f>
        <v>#VALUE!</v>
      </c>
      <c r="H17" s="18"/>
    </row>
    <row r="18" spans="1:10" ht="19.5" thickBot="1" x14ac:dyDescent="0.3">
      <c r="A18" s="8" t="s">
        <v>64</v>
      </c>
      <c r="B18" s="10" t="s">
        <v>31</v>
      </c>
      <c r="C18" s="9" t="s">
        <v>36</v>
      </c>
      <c r="D18" t="e">
        <f>1.84*10^11*(EXP(-5330/(B18+273.15)))</f>
        <v>#VALUE!</v>
      </c>
      <c r="H18" s="18"/>
    </row>
    <row r="19" spans="1:10" ht="19.5" thickBot="1" x14ac:dyDescent="0.3">
      <c r="A19" s="8" t="s">
        <v>65</v>
      </c>
      <c r="B19" s="10" t="s">
        <v>32</v>
      </c>
      <c r="C19" s="9" t="s">
        <v>37</v>
      </c>
      <c r="D19" t="e">
        <f>D18*(B19/100)</f>
        <v>#VALUE!</v>
      </c>
    </row>
    <row r="20" spans="1:10" ht="19.5" thickBot="1" x14ac:dyDescent="0.3">
      <c r="A20" s="8" t="s">
        <v>66</v>
      </c>
      <c r="B20" s="10" t="s">
        <v>33</v>
      </c>
      <c r="C20" s="9" t="s">
        <v>36</v>
      </c>
      <c r="D20" t="e">
        <f>1.84*10^11*(EXP(-5330/(B20+273.15)))</f>
        <v>#VALUE!</v>
      </c>
    </row>
    <row r="21" spans="1:10" ht="19.5" thickBot="1" x14ac:dyDescent="0.3">
      <c r="A21" s="8" t="s">
        <v>67</v>
      </c>
      <c r="B21" s="10" t="s">
        <v>34</v>
      </c>
      <c r="C21" s="9" t="s">
        <v>37</v>
      </c>
      <c r="D21" s="50" t="e">
        <f>D20*(B21/100)</f>
        <v>#VALUE!</v>
      </c>
    </row>
    <row r="22" spans="1:10" ht="36.75" thickBot="1" x14ac:dyDescent="0.3">
      <c r="A22" s="35" t="s">
        <v>70</v>
      </c>
      <c r="B22" s="10" t="s">
        <v>39</v>
      </c>
      <c r="C22" s="9" t="s">
        <v>38</v>
      </c>
      <c r="J22" s="31" t="s">
        <v>52</v>
      </c>
    </row>
    <row r="23" spans="1:10" ht="19.5" thickBot="1" x14ac:dyDescent="0.3">
      <c r="J23" s="10" t="e">
        <f>((J8^K8)*(J9^K9)*(J10^K10))^(1/3)</f>
        <v>#VALUE!</v>
      </c>
    </row>
    <row r="24" spans="1:10" ht="18" customHeight="1" thickBot="1" x14ac:dyDescent="0.3">
      <c r="A24" s="81" t="s">
        <v>24</v>
      </c>
      <c r="B24" s="83"/>
      <c r="C24" s="84"/>
      <c r="D24" s="84"/>
      <c r="E24" s="84"/>
      <c r="F24" s="84"/>
      <c r="G24" s="84"/>
      <c r="H24" s="84"/>
      <c r="I24" s="85"/>
    </row>
    <row r="25" spans="1:10" ht="15.75" thickBot="1" x14ac:dyDescent="0.3">
      <c r="A25" s="82"/>
      <c r="B25" s="86"/>
      <c r="C25" s="87"/>
      <c r="D25" s="87"/>
      <c r="E25" s="87"/>
      <c r="F25" s="87"/>
      <c r="G25" s="87"/>
      <c r="H25" s="87"/>
      <c r="I25" s="88"/>
    </row>
    <row r="26" spans="1:10" ht="15.75" thickBot="1" x14ac:dyDescent="0.3">
      <c r="A26" s="82"/>
      <c r="B26" s="71"/>
      <c r="C26" s="72"/>
      <c r="D26" s="72"/>
      <c r="E26" s="72"/>
      <c r="F26" s="72"/>
      <c r="G26" s="72"/>
      <c r="H26" s="72"/>
      <c r="I26" s="73"/>
    </row>
    <row r="27" spans="1:10" ht="18" x14ac:dyDescent="0.25">
      <c r="B27" s="16"/>
    </row>
    <row r="31" spans="1:10" ht="15.75" thickBot="1" x14ac:dyDescent="0.3"/>
    <row r="32" spans="1:10" ht="19.5" thickBot="1" x14ac:dyDescent="0.3">
      <c r="A32" s="8" t="s">
        <v>19</v>
      </c>
      <c r="B32" s="10" t="s">
        <v>62</v>
      </c>
    </row>
    <row r="35" spans="8:8" x14ac:dyDescent="0.25">
      <c r="H35" s="17"/>
    </row>
  </sheetData>
  <mergeCells count="13">
    <mergeCell ref="A24:A26"/>
    <mergeCell ref="B24:I24"/>
    <mergeCell ref="B25:I25"/>
    <mergeCell ref="B26:I26"/>
    <mergeCell ref="B7:G7"/>
    <mergeCell ref="N1:N2"/>
    <mergeCell ref="O1:O2"/>
    <mergeCell ref="A1:A2"/>
    <mergeCell ref="B1:B2"/>
    <mergeCell ref="C1:C2"/>
    <mergeCell ref="D1:D2"/>
    <mergeCell ref="E1:L1"/>
    <mergeCell ref="M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455B-AE90-449D-A189-793D926733CB}">
  <dimension ref="A1:L26"/>
  <sheetViews>
    <sheetView tabSelected="1" topLeftCell="A10" workbookViewId="0">
      <selection activeCell="C29" sqref="C29"/>
    </sheetView>
  </sheetViews>
  <sheetFormatPr defaultRowHeight="15" x14ac:dyDescent="0.25"/>
  <cols>
    <col min="1" max="1" width="82.28515625" customWidth="1"/>
    <col min="2" max="2" width="18.7109375" customWidth="1"/>
    <col min="3" max="3" width="12" customWidth="1"/>
    <col min="4" max="4" width="14" customWidth="1"/>
    <col min="5" max="5" width="11.7109375" customWidth="1"/>
    <col min="8" max="8" width="27.5703125" customWidth="1"/>
    <col min="9" max="9" width="20.7109375" customWidth="1"/>
    <col min="10" max="10" width="28.42578125" customWidth="1"/>
    <col min="11" max="11" width="20.5703125" customWidth="1"/>
  </cols>
  <sheetData>
    <row r="1" spans="1:12" x14ac:dyDescent="0.25">
      <c r="A1" s="75" t="s">
        <v>47</v>
      </c>
      <c r="B1" s="77" t="s">
        <v>41</v>
      </c>
      <c r="C1" s="79"/>
      <c r="D1" s="79"/>
      <c r="E1" s="74"/>
      <c r="F1" s="74"/>
      <c r="G1" s="74"/>
      <c r="H1" s="74"/>
      <c r="I1" s="74"/>
      <c r="J1" s="74"/>
      <c r="K1" s="74"/>
      <c r="L1" s="74"/>
    </row>
    <row r="2" spans="1:12" x14ac:dyDescent="0.25">
      <c r="A2" s="76"/>
      <c r="B2" s="78"/>
      <c r="C2" s="80"/>
      <c r="D2" s="80"/>
      <c r="E2" s="18"/>
      <c r="F2" s="18"/>
      <c r="G2" s="18"/>
      <c r="H2" s="18"/>
      <c r="I2" s="18"/>
      <c r="J2" s="18"/>
      <c r="K2" s="18"/>
      <c r="L2" s="18"/>
    </row>
    <row r="3" spans="1:12" ht="26.25" customHeight="1" x14ac:dyDescent="0.25">
      <c r="A3" s="41" t="s">
        <v>40</v>
      </c>
      <c r="B3" s="45"/>
      <c r="C3" s="44"/>
      <c r="D3" s="44"/>
      <c r="E3" s="18"/>
      <c r="F3" s="18"/>
      <c r="G3" s="18"/>
      <c r="H3" s="18"/>
      <c r="I3" s="18"/>
      <c r="J3" s="18"/>
      <c r="K3" s="18"/>
      <c r="L3" s="18"/>
    </row>
    <row r="4" spans="1:12" ht="20.25" customHeight="1" x14ac:dyDescent="0.25">
      <c r="A4" s="42" t="s">
        <v>48</v>
      </c>
      <c r="B4" s="46"/>
      <c r="C4" s="44"/>
      <c r="D4" s="44"/>
      <c r="E4" s="18"/>
      <c r="F4" s="18"/>
      <c r="G4" s="18"/>
      <c r="H4" s="18"/>
      <c r="I4" s="18"/>
      <c r="J4" s="18"/>
      <c r="K4" s="18"/>
      <c r="L4" s="18"/>
    </row>
    <row r="5" spans="1:12" ht="21" customHeight="1" x14ac:dyDescent="0.25">
      <c r="A5" s="41" t="s">
        <v>46</v>
      </c>
      <c r="B5" s="46"/>
      <c r="C5" s="44"/>
      <c r="D5" s="44"/>
      <c r="E5" s="44"/>
      <c r="F5" s="44"/>
      <c r="G5" s="44"/>
      <c r="H5" s="44"/>
      <c r="I5" s="44"/>
      <c r="J5" s="44"/>
      <c r="K5" s="44"/>
      <c r="L5" s="18"/>
    </row>
    <row r="6" spans="1:12" ht="15.75" thickBot="1" x14ac:dyDescent="0.3">
      <c r="A6" s="18"/>
      <c r="B6" s="46"/>
      <c r="C6" s="44"/>
      <c r="D6" s="44"/>
      <c r="E6" s="44"/>
      <c r="F6" s="44"/>
      <c r="G6" s="44"/>
      <c r="H6" s="44"/>
      <c r="I6" s="44"/>
      <c r="J6" s="44"/>
      <c r="K6" s="44"/>
      <c r="L6" s="18"/>
    </row>
    <row r="7" spans="1:12" ht="32.25" customHeight="1" thickBot="1" x14ac:dyDescent="0.3">
      <c r="A7" s="29" t="s">
        <v>6</v>
      </c>
      <c r="B7" s="89" t="s">
        <v>44</v>
      </c>
      <c r="C7" s="81"/>
      <c r="D7" s="81"/>
      <c r="E7" s="81"/>
      <c r="F7" s="81"/>
      <c r="G7" s="90"/>
      <c r="H7" s="31" t="s">
        <v>43</v>
      </c>
      <c r="I7" s="31" t="s">
        <v>18</v>
      </c>
      <c r="J7" s="31" t="s">
        <v>17</v>
      </c>
      <c r="K7" s="31" t="s">
        <v>53</v>
      </c>
      <c r="L7" s="18"/>
    </row>
    <row r="8" spans="1:12" ht="19.5" customHeight="1" thickBot="1" x14ac:dyDescent="0.3">
      <c r="A8" s="51" t="s">
        <v>22</v>
      </c>
      <c r="B8" s="10">
        <v>324.44</v>
      </c>
      <c r="C8" s="10">
        <v>317.52</v>
      </c>
      <c r="D8" s="10">
        <v>7.1000000000000004E-3</v>
      </c>
      <c r="E8" s="40">
        <v>3.5</v>
      </c>
      <c r="F8" s="10"/>
      <c r="G8" s="10"/>
      <c r="H8" s="58">
        <f>24*(B8-C8)/(D8*E8)</f>
        <v>6683.299798792772</v>
      </c>
      <c r="I8" s="10">
        <v>7000</v>
      </c>
      <c r="J8" s="59">
        <f>H8/I8</f>
        <v>0.95475711411325315</v>
      </c>
      <c r="K8" s="10">
        <v>0.5</v>
      </c>
      <c r="L8" s="18"/>
    </row>
    <row r="9" spans="1:12" ht="19.5" customHeight="1" thickBot="1" x14ac:dyDescent="0.3">
      <c r="A9" s="19" t="s">
        <v>23</v>
      </c>
      <c r="B9" s="10">
        <v>324.44</v>
      </c>
      <c r="C9" s="10">
        <v>323.52</v>
      </c>
      <c r="D9" s="10">
        <v>330.56</v>
      </c>
      <c r="E9" s="10">
        <v>327.12</v>
      </c>
      <c r="F9" s="10">
        <v>7.1000000000000004E-3</v>
      </c>
      <c r="G9" s="40">
        <v>3.5</v>
      </c>
      <c r="H9" s="20">
        <f>24*((D9-E9)-(B9-C9))/(F9*G9*D14)</f>
        <v>1.6514230197406239</v>
      </c>
      <c r="I9" s="30">
        <v>5</v>
      </c>
      <c r="J9" s="60">
        <f t="shared" ref="J9:J10" si="0">H9/I9</f>
        <v>0.33028460394812476</v>
      </c>
      <c r="K9" s="30">
        <v>0.5</v>
      </c>
      <c r="L9" s="18"/>
    </row>
    <row r="10" spans="1:12" ht="19.5" customHeight="1" thickBot="1" x14ac:dyDescent="0.3">
      <c r="A10" s="8" t="s">
        <v>21</v>
      </c>
      <c r="B10" s="10" t="s">
        <v>77</v>
      </c>
      <c r="C10" s="10" t="s">
        <v>80</v>
      </c>
      <c r="D10" s="10" t="s">
        <v>86</v>
      </c>
      <c r="E10" s="10"/>
      <c r="F10" s="10"/>
      <c r="G10" s="10"/>
      <c r="H10" s="10"/>
      <c r="I10" s="10" t="s">
        <v>55</v>
      </c>
      <c r="J10" s="36" t="e">
        <f t="shared" si="0"/>
        <v>#VALUE!</v>
      </c>
      <c r="K10" s="10">
        <v>0</v>
      </c>
      <c r="L10" s="18"/>
    </row>
    <row r="11" spans="1:12" ht="26.25" customHeight="1" thickBot="1" x14ac:dyDescent="0.3">
      <c r="A11" s="14" t="s">
        <v>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ht="19.5" customHeight="1" thickBot="1" x14ac:dyDescent="0.3">
      <c r="A12" s="8" t="s">
        <v>71</v>
      </c>
      <c r="B12" s="34" t="s">
        <v>25</v>
      </c>
      <c r="C12" s="9" t="s">
        <v>35</v>
      </c>
      <c r="D12" s="54">
        <f>D17-D21</f>
        <v>802.21675752645478</v>
      </c>
      <c r="E12" s="55">
        <f>MIN(D12,D13)</f>
        <v>802.21675752645478</v>
      </c>
      <c r="F12" s="39"/>
      <c r="G12" s="39"/>
      <c r="H12" s="18"/>
      <c r="I12" s="18"/>
      <c r="J12" s="18"/>
      <c r="K12" s="18"/>
      <c r="L12" s="18"/>
    </row>
    <row r="13" spans="1:12" ht="21" customHeight="1" thickBot="1" x14ac:dyDescent="0.3">
      <c r="A13" s="8" t="s">
        <v>72</v>
      </c>
      <c r="B13" s="34" t="s">
        <v>26</v>
      </c>
      <c r="C13" s="9" t="s">
        <v>35</v>
      </c>
      <c r="D13" s="54">
        <f>D17-D19</f>
        <v>2275.9777429362675</v>
      </c>
      <c r="E13" s="56">
        <f>MAX(D12,D13)</f>
        <v>2275.9777429362675</v>
      </c>
      <c r="F13" s="39"/>
      <c r="G13" s="39"/>
      <c r="H13" s="18"/>
      <c r="I13" s="18"/>
      <c r="J13" s="18"/>
      <c r="K13" s="18"/>
      <c r="L13" s="18"/>
    </row>
    <row r="14" spans="1:12" ht="17.25" customHeight="1" thickBot="1" x14ac:dyDescent="0.3">
      <c r="A14" s="8" t="s">
        <v>73</v>
      </c>
      <c r="B14" s="34" t="s">
        <v>27</v>
      </c>
      <c r="C14" s="9" t="s">
        <v>35</v>
      </c>
      <c r="D14" s="57">
        <f>E13-E12</f>
        <v>1473.7609854098127</v>
      </c>
      <c r="E14" s="18"/>
      <c r="F14" s="18"/>
      <c r="G14" s="18"/>
      <c r="H14" s="18"/>
      <c r="I14" s="18"/>
      <c r="J14" s="18"/>
      <c r="K14" s="18"/>
      <c r="L14" s="18"/>
    </row>
    <row r="15" spans="1:12" ht="20.25" customHeight="1" thickBot="1" x14ac:dyDescent="0.3">
      <c r="A15" s="8" t="s">
        <v>74</v>
      </c>
      <c r="B15" s="34" t="s">
        <v>28</v>
      </c>
      <c r="C15" s="9" t="s">
        <v>35</v>
      </c>
      <c r="D15" s="57">
        <f>(E12+E13)/2</f>
        <v>1539.0972502313612</v>
      </c>
      <c r="E15" s="18"/>
      <c r="F15" s="18"/>
      <c r="G15" s="18"/>
      <c r="H15" s="18"/>
      <c r="I15" s="18"/>
      <c r="J15" s="18"/>
      <c r="K15" s="18"/>
      <c r="L15" s="18"/>
    </row>
    <row r="16" spans="1:12" ht="19.5" customHeight="1" thickBot="1" x14ac:dyDescent="0.3">
      <c r="A16" s="8" t="s">
        <v>87</v>
      </c>
      <c r="B16" s="10">
        <v>33.200000000000003</v>
      </c>
      <c r="C16" s="9" t="s">
        <v>36</v>
      </c>
      <c r="D16" s="52">
        <f>1.84*10^11*(EXP(-5330/(B16+273.15)))</f>
        <v>5114.3268790480106</v>
      </c>
      <c r="E16" s="18"/>
      <c r="F16" s="18"/>
      <c r="G16" s="18"/>
      <c r="H16" s="18"/>
      <c r="I16" s="18"/>
      <c r="J16" s="18"/>
      <c r="K16" s="18"/>
      <c r="L16" s="18"/>
    </row>
    <row r="17" spans="1:12" ht="19.5" customHeight="1" thickBot="1" x14ac:dyDescent="0.3">
      <c r="A17" s="8" t="s">
        <v>69</v>
      </c>
      <c r="B17" s="10">
        <v>50.5</v>
      </c>
      <c r="C17" s="9" t="s">
        <v>37</v>
      </c>
      <c r="D17" s="53">
        <f>D16*(B17/100)</f>
        <v>2582.7350739192452</v>
      </c>
      <c r="E17" s="18"/>
      <c r="F17" s="18"/>
      <c r="G17" s="18"/>
      <c r="H17" s="18"/>
      <c r="I17" s="18"/>
      <c r="J17" s="18"/>
      <c r="K17" s="18"/>
      <c r="L17" s="18"/>
    </row>
    <row r="18" spans="1:12" ht="18.75" customHeight="1" thickBot="1" x14ac:dyDescent="0.3">
      <c r="A18" s="8" t="s">
        <v>64</v>
      </c>
      <c r="B18" s="10">
        <v>5</v>
      </c>
      <c r="C18" s="9" t="s">
        <v>36</v>
      </c>
      <c r="D18" s="52">
        <f>1.84*10^11*(EXP(-5330/(B18+273.15)))</f>
        <v>876.44951709422219</v>
      </c>
      <c r="E18" s="18"/>
      <c r="F18" s="18"/>
      <c r="G18" s="18"/>
      <c r="H18" s="18"/>
      <c r="I18" s="18"/>
      <c r="J18" s="18"/>
      <c r="K18" s="18"/>
      <c r="L18" s="18"/>
    </row>
    <row r="19" spans="1:12" ht="18.75" customHeight="1" thickBot="1" x14ac:dyDescent="0.3">
      <c r="A19" s="8" t="s">
        <v>65</v>
      </c>
      <c r="B19" s="10">
        <v>35</v>
      </c>
      <c r="C19" s="9" t="s">
        <v>37</v>
      </c>
      <c r="D19" s="53">
        <f>D18*(B19/100)</f>
        <v>306.75733098297775</v>
      </c>
      <c r="E19" s="18"/>
      <c r="F19" s="18"/>
      <c r="G19" s="18"/>
      <c r="H19" s="18"/>
      <c r="I19" s="18"/>
      <c r="J19" s="18"/>
      <c r="K19" s="18"/>
      <c r="L19" s="18"/>
    </row>
    <row r="20" spans="1:12" ht="15" customHeight="1" thickBot="1" x14ac:dyDescent="0.3">
      <c r="A20" s="8" t="s">
        <v>66</v>
      </c>
      <c r="B20" s="10">
        <v>16</v>
      </c>
      <c r="C20" s="9" t="s">
        <v>36</v>
      </c>
      <c r="D20" s="52">
        <f>1.84*10^11*(EXP(-5330/(B20+273.15)))</f>
        <v>1816.8554248906025</v>
      </c>
      <c r="E20" s="18"/>
      <c r="F20" s="18"/>
      <c r="G20" s="18"/>
      <c r="H20" s="18"/>
      <c r="I20" s="18"/>
      <c r="J20" s="18"/>
      <c r="K20" s="18"/>
      <c r="L20" s="18"/>
    </row>
    <row r="21" spans="1:12" ht="24.75" customHeight="1" thickBot="1" x14ac:dyDescent="0.3">
      <c r="A21" s="8" t="s">
        <v>67</v>
      </c>
      <c r="B21" s="10">
        <v>98</v>
      </c>
      <c r="C21" s="9" t="s">
        <v>37</v>
      </c>
      <c r="D21" s="53">
        <f>D20*(B21/100)</f>
        <v>1780.5183163927904</v>
      </c>
      <c r="E21" s="18"/>
      <c r="F21" s="18"/>
      <c r="G21" s="18"/>
      <c r="H21" s="18"/>
      <c r="I21" s="18"/>
      <c r="J21" s="18"/>
      <c r="K21" s="18"/>
      <c r="L21" s="18"/>
    </row>
    <row r="22" spans="1:12" ht="38.25" customHeight="1" thickBot="1" x14ac:dyDescent="0.3">
      <c r="A22" s="35" t="s">
        <v>70</v>
      </c>
      <c r="B22" s="10" t="s">
        <v>39</v>
      </c>
      <c r="C22" s="9" t="s">
        <v>38</v>
      </c>
      <c r="D22" s="18"/>
      <c r="E22" s="18"/>
      <c r="F22" s="18"/>
      <c r="G22" s="18"/>
      <c r="H22" s="18"/>
      <c r="I22" s="18"/>
      <c r="J22" s="31" t="s">
        <v>52</v>
      </c>
      <c r="K22" s="18"/>
      <c r="L22" s="18"/>
    </row>
    <row r="23" spans="1:12" ht="19.5" thickBo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61">
        <f>((J8^K8)*(J9^K9))^(1/2)</f>
        <v>0.74936828397798905</v>
      </c>
      <c r="K23" s="18"/>
      <c r="L23" s="18"/>
    </row>
    <row r="24" spans="1:12" ht="18.75" customHeight="1" thickBot="1" x14ac:dyDescent="0.3">
      <c r="A24" s="62" t="s">
        <v>24</v>
      </c>
      <c r="B24" s="91" t="s">
        <v>88</v>
      </c>
      <c r="C24" s="92"/>
      <c r="D24" s="92"/>
      <c r="E24" s="92"/>
      <c r="F24" s="92"/>
      <c r="G24" s="92"/>
      <c r="H24" s="92"/>
      <c r="I24" s="93"/>
    </row>
    <row r="25" spans="1:12" ht="18.75" thickBot="1" x14ac:dyDescent="0.3">
      <c r="A25" s="63"/>
      <c r="B25" s="94" t="s">
        <v>89</v>
      </c>
      <c r="C25" s="94"/>
      <c r="D25" s="94"/>
      <c r="E25" s="94"/>
      <c r="F25" s="94"/>
      <c r="G25" s="94"/>
      <c r="H25" s="94"/>
      <c r="I25" s="94"/>
    </row>
    <row r="26" spans="1:12" ht="18.75" thickBot="1" x14ac:dyDescent="0.3">
      <c r="A26" s="68"/>
      <c r="B26" s="91" t="s">
        <v>90</v>
      </c>
      <c r="C26" s="95"/>
      <c r="D26" s="95"/>
      <c r="E26" s="95"/>
      <c r="F26" s="95"/>
      <c r="G26" s="95"/>
      <c r="H26" s="95"/>
      <c r="I26" s="96"/>
    </row>
  </sheetData>
  <mergeCells count="10">
    <mergeCell ref="B24:I24"/>
    <mergeCell ref="B25:I25"/>
    <mergeCell ref="B26:I26"/>
    <mergeCell ref="A24:A26"/>
    <mergeCell ref="A1:A2"/>
    <mergeCell ref="B1:B2"/>
    <mergeCell ref="C1:C2"/>
    <mergeCell ref="D1:D2"/>
    <mergeCell ref="E1:L1"/>
    <mergeCell ref="B7:G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12D3-D564-4DFB-98A8-81EE367856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1893-605E-4544-9AA6-BF271C520B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6C8-284D-41CD-9523-4B77C14C8468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Водозащита</vt:lpstr>
      <vt:lpstr>пример водозащита</vt:lpstr>
      <vt:lpstr>Гомеостаз</vt:lpstr>
      <vt:lpstr>пример гомеостаз</vt:lpstr>
      <vt:lpstr>Надежность</vt:lpstr>
      <vt:lpstr>пример надежность</vt:lpstr>
      <vt:lpstr>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2023-08-13T16:57:07Z</dcterms:created>
  <dcterms:modified xsi:type="dcterms:W3CDTF">2023-09-24T08:00:11Z</dcterms:modified>
</cp:coreProperties>
</file>