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Электроника\КУСАЧ\электро\"/>
    </mc:Choice>
  </mc:AlternateContent>
  <bookViews>
    <workbookView xWindow="360" yWindow="105" windowWidth="20940" windowHeight="98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K100" i="1" l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D99" i="1"/>
  <c r="AC99" i="1"/>
  <c r="U77" i="1" l="1"/>
  <c r="U79" i="1" s="1"/>
  <c r="U78" i="1"/>
  <c r="U81" i="1"/>
  <c r="U82" i="1"/>
  <c r="U83" i="1"/>
  <c r="U85" i="1"/>
  <c r="U86" i="1"/>
  <c r="U87" i="1"/>
  <c r="U89" i="1"/>
  <c r="U90" i="1"/>
  <c r="U91" i="1"/>
  <c r="U94" i="1"/>
  <c r="U96" i="1" s="1"/>
  <c r="U95" i="1"/>
  <c r="U98" i="1"/>
  <c r="U99" i="1"/>
  <c r="U100" i="1"/>
  <c r="U102" i="1"/>
  <c r="U103" i="1"/>
  <c r="U104" i="1"/>
  <c r="U106" i="1"/>
  <c r="U107" i="1"/>
  <c r="U108" i="1"/>
  <c r="K4" i="1"/>
  <c r="K5" i="1" s="1"/>
  <c r="K6" i="1" s="1"/>
  <c r="K7" i="1" s="1"/>
  <c r="K8" i="1" s="1"/>
  <c r="K9" i="1" s="1"/>
  <c r="K10" i="1" s="1"/>
  <c r="K11" i="1" s="1"/>
  <c r="K12" i="1" s="1"/>
  <c r="K77" i="1"/>
  <c r="K79" i="1" s="1"/>
  <c r="K78" i="1"/>
  <c r="K81" i="1"/>
  <c r="K83" i="1" s="1"/>
  <c r="K82" i="1"/>
  <c r="K85" i="1"/>
  <c r="K87" i="1" s="1"/>
  <c r="K86" i="1"/>
  <c r="K89" i="1"/>
  <c r="K91" i="1" s="1"/>
  <c r="K90" i="1"/>
  <c r="K94" i="1"/>
  <c r="K95" i="1"/>
  <c r="K96" i="1"/>
  <c r="K98" i="1"/>
  <c r="K99" i="1"/>
  <c r="K100" i="1"/>
  <c r="K102" i="1"/>
  <c r="K104" i="1" s="1"/>
  <c r="K103" i="1"/>
  <c r="K106" i="1"/>
  <c r="K108" i="1" s="1"/>
  <c r="K107" i="1"/>
  <c r="L107" i="1"/>
  <c r="M107" i="1" l="1"/>
  <c r="N107" i="1"/>
  <c r="O107" i="1"/>
  <c r="P107" i="1"/>
  <c r="Q107" i="1"/>
  <c r="R107" i="1"/>
  <c r="S107" i="1"/>
  <c r="T107" i="1"/>
  <c r="V107" i="1"/>
  <c r="L106" i="1"/>
  <c r="L108" i="1" s="1"/>
  <c r="M106" i="1"/>
  <c r="M108" i="1" s="1"/>
  <c r="N106" i="1"/>
  <c r="N108" i="1" s="1"/>
  <c r="O106" i="1"/>
  <c r="O108" i="1" s="1"/>
  <c r="P106" i="1"/>
  <c r="P108" i="1" s="1"/>
  <c r="Q106" i="1"/>
  <c r="Q108" i="1" s="1"/>
  <c r="R106" i="1"/>
  <c r="R108" i="1" s="1"/>
  <c r="S106" i="1"/>
  <c r="S108" i="1" s="1"/>
  <c r="T106" i="1"/>
  <c r="T108" i="1" s="1"/>
  <c r="V106" i="1"/>
  <c r="V108" i="1" s="1"/>
  <c r="L103" i="1"/>
  <c r="M103" i="1"/>
  <c r="N103" i="1"/>
  <c r="O103" i="1"/>
  <c r="P103" i="1"/>
  <c r="Q103" i="1"/>
  <c r="R103" i="1"/>
  <c r="S103" i="1"/>
  <c r="T103" i="1"/>
  <c r="V103" i="1"/>
  <c r="L102" i="1"/>
  <c r="L104" i="1" s="1"/>
  <c r="M102" i="1"/>
  <c r="M104" i="1" s="1"/>
  <c r="N102" i="1"/>
  <c r="N104" i="1" s="1"/>
  <c r="O102" i="1"/>
  <c r="O104" i="1" s="1"/>
  <c r="P102" i="1"/>
  <c r="P104" i="1" s="1"/>
  <c r="Q102" i="1"/>
  <c r="Q104" i="1" s="1"/>
  <c r="R102" i="1"/>
  <c r="R104" i="1" s="1"/>
  <c r="S102" i="1"/>
  <c r="S104" i="1" s="1"/>
  <c r="T102" i="1"/>
  <c r="T104" i="1" s="1"/>
  <c r="V102" i="1"/>
  <c r="V104" i="1" s="1"/>
  <c r="L99" i="1"/>
  <c r="M99" i="1"/>
  <c r="N99" i="1"/>
  <c r="O99" i="1"/>
  <c r="P99" i="1"/>
  <c r="Q99" i="1"/>
  <c r="R99" i="1"/>
  <c r="S99" i="1"/>
  <c r="T99" i="1"/>
  <c r="V99" i="1"/>
  <c r="L98" i="1"/>
  <c r="L100" i="1" s="1"/>
  <c r="M98" i="1"/>
  <c r="M100" i="1" s="1"/>
  <c r="N98" i="1"/>
  <c r="N100" i="1" s="1"/>
  <c r="O98" i="1"/>
  <c r="O100" i="1" s="1"/>
  <c r="P98" i="1"/>
  <c r="P100" i="1" s="1"/>
  <c r="Q98" i="1"/>
  <c r="Q100" i="1" s="1"/>
  <c r="R98" i="1"/>
  <c r="R100" i="1" s="1"/>
  <c r="S98" i="1"/>
  <c r="S100" i="1" s="1"/>
  <c r="T98" i="1"/>
  <c r="T100" i="1" s="1"/>
  <c r="V98" i="1"/>
  <c r="V100" i="1" s="1"/>
  <c r="L95" i="1"/>
  <c r="M95" i="1"/>
  <c r="N95" i="1"/>
  <c r="O95" i="1"/>
  <c r="P95" i="1"/>
  <c r="Q95" i="1"/>
  <c r="R95" i="1"/>
  <c r="S95" i="1"/>
  <c r="T95" i="1"/>
  <c r="V95" i="1"/>
  <c r="L94" i="1"/>
  <c r="L96" i="1" s="1"/>
  <c r="M94" i="1"/>
  <c r="M96" i="1" s="1"/>
  <c r="N94" i="1"/>
  <c r="N96" i="1" s="1"/>
  <c r="O94" i="1"/>
  <c r="O96" i="1" s="1"/>
  <c r="P94" i="1"/>
  <c r="P96" i="1" s="1"/>
  <c r="Q94" i="1"/>
  <c r="Q96" i="1" s="1"/>
  <c r="R94" i="1"/>
  <c r="R96" i="1" s="1"/>
  <c r="S94" i="1"/>
  <c r="S96" i="1" s="1"/>
  <c r="T94" i="1"/>
  <c r="T96" i="1" s="1"/>
  <c r="V94" i="1"/>
  <c r="V96" i="1" s="1"/>
  <c r="J107" i="1"/>
  <c r="J103" i="1"/>
  <c r="J99" i="1"/>
  <c r="J95" i="1"/>
  <c r="J106" i="1"/>
  <c r="J108" i="1" s="1"/>
  <c r="J102" i="1"/>
  <c r="J104" i="1" s="1"/>
  <c r="J98" i="1"/>
  <c r="J100" i="1" s="1"/>
  <c r="J94" i="1"/>
  <c r="J96" i="1" s="1"/>
  <c r="L90" i="1"/>
  <c r="M90" i="1"/>
  <c r="N90" i="1"/>
  <c r="O90" i="1"/>
  <c r="P90" i="1"/>
  <c r="Q90" i="1"/>
  <c r="R90" i="1"/>
  <c r="S90" i="1"/>
  <c r="T90" i="1"/>
  <c r="V90" i="1"/>
  <c r="L89" i="1"/>
  <c r="M89" i="1"/>
  <c r="M91" i="1" s="1"/>
  <c r="N89" i="1"/>
  <c r="N91" i="1" s="1"/>
  <c r="O89" i="1"/>
  <c r="O91" i="1" s="1"/>
  <c r="P89" i="1"/>
  <c r="Q89" i="1"/>
  <c r="Q91" i="1" s="1"/>
  <c r="R89" i="1"/>
  <c r="S89" i="1"/>
  <c r="S91" i="1" s="1"/>
  <c r="T89" i="1"/>
  <c r="V89" i="1"/>
  <c r="V91" i="1" s="1"/>
  <c r="J90" i="1"/>
  <c r="J89" i="1"/>
  <c r="J91" i="1" s="1"/>
  <c r="L86" i="1"/>
  <c r="M86" i="1"/>
  <c r="N86" i="1"/>
  <c r="O86" i="1"/>
  <c r="P86" i="1"/>
  <c r="Q86" i="1"/>
  <c r="R86" i="1"/>
  <c r="S86" i="1"/>
  <c r="T86" i="1"/>
  <c r="V86" i="1"/>
  <c r="L85" i="1"/>
  <c r="L87" i="1" s="1"/>
  <c r="M85" i="1"/>
  <c r="M87" i="1" s="1"/>
  <c r="N85" i="1"/>
  <c r="N87" i="1" s="1"/>
  <c r="O85" i="1"/>
  <c r="O87" i="1" s="1"/>
  <c r="P85" i="1"/>
  <c r="P87" i="1" s="1"/>
  <c r="Q85" i="1"/>
  <c r="Q87" i="1" s="1"/>
  <c r="R85" i="1"/>
  <c r="R87" i="1" s="1"/>
  <c r="S85" i="1"/>
  <c r="S87" i="1" s="1"/>
  <c r="T85" i="1"/>
  <c r="T87" i="1" s="1"/>
  <c r="V85" i="1"/>
  <c r="V87" i="1" s="1"/>
  <c r="J86" i="1"/>
  <c r="J85" i="1"/>
  <c r="J87" i="1" s="1"/>
  <c r="L82" i="1"/>
  <c r="M82" i="1"/>
  <c r="N82" i="1"/>
  <c r="O82" i="1"/>
  <c r="P82" i="1"/>
  <c r="Q82" i="1"/>
  <c r="R82" i="1"/>
  <c r="S82" i="1"/>
  <c r="T82" i="1"/>
  <c r="V82" i="1"/>
  <c r="L81" i="1"/>
  <c r="L83" i="1" s="1"/>
  <c r="M81" i="1"/>
  <c r="M83" i="1" s="1"/>
  <c r="N81" i="1"/>
  <c r="N83" i="1" s="1"/>
  <c r="O81" i="1"/>
  <c r="O83" i="1" s="1"/>
  <c r="P81" i="1"/>
  <c r="P83" i="1" s="1"/>
  <c r="Q81" i="1"/>
  <c r="Q83" i="1" s="1"/>
  <c r="R81" i="1"/>
  <c r="R83" i="1" s="1"/>
  <c r="S81" i="1"/>
  <c r="S83" i="1" s="1"/>
  <c r="T81" i="1"/>
  <c r="V81" i="1"/>
  <c r="V83" i="1" s="1"/>
  <c r="J82" i="1"/>
  <c r="J81" i="1"/>
  <c r="J83" i="1" s="1"/>
  <c r="L78" i="1"/>
  <c r="M78" i="1"/>
  <c r="N78" i="1"/>
  <c r="O78" i="1"/>
  <c r="P78" i="1"/>
  <c r="Q78" i="1"/>
  <c r="R78" i="1"/>
  <c r="S78" i="1"/>
  <c r="T78" i="1"/>
  <c r="V78" i="1"/>
  <c r="L77" i="1"/>
  <c r="L79" i="1" s="1"/>
  <c r="M77" i="1"/>
  <c r="M79" i="1" s="1"/>
  <c r="N77" i="1"/>
  <c r="N79" i="1" s="1"/>
  <c r="O77" i="1"/>
  <c r="O79" i="1" s="1"/>
  <c r="P77" i="1"/>
  <c r="P79" i="1" s="1"/>
  <c r="Q77" i="1"/>
  <c r="Q79" i="1" s="1"/>
  <c r="R77" i="1"/>
  <c r="R79" i="1" s="1"/>
  <c r="S77" i="1"/>
  <c r="S79" i="1" s="1"/>
  <c r="T77" i="1"/>
  <c r="T79" i="1" s="1"/>
  <c r="V77" i="1"/>
  <c r="V79" i="1" s="1"/>
  <c r="J78" i="1"/>
  <c r="J77" i="1"/>
  <c r="J79" i="1" s="1"/>
  <c r="L91" i="1"/>
  <c r="P91" i="1"/>
  <c r="R91" i="1"/>
  <c r="T91" i="1"/>
  <c r="T83" i="1"/>
  <c r="M15" i="1" l="1"/>
  <c r="L15" i="1"/>
  <c r="N15" i="1"/>
  <c r="O15" i="1"/>
  <c r="O4" i="1"/>
  <c r="O5" i="1"/>
  <c r="O6" i="1"/>
  <c r="O7" i="1"/>
  <c r="O8" i="1"/>
  <c r="O9" i="1"/>
  <c r="O14" i="1"/>
  <c r="N4" i="1"/>
  <c r="N5" i="1"/>
  <c r="N6" i="1"/>
  <c r="N7" i="1"/>
  <c r="N8" i="1"/>
  <c r="N9" i="1"/>
  <c r="N14" i="1"/>
  <c r="O3" i="1"/>
  <c r="N3" i="1"/>
  <c r="M13" i="1" l="1"/>
  <c r="M14" i="1"/>
  <c r="L13" i="1"/>
  <c r="L14" i="1"/>
  <c r="M3" i="1"/>
  <c r="L3" i="1"/>
  <c r="B5" i="1" l="1"/>
  <c r="F6" i="1"/>
  <c r="C5" i="1"/>
  <c r="R17" i="1" l="1"/>
  <c r="D119" i="1"/>
  <c r="E119" i="1" s="1"/>
  <c r="F119" i="1" s="1"/>
  <c r="G119" i="1" s="1"/>
  <c r="H119" i="1" s="1"/>
  <c r="I119" i="1" s="1"/>
  <c r="J119" i="1" s="1"/>
  <c r="N120" i="1"/>
  <c r="K119" i="1" l="1"/>
  <c r="K120" i="1" s="1"/>
  <c r="AB99" i="1"/>
  <c r="AB113" i="1"/>
  <c r="AA112" i="1"/>
  <c r="A6" i="1"/>
  <c r="D7" i="1"/>
  <c r="L119" i="1" l="1"/>
  <c r="M119" i="1" s="1"/>
  <c r="M120" i="1" s="1"/>
  <c r="AA111" i="1"/>
  <c r="AA110" i="1" s="1"/>
  <c r="AA109" i="1" s="1"/>
  <c r="AA108" i="1" s="1"/>
  <c r="AA107" i="1" s="1"/>
  <c r="AA106" i="1" s="1"/>
  <c r="AA105" i="1" s="1"/>
  <c r="AA104" i="1" s="1"/>
  <c r="AA103" i="1" s="1"/>
  <c r="AA102" i="1" s="1"/>
  <c r="AA101" i="1" s="1"/>
  <c r="AA100" i="1" s="1"/>
  <c r="AB100" i="1" s="1"/>
  <c r="B6" i="1"/>
  <c r="C6" i="1"/>
  <c r="AB112" i="1"/>
  <c r="F7" i="1"/>
  <c r="E7" i="1"/>
  <c r="AB110" i="1"/>
  <c r="AB106" i="1"/>
  <c r="AB102" i="1"/>
  <c r="D8" i="1"/>
  <c r="AB109" i="1"/>
  <c r="AB105" i="1"/>
  <c r="AB101" i="1"/>
  <c r="A7" i="1"/>
  <c r="AB108" i="1"/>
  <c r="AB104" i="1"/>
  <c r="AB111" i="1"/>
  <c r="AB107" i="1"/>
  <c r="AB103" i="1"/>
  <c r="J120" i="1"/>
  <c r="I120" i="1"/>
  <c r="G120" i="1"/>
  <c r="E120" i="1"/>
  <c r="C120" i="1"/>
  <c r="H120" i="1"/>
  <c r="F120" i="1"/>
  <c r="D120" i="1"/>
  <c r="A8" i="1"/>
  <c r="A9" i="1" s="1"/>
  <c r="B9" i="1" l="1"/>
  <c r="C9" i="1"/>
  <c r="C8" i="1"/>
  <c r="B8" i="1"/>
  <c r="C7" i="1"/>
  <c r="B7" i="1"/>
  <c r="F8" i="1"/>
  <c r="E8" i="1"/>
  <c r="D9" i="1"/>
  <c r="L120" i="1"/>
  <c r="A10" i="1"/>
  <c r="C10" i="1" l="1"/>
  <c r="B10" i="1"/>
  <c r="E9" i="1"/>
  <c r="F9" i="1"/>
  <c r="D10" i="1"/>
  <c r="AF99" i="1"/>
  <c r="AG110" i="1"/>
  <c r="AG106" i="1"/>
  <c r="AG102" i="1"/>
  <c r="AF110" i="1"/>
  <c r="AF108" i="1"/>
  <c r="AF106" i="1"/>
  <c r="AF104" i="1"/>
  <c r="AF102" i="1"/>
  <c r="AF100" i="1"/>
  <c r="AF109" i="1"/>
  <c r="AF101" i="1"/>
  <c r="A11" i="1"/>
  <c r="B11" i="1" l="1"/>
  <c r="C11" i="1"/>
  <c r="F10" i="1"/>
  <c r="E10" i="1"/>
  <c r="D11" i="1"/>
  <c r="AH105" i="1"/>
  <c r="AE105" i="1"/>
  <c r="AH103" i="1"/>
  <c r="AE103" i="1"/>
  <c r="AH107" i="1"/>
  <c r="AE107" i="1"/>
  <c r="AH111" i="1"/>
  <c r="AE111" i="1"/>
  <c r="AG103" i="1"/>
  <c r="AG107" i="1"/>
  <c r="AG111" i="1"/>
  <c r="AE100" i="1"/>
  <c r="AH100" i="1"/>
  <c r="AE104" i="1"/>
  <c r="AJ104" i="1" s="1"/>
  <c r="AH104" i="1"/>
  <c r="AE108" i="1"/>
  <c r="AH108" i="1"/>
  <c r="AE99" i="1"/>
  <c r="AJ99" i="1" s="1"/>
  <c r="AH99" i="1"/>
  <c r="AF105" i="1"/>
  <c r="AH101" i="1"/>
  <c r="AE101" i="1"/>
  <c r="AH109" i="1"/>
  <c r="AE109" i="1"/>
  <c r="AG101" i="1"/>
  <c r="AG105" i="1"/>
  <c r="AG109" i="1"/>
  <c r="AJ100" i="1"/>
  <c r="AJ108" i="1"/>
  <c r="AE102" i="1"/>
  <c r="AH102" i="1"/>
  <c r="AE106" i="1"/>
  <c r="AH106" i="1"/>
  <c r="AE110" i="1"/>
  <c r="AH110" i="1"/>
  <c r="AG100" i="1"/>
  <c r="AG104" i="1"/>
  <c r="AG108" i="1"/>
  <c r="AG99" i="1"/>
  <c r="AF103" i="1"/>
  <c r="AJ103" i="1" s="1"/>
  <c r="AF107" i="1"/>
  <c r="AJ107" i="1" s="1"/>
  <c r="AF111" i="1"/>
  <c r="AJ111" i="1" s="1"/>
  <c r="AH112" i="1"/>
  <c r="AE112" i="1"/>
  <c r="AF112" i="1"/>
  <c r="AG112" i="1"/>
  <c r="AH113" i="1"/>
  <c r="AE113" i="1"/>
  <c r="AF113" i="1"/>
  <c r="AG113" i="1"/>
  <c r="A12" i="1"/>
  <c r="C12" i="1" l="1"/>
  <c r="B12" i="1"/>
  <c r="AJ105" i="1"/>
  <c r="E11" i="1"/>
  <c r="F11" i="1"/>
  <c r="D12" i="1"/>
  <c r="AJ113" i="1"/>
  <c r="AI110" i="1"/>
  <c r="AI109" i="1"/>
  <c r="AI106" i="1"/>
  <c r="AI102" i="1"/>
  <c r="AI101" i="1"/>
  <c r="AI99" i="1"/>
  <c r="AI108" i="1"/>
  <c r="AI104" i="1"/>
  <c r="AI100" i="1"/>
  <c r="AJ110" i="1"/>
  <c r="AJ102" i="1"/>
  <c r="AI111" i="1"/>
  <c r="AI107" i="1"/>
  <c r="AI103" i="1"/>
  <c r="AI105" i="1"/>
  <c r="AJ109" i="1"/>
  <c r="AJ106" i="1"/>
  <c r="AJ101" i="1"/>
  <c r="AI112" i="1"/>
  <c r="AJ112" i="1"/>
  <c r="AI113" i="1"/>
  <c r="A13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AE4" i="1"/>
  <c r="AE5" i="1"/>
  <c r="AE6" i="1"/>
  <c r="AE7" i="1"/>
  <c r="AE8" i="1"/>
  <c r="AE9" i="1"/>
  <c r="AE10" i="1"/>
  <c r="AE11" i="1"/>
  <c r="AE12" i="1"/>
  <c r="AE13" i="1"/>
  <c r="AE14" i="1"/>
  <c r="AE15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3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E6" i="1"/>
  <c r="F12" i="1" l="1"/>
  <c r="E12" i="1"/>
  <c r="D13" i="1"/>
  <c r="B13" i="1"/>
  <c r="C13" i="1"/>
  <c r="A14" i="1"/>
  <c r="E13" i="1" l="1"/>
  <c r="F13" i="1"/>
  <c r="D14" i="1"/>
  <c r="B14" i="1"/>
  <c r="C14" i="1"/>
  <c r="M4" i="1"/>
  <c r="L4" i="1"/>
  <c r="A15" i="1"/>
  <c r="C15" i="1" l="1"/>
  <c r="B15" i="1"/>
  <c r="F14" i="1"/>
  <c r="E14" i="1"/>
  <c r="D15" i="1"/>
  <c r="L5" i="1"/>
  <c r="M5" i="1"/>
  <c r="A16" i="1"/>
  <c r="L6" i="1" l="1"/>
  <c r="M6" i="1"/>
  <c r="C16" i="1"/>
  <c r="B16" i="1"/>
  <c r="E15" i="1"/>
  <c r="F15" i="1"/>
  <c r="D16" i="1"/>
  <c r="A17" i="1"/>
  <c r="B17" i="1" l="1"/>
  <c r="C17" i="1"/>
  <c r="F16" i="1"/>
  <c r="E16" i="1"/>
  <c r="D17" i="1"/>
  <c r="L7" i="1"/>
  <c r="M7" i="1"/>
  <c r="A18" i="1"/>
  <c r="C18" i="1" l="1"/>
  <c r="B18" i="1"/>
  <c r="M8" i="1"/>
  <c r="L8" i="1"/>
  <c r="E17" i="1"/>
  <c r="F17" i="1"/>
  <c r="D18" i="1"/>
  <c r="Q10" i="1"/>
  <c r="A19" i="1"/>
  <c r="L9" i="1" l="1"/>
  <c r="M9" i="1"/>
  <c r="F18" i="1"/>
  <c r="E18" i="1"/>
  <c r="D19" i="1"/>
  <c r="B19" i="1"/>
  <c r="C19" i="1"/>
  <c r="N10" i="1"/>
  <c r="O10" i="1"/>
  <c r="Q11" i="1"/>
  <c r="A20" i="1"/>
  <c r="C20" i="1" l="1"/>
  <c r="B20" i="1"/>
  <c r="M10" i="1"/>
  <c r="L10" i="1"/>
  <c r="F19" i="1"/>
  <c r="E19" i="1"/>
  <c r="D20" i="1"/>
  <c r="N11" i="1"/>
  <c r="O11" i="1"/>
  <c r="Q12" i="1"/>
  <c r="A21" i="1"/>
  <c r="B21" i="1" l="1"/>
  <c r="C21" i="1"/>
  <c r="F20" i="1"/>
  <c r="E20" i="1"/>
  <c r="D21" i="1"/>
  <c r="L11" i="1"/>
  <c r="M11" i="1"/>
  <c r="O12" i="1"/>
  <c r="N12" i="1"/>
  <c r="Q13" i="1"/>
  <c r="A22" i="1"/>
  <c r="B22" i="1" l="1"/>
  <c r="C22" i="1"/>
  <c r="M12" i="1"/>
  <c r="L12" i="1"/>
  <c r="E21" i="1"/>
  <c r="F21" i="1"/>
  <c r="D22" i="1"/>
  <c r="N13" i="1"/>
  <c r="O13" i="1"/>
  <c r="A23" i="1"/>
  <c r="F22" i="1" l="1"/>
  <c r="E22" i="1"/>
  <c r="D23" i="1"/>
  <c r="B23" i="1"/>
  <c r="C23" i="1"/>
  <c r="A24" i="1"/>
  <c r="E23" i="1" l="1"/>
  <c r="F23" i="1"/>
  <c r="D24" i="1"/>
  <c r="C24" i="1"/>
  <c r="B24" i="1"/>
  <c r="A25" i="1"/>
  <c r="F24" i="1" l="1"/>
  <c r="E24" i="1"/>
  <c r="D25" i="1"/>
  <c r="B25" i="1"/>
  <c r="C25" i="1"/>
  <c r="A26" i="1"/>
  <c r="C26" i="1" l="1"/>
  <c r="B26" i="1"/>
  <c r="E25" i="1"/>
  <c r="F25" i="1"/>
  <c r="D26" i="1"/>
  <c r="A27" i="1"/>
  <c r="B27" i="1" l="1"/>
  <c r="C27" i="1"/>
  <c r="F26" i="1"/>
  <c r="E26" i="1"/>
  <c r="D27" i="1"/>
  <c r="A28" i="1"/>
  <c r="C28" i="1" l="1"/>
  <c r="B28" i="1"/>
  <c r="F27" i="1"/>
  <c r="E27" i="1"/>
  <c r="D28" i="1"/>
  <c r="A29" i="1"/>
  <c r="B29" i="1" l="1"/>
  <c r="C29" i="1"/>
  <c r="F28" i="1"/>
  <c r="E28" i="1"/>
  <c r="D29" i="1"/>
  <c r="A30" i="1"/>
  <c r="B30" i="1" l="1"/>
  <c r="C30" i="1"/>
  <c r="E29" i="1"/>
  <c r="F29" i="1"/>
  <c r="D30" i="1"/>
  <c r="A31" i="1"/>
  <c r="B31" i="1" l="1"/>
  <c r="C31" i="1"/>
  <c r="F30" i="1"/>
  <c r="E30" i="1"/>
  <c r="D31" i="1"/>
  <c r="A32" i="1"/>
  <c r="C32" i="1" l="1"/>
  <c r="B32" i="1"/>
  <c r="E31" i="1"/>
  <c r="F31" i="1"/>
  <c r="D32" i="1"/>
  <c r="A33" i="1"/>
  <c r="B33" i="1" l="1"/>
  <c r="C33" i="1"/>
  <c r="F32" i="1"/>
  <c r="E32" i="1"/>
  <c r="D33" i="1"/>
  <c r="A34" i="1"/>
  <c r="C34" i="1" l="1"/>
  <c r="B34" i="1"/>
  <c r="E33" i="1"/>
  <c r="F33" i="1"/>
  <c r="D34" i="1"/>
  <c r="A35" i="1"/>
  <c r="B35" i="1" l="1"/>
  <c r="C35" i="1"/>
  <c r="F34" i="1"/>
  <c r="E34" i="1"/>
  <c r="D35" i="1"/>
  <c r="A36" i="1"/>
  <c r="C36" i="1" l="1"/>
  <c r="B36" i="1"/>
  <c r="F35" i="1"/>
  <c r="E35" i="1"/>
  <c r="D36" i="1"/>
  <c r="A37" i="1"/>
  <c r="B37" i="1" l="1"/>
  <c r="C37" i="1"/>
  <c r="E36" i="1"/>
  <c r="F36" i="1"/>
  <c r="D37" i="1"/>
  <c r="A38" i="1"/>
  <c r="B38" i="1" l="1"/>
  <c r="C38" i="1"/>
  <c r="E37" i="1"/>
  <c r="F37" i="1"/>
  <c r="D38" i="1"/>
  <c r="A39" i="1"/>
  <c r="C39" i="1" l="1"/>
  <c r="B39" i="1"/>
  <c r="F38" i="1"/>
  <c r="E38" i="1"/>
  <c r="D39" i="1"/>
  <c r="A40" i="1"/>
  <c r="C40" i="1" l="1"/>
  <c r="B40" i="1"/>
  <c r="E39" i="1"/>
  <c r="F39" i="1"/>
  <c r="D40" i="1"/>
  <c r="A41" i="1"/>
  <c r="B41" i="1" l="1"/>
  <c r="C41" i="1"/>
  <c r="F40" i="1"/>
  <c r="E40" i="1"/>
  <c r="D41" i="1"/>
  <c r="E41" i="1" l="1"/>
  <c r="F41" i="1"/>
  <c r="D42" i="1"/>
  <c r="F42" i="1" l="1"/>
  <c r="E42" i="1"/>
</calcChain>
</file>

<file path=xl/sharedStrings.xml><?xml version="1.0" encoding="utf-8"?>
<sst xmlns="http://schemas.openxmlformats.org/spreadsheetml/2006/main" count="54" uniqueCount="21">
  <si>
    <r>
      <t>α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град</t>
    </r>
  </si>
  <si>
    <r>
      <t>E</t>
    </r>
    <r>
      <rPr>
        <vertAlign val="subscript"/>
        <sz val="14"/>
        <color theme="1"/>
        <rFont val="Times New Roman"/>
        <family val="1"/>
        <charset val="204"/>
      </rPr>
      <t>d1</t>
    </r>
    <r>
      <rPr>
        <sz val="14"/>
        <color theme="1"/>
        <rFont val="Times New Roman"/>
        <family val="1"/>
        <charset val="204"/>
      </rPr>
      <t>, В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</si>
  <si>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d1</t>
    </r>
    <r>
      <rPr>
        <sz val="14"/>
        <color theme="1"/>
        <rFont val="Times New Roman"/>
        <family val="1"/>
        <charset val="204"/>
      </rPr>
      <t>, В</t>
    </r>
  </si>
  <si>
    <r>
      <t>α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град</t>
    </r>
  </si>
  <si>
    <r>
      <t>E</t>
    </r>
    <r>
      <rPr>
        <vertAlign val="subscript"/>
        <sz val="14"/>
        <color theme="1"/>
        <rFont val="Times New Roman"/>
        <family val="1"/>
        <charset val="204"/>
      </rPr>
      <t>d2</t>
    </r>
    <r>
      <rPr>
        <sz val="14"/>
        <color theme="1"/>
        <rFont val="Times New Roman"/>
        <family val="1"/>
        <charset val="204"/>
      </rPr>
      <t>, В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</si>
  <si>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d2</t>
    </r>
    <r>
      <rPr>
        <sz val="14"/>
        <color theme="1"/>
        <rFont val="Times New Roman"/>
        <family val="1"/>
        <charset val="204"/>
      </rPr>
      <t>, В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</si>
  <si>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(-3I</t>
    </r>
    <r>
      <rPr>
        <vertAlign val="subscript"/>
        <sz val="14"/>
        <color theme="1"/>
        <rFont val="Times New Roman"/>
        <family val="1"/>
        <charset val="204"/>
      </rPr>
      <t>dн</t>
    </r>
    <r>
      <rPr>
        <sz val="14"/>
        <color theme="1"/>
        <rFont val="Times New Roman"/>
        <family val="1"/>
        <charset val="204"/>
      </rPr>
      <t>), рад/с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</si>
  <si>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(0), рад/с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</si>
  <si>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(3I</t>
    </r>
    <r>
      <rPr>
        <vertAlign val="subscript"/>
        <sz val="14"/>
        <color theme="1"/>
        <rFont val="Times New Roman"/>
        <family val="1"/>
        <charset val="204"/>
      </rPr>
      <t>dн</t>
    </r>
    <r>
      <rPr>
        <sz val="14"/>
        <color theme="1"/>
        <rFont val="Times New Roman"/>
        <family val="1"/>
        <charset val="204"/>
      </rPr>
      <t>), рад/с</t>
    </r>
  </si>
  <si>
    <r>
      <t>I</t>
    </r>
    <r>
      <rPr>
        <vertAlign val="subscript"/>
        <sz val="14"/>
        <color rgb="FF000000"/>
        <rFont val="Times New Roman"/>
        <family val="1"/>
        <charset val="204"/>
      </rPr>
      <t>d</t>
    </r>
    <r>
      <rPr>
        <sz val="14"/>
        <color rgb="FF000000"/>
        <rFont val="Times New Roman"/>
        <family val="1"/>
        <charset val="204"/>
      </rPr>
      <t>, А</t>
    </r>
  </si>
  <si>
    <r>
      <t>w</t>
    </r>
    <r>
      <rPr>
        <vertAlign val="subscript"/>
        <sz val="14"/>
        <color rgb="FF000000"/>
        <rFont val="Times New Roman"/>
        <family val="1"/>
        <charset val="204"/>
      </rPr>
      <t>Я</t>
    </r>
    <r>
      <rPr>
        <sz val="14"/>
        <color rgb="FF000000"/>
        <rFont val="Times New Roman"/>
        <family val="1"/>
        <charset val="204"/>
      </rPr>
      <t>, с</t>
    </r>
    <r>
      <rPr>
        <vertAlign val="superscript"/>
        <sz val="14"/>
        <color rgb="FF000000"/>
        <rFont val="Times New Roman"/>
        <family val="1"/>
        <charset val="204"/>
      </rPr>
      <t>-1</t>
    </r>
  </si>
  <si>
    <t>α1, град</t>
  </si>
  <si>
    <t>λ</t>
  </si>
  <si>
    <r>
      <t>α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</si>
  <si>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, В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</si>
  <si>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, A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</si>
  <si>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, с</t>
    </r>
    <r>
      <rPr>
        <vertAlign val="superscript"/>
        <sz val="14"/>
        <color theme="1"/>
        <rFont val="Times New Roman"/>
        <family val="1"/>
        <charset val="204"/>
      </rPr>
      <t>-1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</si>
  <si>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d</t>
    </r>
  </si>
  <si>
    <t>ω</t>
  </si>
  <si>
    <t>a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</si>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</sst>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0" fontId="1" fillId="0" borderId="8" xfId="0" applyNumberFormat="1" applyFont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86747403462531E-2"/>
          <c:y val="5.2576221705968214E-2"/>
          <c:w val="0.9010022376735054"/>
          <c:h val="0.92271804984779504"/>
        </c:manualLayout>
      </c:layout>
      <c:scatterChart>
        <c:scatterStyle val="smoothMarker"/>
        <c:varyColors val="0"/>
        <c:ser>
          <c:idx val="0"/>
          <c:order val="0"/>
          <c:tx>
            <c:v>ud1</c:v>
          </c:tx>
          <c:marker>
            <c:symbol val="none"/>
          </c:marker>
          <c:xVal>
            <c:numRef>
              <c:f>Лист1!$A$5:$A$41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Лист1!$C$5:$C$41</c:f>
              <c:numCache>
                <c:formatCode>General</c:formatCode>
                <c:ptCount val="37"/>
                <c:pt idx="0">
                  <c:v>263.82400000000001</c:v>
                </c:pt>
                <c:pt idx="1">
                  <c:v>262.76920836405094</c:v>
                </c:pt>
                <c:pt idx="2">
                  <c:v>259.61286105745393</c:v>
                </c:pt>
                <c:pt idx="3">
                  <c:v>254.37897978906688</c:v>
                </c:pt>
                <c:pt idx="4">
                  <c:v>247.10739755564595</c:v>
                </c:pt>
                <c:pt idx="5">
                  <c:v>237.85345548868901</c:v>
                </c:pt>
                <c:pt idx="6">
                  <c:v>226.68758167500857</c:v>
                </c:pt>
                <c:pt idx="7">
                  <c:v>213.69475515646565</c:v>
                </c:pt>
                <c:pt idx="8">
                  <c:v>198.9738591881495</c:v>
                </c:pt>
                <c:pt idx="9">
                  <c:v>182.63692867709909</c:v>
                </c:pt>
                <c:pt idx="10">
                  <c:v>164.80829752901184</c:v>
                </c:pt>
                <c:pt idx="11">
                  <c:v>145.62365239214648</c:v>
                </c:pt>
                <c:pt idx="12">
                  <c:v>125.22900000000003</c:v>
                </c:pt>
                <c:pt idx="13">
                  <c:v>103.77955597190447</c:v>
                </c:pt>
                <c:pt idx="14">
                  <c:v>81.438563528442145</c:v>
                </c:pt>
                <c:pt idx="15">
                  <c:v>58.376051111967726</c:v>
                </c:pt>
                <c:pt idx="16">
                  <c:v>34.767538367496442</c:v>
                </c:pt>
                <c:pt idx="17">
                  <c:v>10.792700332223358</c:v>
                </c:pt>
                <c:pt idx="18">
                  <c:v>-13.365999999999982</c:v>
                </c:pt>
                <c:pt idx="19">
                  <c:v>-37.524700332223389</c:v>
                </c:pt>
                <c:pt idx="20">
                  <c:v>-61.499538367496413</c:v>
                </c:pt>
                <c:pt idx="21">
                  <c:v>-85.108051111967754</c:v>
                </c:pt>
                <c:pt idx="22">
                  <c:v>-108.17056352844212</c:v>
                </c:pt>
                <c:pt idx="23">
                  <c:v>-130.51155597190444</c:v>
                </c:pt>
                <c:pt idx="24">
                  <c:v>-151.96099999999996</c:v>
                </c:pt>
                <c:pt idx="25">
                  <c:v>-172.3556523921464</c:v>
                </c:pt>
                <c:pt idx="26">
                  <c:v>-191.54029752901187</c:v>
                </c:pt>
                <c:pt idx="27">
                  <c:v>-209.36892867709906</c:v>
                </c:pt>
                <c:pt idx="28">
                  <c:v>-225.70585918814947</c:v>
                </c:pt>
                <c:pt idx="29">
                  <c:v>-240.42675515646556</c:v>
                </c:pt>
                <c:pt idx="30">
                  <c:v>-253.41958167500854</c:v>
                </c:pt>
                <c:pt idx="31">
                  <c:v>-264.58545548868898</c:v>
                </c:pt>
                <c:pt idx="32">
                  <c:v>-273.83939755564592</c:v>
                </c:pt>
                <c:pt idx="33">
                  <c:v>-281.11097978906679</c:v>
                </c:pt>
                <c:pt idx="34">
                  <c:v>-286.3448610574539</c:v>
                </c:pt>
                <c:pt idx="35">
                  <c:v>-289.50120836405091</c:v>
                </c:pt>
                <c:pt idx="36">
                  <c:v>-290.55599999999998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0-4789-85AA-817FE8A1F2A2}"/>
            </c:ext>
          </c:extLst>
        </c:ser>
        <c:ser>
          <c:idx val="1"/>
          <c:order val="1"/>
          <c:tx>
            <c:v>ed1</c:v>
          </c:tx>
          <c:marker>
            <c:symbol val="none"/>
          </c:marker>
          <c:xVal>
            <c:numRef>
              <c:f>Лист1!$A$5:$A$41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Лист1!$B$5:$B$41</c:f>
              <c:numCache>
                <c:formatCode>General</c:formatCode>
                <c:ptCount val="37"/>
                <c:pt idx="0">
                  <c:v>277.19</c:v>
                </c:pt>
                <c:pt idx="1">
                  <c:v>276.13520836405092</c:v>
                </c:pt>
                <c:pt idx="2">
                  <c:v>272.97886105745391</c:v>
                </c:pt>
                <c:pt idx="3">
                  <c:v>267.74497978906686</c:v>
                </c:pt>
                <c:pt idx="4">
                  <c:v>260.47339755564593</c:v>
                </c:pt>
                <c:pt idx="5">
                  <c:v>251.21945548868899</c:v>
                </c:pt>
                <c:pt idx="6">
                  <c:v>240.05358167500856</c:v>
                </c:pt>
                <c:pt idx="7">
                  <c:v>227.06075515646563</c:v>
                </c:pt>
                <c:pt idx="8">
                  <c:v>212.33985918814952</c:v>
                </c:pt>
                <c:pt idx="9">
                  <c:v>196.00292867709911</c:v>
                </c:pt>
                <c:pt idx="10">
                  <c:v>178.17429752901185</c:v>
                </c:pt>
                <c:pt idx="11">
                  <c:v>158.9896523921465</c:v>
                </c:pt>
                <c:pt idx="12">
                  <c:v>138.59500000000003</c:v>
                </c:pt>
                <c:pt idx="13">
                  <c:v>117.14555597190447</c:v>
                </c:pt>
                <c:pt idx="14">
                  <c:v>94.804563528442145</c:v>
                </c:pt>
                <c:pt idx="15">
                  <c:v>71.742051111967726</c:v>
                </c:pt>
                <c:pt idx="16">
                  <c:v>48.133538367496442</c:v>
                </c:pt>
                <c:pt idx="17">
                  <c:v>24.158700332223358</c:v>
                </c:pt>
                <c:pt idx="18">
                  <c:v>1.697994501080602E-14</c:v>
                </c:pt>
                <c:pt idx="19">
                  <c:v>-24.158700332223386</c:v>
                </c:pt>
                <c:pt idx="20">
                  <c:v>-48.133538367496413</c:v>
                </c:pt>
                <c:pt idx="21">
                  <c:v>-71.742051111967754</c:v>
                </c:pt>
                <c:pt idx="22">
                  <c:v>-94.804563528442117</c:v>
                </c:pt>
                <c:pt idx="23">
                  <c:v>-117.14555597190444</c:v>
                </c:pt>
                <c:pt idx="24">
                  <c:v>-138.59499999999994</c:v>
                </c:pt>
                <c:pt idx="25">
                  <c:v>-158.98965239214638</c:v>
                </c:pt>
                <c:pt idx="26">
                  <c:v>-178.17429752901185</c:v>
                </c:pt>
                <c:pt idx="27">
                  <c:v>-196.00292867709908</c:v>
                </c:pt>
                <c:pt idx="28">
                  <c:v>-212.33985918814949</c:v>
                </c:pt>
                <c:pt idx="29">
                  <c:v>-227.06075515646558</c:v>
                </c:pt>
                <c:pt idx="30">
                  <c:v>-240.05358167500856</c:v>
                </c:pt>
                <c:pt idx="31">
                  <c:v>-251.21945548868899</c:v>
                </c:pt>
                <c:pt idx="32">
                  <c:v>-260.47339755564593</c:v>
                </c:pt>
                <c:pt idx="33">
                  <c:v>-267.7449797890668</c:v>
                </c:pt>
                <c:pt idx="34">
                  <c:v>-272.97886105745391</c:v>
                </c:pt>
                <c:pt idx="35">
                  <c:v>-276.13520836405092</c:v>
                </c:pt>
                <c:pt idx="36">
                  <c:v>-277.19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0-4789-85AA-817FE8A1F2A2}"/>
            </c:ext>
          </c:extLst>
        </c:ser>
        <c:ser>
          <c:idx val="2"/>
          <c:order val="2"/>
          <c:tx>
            <c:v>Ud2</c:v>
          </c:tx>
          <c:marker>
            <c:symbol val="none"/>
          </c:marker>
          <c:xVal>
            <c:numRef>
              <c:f>Лист1!$H$5:$H$41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</c:numCache>
            </c:numRef>
          </c:xVal>
          <c:yVal>
            <c:numRef>
              <c:f>Лист1!$F$6:$F$42</c:f>
              <c:numCache>
                <c:formatCode>General</c:formatCode>
                <c:ptCount val="37"/>
                <c:pt idx="0">
                  <c:v>290.55599999999998</c:v>
                </c:pt>
                <c:pt idx="1">
                  <c:v>289.50120836405091</c:v>
                </c:pt>
                <c:pt idx="2">
                  <c:v>286.3448610574539</c:v>
                </c:pt>
                <c:pt idx="3">
                  <c:v>281.11097978906685</c:v>
                </c:pt>
                <c:pt idx="4">
                  <c:v>273.83939755564592</c:v>
                </c:pt>
                <c:pt idx="5">
                  <c:v>264.58545548868898</c:v>
                </c:pt>
                <c:pt idx="6">
                  <c:v>253.41958167500854</c:v>
                </c:pt>
                <c:pt idx="7">
                  <c:v>240.42675515646562</c:v>
                </c:pt>
                <c:pt idx="8">
                  <c:v>225.70585918814953</c:v>
                </c:pt>
                <c:pt idx="9">
                  <c:v>209.36892867709912</c:v>
                </c:pt>
                <c:pt idx="10">
                  <c:v>191.54029752901187</c:v>
                </c:pt>
                <c:pt idx="11">
                  <c:v>172.35565239214651</c:v>
                </c:pt>
                <c:pt idx="12">
                  <c:v>151.96100000000001</c:v>
                </c:pt>
                <c:pt idx="13">
                  <c:v>130.51155597190447</c:v>
                </c:pt>
                <c:pt idx="14">
                  <c:v>108.17056352844214</c:v>
                </c:pt>
                <c:pt idx="15">
                  <c:v>85.108051111967725</c:v>
                </c:pt>
                <c:pt idx="16">
                  <c:v>61.499538367496442</c:v>
                </c:pt>
                <c:pt idx="17">
                  <c:v>37.524700332223361</c:v>
                </c:pt>
                <c:pt idx="18">
                  <c:v>13.366000000000017</c:v>
                </c:pt>
                <c:pt idx="19">
                  <c:v>-10.792700332223387</c:v>
                </c:pt>
                <c:pt idx="20">
                  <c:v>-34.767538367496414</c:v>
                </c:pt>
                <c:pt idx="21">
                  <c:v>-58.376051111967755</c:v>
                </c:pt>
                <c:pt idx="22">
                  <c:v>-81.438563528442117</c:v>
                </c:pt>
                <c:pt idx="23">
                  <c:v>-103.77955597190444</c:v>
                </c:pt>
                <c:pt idx="24">
                  <c:v>-125.22899999999994</c:v>
                </c:pt>
                <c:pt idx="25">
                  <c:v>-145.62365239214637</c:v>
                </c:pt>
                <c:pt idx="26">
                  <c:v>-164.80829752901184</c:v>
                </c:pt>
                <c:pt idx="27">
                  <c:v>-182.63692867709909</c:v>
                </c:pt>
                <c:pt idx="28">
                  <c:v>-198.9738591881495</c:v>
                </c:pt>
                <c:pt idx="29">
                  <c:v>-213.69475515646559</c:v>
                </c:pt>
                <c:pt idx="30">
                  <c:v>-226.68758167500857</c:v>
                </c:pt>
                <c:pt idx="31">
                  <c:v>-237.85345548868901</c:v>
                </c:pt>
                <c:pt idx="32">
                  <c:v>-247.10739755564595</c:v>
                </c:pt>
                <c:pt idx="33">
                  <c:v>-254.37897978906682</c:v>
                </c:pt>
                <c:pt idx="34">
                  <c:v>-259.61286105745393</c:v>
                </c:pt>
                <c:pt idx="35">
                  <c:v>-262.76920836405094</c:v>
                </c:pt>
                <c:pt idx="36">
                  <c:v>-263.82400000000001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0-4789-85AA-817FE8A1F2A2}"/>
            </c:ext>
          </c:extLst>
        </c:ser>
        <c:ser>
          <c:idx val="3"/>
          <c:order val="3"/>
          <c:tx>
            <c:v>Ed2</c:v>
          </c:tx>
          <c:marker>
            <c:symbol val="none"/>
          </c:marker>
          <c:xVal>
            <c:numRef>
              <c:f>Лист1!$H$5:$H$41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</c:numCache>
            </c:numRef>
          </c:xVal>
          <c:yVal>
            <c:numRef>
              <c:f>Лист1!$E$6:$E$42</c:f>
              <c:numCache>
                <c:formatCode>General</c:formatCode>
                <c:ptCount val="37"/>
                <c:pt idx="0">
                  <c:v>277.19</c:v>
                </c:pt>
                <c:pt idx="1">
                  <c:v>276.13520836405092</c:v>
                </c:pt>
                <c:pt idx="2">
                  <c:v>272.97886105745391</c:v>
                </c:pt>
                <c:pt idx="3">
                  <c:v>267.74497978906686</c:v>
                </c:pt>
                <c:pt idx="4">
                  <c:v>260.47339755564593</c:v>
                </c:pt>
                <c:pt idx="5">
                  <c:v>251.21945548868899</c:v>
                </c:pt>
                <c:pt idx="6">
                  <c:v>240.05358167500856</c:v>
                </c:pt>
                <c:pt idx="7">
                  <c:v>227.06075515646563</c:v>
                </c:pt>
                <c:pt idx="8">
                  <c:v>212.33985918814952</c:v>
                </c:pt>
                <c:pt idx="9">
                  <c:v>196.00292867709911</c:v>
                </c:pt>
                <c:pt idx="10">
                  <c:v>178.17429752901185</c:v>
                </c:pt>
                <c:pt idx="11">
                  <c:v>158.9896523921465</c:v>
                </c:pt>
                <c:pt idx="12">
                  <c:v>138.59500000000003</c:v>
                </c:pt>
                <c:pt idx="13">
                  <c:v>117.14555597190447</c:v>
                </c:pt>
                <c:pt idx="14">
                  <c:v>94.804563528442145</c:v>
                </c:pt>
                <c:pt idx="15">
                  <c:v>71.742051111967726</c:v>
                </c:pt>
                <c:pt idx="16">
                  <c:v>48.133538367496442</c:v>
                </c:pt>
                <c:pt idx="17">
                  <c:v>24.158700332223358</c:v>
                </c:pt>
                <c:pt idx="18">
                  <c:v>1.697994501080602E-14</c:v>
                </c:pt>
                <c:pt idx="19">
                  <c:v>-24.158700332223386</c:v>
                </c:pt>
                <c:pt idx="20">
                  <c:v>-48.133538367496413</c:v>
                </c:pt>
                <c:pt idx="21">
                  <c:v>-71.742051111967754</c:v>
                </c:pt>
                <c:pt idx="22">
                  <c:v>-94.804563528442117</c:v>
                </c:pt>
                <c:pt idx="23">
                  <c:v>-117.14555597190444</c:v>
                </c:pt>
                <c:pt idx="24">
                  <c:v>-138.59499999999994</c:v>
                </c:pt>
                <c:pt idx="25">
                  <c:v>-158.98965239214638</c:v>
                </c:pt>
                <c:pt idx="26">
                  <c:v>-178.17429752901185</c:v>
                </c:pt>
                <c:pt idx="27">
                  <c:v>-196.00292867709908</c:v>
                </c:pt>
                <c:pt idx="28">
                  <c:v>-212.33985918814949</c:v>
                </c:pt>
                <c:pt idx="29">
                  <c:v>-227.06075515646558</c:v>
                </c:pt>
                <c:pt idx="30">
                  <c:v>-240.05358167500856</c:v>
                </c:pt>
                <c:pt idx="31">
                  <c:v>-251.21945548868899</c:v>
                </c:pt>
                <c:pt idx="32">
                  <c:v>-260.47339755564593</c:v>
                </c:pt>
                <c:pt idx="33">
                  <c:v>-267.7449797890668</c:v>
                </c:pt>
                <c:pt idx="34">
                  <c:v>-272.97886105745391</c:v>
                </c:pt>
                <c:pt idx="35">
                  <c:v>-276.13520836405092</c:v>
                </c:pt>
                <c:pt idx="36">
                  <c:v>-277.19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0-4789-85AA-817FE8A1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1184"/>
        <c:axId val="70795264"/>
      </c:scatterChart>
      <c:valAx>
        <c:axId val="70781184"/>
        <c:scaling>
          <c:orientation val="minMax"/>
          <c:max val="220"/>
        </c:scaling>
        <c:delete val="0"/>
        <c:axPos val="b"/>
        <c:majorGridlines/>
        <c:numFmt formatCode="General" sourceLinked="1"/>
        <c:majorTickMark val="out"/>
        <c:minorTickMark val="in"/>
        <c:tickLblPos val="nextTo"/>
        <c:crossAx val="70795264"/>
        <c:crosses val="autoZero"/>
        <c:crossBetween val="midCat"/>
        <c:majorUnit val="10"/>
      </c:valAx>
      <c:valAx>
        <c:axId val="707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81184"/>
        <c:crosses val="autoZero"/>
        <c:crossBetween val="midCat"/>
        <c:majorUnit val="50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94947262738412E-2"/>
          <c:y val="3.6144818942739923E-2"/>
          <c:w val="0.88134756503427236"/>
          <c:h val="0.95015704726052352"/>
        </c:manualLayout>
      </c:layout>
      <c:scatterChart>
        <c:scatterStyle val="smoothMarker"/>
        <c:varyColors val="0"/>
        <c:ser>
          <c:idx val="0"/>
          <c:order val="0"/>
          <c:tx>
            <c:v>5</c:v>
          </c:tx>
          <c:marker>
            <c:symbol val="none"/>
          </c:marker>
          <c:xVal>
            <c:numRef>
              <c:f>(Лист1!$J$78,Лист1!$J$82,Лист1!$J$86,Лист1!$J$90)</c:f>
              <c:numCache>
                <c:formatCode>0.00</c:formatCode>
                <c:ptCount val="4"/>
                <c:pt idx="0">
                  <c:v>-4.1589601379108311E-2</c:v>
                </c:pt>
                <c:pt idx="1">
                  <c:v>-0.19268740500753262</c:v>
                </c:pt>
                <c:pt idx="2">
                  <c:v>-0.1585255753200816</c:v>
                </c:pt>
                <c:pt idx="3">
                  <c:v>0.78072241031211453</c:v>
                </c:pt>
              </c:numCache>
            </c:numRef>
          </c:xVal>
          <c:yVal>
            <c:numRef>
              <c:f>(Лист1!$J$79,Лист1!$J$83,Лист1!$J$87,Лист1!$J$91)</c:f>
              <c:numCache>
                <c:formatCode>0.00</c:formatCode>
                <c:ptCount val="4"/>
                <c:pt idx="0">
                  <c:v>219.08019241391645</c:v>
                </c:pt>
                <c:pt idx="1">
                  <c:v>224.31367710982781</c:v>
                </c:pt>
                <c:pt idx="2">
                  <c:v>224.3049776653414</c:v>
                </c:pt>
                <c:pt idx="3">
                  <c:v>219.14493108767118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8D-4A2D-BBDA-D8C2B9B3D2E9}"/>
            </c:ext>
          </c:extLst>
        </c:ser>
        <c:ser>
          <c:idx val="1"/>
          <c:order val="1"/>
          <c:tx>
            <c:v>20</c:v>
          </c:tx>
          <c:marker>
            <c:symbol val="none"/>
          </c:marker>
          <c:xVal>
            <c:numRef>
              <c:f>(Лист1!$K$78,Лист1!$K$82,Лист1!$K$86,Лист1!$K$90)</c:f>
              <c:numCache>
                <c:formatCode>0.00</c:formatCode>
                <c:ptCount val="4"/>
                <c:pt idx="0">
                  <c:v>-6.2811998291684322E-3</c:v>
                </c:pt>
                <c:pt idx="1">
                  <c:v>9.2460959135636803E-2</c:v>
                </c:pt>
                <c:pt idx="2">
                  <c:v>0.82964676901489698</c:v>
                </c:pt>
                <c:pt idx="3">
                  <c:v>3.0273024639621209</c:v>
                </c:pt>
              </c:numCache>
            </c:numRef>
          </c:xVal>
          <c:yVal>
            <c:numRef>
              <c:f>(Лист1!$K$79,Лист1!$K$83,Лист1!$K$87,Лист1!$K$91)</c:f>
              <c:numCache>
                <c:formatCode>0.00</c:formatCode>
                <c:ptCount val="4"/>
                <c:pt idx="0">
                  <c:v>229.55775139617154</c:v>
                </c:pt>
                <c:pt idx="1">
                  <c:v>227.04646626787405</c:v>
                </c:pt>
                <c:pt idx="2">
                  <c:v>219.11748587269756</c:v>
                </c:pt>
                <c:pt idx="3">
                  <c:v>206.71089997618589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8D-4A2D-BBDA-D8C2B9B3D2E9}"/>
            </c:ext>
          </c:extLst>
        </c:ser>
        <c:ser>
          <c:idx val="2"/>
          <c:order val="2"/>
          <c:tx>
            <c:v>35</c:v>
          </c:tx>
          <c:marker>
            <c:symbol val="none"/>
          </c:marker>
          <c:xVal>
            <c:numRef>
              <c:f>(Лист1!$L$78,Лист1!$L$82,Лист1!$L$86,Лист1!$L$90)</c:f>
              <c:numCache>
                <c:formatCode>0.00</c:formatCode>
                <c:ptCount val="4"/>
                <c:pt idx="0">
                  <c:v>2.9452659866158189E-2</c:v>
                </c:pt>
                <c:pt idx="1">
                  <c:v>0.37134646438808133</c:v>
                </c:pt>
                <c:pt idx="2">
                  <c:v>1.7616228474657647</c:v>
                </c:pt>
                <c:pt idx="3">
                  <c:v>5.0688276671262518</c:v>
                </c:pt>
              </c:numCache>
            </c:numRef>
          </c:xVal>
          <c:yVal>
            <c:numRef>
              <c:f>(Лист1!$L$79,Лист1!$L$83,Лист1!$L$87,Лист1!$L$91)</c:f>
              <c:numCache>
                <c:formatCode>0.00</c:formatCode>
                <c:ptCount val="4"/>
                <c:pt idx="0">
                  <c:v>224.48617680133162</c:v>
                </c:pt>
                <c:pt idx="1">
                  <c:v>214.40022417676937</c:v>
                </c:pt>
                <c:pt idx="2">
                  <c:v>199.08803367492757</c:v>
                </c:pt>
                <c:pt idx="3">
                  <c:v>180.27527067852483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8D-4A2D-BBDA-D8C2B9B3D2E9}"/>
            </c:ext>
          </c:extLst>
        </c:ser>
        <c:ser>
          <c:idx val="3"/>
          <c:order val="3"/>
          <c:tx>
            <c:v>50</c:v>
          </c:tx>
          <c:marker>
            <c:symbol val="none"/>
          </c:marker>
          <c:xVal>
            <c:numRef>
              <c:f>(Лист1!$M$78,Лист1!$M$82,Лист1!$M$86,Лист1!$M$90)</c:f>
              <c:numCache>
                <c:formatCode>0.00</c:formatCode>
                <c:ptCount val="4"/>
                <c:pt idx="0">
                  <c:v>6.3191538604952954E-2</c:v>
                </c:pt>
                <c:pt idx="1">
                  <c:v>0.62507875332335083</c:v>
                </c:pt>
                <c:pt idx="2">
                  <c:v>2.5742751008612332</c:v>
                </c:pt>
                <c:pt idx="3">
                  <c:v>6.7670149607836816</c:v>
                </c:pt>
              </c:numCache>
            </c:numRef>
          </c:xVal>
          <c:yVal>
            <c:numRef>
              <c:f>(Лист1!$M$79,Лист1!$M$83,Лист1!$M$87,Лист1!$M$91)</c:f>
              <c:numCache>
                <c:formatCode>0.00</c:formatCode>
                <c:ptCount val="4"/>
                <c:pt idx="0">
                  <c:v>204.20899260252224</c:v>
                </c:pt>
                <c:pt idx="1">
                  <c:v>187.23154620881942</c:v>
                </c:pt>
                <c:pt idx="2">
                  <c:v>165.57331944446688</c:v>
                </c:pt>
                <c:pt idx="3">
                  <c:v>141.62866506933122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8D-4A2D-BBDA-D8C2B9B3D2E9}"/>
            </c:ext>
          </c:extLst>
        </c:ser>
        <c:ser>
          <c:idx val="4"/>
          <c:order val="4"/>
          <c:tx>
            <c:v>65</c:v>
          </c:tx>
          <c:marker>
            <c:symbol val="none"/>
          </c:marker>
          <c:xVal>
            <c:numRef>
              <c:f>(Лист1!$N$78,Лист1!$N$82,Лист1!$N$86,Лист1!$N$90)</c:f>
              <c:numCache>
                <c:formatCode>0.00</c:formatCode>
                <c:ptCount val="4"/>
                <c:pt idx="0">
                  <c:v>9.2650127661806914E-2</c:v>
                </c:pt>
                <c:pt idx="1">
                  <c:v>0.83647122592693401</c:v>
                </c:pt>
                <c:pt idx="2">
                  <c:v>3.2125583897410976</c:v>
                </c:pt>
                <c:pt idx="3">
                  <c:v>8.0068373379725131</c:v>
                </c:pt>
              </c:numCache>
            </c:numRef>
          </c:xVal>
          <c:yVal>
            <c:numRef>
              <c:f>(Лист1!$N$79,Лист1!$N$83,Лист1!$N$87,Лист1!$N$91)</c:f>
              <c:numCache>
                <c:formatCode>0.00</c:formatCode>
                <c:ptCount val="4"/>
                <c:pt idx="0">
                  <c:v>170.09967734166602</c:v>
                </c:pt>
                <c:pt idx="1">
                  <c:v>147.38070741580248</c:v>
                </c:pt>
                <c:pt idx="2">
                  <c:v>120.84346808538915</c:v>
                </c:pt>
                <c:pt idx="3">
                  <c:v>93.388817593483722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08D-4A2D-BBDA-D8C2B9B3D2E9}"/>
            </c:ext>
          </c:extLst>
        </c:ser>
        <c:ser>
          <c:idx val="5"/>
          <c:order val="5"/>
          <c:tx>
            <c:v>80</c:v>
          </c:tx>
          <c:marker>
            <c:symbol val="none"/>
          </c:marker>
          <c:xVal>
            <c:numRef>
              <c:f>(Лист1!$O$78,Лист1!$O$82,Лист1!$O$86,Лист1!$O$90)</c:f>
              <c:numCache>
                <c:formatCode>0.00</c:formatCode>
                <c:ptCount val="4"/>
                <c:pt idx="0">
                  <c:v>0.11583304446544167</c:v>
                </c:pt>
                <c:pt idx="1">
                  <c:v>0.99120517688953902</c:v>
                </c:pt>
                <c:pt idx="2">
                  <c:v>3.633238486297941</c:v>
                </c:pt>
                <c:pt idx="3">
                  <c:v>8.7043152177919456</c:v>
                </c:pt>
              </c:numCache>
            </c:numRef>
          </c:xVal>
          <c:yVal>
            <c:numRef>
              <c:f>(Лист1!$O$79,Лист1!$O$83,Лист1!$O$87,Лист1!$O$91)</c:f>
              <c:numCache>
                <c:formatCode>0.00</c:formatCode>
                <c:ptCount val="4"/>
                <c:pt idx="0">
                  <c:v>124.46863132538982</c:v>
                </c:pt>
                <c:pt idx="1">
                  <c:v>97.547011183395043</c:v>
                </c:pt>
                <c:pt idx="2">
                  <c:v>67.928263734522019</c:v>
                </c:pt>
                <c:pt idx="3">
                  <c:v>38.823262575476292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08D-4A2D-BBDA-D8C2B9B3D2E9}"/>
            </c:ext>
          </c:extLst>
        </c:ser>
        <c:ser>
          <c:idx val="6"/>
          <c:order val="6"/>
          <c:tx>
            <c:v>95</c:v>
          </c:tx>
          <c:marker>
            <c:symbol val="none"/>
          </c:marker>
          <c:xVal>
            <c:numRef>
              <c:f>(Лист1!$P$78,Лист1!$P$82,Лист1!$P$86,Лист1!$P$90)</c:f>
              <c:numCache>
                <c:formatCode>0.00</c:formatCode>
                <c:ptCount val="4"/>
                <c:pt idx="0">
                  <c:v>0.13116999017866279</c:v>
                </c:pt>
                <c:pt idx="1">
                  <c:v>1.0787996755617064</c:v>
                </c:pt>
                <c:pt idx="2">
                  <c:v>3.8078205521967301</c:v>
                </c:pt>
                <c:pt idx="3">
                  <c:v>8.8122048166867675</c:v>
                </c:pt>
              </c:numCache>
            </c:numRef>
          </c:xVal>
          <c:yVal>
            <c:numRef>
              <c:f>(Лист1!$P$79,Лист1!$P$83,Лист1!$P$87,Лист1!$P$91)</c:f>
              <c:numCache>
                <c:formatCode>0.00</c:formatCode>
                <c:ptCount val="4"/>
                <c:pt idx="0">
                  <c:v>70.40668126485609</c:v>
                </c:pt>
                <c:pt idx="1">
                  <c:v>41.105951454385988</c:v>
                </c:pt>
                <c:pt idx="2">
                  <c:v>10.411926814424419</c:v>
                </c:pt>
                <c:pt idx="3">
                  <c:v>-18.371992777253901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08D-4A2D-BBDA-D8C2B9B3D2E9}"/>
            </c:ext>
          </c:extLst>
        </c:ser>
        <c:ser>
          <c:idx val="7"/>
          <c:order val="7"/>
          <c:tx>
            <c:v>110</c:v>
          </c:tx>
          <c:marker>
            <c:symbol val="none"/>
          </c:marker>
          <c:xVal>
            <c:numRef>
              <c:f>(Лист1!$Q$78,Лист1!$Q$82,Лист1!$Q$86,Лист1!$Q$90)</c:f>
              <c:numCache>
                <c:formatCode>0.00</c:formatCode>
                <c:ptCount val="4"/>
                <c:pt idx="0">
                  <c:v>0.13762211415883621</c:v>
                </c:pt>
                <c:pt idx="1">
                  <c:v>1.0933214935850444</c:v>
                </c:pt>
                <c:pt idx="2">
                  <c:v>3.7244792413260179</c:v>
                </c:pt>
                <c:pt idx="3">
                  <c:v>8.3231982142117307</c:v>
                </c:pt>
              </c:numCache>
            </c:numRef>
          </c:xVal>
          <c:yVal>
            <c:numRef>
              <c:f>(Лист1!$Q$79,Лист1!$Q$83,Лист1!$Q$87,Лист1!$Q$91)</c:f>
              <c:numCache>
                <c:formatCode>0.00</c:formatCode>
                <c:ptCount val="4"/>
                <c:pt idx="0">
                  <c:v>11.575722599520883</c:v>
                </c:pt>
                <c:pt idx="1">
                  <c:v>-18.119426931215735</c:v>
                </c:pt>
                <c:pt idx="2">
                  <c:v>-47.809663750334508</c:v>
                </c:pt>
                <c:pt idx="3">
                  <c:v>-74.322818055052949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08D-4A2D-BBDA-D8C2B9B3D2E9}"/>
            </c:ext>
          </c:extLst>
        </c:ser>
        <c:ser>
          <c:idx val="8"/>
          <c:order val="8"/>
          <c:tx>
            <c:v>125</c:v>
          </c:tx>
          <c:marker>
            <c:symbol val="none"/>
          </c:marker>
          <c:xVal>
            <c:numRef>
              <c:f>(Лист1!$R$78,Лист1!$R$82,Лист1!$R$86,Лист1!$R$90)</c:f>
              <c:numCache>
                <c:formatCode>0.00</c:formatCode>
                <c:ptCount val="4"/>
                <c:pt idx="0">
                  <c:v>0.13475238068395512</c:v>
                </c:pt>
                <c:pt idx="1">
                  <c:v>1.0337869931304944</c:v>
                </c:pt>
                <c:pt idx="2">
                  <c:v>3.3888596916405755</c:v>
                </c:pt>
                <c:pt idx="3">
                  <c:v>7.2704183562735567</c:v>
                </c:pt>
              </c:numCache>
            </c:numRef>
          </c:xVal>
          <c:yVal>
            <c:numRef>
              <c:f>(Лист1!$R$79,Лист1!$R$83,Лист1!$R$87,Лист1!$R$91)</c:f>
              <c:numCache>
                <c:formatCode>0.00</c:formatCode>
                <c:ptCount val="4"/>
                <c:pt idx="0">
                  <c:v>-48.039319617149935</c:v>
                </c:pt>
                <c:pt idx="1">
                  <c:v>-76.117482832691579</c:v>
                </c:pt>
                <c:pt idx="2">
                  <c:v>-102.79285855886835</c:v>
                </c:pt>
                <c:pt idx="3">
                  <c:v>-125.23937453236303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08D-4A2D-BBDA-D8C2B9B3D2E9}"/>
            </c:ext>
          </c:extLst>
        </c:ser>
        <c:ser>
          <c:idx val="9"/>
          <c:order val="9"/>
          <c:tx>
            <c:v>140</c:v>
          </c:tx>
          <c:marker>
            <c:symbol val="none"/>
          </c:marker>
          <c:xVal>
            <c:numRef>
              <c:f>(Лист1!$S$78,Лист1!$S$82,Лист1!$S$86,Лист1!$S$90)</c:f>
              <c:numCache>
                <c:formatCode>0.00</c:formatCode>
                <c:ptCount val="4"/>
                <c:pt idx="0">
                  <c:v>0.12281771374107998</c:v>
                </c:pt>
                <c:pt idx="1">
                  <c:v>0.9048490504906449</c:v>
                </c:pt>
                <c:pt idx="2">
                  <c:v>2.8262544997445338</c:v>
                </c:pt>
                <c:pt idx="3">
                  <c:v>5.731912235785785</c:v>
                </c:pt>
              </c:numCache>
            </c:numRef>
          </c:xVal>
          <c:yVal>
            <c:numRef>
              <c:f>(Лист1!$S$79,Лист1!$S$83,Лист1!$S$87,Лист1!$S$91)</c:f>
              <c:numCache>
                <c:formatCode>0.00</c:formatCode>
                <c:ptCount val="4"/>
                <c:pt idx="0">
                  <c:v>-104.19564604823333</c:v>
                </c:pt>
                <c:pt idx="1">
                  <c:v>-128.77179132180513</c:v>
                </c:pt>
                <c:pt idx="2">
                  <c:v>-150.64698754243324</c:v>
                </c:pt>
                <c:pt idx="3">
                  <c:v>-167.53030221576302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08D-4A2D-BBDA-D8C2B9B3D2E9}"/>
            </c:ext>
          </c:extLst>
        </c:ser>
        <c:ser>
          <c:idx val="10"/>
          <c:order val="10"/>
          <c:tx>
            <c:v>155</c:v>
          </c:tx>
          <c:marker>
            <c:symbol val="none"/>
          </c:marker>
          <c:xVal>
            <c:numRef>
              <c:f>(Лист1!$T$78,Лист1!$T$82,Лист1!$T$86,Лист1!$T$90)</c:f>
              <c:numCache>
                <c:formatCode>0.00</c:formatCode>
                <c:ptCount val="4"/>
                <c:pt idx="0">
                  <c:v>0.10244312004080458</c:v>
                </c:pt>
                <c:pt idx="1">
                  <c:v>0.71342242503381914</c:v>
                </c:pt>
                <c:pt idx="2">
                  <c:v>2.0672671356292183</c:v>
                </c:pt>
                <c:pt idx="3">
                  <c:v>3.7921368371301734</c:v>
                </c:pt>
              </c:numCache>
            </c:numRef>
          </c:xVal>
          <c:yVal>
            <c:numRef>
              <c:f>(Лист1!$T$79,Лист1!$T$83,Лист1!$T$87,Лист1!$T$91)</c:f>
              <c:numCache>
                <c:formatCode>0.00</c:formatCode>
                <c:ptCount val="4"/>
                <c:pt idx="0">
                  <c:v>-153.68992132063443</c:v>
                </c:pt>
                <c:pt idx="1">
                  <c:v>-173.06682529102383</c:v>
                </c:pt>
                <c:pt idx="2">
                  <c:v>-188.61849559192385</c:v>
                </c:pt>
                <c:pt idx="3">
                  <c:v>-198.74891935761997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08D-4A2D-BBDA-D8C2B9B3D2E9}"/>
            </c:ext>
          </c:extLst>
        </c:ser>
        <c:ser>
          <c:idx val="11"/>
          <c:order val="11"/>
          <c:tx>
            <c:v>180</c:v>
          </c:tx>
          <c:marker>
            <c:symbol val="none"/>
          </c:marker>
          <c:xVal>
            <c:numRef>
              <c:f>(Лист1!$V$78,Лист1!$V$82,Лист1!$V$86,Лист1!$V$90)</c:f>
              <c:numCache>
                <c:formatCode>0.00</c:formatCode>
                <c:ptCount val="4"/>
                <c:pt idx="0">
                  <c:v>5.3049781878631054E-2</c:v>
                </c:pt>
                <c:pt idx="1">
                  <c:v>0.2874633528046579</c:v>
                </c:pt>
                <c:pt idx="2">
                  <c:v>0.49487883989725939</c:v>
                </c:pt>
                <c:pt idx="3">
                  <c:v>1.6928259974797997E-3</c:v>
                </c:pt>
              </c:numCache>
            </c:numRef>
          </c:xVal>
          <c:yVal>
            <c:numRef>
              <c:f>(Лист1!$V$79,Лист1!$V$83,Лист1!$V$87,Лист1!$V$91)</c:f>
              <c:numCache>
                <c:formatCode>0.00</c:formatCode>
                <c:ptCount val="4"/>
                <c:pt idx="0">
                  <c:v>-212.08455197206723</c:v>
                </c:pt>
                <c:pt idx="1">
                  <c:v>-219.89219802698037</c:v>
                </c:pt>
                <c:pt idx="2">
                  <c:v>-222.59926963609576</c:v>
                </c:pt>
                <c:pt idx="3">
                  <c:v>-220.0040084679155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08D-4A2D-BBDA-D8C2B9B3D2E9}"/>
            </c:ext>
          </c:extLst>
        </c:ser>
        <c:ser>
          <c:idx val="12"/>
          <c:order val="12"/>
          <c:tx>
            <c:v>180</c:v>
          </c:tx>
          <c:marker>
            <c:symbol val="none"/>
          </c:marker>
          <c:xVal>
            <c:numRef>
              <c:f>(Лист1!$J$95,Лист1!$J$99,Лист1!$J$103,Лист1!$J$107)</c:f>
              <c:numCache>
                <c:formatCode>0.00</c:formatCode>
                <c:ptCount val="4"/>
                <c:pt idx="0">
                  <c:v>-5.3252261914652668E-2</c:v>
                </c:pt>
                <c:pt idx="1">
                  <c:v>-0.28914873719125345</c:v>
                </c:pt>
                <c:pt idx="2">
                  <c:v>-0.50089790250031219</c:v>
                </c:pt>
                <c:pt idx="3">
                  <c:v>-1.6855868952386572</c:v>
                </c:pt>
              </c:numCache>
            </c:numRef>
          </c:xVal>
          <c:yVal>
            <c:numRef>
              <c:f>(Лист1!$J$96,Лист1!$J$100,Лист1!$J$104,Лист1!$J$108)</c:f>
              <c:numCache>
                <c:formatCode>0.00</c:formatCode>
                <c:ptCount val="4"/>
                <c:pt idx="0">
                  <c:v>211.94338382422774</c:v>
                </c:pt>
                <c:pt idx="1">
                  <c:v>219.79680574806048</c:v>
                </c:pt>
                <c:pt idx="2">
                  <c:v>222.55256885639011</c:v>
                </c:pt>
                <c:pt idx="3">
                  <c:v>220.00366236801136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6-4150-8D6C-A0AC918DEA5A}"/>
            </c:ext>
          </c:extLst>
        </c:ser>
        <c:ser>
          <c:idx val="13"/>
          <c:order val="13"/>
          <c:tx>
            <c:v>155</c:v>
          </c:tx>
          <c:marker>
            <c:symbol val="none"/>
          </c:marker>
          <c:xVal>
            <c:numRef>
              <c:f>(Лист1!$L$95,Лист1!$L$99,Лист1!$L$103,Лист1!$L$107)</c:f>
              <c:numCache>
                <c:formatCode>0.00</c:formatCode>
                <c:ptCount val="4"/>
                <c:pt idx="0">
                  <c:v>-0.10332245057142572</c:v>
                </c:pt>
                <c:pt idx="1">
                  <c:v>-0.72138072506027617</c:v>
                </c:pt>
                <c:pt idx="2">
                  <c:v>-2.0978937508412203</c:v>
                </c:pt>
                <c:pt idx="3">
                  <c:v>-5.7895620272923711</c:v>
                </c:pt>
              </c:numCache>
            </c:numRef>
          </c:xVal>
          <c:yVal>
            <c:numRef>
              <c:f>(Лист1!$L$96,Лист1!$L$100,Лист1!$L$104,Лист1!$L$108)</c:f>
              <c:numCache>
                <c:formatCode>0.00</c:formatCode>
                <c:ptCount val="4"/>
                <c:pt idx="0">
                  <c:v>152.04407801145504</c:v>
                </c:pt>
                <c:pt idx="1">
                  <c:v>171.63713332496079</c:v>
                </c:pt>
                <c:pt idx="2">
                  <c:v>187.44193415574244</c:v>
                </c:pt>
                <c:pt idx="3">
                  <c:v>197.83478767892535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6-4150-8D6C-A0AC918DEA5A}"/>
            </c:ext>
          </c:extLst>
        </c:ser>
        <c:ser>
          <c:idx val="14"/>
          <c:order val="14"/>
          <c:tx>
            <c:v>140</c:v>
          </c:tx>
          <c:marker>
            <c:symbol val="none"/>
          </c:marker>
          <c:xVal>
            <c:numRef>
              <c:f>(Лист1!$M$95,Лист1!$M$99,Лист1!$M$103,Лист1!$M$107)</c:f>
              <c:numCache>
                <c:formatCode>0.00</c:formatCode>
                <c:ptCount val="4"/>
                <c:pt idx="0">
                  <c:v>-0.12335004813568508</c:v>
                </c:pt>
                <c:pt idx="1">
                  <c:v>-0.91014168914170557</c:v>
                </c:pt>
                <c:pt idx="2">
                  <c:v>-2.8481293537632619</c:v>
                </c:pt>
                <c:pt idx="3">
                  <c:v>-7.3183726662446631</c:v>
                </c:pt>
              </c:numCache>
            </c:numRef>
          </c:xVal>
          <c:yVal>
            <c:numRef>
              <c:f>(Лист1!$M$96,Лист1!$M$100,Лист1!$M$104,Лист1!$M$108)</c:f>
              <c:numCache>
                <c:formatCode>0.00</c:formatCode>
                <c:ptCount val="4"/>
                <c:pt idx="0">
                  <c:v>102.43190493488946</c:v>
                </c:pt>
                <c:pt idx="1">
                  <c:v>127.15180087748018</c:v>
                </c:pt>
                <c:pt idx="2">
                  <c:v>149.21120250486595</c:v>
                </c:pt>
                <c:pt idx="3">
                  <c:v>166.29880206156315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66-4150-8D6C-A0AC918DEA5A}"/>
            </c:ext>
          </c:extLst>
        </c:ser>
        <c:ser>
          <c:idx val="15"/>
          <c:order val="15"/>
          <c:tx>
            <c:v>125</c:v>
          </c:tx>
          <c:marker>
            <c:symbol val="none"/>
          </c:marker>
          <c:xVal>
            <c:numRef>
              <c:f>(Лист1!$N$95,Лист1!$N$99,Лист1!$N$103,Лист1!$N$107)</c:f>
              <c:numCache>
                <c:formatCode>0.00</c:formatCode>
                <c:ptCount val="4"/>
                <c:pt idx="0">
                  <c:v>-0.1350225090794745</c:v>
                </c:pt>
                <c:pt idx="1">
                  <c:v>-1.0372540501484173</c:v>
                </c:pt>
                <c:pt idx="2">
                  <c:v>-3.4054464274822465</c:v>
                </c:pt>
                <c:pt idx="3">
                  <c:v>-8.3514720801901792</c:v>
                </c:pt>
              </c:numCache>
            </c:numRef>
          </c:xVal>
          <c:yVal>
            <c:numRef>
              <c:f>(Лист1!$N$96,Лист1!$N$100,Лист1!$N$104,Лист1!$N$108)</c:f>
              <c:numCache>
                <c:formatCode>0.00</c:formatCode>
                <c:ptCount val="4"/>
                <c:pt idx="0">
                  <c:v>45.881489247469453</c:v>
                </c:pt>
                <c:pt idx="1">
                  <c:v>74.053819436936706</c:v>
                </c:pt>
                <c:pt idx="2">
                  <c:v>100.87362451647225</c:v>
                </c:pt>
                <c:pt idx="3">
                  <c:v>123.49853862635678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66-4150-8D6C-A0AC918DEA5A}"/>
            </c:ext>
          </c:extLst>
        </c:ser>
        <c:ser>
          <c:idx val="16"/>
          <c:order val="16"/>
          <c:tx>
            <c:v>110</c:v>
          </c:tx>
          <c:marker>
            <c:symbol val="none"/>
          </c:marker>
          <c:xVal>
            <c:numRef>
              <c:f>(Лист1!$O$95,Лист1!$O$99,Лист1!$O$103,Лист1!$O$107)</c:f>
              <c:numCache>
                <c:formatCode>0.00</c:formatCode>
                <c:ptCount val="4"/>
                <c:pt idx="0">
                  <c:v>-0.13754919726315371</c:v>
                </c:pt>
                <c:pt idx="1">
                  <c:v>-1.0941078305537451</c:v>
                </c:pt>
                <c:pt idx="2">
                  <c:v>-3.7320950046311556</c:v>
                </c:pt>
                <c:pt idx="3">
                  <c:v>-8.818883103521749</c:v>
                </c:pt>
              </c:numCache>
            </c:numRef>
          </c:xVal>
          <c:yVal>
            <c:numRef>
              <c:f>(Лист1!$O$96,Лист1!$O$100,Лист1!$O$104,Лист1!$O$108)</c:f>
              <c:numCache>
                <c:formatCode>0.00</c:formatCode>
                <c:ptCount val="4"/>
                <c:pt idx="0">
                  <c:v>-13.776716966238549</c:v>
                </c:pt>
                <c:pt idx="1">
                  <c:v>15.93978986333854</c:v>
                </c:pt>
                <c:pt idx="2">
                  <c:v>45.703354308047757</c:v>
                </c:pt>
                <c:pt idx="3">
                  <c:v>72.333080541882282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66-4150-8D6C-A0AC918DEA5A}"/>
            </c:ext>
          </c:extLst>
        </c:ser>
        <c:ser>
          <c:idx val="17"/>
          <c:order val="17"/>
          <c:tx>
            <c:v>95</c:v>
          </c:tx>
          <c:marker>
            <c:symbol val="none"/>
          </c:marker>
          <c:xVal>
            <c:numRef>
              <c:f>(Лист1!$P$95,Лист1!$P$99,Лист1!$P$103,Лист1!$P$107)</c:f>
              <c:numCache>
                <c:formatCode>0.00</c:formatCode>
                <c:ptCount val="4"/>
                <c:pt idx="0">
                  <c:v>-0.13075896703018636</c:v>
                </c:pt>
                <c:pt idx="1">
                  <c:v>-1.0768520298120365</c:v>
                </c:pt>
                <c:pt idx="2">
                  <c:v>-3.8059494879345088</c:v>
                </c:pt>
                <c:pt idx="3">
                  <c:v>-8.6889455705817724</c:v>
                </c:pt>
              </c:numCache>
            </c:numRef>
          </c:xVal>
          <c:yVal>
            <c:numRef>
              <c:f>(Лист1!$P$96,Лист1!$P$100,Лист1!$P$104,Лист1!$P$108)</c:f>
              <c:numCache>
                <c:formatCode>0.00</c:formatCode>
                <c:ptCount val="4"/>
                <c:pt idx="0">
                  <c:v>-72.501754898505311</c:v>
                </c:pt>
                <c:pt idx="1">
                  <c:v>-43.253924104572228</c:v>
                </c:pt>
                <c:pt idx="2">
                  <c:v>-12.562640426056996</c:v>
                </c:pt>
                <c:pt idx="3">
                  <c:v>16.268128867895069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66-4150-8D6C-A0AC918DEA5A}"/>
            </c:ext>
          </c:extLst>
        </c:ser>
        <c:ser>
          <c:idx val="18"/>
          <c:order val="18"/>
          <c:tx>
            <c:v>80</c:v>
          </c:tx>
          <c:marker>
            <c:symbol val="none"/>
          </c:marker>
          <c:xVal>
            <c:numRef>
              <c:f>(Лист1!$Q$95,Лист1!$Q$99,Лист1!$Q$103,Лист1!$Q$107)</c:f>
              <c:numCache>
                <c:formatCode>0.00</c:formatCode>
                <c:ptCount val="4"/>
                <c:pt idx="0">
                  <c:v>-0.1151117557874755</c:v>
                </c:pt>
                <c:pt idx="1">
                  <c:v>-0.98665547253967101</c:v>
                </c:pt>
                <c:pt idx="2">
                  <c:v>-3.6220073313263734</c:v>
                </c:pt>
                <c:pt idx="3">
                  <c:v>-7.9704608224013143</c:v>
                </c:pt>
              </c:numCache>
            </c:numRef>
          </c:xVal>
          <c:yVal>
            <c:numRef>
              <c:f>(Лист1!$Q$96,Лист1!$Q$100,Лист1!$Q$104,Лист1!$Q$108)</c:f>
              <c:numCache>
                <c:formatCode>0.00</c:formatCode>
                <c:ptCount val="4"/>
                <c:pt idx="0">
                  <c:v>-126.31587405484674</c:v>
                </c:pt>
                <c:pt idx="1">
                  <c:v>-99.51782612082809</c:v>
                </c:pt>
                <c:pt idx="2">
                  <c:v>-69.977702560945488</c:v>
                </c:pt>
                <c:pt idx="3">
                  <c:v>-40.898747299069711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66-4150-8D6C-A0AC918DEA5A}"/>
            </c:ext>
          </c:extLst>
        </c:ser>
        <c:ser>
          <c:idx val="19"/>
          <c:order val="19"/>
          <c:tx>
            <c:v>65</c:v>
          </c:tx>
          <c:marker>
            <c:symbol val="none"/>
          </c:marker>
          <c:xVal>
            <c:numRef>
              <c:f>(Лист1!$R$95,Лист1!$R$99,Лист1!$R$103,Лист1!$R$107)</c:f>
              <c:numCache>
                <c:formatCode>0.00</c:formatCode>
                <c:ptCount val="4"/>
                <c:pt idx="0">
                  <c:v>-9.1667430066393496E-2</c:v>
                </c:pt>
                <c:pt idx="1">
                  <c:v>-0.82962763797963712</c:v>
                </c:pt>
                <c:pt idx="2">
                  <c:v>-3.1927278882642707</c:v>
                </c:pt>
                <c:pt idx="3">
                  <c:v>-6.7120955463591114</c:v>
                </c:pt>
              </c:numCache>
            </c:numRef>
          </c:xVal>
          <c:yVal>
            <c:numRef>
              <c:f>(Лист1!$R$96,Лист1!$R$100,Лист1!$R$104,Лист1!$R$108)</c:f>
              <c:numCache>
                <c:formatCode>0.00</c:formatCode>
                <c:ptCount val="4"/>
                <c:pt idx="0">
                  <c:v>-171.57396586451554</c:v>
                </c:pt>
                <c:pt idx="1">
                  <c:v>-149.04087115341179</c:v>
                </c:pt>
                <c:pt idx="2">
                  <c:v>-122.65281303695689</c:v>
                </c:pt>
                <c:pt idx="3">
                  <c:v>-95.295339818362734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66-4150-8D6C-A0AC918DEA5A}"/>
            </c:ext>
          </c:extLst>
        </c:ser>
        <c:ser>
          <c:idx val="20"/>
          <c:order val="20"/>
          <c:tx>
            <c:v>50</c:v>
          </c:tx>
          <c:marker>
            <c:symbol val="none"/>
          </c:marker>
          <c:xVal>
            <c:numRef>
              <c:f>(Лист1!$S$95,Лист1!$S$99,Лист1!$S$103,Лист1!$S$107)</c:f>
              <c:numCache>
                <c:formatCode>0.00</c:formatCode>
                <c:ptCount val="4"/>
                <c:pt idx="0">
                  <c:v>-6.2013995281895544E-2</c:v>
                </c:pt>
                <c:pt idx="1">
                  <c:v>-0.61640483337943996</c:v>
                </c:pt>
                <c:pt idx="2">
                  <c:v>-2.5471884752904508</c:v>
                </c:pt>
                <c:pt idx="3">
                  <c:v>-4.9990853297832123</c:v>
                </c:pt>
              </c:numCache>
            </c:numRef>
          </c:xVal>
          <c:yVal>
            <c:numRef>
              <c:f>(Лист1!$S$96,Лист1!$S$100,Лист1!$S$104,Лист1!$S$108)</c:f>
              <c:numCache>
                <c:formatCode>0.00</c:formatCode>
                <c:ptCount val="4"/>
                <c:pt idx="0">
                  <c:v>-205.21046573336102</c:v>
                </c:pt>
                <c:pt idx="1">
                  <c:v>-188.46860727171986</c:v>
                </c:pt>
                <c:pt idx="2">
                  <c:v>-167.020014231235</c:v>
                </c:pt>
                <c:pt idx="3">
                  <c:v>-143.23708618631355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66-4150-8D6C-A0AC918DEA5A}"/>
            </c:ext>
          </c:extLst>
        </c:ser>
        <c:ser>
          <c:idx val="21"/>
          <c:order val="21"/>
          <c:tx>
            <c:v>35</c:v>
          </c:tx>
          <c:marker>
            <c:symbol val="none"/>
          </c:marker>
          <c:xVal>
            <c:numRef>
              <c:f>(Лист1!$T$95,Лист1!$T$99,Лист1!$T$103,Лист1!$T$107)</c:f>
              <c:numCache>
                <c:formatCode>0.00</c:formatCode>
                <c:ptCount val="4"/>
                <c:pt idx="0">
                  <c:v>-2.8160031913967681E-2</c:v>
                </c:pt>
                <c:pt idx="1">
                  <c:v>-0.36142974189940341</c:v>
                </c:pt>
                <c:pt idx="2">
                  <c:v>-1.7291148150196425</c:v>
                </c:pt>
                <c:pt idx="3">
                  <c:v>-2.9474612128561706</c:v>
                </c:pt>
              </c:numCache>
            </c:numRef>
          </c:xVal>
          <c:yVal>
            <c:numRef>
              <c:f>(Лист1!$T$96,Лист1!$T$100,Лист1!$T$104,Лист1!$T$108)</c:f>
              <c:numCache>
                <c:formatCode>0.00</c:formatCode>
                <c:ptCount val="4"/>
                <c:pt idx="0">
                  <c:v>-224.94699958625151</c:v>
                </c:pt>
                <c:pt idx="1">
                  <c:v>-215.13039002215564</c:v>
                </c:pt>
                <c:pt idx="2">
                  <c:v>-200.07408617792854</c:v>
                </c:pt>
                <c:pt idx="3">
                  <c:v>-181.47664400798809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66-4150-8D6C-A0AC918DEA5A}"/>
            </c:ext>
          </c:extLst>
        </c:ser>
        <c:ser>
          <c:idx val="22"/>
          <c:order val="22"/>
          <c:tx>
            <c:v>20</c:v>
          </c:tx>
          <c:marker>
            <c:symbol val="none"/>
          </c:marker>
          <c:xVal>
            <c:numRef>
              <c:f>(Лист1!$U$95,Лист1!$U$99,Лист1!$U$103,Лист1!$U$107)</c:f>
              <c:numCache>
                <c:formatCode>0.00</c:formatCode>
                <c:ptCount val="4"/>
                <c:pt idx="0">
                  <c:v>7.6013560349314701E-3</c:v>
                </c:pt>
                <c:pt idx="1">
                  <c:v>-8.1973144997099595E-2</c:v>
                </c:pt>
                <c:pt idx="2">
                  <c:v>-0.79391926683456226</c:v>
                </c:pt>
                <c:pt idx="3">
                  <c:v>-0.69619030625086342</c:v>
                </c:pt>
              </c:numCache>
            </c:numRef>
          </c:xVal>
          <c:yVal>
            <c:numRef>
              <c:f>(Лист1!$U$96,Лист1!$U$100,Лист1!$U$104,Лист1!$U$108)</c:f>
              <c:numCache>
                <c:formatCode>0.00</c:formatCode>
                <c:ptCount val="4"/>
                <c:pt idx="0">
                  <c:v>-229.446709924971</c:v>
                </c:pt>
                <c:pt idx="1">
                  <c:v>-227.22027898724932</c:v>
                </c:pt>
                <c:pt idx="2">
                  <c:v>-219.57610565688859</c:v>
                </c:pt>
                <c:pt idx="3">
                  <c:v>-207.42385029005717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66-4150-8D6C-A0AC918DEA5A}"/>
            </c:ext>
          </c:extLst>
        </c:ser>
        <c:ser>
          <c:idx val="23"/>
          <c:order val="23"/>
          <c:tx>
            <c:v>5</c:v>
          </c:tx>
          <c:marker>
            <c:symbol val="none"/>
          </c:marker>
          <c:xVal>
            <c:numRef>
              <c:f>(Лист1!$V$95,Лист1!$V$99,Лист1!$V$103,Лист1!$V$107)</c:f>
              <c:numCache>
                <c:formatCode>0.00</c:formatCode>
                <c:ptCount val="4"/>
                <c:pt idx="0">
                  <c:v>4.2847864831916355E-2</c:v>
                </c:pt>
                <c:pt idx="1">
                  <c:v>0.20303591691038173</c:v>
                </c:pt>
                <c:pt idx="2">
                  <c:v>0.19505253876007614</c:v>
                </c:pt>
                <c:pt idx="3">
                  <c:v>1.2391152871800057E-2</c:v>
                </c:pt>
              </c:numCache>
            </c:numRef>
          </c:xVal>
          <c:yVal>
            <c:numRef>
              <c:f>(Лист1!$V$96,Лист1!$V$100,Лист1!$V$104,Лист1!$V$108)</c:f>
              <c:numCache>
                <c:formatCode>0.00</c:formatCode>
                <c:ptCount val="4"/>
                <c:pt idx="0">
                  <c:v>-218.40480809965078</c:v>
                </c:pt>
                <c:pt idx="1">
                  <c:v>-223.91936346889895</c:v>
                </c:pt>
                <c:pt idx="2">
                  <c:v>-224.20510004115278</c:v>
                </c:pt>
                <c:pt idx="3">
                  <c:v>-219.32116657442683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66-4150-8D6C-A0AC918DEA5A}"/>
            </c:ext>
          </c:extLst>
        </c:ser>
        <c:ser>
          <c:idx val="24"/>
          <c:order val="24"/>
          <c:tx>
            <c:v>гр1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Лист1!$J$90:$V$90</c:f>
              <c:numCache>
                <c:formatCode>0.00</c:formatCode>
                <c:ptCount val="13"/>
                <c:pt idx="0">
                  <c:v>0.78072241031211453</c:v>
                </c:pt>
                <c:pt idx="1">
                  <c:v>3.0273024639621209</c:v>
                </c:pt>
                <c:pt idx="2">
                  <c:v>5.0688276671262518</c:v>
                </c:pt>
                <c:pt idx="3">
                  <c:v>6.7670149607836816</c:v>
                </c:pt>
                <c:pt idx="4">
                  <c:v>8.0068373379725131</c:v>
                </c:pt>
                <c:pt idx="5">
                  <c:v>8.7043152177919456</c:v>
                </c:pt>
                <c:pt idx="6">
                  <c:v>8.8122048166867675</c:v>
                </c:pt>
                <c:pt idx="7">
                  <c:v>8.3231982142117307</c:v>
                </c:pt>
                <c:pt idx="8">
                  <c:v>7.2704183562735567</c:v>
                </c:pt>
                <c:pt idx="9">
                  <c:v>5.731912235785785</c:v>
                </c:pt>
                <c:pt idx="10">
                  <c:v>3.7921368371301734</c:v>
                </c:pt>
                <c:pt idx="11">
                  <c:v>1.6022371698936284</c:v>
                </c:pt>
                <c:pt idx="12">
                  <c:v>1.6928259974797997E-3</c:v>
                </c:pt>
              </c:numCache>
            </c:numRef>
          </c:xVal>
          <c:yVal>
            <c:numRef>
              <c:f>Лист1!$J$91:$V$91</c:f>
              <c:numCache>
                <c:formatCode>0.00</c:formatCode>
                <c:ptCount val="13"/>
                <c:pt idx="0">
                  <c:v>219.14493108767118</c:v>
                </c:pt>
                <c:pt idx="1">
                  <c:v>206.71089997618589</c:v>
                </c:pt>
                <c:pt idx="2">
                  <c:v>180.27527067852483</c:v>
                </c:pt>
                <c:pt idx="3">
                  <c:v>141.62866506933122</c:v>
                </c:pt>
                <c:pt idx="4">
                  <c:v>93.388817593483722</c:v>
                </c:pt>
                <c:pt idx="5">
                  <c:v>38.823262575476292</c:v>
                </c:pt>
                <c:pt idx="6">
                  <c:v>-18.371992777253901</c:v>
                </c:pt>
                <c:pt idx="7">
                  <c:v>-74.322818055052949</c:v>
                </c:pt>
                <c:pt idx="8">
                  <c:v>-125.23937453236303</c:v>
                </c:pt>
                <c:pt idx="9">
                  <c:v>-167.53030221576302</c:v>
                </c:pt>
                <c:pt idx="10">
                  <c:v>-198.74891935761997</c:v>
                </c:pt>
                <c:pt idx="11">
                  <c:v>-216.36272610648081</c:v>
                </c:pt>
                <c:pt idx="12">
                  <c:v>-220.0040084679155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8-4D4E-A3EC-9D57887A8411}"/>
            </c:ext>
          </c:extLst>
        </c:ser>
        <c:ser>
          <c:idx val="25"/>
          <c:order val="25"/>
          <c:tx>
            <c:strRef>
              <c:f>Лист1!$J$107:$V$107</c:f>
              <c:strCache>
                <c:ptCount val="13"/>
                <c:pt idx="0">
                  <c:v>-1,69</c:v>
                </c:pt>
                <c:pt idx="1">
                  <c:v>-3,87</c:v>
                </c:pt>
                <c:pt idx="2">
                  <c:v>-5,79</c:v>
                </c:pt>
                <c:pt idx="3">
                  <c:v>-7,32</c:v>
                </c:pt>
                <c:pt idx="4">
                  <c:v>-8,35</c:v>
                </c:pt>
                <c:pt idx="5">
                  <c:v>-8,82</c:v>
                </c:pt>
                <c:pt idx="6">
                  <c:v>-8,69</c:v>
                </c:pt>
                <c:pt idx="7">
                  <c:v>-7,97</c:v>
                </c:pt>
                <c:pt idx="8">
                  <c:v>-6,71</c:v>
                </c:pt>
                <c:pt idx="9">
                  <c:v>-5,00</c:v>
                </c:pt>
                <c:pt idx="10">
                  <c:v>-2,95</c:v>
                </c:pt>
                <c:pt idx="11">
                  <c:v>-0,70</c:v>
                </c:pt>
                <c:pt idx="12">
                  <c:v>0,01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Лист1!$J$107:$V$107</c:f>
              <c:numCache>
                <c:formatCode>0.00</c:formatCode>
                <c:ptCount val="13"/>
                <c:pt idx="0">
                  <c:v>-1.6855868952386572</c:v>
                </c:pt>
                <c:pt idx="1">
                  <c:v>-3.8685944136017891</c:v>
                </c:pt>
                <c:pt idx="2">
                  <c:v>-5.7895620272923711</c:v>
                </c:pt>
                <c:pt idx="3">
                  <c:v>-7.3183726662446631</c:v>
                </c:pt>
                <c:pt idx="4">
                  <c:v>-8.3514720801901792</c:v>
                </c:pt>
                <c:pt idx="5">
                  <c:v>-8.818883103521749</c:v>
                </c:pt>
                <c:pt idx="6">
                  <c:v>-8.6889455705817724</c:v>
                </c:pt>
                <c:pt idx="7">
                  <c:v>-7.9704608224013143</c:v>
                </c:pt>
                <c:pt idx="8">
                  <c:v>-6.7120955463591114</c:v>
                </c:pt>
                <c:pt idx="9">
                  <c:v>-4.9990853297832123</c:v>
                </c:pt>
                <c:pt idx="10">
                  <c:v>-2.9474612128561706</c:v>
                </c:pt>
                <c:pt idx="11">
                  <c:v>-0.69619030625086342</c:v>
                </c:pt>
                <c:pt idx="12">
                  <c:v>1.2391152871800057E-2</c:v>
                </c:pt>
              </c:numCache>
            </c:numRef>
          </c:xVal>
          <c:yVal>
            <c:numRef>
              <c:f>Лист1!$J$108:$V$108</c:f>
              <c:numCache>
                <c:formatCode>0.00</c:formatCode>
                <c:ptCount val="13"/>
                <c:pt idx="0">
                  <c:v>220.00366236801136</c:v>
                </c:pt>
                <c:pt idx="1">
                  <c:v>215.97040009561536</c:v>
                </c:pt>
                <c:pt idx="2">
                  <c:v>197.83478767892535</c:v>
                </c:pt>
                <c:pt idx="3">
                  <c:v>166.29880206156315</c:v>
                </c:pt>
                <c:pt idx="4">
                  <c:v>123.49853862635678</c:v>
                </c:pt>
                <c:pt idx="5">
                  <c:v>72.333080541882282</c:v>
                </c:pt>
                <c:pt idx="6">
                  <c:v>16.268128867895069</c:v>
                </c:pt>
                <c:pt idx="7">
                  <c:v>-40.898747299069711</c:v>
                </c:pt>
                <c:pt idx="8">
                  <c:v>-95.295339818362734</c:v>
                </c:pt>
                <c:pt idx="9">
                  <c:v>-143.23708618631355</c:v>
                </c:pt>
                <c:pt idx="10">
                  <c:v>-181.47664400798809</c:v>
                </c:pt>
                <c:pt idx="11">
                  <c:v>-207.42385029005717</c:v>
                </c:pt>
                <c:pt idx="12">
                  <c:v>-219.32116657442683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08-4D4E-A3EC-9D57887A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5664"/>
        <c:axId val="70867200"/>
      </c:scatterChart>
      <c:valAx>
        <c:axId val="70865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0867200"/>
        <c:crosses val="autoZero"/>
        <c:crossBetween val="midCat"/>
      </c:valAx>
      <c:valAx>
        <c:axId val="70867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86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835466107967186E-2"/>
          <c:y val="1.4413705613146191E-2"/>
          <c:w val="0.89469953974242522"/>
          <c:h val="0.93849230194093292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Лист1!$L$3:$M$3</c:f>
              <c:numCache>
                <c:formatCode>0.00</c:formatCode>
                <c:ptCount val="2"/>
                <c:pt idx="0">
                  <c:v>294.36149999999998</c:v>
                </c:pt>
                <c:pt idx="1">
                  <c:v>216.36600000000001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7-4E03-8F26-64BE4757122F}"/>
            </c:ext>
          </c:extLst>
        </c:ser>
        <c:ser>
          <c:idx val="1"/>
          <c:order val="1"/>
          <c:tx>
            <c:v>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D27-4E03-8F26-64BE4757122F}"/>
              </c:ext>
            </c:extLst>
          </c:dPt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Лист1!$N$3:$O$3</c:f>
              <c:numCache>
                <c:formatCode>0.00</c:formatCode>
                <c:ptCount val="2"/>
                <c:pt idx="0">
                  <c:v>216.36600000000001</c:v>
                </c:pt>
                <c:pt idx="1">
                  <c:v>138.37049999999999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7-4E03-8F26-64BE4757122F}"/>
            </c:ext>
          </c:extLst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Лист1!$L$4:$M$4</c:f>
              <c:numCache>
                <c:formatCode>0.00</c:formatCode>
                <c:ptCount val="2"/>
                <c:pt idx="0">
                  <c:v>286.85356249035965</c:v>
                </c:pt>
                <c:pt idx="1">
                  <c:v>208.85806249035963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7-4E03-8F26-64BE4757122F}"/>
            </c:ext>
          </c:extLst>
        </c:ser>
        <c:ser>
          <c:idx val="3"/>
          <c:order val="3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Лист1!$N$4:$O$4</c:f>
              <c:numCache>
                <c:formatCode>0.00</c:formatCode>
                <c:ptCount val="2"/>
                <c:pt idx="0">
                  <c:v>208.85806249035963</c:v>
                </c:pt>
                <c:pt idx="1">
                  <c:v>130.86256249035961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7-4E03-8F26-64BE4757122F}"/>
            </c:ext>
          </c:extLst>
        </c:ser>
        <c:ser>
          <c:idx val="4"/>
          <c:order val="4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Лист1!$L$5:$M$5</c:f>
              <c:numCache>
                <c:formatCode>0.00</c:formatCode>
                <c:ptCount val="2"/>
                <c:pt idx="0">
                  <c:v>264.84140349526695</c:v>
                </c:pt>
                <c:pt idx="1">
                  <c:v>186.84590349526695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27-4E03-8F26-64BE4757122F}"/>
            </c:ext>
          </c:extLst>
        </c:ser>
        <c:ser>
          <c:idx val="5"/>
          <c:order val="5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Лист1!$N$5:$O$5</c:f>
              <c:numCache>
                <c:formatCode>0.00</c:formatCode>
                <c:ptCount val="2"/>
                <c:pt idx="0">
                  <c:v>186.84590349526701</c:v>
                </c:pt>
                <c:pt idx="1">
                  <c:v>108.850403495267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27-4E03-8F26-64BE4757122F}"/>
            </c:ext>
          </c:extLst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Лист1!$L$6:$M$6</c:f>
              <c:numCache>
                <c:formatCode>0.00</c:formatCode>
                <c:ptCount val="2"/>
                <c:pt idx="0">
                  <c:v>229.82511527342504</c:v>
                </c:pt>
                <c:pt idx="1">
                  <c:v>151.82961527342505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27-4E03-8F26-64BE4757122F}"/>
            </c:ext>
          </c:extLst>
        </c:ser>
        <c:ser>
          <c:idx val="7"/>
          <c:order val="7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Лист1!$N$6:$O$6</c:f>
              <c:numCache>
                <c:formatCode>0.00</c:formatCode>
                <c:ptCount val="2"/>
                <c:pt idx="0">
                  <c:v>151.82961527342508</c:v>
                </c:pt>
                <c:pt idx="1">
                  <c:v>73.83411527342507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27-4E03-8F26-64BE4757122F}"/>
            </c:ext>
          </c:extLst>
        </c:ser>
        <c:ser>
          <c:idx val="8"/>
          <c:order val="8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Лист1!$L$7:$M$7</c:f>
              <c:numCache>
                <c:formatCode>0.00</c:formatCode>
                <c:ptCount val="2"/>
                <c:pt idx="0">
                  <c:v>184.19100000000003</c:v>
                </c:pt>
                <c:pt idx="1">
                  <c:v>106.19550000000004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27-4E03-8F26-64BE4757122F}"/>
            </c:ext>
          </c:extLst>
        </c:ser>
        <c:ser>
          <c:idx val="9"/>
          <c:order val="9"/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Лист1!$N$7:$O$7</c:f>
              <c:numCache>
                <c:formatCode>0.00</c:formatCode>
                <c:ptCount val="2"/>
                <c:pt idx="0">
                  <c:v>106.19550000000004</c:v>
                </c:pt>
                <c:pt idx="1">
                  <c:v>28.200000000000031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27-4E03-8F26-64BE4757122F}"/>
            </c:ext>
          </c:extLst>
        </c:ser>
        <c:ser>
          <c:idx val="10"/>
          <c:order val="10"/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Лист1!$L$8:$M$8</c:f>
              <c:numCache>
                <c:formatCode>0.00</c:formatCode>
                <c:ptCount val="2"/>
                <c:pt idx="0">
                  <c:v>131.04894721693461</c:v>
                </c:pt>
                <c:pt idx="1">
                  <c:v>53.053447216934607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27-4E03-8F26-64BE4757122F}"/>
            </c:ext>
          </c:extLst>
        </c:ser>
        <c:ser>
          <c:idx val="11"/>
          <c:order val="11"/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Лист1!$N$8:$O$8</c:f>
              <c:numCache>
                <c:formatCode>0.00</c:formatCode>
                <c:ptCount val="2"/>
                <c:pt idx="0">
                  <c:v>53.053447216934522</c:v>
                </c:pt>
                <c:pt idx="1">
                  <c:v>-24.942052783065478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27-4E03-8F26-64BE4757122F}"/>
            </c:ext>
          </c:extLst>
        </c:ser>
        <c:ser>
          <c:idx val="12"/>
          <c:order val="1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Лист1!$L$9:$M$9</c:f>
              <c:numCache>
                <c:formatCode>0.00</c:formatCode>
                <c:ptCount val="2"/>
                <c:pt idx="0">
                  <c:v>74.020499999999956</c:v>
                </c:pt>
                <c:pt idx="1">
                  <c:v>-3.9750000000000405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27-4E03-8F26-64BE4757122F}"/>
            </c:ext>
          </c:extLst>
        </c:ser>
        <c:ser>
          <c:idx val="13"/>
          <c:order val="13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Лист1!$N$9:$O$9</c:f>
              <c:numCache>
                <c:formatCode>0.00</c:formatCode>
                <c:ptCount val="2"/>
                <c:pt idx="0">
                  <c:v>-3.9749999999999868</c:v>
                </c:pt>
                <c:pt idx="1">
                  <c:v>-81.970499999999987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27-4E03-8F26-64BE4757122F}"/>
            </c:ext>
          </c:extLst>
        </c:ser>
        <c:ser>
          <c:idx val="14"/>
          <c:order val="14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Лист1!$L$10:$M$10</c:f>
              <c:numCache>
                <c:formatCode>0.00</c:formatCode>
                <c:ptCount val="2"/>
                <c:pt idx="0">
                  <c:v>16.992052783065496</c:v>
                </c:pt>
                <c:pt idx="1">
                  <c:v>-61.003447216934504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27-4E03-8F26-64BE4757122F}"/>
            </c:ext>
          </c:extLst>
        </c:ser>
        <c:ser>
          <c:idx val="15"/>
          <c:order val="15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Лист1!$N$10:$O$10</c:f>
              <c:numCache>
                <c:formatCode>0.00</c:formatCode>
                <c:ptCount val="2"/>
                <c:pt idx="0">
                  <c:v>-61.003447216934553</c:v>
                </c:pt>
                <c:pt idx="1">
                  <c:v>-138.99894721693454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D27-4E03-8F26-64BE4757122F}"/>
            </c:ext>
          </c:extLst>
        </c:ser>
        <c:ser>
          <c:idx val="16"/>
          <c:order val="16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Лист1!$L$11:$M$11</c:f>
              <c:numCache>
                <c:formatCode>0.00</c:formatCode>
                <c:ptCount val="2"/>
                <c:pt idx="0">
                  <c:v>-36.150000000000105</c:v>
                </c:pt>
                <c:pt idx="1">
                  <c:v>-114.1455000000001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D27-4E03-8F26-64BE4757122F}"/>
            </c:ext>
          </c:extLst>
        </c:ser>
        <c:ser>
          <c:idx val="17"/>
          <c:order val="17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Лист1!$N$11:$O$11</c:f>
              <c:numCache>
                <c:formatCode>0.00</c:formatCode>
                <c:ptCount val="2"/>
                <c:pt idx="0">
                  <c:v>-114.14549999999996</c:v>
                </c:pt>
                <c:pt idx="1">
                  <c:v>-192.14099999999996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D27-4E03-8F26-64BE4757122F}"/>
            </c:ext>
          </c:extLst>
        </c:ser>
        <c:ser>
          <c:idx val="18"/>
          <c:order val="18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Лист1!$L$12:$M$12</c:f>
              <c:numCache>
                <c:formatCode>0.00</c:formatCode>
                <c:ptCount val="2"/>
                <c:pt idx="0">
                  <c:v>-81.784115273425101</c:v>
                </c:pt>
                <c:pt idx="1">
                  <c:v>-159.77961527342509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D27-4E03-8F26-64BE4757122F}"/>
            </c:ext>
          </c:extLst>
        </c:ser>
        <c:ser>
          <c:idx val="19"/>
          <c:order val="19"/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Лист1!$N$12:$O$12</c:f>
              <c:numCache>
                <c:formatCode>0.00</c:formatCode>
                <c:ptCount val="2"/>
                <c:pt idx="0">
                  <c:v>-159.77961527342507</c:v>
                </c:pt>
                <c:pt idx="1">
                  <c:v>-237.77511527342506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D27-4E03-8F26-64BE4757122F}"/>
            </c:ext>
          </c:extLst>
        </c:ser>
        <c:ser>
          <c:idx val="20"/>
          <c:order val="20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Лист1!$L$13:$M$13</c:f>
              <c:numCache>
                <c:formatCode>0.00</c:formatCode>
                <c:ptCount val="2"/>
                <c:pt idx="0">
                  <c:v>-116.80040349526701</c:v>
                </c:pt>
                <c:pt idx="1">
                  <c:v>-194.795903495267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D27-4E03-8F26-64BE4757122F}"/>
            </c:ext>
          </c:extLst>
        </c:ser>
        <c:ser>
          <c:idx val="21"/>
          <c:order val="21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Лист1!$N$13:$O$13</c:f>
              <c:numCache>
                <c:formatCode>0.00</c:formatCode>
                <c:ptCount val="2"/>
                <c:pt idx="0">
                  <c:v>-194.795903495267</c:v>
                </c:pt>
                <c:pt idx="1">
                  <c:v>-272.79140349526699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D27-4E03-8F26-64BE4757122F}"/>
            </c:ext>
          </c:extLst>
        </c:ser>
        <c:ser>
          <c:idx val="22"/>
          <c:order val="22"/>
          <c:marker>
            <c:symbol val="none"/>
          </c:marker>
          <c:dPt>
            <c:idx val="1"/>
            <c:bubble3D val="0"/>
            <c:spPr>
              <a:ln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8-8D27-4E03-8F26-64BE4757122F}"/>
              </c:ext>
            </c:extLst>
          </c:dPt>
          <c:xVal>
            <c:numRef>
              <c:f>Лист1!$R$16:$S$16</c:f>
              <c:numCache>
                <c:formatCode>General</c:formatCode>
                <c:ptCount val="2"/>
                <c:pt idx="0">
                  <c:v>0</c:v>
                </c:pt>
                <c:pt idx="1">
                  <c:v>-300</c:v>
                </c:pt>
              </c:numCache>
            </c:numRef>
          </c:xVal>
          <c:yVal>
            <c:numRef>
              <c:f>Лист1!$R$17:$S$17</c:f>
              <c:numCache>
                <c:formatCode>General</c:formatCode>
                <c:ptCount val="2"/>
                <c:pt idx="0">
                  <c:v>248.21135000000001</c:v>
                </c:pt>
                <c:pt idx="1">
                  <c:v>248.21100000000001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D27-4E03-8F26-64BE4757122F}"/>
            </c:ext>
          </c:extLst>
        </c:ser>
        <c:ser>
          <c:idx val="23"/>
          <c:order val="23"/>
          <c:marker>
            <c:symbol val="none"/>
          </c:marker>
          <c:dPt>
            <c:idx val="1"/>
            <c:bubble3D val="0"/>
            <c:spPr>
              <a:ln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B-8D27-4E03-8F26-64BE4757122F}"/>
              </c:ext>
            </c:extLst>
          </c:dPt>
          <c:xVal>
            <c:numRef>
              <c:f>Лист1!$T$16:$U$16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Лист1!$T$17:$U$17</c:f>
              <c:numCache>
                <c:formatCode>General</c:formatCode>
                <c:ptCount val="2"/>
                <c:pt idx="0">
                  <c:v>-248.21100000000001</c:v>
                </c:pt>
                <c:pt idx="1">
                  <c:v>-248.21100000000001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D27-4E03-8F26-64BE4757122F}"/>
            </c:ext>
          </c:extLst>
        </c:ser>
        <c:ser>
          <c:idx val="24"/>
          <c:order val="24"/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Лист1!$L$14:$M$14</c:f>
              <c:numCache>
                <c:formatCode>0.00</c:formatCode>
                <c:ptCount val="2"/>
                <c:pt idx="0">
                  <c:v>-138.81256249035962</c:v>
                </c:pt>
                <c:pt idx="1">
                  <c:v>-216.80806249035962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D27-4E03-8F26-64BE4757122F}"/>
            </c:ext>
          </c:extLst>
        </c:ser>
        <c:ser>
          <c:idx val="25"/>
          <c:order val="25"/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Лист1!$N$14:$O$14</c:f>
              <c:numCache>
                <c:formatCode>0.00</c:formatCode>
                <c:ptCount val="2"/>
                <c:pt idx="0">
                  <c:v>-216.80806249035959</c:v>
                </c:pt>
                <c:pt idx="1">
                  <c:v>-294.80356249035958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D27-4E03-8F26-64BE4757122F}"/>
            </c:ext>
          </c:extLst>
        </c:ser>
        <c:ser>
          <c:idx val="26"/>
          <c:order val="26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Лист1!$M$18:$N$18</c:f>
              <c:numCache>
                <c:formatCode>General</c:formatCode>
                <c:ptCount val="2"/>
                <c:pt idx="0">
                  <c:v>0</c:v>
                </c:pt>
                <c:pt idx="1">
                  <c:v>244.5</c:v>
                </c:pt>
              </c:numCache>
            </c:numRef>
          </c:xVal>
          <c:yVal>
            <c:numRef>
              <c:f>Лист1!$N$15:$O$15</c:f>
              <c:numCache>
                <c:formatCode>0.00</c:formatCode>
                <c:ptCount val="2"/>
                <c:pt idx="0">
                  <c:v>-224.316</c:v>
                </c:pt>
                <c:pt idx="1">
                  <c:v>-302.31150000000002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A2-41A5-A4A3-42A40D1ABB87}"/>
            </c:ext>
          </c:extLst>
        </c:ser>
        <c:ser>
          <c:idx val="27"/>
          <c:order val="27"/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Лист1!$K$18:$L$18</c:f>
              <c:numCache>
                <c:formatCode>General</c:formatCode>
                <c:ptCount val="2"/>
                <c:pt idx="0">
                  <c:v>-244.5</c:v>
                </c:pt>
                <c:pt idx="1">
                  <c:v>0</c:v>
                </c:pt>
              </c:numCache>
            </c:numRef>
          </c:xVal>
          <c:yVal>
            <c:numRef>
              <c:f>Лист1!$L$15:$M$15</c:f>
              <c:numCache>
                <c:formatCode>0.00</c:formatCode>
                <c:ptCount val="2"/>
                <c:pt idx="0">
                  <c:v>-146.32050000000001</c:v>
                </c:pt>
                <c:pt idx="1">
                  <c:v>-224.316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A2-41A5-A4A3-42A40D1A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6992"/>
        <c:axId val="72750208"/>
      </c:scatterChart>
      <c:valAx>
        <c:axId val="71236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750208"/>
        <c:crosses val="autoZero"/>
        <c:crossBetween val="midCat"/>
        <c:majorUnit val="100"/>
      </c:valAx>
      <c:valAx>
        <c:axId val="72750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1236992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57982704941061E-2"/>
          <c:y val="3.0753124614909821E-2"/>
          <c:w val="0.82584239970546314"/>
          <c:h val="0.93851150679776174"/>
        </c:manualLayout>
      </c:layout>
      <c:scatterChart>
        <c:scatterStyle val="smoothMarker"/>
        <c:varyColors val="0"/>
        <c:ser>
          <c:idx val="0"/>
          <c:order val="0"/>
          <c:tx>
            <c:v>25</c:v>
          </c:tx>
          <c:marker>
            <c:symbol val="none"/>
          </c:marker>
          <c:xVal>
            <c:numRef>
              <c:f>(Лист1!$J$78,Лист1!$J$82,Лист1!$J$86,Лист1!$J$90)</c:f>
              <c:numCache>
                <c:formatCode>0.00</c:formatCode>
                <c:ptCount val="4"/>
                <c:pt idx="0">
                  <c:v>-4.1589601379108311E-2</c:v>
                </c:pt>
                <c:pt idx="1">
                  <c:v>-0.19268740500753262</c:v>
                </c:pt>
                <c:pt idx="2">
                  <c:v>-0.1585255753200816</c:v>
                </c:pt>
                <c:pt idx="3">
                  <c:v>0.78072241031211453</c:v>
                </c:pt>
              </c:numCache>
            </c:numRef>
          </c:xVal>
          <c:yVal>
            <c:numRef>
              <c:f>(Лист1!$J$79,Лист1!$J$83,Лист1!$J$87,Лист1!$J$91)</c:f>
              <c:numCache>
                <c:formatCode>0.00</c:formatCode>
                <c:ptCount val="4"/>
                <c:pt idx="0">
                  <c:v>219.08019241391645</c:v>
                </c:pt>
                <c:pt idx="1">
                  <c:v>224.31367710982781</c:v>
                </c:pt>
                <c:pt idx="2">
                  <c:v>224.3049776653414</c:v>
                </c:pt>
                <c:pt idx="3">
                  <c:v>219.14493108767118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7-4197-BEFC-1083234713CE}"/>
            </c:ext>
          </c:extLst>
        </c:ser>
        <c:ser>
          <c:idx val="2"/>
          <c:order val="1"/>
          <c:tx>
            <c:v>30</c:v>
          </c:tx>
          <c:marker>
            <c:symbol val="none"/>
          </c:marker>
          <c:xVal>
            <c:numRef>
              <c:f>(Лист1!$K$78,Лист1!$K$82,Лист1!$K$86,Лист1!$K$90)</c:f>
              <c:numCache>
                <c:formatCode>0.00</c:formatCode>
                <c:ptCount val="4"/>
                <c:pt idx="0">
                  <c:v>-6.2811998291684322E-3</c:v>
                </c:pt>
                <c:pt idx="1">
                  <c:v>9.2460959135636803E-2</c:v>
                </c:pt>
                <c:pt idx="2">
                  <c:v>0.82964676901489698</c:v>
                </c:pt>
                <c:pt idx="3">
                  <c:v>3.0273024639621209</c:v>
                </c:pt>
              </c:numCache>
            </c:numRef>
          </c:xVal>
          <c:yVal>
            <c:numRef>
              <c:f>(Лист1!$K$79,Лист1!$K$83,Лист1!$K$87,Лист1!$K$91)</c:f>
              <c:numCache>
                <c:formatCode>0.00</c:formatCode>
                <c:ptCount val="4"/>
                <c:pt idx="0">
                  <c:v>229.55775139617154</c:v>
                </c:pt>
                <c:pt idx="1">
                  <c:v>227.04646626787405</c:v>
                </c:pt>
                <c:pt idx="2">
                  <c:v>219.11748587269756</c:v>
                </c:pt>
                <c:pt idx="3">
                  <c:v>206.71089997618589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7-4197-BEFC-1083234713CE}"/>
            </c:ext>
          </c:extLst>
        </c:ser>
        <c:ser>
          <c:idx val="3"/>
          <c:order val="2"/>
          <c:tx>
            <c:v>45</c:v>
          </c:tx>
          <c:marker>
            <c:symbol val="none"/>
          </c:marker>
          <c:xVal>
            <c:numRef>
              <c:f>(Лист1!$L$78,Лист1!$L$82,Лист1!$L$86,Лист1!$L$90)</c:f>
              <c:numCache>
                <c:formatCode>0.00</c:formatCode>
                <c:ptCount val="4"/>
                <c:pt idx="0">
                  <c:v>2.9452659866158189E-2</c:v>
                </c:pt>
                <c:pt idx="1">
                  <c:v>0.37134646438808133</c:v>
                </c:pt>
                <c:pt idx="2">
                  <c:v>1.7616228474657647</c:v>
                </c:pt>
                <c:pt idx="3">
                  <c:v>5.0688276671262518</c:v>
                </c:pt>
              </c:numCache>
            </c:numRef>
          </c:xVal>
          <c:yVal>
            <c:numRef>
              <c:f>(Лист1!$L$79,Лист1!$L$83,Лист1!$L$87,Лист1!$L$91)</c:f>
              <c:numCache>
                <c:formatCode>0.00</c:formatCode>
                <c:ptCount val="4"/>
                <c:pt idx="0">
                  <c:v>224.48617680133162</c:v>
                </c:pt>
                <c:pt idx="1">
                  <c:v>214.40022417676937</c:v>
                </c:pt>
                <c:pt idx="2">
                  <c:v>199.08803367492757</c:v>
                </c:pt>
                <c:pt idx="3">
                  <c:v>180.27527067852483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7-4197-BEFC-1083234713CE}"/>
            </c:ext>
          </c:extLst>
        </c:ser>
        <c:ser>
          <c:idx val="4"/>
          <c:order val="3"/>
          <c:tx>
            <c:v>60</c:v>
          </c:tx>
          <c:marker>
            <c:symbol val="none"/>
          </c:marker>
          <c:xVal>
            <c:numRef>
              <c:f>(Лист1!$M$78,Лист1!$M$82,Лист1!$M$86,Лист1!$M$90)</c:f>
              <c:numCache>
                <c:formatCode>0.00</c:formatCode>
                <c:ptCount val="4"/>
                <c:pt idx="0">
                  <c:v>6.3191538604952954E-2</c:v>
                </c:pt>
                <c:pt idx="1">
                  <c:v>0.62507875332335083</c:v>
                </c:pt>
                <c:pt idx="2">
                  <c:v>2.5742751008612332</c:v>
                </c:pt>
                <c:pt idx="3">
                  <c:v>6.7670149607836816</c:v>
                </c:pt>
              </c:numCache>
            </c:numRef>
          </c:xVal>
          <c:yVal>
            <c:numRef>
              <c:f>(Лист1!$M$79,Лист1!$M$83,Лист1!$M$87,Лист1!$M$91)</c:f>
              <c:numCache>
                <c:formatCode>0.00</c:formatCode>
                <c:ptCount val="4"/>
                <c:pt idx="0">
                  <c:v>204.20899260252224</c:v>
                </c:pt>
                <c:pt idx="1">
                  <c:v>187.23154620881942</c:v>
                </c:pt>
                <c:pt idx="2">
                  <c:v>165.57331944446688</c:v>
                </c:pt>
                <c:pt idx="3">
                  <c:v>141.62866506933122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7-4197-BEFC-1083234713CE}"/>
            </c:ext>
          </c:extLst>
        </c:ser>
        <c:ser>
          <c:idx val="5"/>
          <c:order val="4"/>
          <c:tx>
            <c:v>75</c:v>
          </c:tx>
          <c:marker>
            <c:symbol val="none"/>
          </c:marker>
          <c:xVal>
            <c:numRef>
              <c:f>(Лист1!$N$78,Лист1!$N$82,Лист1!$N$86,Лист1!$N$90)</c:f>
              <c:numCache>
                <c:formatCode>0.00</c:formatCode>
                <c:ptCount val="4"/>
                <c:pt idx="0">
                  <c:v>9.2650127661806914E-2</c:v>
                </c:pt>
                <c:pt idx="1">
                  <c:v>0.83647122592693401</c:v>
                </c:pt>
                <c:pt idx="2">
                  <c:v>3.2125583897410976</c:v>
                </c:pt>
                <c:pt idx="3">
                  <c:v>8.0068373379725131</c:v>
                </c:pt>
              </c:numCache>
            </c:numRef>
          </c:xVal>
          <c:yVal>
            <c:numRef>
              <c:f>(Лист1!$N$79,Лист1!$N$83,Лист1!$N$87,Лист1!$N$91)</c:f>
              <c:numCache>
                <c:formatCode>0.00</c:formatCode>
                <c:ptCount val="4"/>
                <c:pt idx="0">
                  <c:v>170.09967734166602</c:v>
                </c:pt>
                <c:pt idx="1">
                  <c:v>147.38070741580248</c:v>
                </c:pt>
                <c:pt idx="2">
                  <c:v>120.84346808538915</c:v>
                </c:pt>
                <c:pt idx="3">
                  <c:v>93.388817593483722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17-4197-BEFC-1083234713CE}"/>
            </c:ext>
          </c:extLst>
        </c:ser>
        <c:ser>
          <c:idx val="6"/>
          <c:order val="5"/>
          <c:tx>
            <c:v>90</c:v>
          </c:tx>
          <c:marker>
            <c:symbol val="none"/>
          </c:marker>
          <c:xVal>
            <c:numRef>
              <c:f>(Лист1!$O$78,Лист1!$O$82,Лист1!$O$86,Лист1!$O$90)</c:f>
              <c:numCache>
                <c:formatCode>0.00</c:formatCode>
                <c:ptCount val="4"/>
                <c:pt idx="0">
                  <c:v>0.11583304446544167</c:v>
                </c:pt>
                <c:pt idx="1">
                  <c:v>0.99120517688953902</c:v>
                </c:pt>
                <c:pt idx="2">
                  <c:v>3.633238486297941</c:v>
                </c:pt>
                <c:pt idx="3">
                  <c:v>8.7043152177919456</c:v>
                </c:pt>
              </c:numCache>
            </c:numRef>
          </c:xVal>
          <c:yVal>
            <c:numRef>
              <c:f>(Лист1!$O$79,Лист1!$O$83,Лист1!$O$87,Лист1!$O$91)</c:f>
              <c:numCache>
                <c:formatCode>0.00</c:formatCode>
                <c:ptCount val="4"/>
                <c:pt idx="0">
                  <c:v>124.46863132538982</c:v>
                </c:pt>
                <c:pt idx="1">
                  <c:v>97.547011183395043</c:v>
                </c:pt>
                <c:pt idx="2">
                  <c:v>67.928263734522019</c:v>
                </c:pt>
                <c:pt idx="3">
                  <c:v>38.823262575476292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17-4197-BEFC-1083234713CE}"/>
            </c:ext>
          </c:extLst>
        </c:ser>
        <c:ser>
          <c:idx val="7"/>
          <c:order val="6"/>
          <c:tx>
            <c:v>105</c:v>
          </c:tx>
          <c:marker>
            <c:symbol val="none"/>
          </c:marker>
          <c:xVal>
            <c:numRef>
              <c:f>(Лист1!$P$78,Лист1!$P$82,Лист1!$P$86,Лист1!$P$90)</c:f>
              <c:numCache>
                <c:formatCode>0.00</c:formatCode>
                <c:ptCount val="4"/>
                <c:pt idx="0">
                  <c:v>0.13116999017866279</c:v>
                </c:pt>
                <c:pt idx="1">
                  <c:v>1.0787996755617064</c:v>
                </c:pt>
                <c:pt idx="2">
                  <c:v>3.8078205521967301</c:v>
                </c:pt>
                <c:pt idx="3">
                  <c:v>8.8122048166867675</c:v>
                </c:pt>
              </c:numCache>
            </c:numRef>
          </c:xVal>
          <c:yVal>
            <c:numRef>
              <c:f>(Лист1!$P$79,Лист1!$P$83,Лист1!$P$87,Лист1!$P$91)</c:f>
              <c:numCache>
                <c:formatCode>0.00</c:formatCode>
                <c:ptCount val="4"/>
                <c:pt idx="0">
                  <c:v>70.40668126485609</c:v>
                </c:pt>
                <c:pt idx="1">
                  <c:v>41.105951454385988</c:v>
                </c:pt>
                <c:pt idx="2">
                  <c:v>10.411926814424419</c:v>
                </c:pt>
                <c:pt idx="3">
                  <c:v>-18.371992777253901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17-4197-BEFC-1083234713CE}"/>
            </c:ext>
          </c:extLst>
        </c:ser>
        <c:ser>
          <c:idx val="8"/>
          <c:order val="7"/>
          <c:tx>
            <c:v>120</c:v>
          </c:tx>
          <c:marker>
            <c:symbol val="none"/>
          </c:marker>
          <c:xVal>
            <c:numRef>
              <c:f>(Лист1!$Q$78,Лист1!$Q$82,Лист1!$Q$86,Лист1!$Q$90)</c:f>
              <c:numCache>
                <c:formatCode>0.00</c:formatCode>
                <c:ptCount val="4"/>
                <c:pt idx="0">
                  <c:v>0.13762211415883621</c:v>
                </c:pt>
                <c:pt idx="1">
                  <c:v>1.0933214935850444</c:v>
                </c:pt>
                <c:pt idx="2">
                  <c:v>3.7244792413260179</c:v>
                </c:pt>
                <c:pt idx="3">
                  <c:v>8.3231982142117307</c:v>
                </c:pt>
              </c:numCache>
            </c:numRef>
          </c:xVal>
          <c:yVal>
            <c:numRef>
              <c:f>(Лист1!$Q$79,Лист1!$Q$83,Лист1!$Q$87,Лист1!$Q$91)</c:f>
              <c:numCache>
                <c:formatCode>0.00</c:formatCode>
                <c:ptCount val="4"/>
                <c:pt idx="0">
                  <c:v>11.575722599520883</c:v>
                </c:pt>
                <c:pt idx="1">
                  <c:v>-18.119426931215735</c:v>
                </c:pt>
                <c:pt idx="2">
                  <c:v>-47.809663750334508</c:v>
                </c:pt>
                <c:pt idx="3">
                  <c:v>-74.322818055052949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17-4197-BEFC-1083234713CE}"/>
            </c:ext>
          </c:extLst>
        </c:ser>
        <c:ser>
          <c:idx val="9"/>
          <c:order val="8"/>
          <c:tx>
            <c:v>135</c:v>
          </c:tx>
          <c:marker>
            <c:symbol val="none"/>
          </c:marker>
          <c:xVal>
            <c:numRef>
              <c:f>(Лист1!$R$78,Лист1!$R$82,Лист1!$R$86,Лист1!$R$90)</c:f>
              <c:numCache>
                <c:formatCode>0.00</c:formatCode>
                <c:ptCount val="4"/>
                <c:pt idx="0">
                  <c:v>0.13475238068395512</c:v>
                </c:pt>
                <c:pt idx="1">
                  <c:v>1.0337869931304944</c:v>
                </c:pt>
                <c:pt idx="2">
                  <c:v>3.3888596916405755</c:v>
                </c:pt>
                <c:pt idx="3">
                  <c:v>7.2704183562735567</c:v>
                </c:pt>
              </c:numCache>
            </c:numRef>
          </c:xVal>
          <c:yVal>
            <c:numRef>
              <c:f>(Лист1!$R$79,Лист1!$R$83,Лист1!$R$87,Лист1!$R$91)</c:f>
              <c:numCache>
                <c:formatCode>0.00</c:formatCode>
                <c:ptCount val="4"/>
                <c:pt idx="0">
                  <c:v>-48.039319617149935</c:v>
                </c:pt>
                <c:pt idx="1">
                  <c:v>-76.117482832691579</c:v>
                </c:pt>
                <c:pt idx="2">
                  <c:v>-102.79285855886835</c:v>
                </c:pt>
                <c:pt idx="3">
                  <c:v>-125.23937453236303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17-4197-BEFC-1083234713CE}"/>
            </c:ext>
          </c:extLst>
        </c:ser>
        <c:ser>
          <c:idx val="10"/>
          <c:order val="9"/>
          <c:tx>
            <c:v>150</c:v>
          </c:tx>
          <c:marker>
            <c:symbol val="none"/>
          </c:marker>
          <c:xVal>
            <c:numRef>
              <c:f>(Лист1!$S$78,Лист1!$S$82,Лист1!$S$86,Лист1!$S$90)</c:f>
              <c:numCache>
                <c:formatCode>0.00</c:formatCode>
                <c:ptCount val="4"/>
                <c:pt idx="0">
                  <c:v>0.12281771374107998</c:v>
                </c:pt>
                <c:pt idx="1">
                  <c:v>0.9048490504906449</c:v>
                </c:pt>
                <c:pt idx="2">
                  <c:v>2.8262544997445338</c:v>
                </c:pt>
                <c:pt idx="3">
                  <c:v>5.731912235785785</c:v>
                </c:pt>
              </c:numCache>
            </c:numRef>
          </c:xVal>
          <c:yVal>
            <c:numRef>
              <c:f>(Лист1!$S$79,Лист1!$S$83,Лист1!$S$87,Лист1!$S$91)</c:f>
              <c:numCache>
                <c:formatCode>0.00</c:formatCode>
                <c:ptCount val="4"/>
                <c:pt idx="0">
                  <c:v>-104.19564604823333</c:v>
                </c:pt>
                <c:pt idx="1">
                  <c:v>-128.77179132180513</c:v>
                </c:pt>
                <c:pt idx="2">
                  <c:v>-150.64698754243324</c:v>
                </c:pt>
                <c:pt idx="3">
                  <c:v>-167.53030221576302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17-4197-BEFC-1083234713CE}"/>
            </c:ext>
          </c:extLst>
        </c:ser>
        <c:ser>
          <c:idx val="11"/>
          <c:order val="10"/>
          <c:tx>
            <c:v>165</c:v>
          </c:tx>
          <c:marker>
            <c:symbol val="none"/>
          </c:marker>
          <c:xVal>
            <c:numRef>
              <c:f>(Лист1!$T$78,Лист1!$T$82,Лист1!$T$86,Лист1!$T$90)</c:f>
              <c:numCache>
                <c:formatCode>0.00</c:formatCode>
                <c:ptCount val="4"/>
                <c:pt idx="0">
                  <c:v>0.10244312004080458</c:v>
                </c:pt>
                <c:pt idx="1">
                  <c:v>0.71342242503381914</c:v>
                </c:pt>
                <c:pt idx="2">
                  <c:v>2.0672671356292183</c:v>
                </c:pt>
                <c:pt idx="3">
                  <c:v>3.7921368371301734</c:v>
                </c:pt>
              </c:numCache>
            </c:numRef>
          </c:xVal>
          <c:yVal>
            <c:numRef>
              <c:f>(Лист1!$T$79,Лист1!$T$83,Лист1!$T$87,Лист1!$T$91)</c:f>
              <c:numCache>
                <c:formatCode>0.00</c:formatCode>
                <c:ptCount val="4"/>
                <c:pt idx="0">
                  <c:v>-153.68992132063443</c:v>
                </c:pt>
                <c:pt idx="1">
                  <c:v>-173.06682529102383</c:v>
                </c:pt>
                <c:pt idx="2">
                  <c:v>-188.61849559192385</c:v>
                </c:pt>
                <c:pt idx="3">
                  <c:v>-198.74891935761997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17-4197-BEFC-1083234713CE}"/>
            </c:ext>
          </c:extLst>
        </c:ser>
        <c:ser>
          <c:idx val="22"/>
          <c:order val="11"/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(Лист1!$J$78,Лист1!$J$90:$U$90)</c:f>
              <c:numCache>
                <c:formatCode>0.00</c:formatCode>
                <c:ptCount val="13"/>
                <c:pt idx="0">
                  <c:v>-4.1589601379108311E-2</c:v>
                </c:pt>
                <c:pt idx="1">
                  <c:v>0.78072241031211453</c:v>
                </c:pt>
                <c:pt idx="2">
                  <c:v>3.0273024639621209</c:v>
                </c:pt>
                <c:pt idx="3">
                  <c:v>5.0688276671262518</c:v>
                </c:pt>
                <c:pt idx="4">
                  <c:v>6.7670149607836816</c:v>
                </c:pt>
                <c:pt idx="5">
                  <c:v>8.0068373379725131</c:v>
                </c:pt>
                <c:pt idx="6">
                  <c:v>8.7043152177919456</c:v>
                </c:pt>
                <c:pt idx="7">
                  <c:v>8.8122048166867675</c:v>
                </c:pt>
                <c:pt idx="8">
                  <c:v>8.3231982142117307</c:v>
                </c:pt>
                <c:pt idx="9">
                  <c:v>7.2704183562735567</c:v>
                </c:pt>
                <c:pt idx="10">
                  <c:v>5.731912235785785</c:v>
                </c:pt>
                <c:pt idx="11">
                  <c:v>3.7921368371301734</c:v>
                </c:pt>
                <c:pt idx="12">
                  <c:v>1.6022371698936284</c:v>
                </c:pt>
              </c:numCache>
            </c:numRef>
          </c:xVal>
          <c:yVal>
            <c:numRef>
              <c:f>(Лист1!$J$79,Лист1!$J$91:$U$91)</c:f>
              <c:numCache>
                <c:formatCode>0.00</c:formatCode>
                <c:ptCount val="13"/>
                <c:pt idx="0">
                  <c:v>219.08019241391645</c:v>
                </c:pt>
                <c:pt idx="1">
                  <c:v>219.14493108767118</c:v>
                </c:pt>
                <c:pt idx="2">
                  <c:v>206.71089997618589</c:v>
                </c:pt>
                <c:pt idx="3">
                  <c:v>180.27527067852483</c:v>
                </c:pt>
                <c:pt idx="4">
                  <c:v>141.62866506933122</c:v>
                </c:pt>
                <c:pt idx="5">
                  <c:v>93.388817593483722</c:v>
                </c:pt>
                <c:pt idx="6">
                  <c:v>38.823262575476292</c:v>
                </c:pt>
                <c:pt idx="7">
                  <c:v>-18.371992777253901</c:v>
                </c:pt>
                <c:pt idx="8">
                  <c:v>-74.322818055052949</c:v>
                </c:pt>
                <c:pt idx="9">
                  <c:v>-125.23937453236303</c:v>
                </c:pt>
                <c:pt idx="10">
                  <c:v>-167.53030221576302</c:v>
                </c:pt>
                <c:pt idx="11">
                  <c:v>-198.74891935761997</c:v>
                </c:pt>
                <c:pt idx="12">
                  <c:v>-216.36272610648081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17-4197-BEFC-1083234713CE}"/>
            </c:ext>
          </c:extLst>
        </c:ser>
        <c:ser>
          <c:idx val="1"/>
          <c:order val="12"/>
          <c:tx>
            <c:v>180</c:v>
          </c:tx>
          <c:marker>
            <c:symbol val="none"/>
          </c:marker>
          <c:xVal>
            <c:numRef>
              <c:f>(Лист1!$U$78,Лист1!$U$82,Лист1!$U$86,Лист1!$U$90)</c:f>
              <c:numCache>
                <c:formatCode>0.00</c:formatCode>
                <c:ptCount val="4"/>
                <c:pt idx="0">
                  <c:v>7.519206617157223E-2</c:v>
                </c:pt>
                <c:pt idx="1">
                  <c:v>0.47429230623858182</c:v>
                </c:pt>
                <c:pt idx="2">
                  <c:v>1.1708124272607101</c:v>
                </c:pt>
                <c:pt idx="3">
                  <c:v>1.6022371698936284</c:v>
                </c:pt>
              </c:numCache>
            </c:numRef>
          </c:xVal>
          <c:yVal>
            <c:numRef>
              <c:f>(Лист1!$U$79,Лист1!$U$83,Лист1!$U$87,Лист1!$U$91)</c:f>
              <c:numCache>
                <c:formatCode>0.00</c:formatCode>
                <c:ptCount val="4"/>
                <c:pt idx="0">
                  <c:v>-192.56921922012836</c:v>
                </c:pt>
                <c:pt idx="1">
                  <c:v>-205.45123154465529</c:v>
                </c:pt>
                <c:pt idx="2">
                  <c:v>-213.64752360390113</c:v>
                </c:pt>
                <c:pt idx="3">
                  <c:v>-216.36272610648081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17-4197-BEFC-10832347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8320"/>
        <c:axId val="72809856"/>
      </c:scatterChart>
      <c:valAx>
        <c:axId val="72808320"/>
        <c:scaling>
          <c:orientation val="minMax"/>
          <c:min val="-1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72809856"/>
        <c:crosses val="autoZero"/>
        <c:crossBetween val="midCat"/>
      </c:valAx>
      <c:valAx>
        <c:axId val="72809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crossAx val="72808320"/>
        <c:crosses val="autoZero"/>
        <c:crossBetween val="midCat"/>
        <c:majorUnit val="50"/>
      </c:valAx>
    </c:plotArea>
    <c:legend>
      <c:legendPos val="r"/>
      <c:legendEntry>
        <c:idx val="1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3852382380438E-2"/>
          <c:y val="5.2769647576616487E-2"/>
          <c:w val="0.80188532960853287"/>
          <c:h val="0.92671604168290844"/>
        </c:manualLayout>
      </c:layout>
      <c:scatterChart>
        <c:scatterStyle val="smoothMarker"/>
        <c:varyColors val="0"/>
        <c:ser>
          <c:idx val="0"/>
          <c:order val="0"/>
          <c:tx>
            <c:v>15(1)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Лист1!$J$77:$V$77</c:f>
              <c:numCache>
                <c:formatCode>0.00</c:formatCode>
                <c:ptCount val="13"/>
                <c:pt idx="0">
                  <c:v>275.6028820567069</c:v>
                </c:pt>
                <c:pt idx="1">
                  <c:v>288.78365125638379</c:v>
                </c:pt>
                <c:pt idx="2">
                  <c:v>282.4036104160752</c:v>
                </c:pt>
                <c:pt idx="3">
                  <c:v>256.89491269397297</c:v>
                </c:pt>
                <c:pt idx="4">
                  <c:v>213.98539409581585</c:v>
                </c:pt>
                <c:pt idx="5">
                  <c:v>156.5815382073404</c:v>
                </c:pt>
                <c:pt idx="6">
                  <c:v>88.571605031188966</c:v>
                </c:pt>
                <c:pt idx="7">
                  <c:v>14.562259030197271</c:v>
                </c:pt>
                <c:pt idx="8">
                  <c:v>-60.43346407837462</c:v>
                </c:pt>
                <c:pt idx="9">
                  <c:v>-131.07812272867753</c:v>
                </c:pt>
                <c:pt idx="10">
                  <c:v>-193.3419210213581</c:v>
                </c:pt>
                <c:pt idx="11">
                  <c:v>-242.25207777892149</c:v>
                </c:pt>
                <c:pt idx="12">
                  <c:v>-266.80236638086058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C-4D7B-82D7-F3C25411D590}"/>
            </c:ext>
          </c:extLst>
        </c:ser>
        <c:ser>
          <c:idx val="1"/>
          <c:order val="1"/>
          <c:tx>
            <c:v>30(1)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Лист1!$J$81:$V$81</c:f>
              <c:numCache>
                <c:formatCode>0.00</c:formatCode>
                <c:ptCount val="13"/>
                <c:pt idx="0">
                  <c:v>282.18660580416338</c:v>
                </c:pt>
                <c:pt idx="1">
                  <c:v>285.62445456498557</c:v>
                </c:pt>
                <c:pt idx="2">
                  <c:v>269.71548201437588</c:v>
                </c:pt>
                <c:pt idx="3">
                  <c:v>235.53728513069484</c:v>
                </c:pt>
                <c:pt idx="4">
                  <c:v>185.40492992907951</c:v>
                </c:pt>
                <c:pt idx="5">
                  <c:v>122.71414006871096</c:v>
                </c:pt>
                <c:pt idx="6">
                  <c:v>51.711286929617572</c:v>
                </c:pt>
                <c:pt idx="7">
                  <c:v>-22.794239079469396</c:v>
                </c:pt>
                <c:pt idx="8">
                  <c:v>-95.755793403526013</c:v>
                </c:pt>
                <c:pt idx="9">
                  <c:v>-161.99491348283084</c:v>
                </c:pt>
                <c:pt idx="10">
                  <c:v>-217.71806621610799</c:v>
                </c:pt>
                <c:pt idx="11">
                  <c:v>-258.45764928317635</c:v>
                </c:pt>
                <c:pt idx="12">
                  <c:v>-276.6243851179413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C-4D7B-82D7-F3C25411D590}"/>
            </c:ext>
          </c:extLst>
        </c:ser>
        <c:ser>
          <c:idx val="2"/>
          <c:order val="2"/>
          <c:tx>
            <c:v>45(1)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Лист1!$J$85:$V$85</c:f>
              <c:numCache>
                <c:formatCode>0.00</c:formatCode>
                <c:ptCount val="13"/>
                <c:pt idx="0">
                  <c:v>282.17566190299948</c:v>
                </c:pt>
                <c:pt idx="1">
                  <c:v>275.64979722785353</c:v>
                </c:pt>
                <c:pt idx="2">
                  <c:v>250.45274636305888</c:v>
                </c:pt>
                <c:pt idx="3">
                  <c:v>208.29123586113931</c:v>
                </c:pt>
                <c:pt idx="4">
                  <c:v>152.02108285141955</c:v>
                </c:pt>
                <c:pt idx="5">
                  <c:v>85.453755778028693</c:v>
                </c:pt>
                <c:pt idx="6">
                  <c:v>13.098203932545919</c:v>
                </c:pt>
                <c:pt idx="7">
                  <c:v>-60.144556997920809</c:v>
                </c:pt>
                <c:pt idx="8">
                  <c:v>-129.31341606705638</c:v>
                </c:pt>
                <c:pt idx="9">
                  <c:v>-189.513910328381</c:v>
                </c:pt>
                <c:pt idx="10">
                  <c:v>-237.28206745464021</c:v>
                </c:pt>
                <c:pt idx="11">
                  <c:v>-268.76858469370762</c:v>
                </c:pt>
                <c:pt idx="12">
                  <c:v>-280.02988120220846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C-4D7B-82D7-F3C25411D590}"/>
            </c:ext>
          </c:extLst>
        </c:ser>
        <c:ser>
          <c:idx val="3"/>
          <c:order val="3"/>
          <c:tx>
            <c:v>60(1)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Лист1!$J$89:$V$89</c:f>
              <c:numCache>
                <c:formatCode>0.00</c:formatCode>
                <c:ptCount val="13"/>
                <c:pt idx="0">
                  <c:v>275.68432330829035</c:v>
                </c:pt>
                <c:pt idx="1">
                  <c:v>260.04231217004184</c:v>
                </c:pt>
                <c:pt idx="2">
                  <c:v>226.78629051358425</c:v>
                </c:pt>
                <c:pt idx="3">
                  <c:v>178.16886065721866</c:v>
                </c:pt>
                <c:pt idx="4">
                  <c:v>117.48313253260253</c:v>
                </c:pt>
                <c:pt idx="5">
                  <c:v>48.839664319949172</c:v>
                </c:pt>
                <c:pt idx="6">
                  <c:v>-23.111966913785405</c:v>
                </c:pt>
                <c:pt idx="7">
                  <c:v>-93.498105113256614</c:v>
                </c:pt>
                <c:pt idx="8">
                  <c:v>-157.5511331617127</c:v>
                </c:pt>
                <c:pt idx="9">
                  <c:v>-210.75312018742989</c:v>
                </c:pt>
                <c:pt idx="10">
                  <c:v>-250.02614055188593</c:v>
                </c:pt>
                <c:pt idx="11">
                  <c:v>-272.18430944195285</c:v>
                </c:pt>
                <c:pt idx="12">
                  <c:v>-276.7650426526377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3C-4D7B-82D7-F3C25411D590}"/>
            </c:ext>
          </c:extLst>
        </c:ser>
        <c:ser>
          <c:idx val="4"/>
          <c:order val="4"/>
          <c:tx>
            <c:v>15(2)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Лист1!$J$94:$V$94</c:f>
              <c:numCache>
                <c:formatCode>0.00</c:formatCode>
                <c:ptCount val="13"/>
                <c:pt idx="0">
                  <c:v>266.6247768508785</c:v>
                </c:pt>
                <c:pt idx="1">
                  <c:v>240.72775945960748</c:v>
                </c:pt>
                <c:pt idx="2">
                  <c:v>191.27145013841044</c:v>
                </c:pt>
                <c:pt idx="3">
                  <c:v>128.85933640809094</c:v>
                </c:pt>
                <c:pt idx="4">
                  <c:v>57.718913473316576</c:v>
                </c:pt>
                <c:pt idx="5">
                  <c:v>-17.331109943528094</c:v>
                </c:pt>
                <c:pt idx="6">
                  <c:v>-91.207207662319675</c:v>
                </c:pt>
                <c:pt idx="7">
                  <c:v>-158.9053695609972</c:v>
                </c:pt>
                <c:pt idx="8">
                  <c:v>-215.84004905756055</c:v>
                </c:pt>
                <c:pt idx="9">
                  <c:v>-258.15476589256815</c:v>
                </c:pt>
                <c:pt idx="10">
                  <c:v>-282.9833254795044</c:v>
                </c:pt>
                <c:pt idx="11">
                  <c:v>-288.64396108561351</c:v>
                </c:pt>
                <c:pt idx="12">
                  <c:v>-274.75324858936068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B-445B-B6EF-D7AB32B6898B}"/>
            </c:ext>
          </c:extLst>
        </c:ser>
        <c:ser>
          <c:idx val="5"/>
          <c:order val="5"/>
          <c:tx>
            <c:v>30(2)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Лист1!$J$98:$V$98</c:f>
              <c:numCache>
                <c:formatCode>0.00</c:formatCode>
                <c:ptCount val="13"/>
                <c:pt idx="0">
                  <c:v>276.50438163106008</c:v>
                </c:pt>
                <c:pt idx="1">
                  <c:v>257.25671672747518</c:v>
                </c:pt>
                <c:pt idx="2">
                  <c:v>215.91951372280067</c:v>
                </c:pt>
                <c:pt idx="3">
                  <c:v>159.95696550387007</c:v>
                </c:pt>
                <c:pt idx="4">
                  <c:v>93.159704851666376</c:v>
                </c:pt>
                <c:pt idx="5">
                  <c:v>20.052255648079882</c:v>
                </c:pt>
                <c:pt idx="6">
                  <c:v>-54.413436523551859</c:v>
                </c:pt>
                <c:pt idx="7">
                  <c:v>-125.19342526000173</c:v>
                </c:pt>
                <c:pt idx="8">
                  <c:v>-187.49341591099204</c:v>
                </c:pt>
                <c:pt idx="9">
                  <c:v>-237.09350794782358</c:v>
                </c:pt>
                <c:pt idx="10">
                  <c:v>-270.63403064787178</c:v>
                </c:pt>
                <c:pt idx="11">
                  <c:v>-285.84311096595962</c:v>
                </c:pt>
                <c:pt idx="12">
                  <c:v>-281.69055924387487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DB-445B-B6EF-D7AB32B6898B}"/>
            </c:ext>
          </c:extLst>
        </c:ser>
        <c:ser>
          <c:idx val="6"/>
          <c:order val="6"/>
          <c:tx>
            <c:v>45(2)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Лист1!$J$102:$V$102</c:f>
              <c:numCache>
                <c:formatCode>0.00</c:formatCode>
                <c:ptCount val="13"/>
                <c:pt idx="0">
                  <c:v>279.97113162133877</c:v>
                </c:pt>
                <c:pt idx="1">
                  <c:v>267.92412793199577</c:v>
                </c:pt>
                <c:pt idx="2">
                  <c:v>235.80195316792398</c:v>
                </c:pt>
                <c:pt idx="3">
                  <c:v>187.70769275112136</c:v>
                </c:pt>
                <c:pt idx="4">
                  <c:v>126.89901964172209</c:v>
                </c:pt>
                <c:pt idx="5">
                  <c:v>57.494819719524081</c:v>
                </c:pt>
                <c:pt idx="6">
                  <c:v>-15.803801655979701</c:v>
                </c:pt>
                <c:pt idx="7">
                  <c:v>-88.031949821669429</c:v>
                </c:pt>
                <c:pt idx="8">
                  <c:v>-154.29723880049175</c:v>
                </c:pt>
                <c:pt idx="9">
                  <c:v>-210.11117790289362</c:v>
                </c:pt>
                <c:pt idx="10">
                  <c:v>-251.69320041183408</c:v>
                </c:pt>
                <c:pt idx="11">
                  <c:v>-276.22674091636583</c:v>
                </c:pt>
                <c:pt idx="12">
                  <c:v>-282.05001585177018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DB-445B-B6EF-D7AB32B6898B}"/>
            </c:ext>
          </c:extLst>
        </c:ser>
        <c:ser>
          <c:idx val="7"/>
          <c:order val="7"/>
          <c:tx>
            <c:v>60(2)</c:v>
          </c:tx>
          <c:marker>
            <c:symbol val="none"/>
          </c:marker>
          <c:xVal>
            <c:numRef>
              <c:f>Лист1!$J$73:$V$73</c:f>
              <c:numCache>
                <c:formatCode>General</c:formatCode>
                <c:ptCount val="13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95</c:v>
                </c:pt>
                <c:pt idx="7">
                  <c:v>110</c:v>
                </c:pt>
                <c:pt idx="8">
                  <c:v>125</c:v>
                </c:pt>
                <c:pt idx="9">
                  <c:v>140</c:v>
                </c:pt>
                <c:pt idx="10">
                  <c:v>155</c:v>
                </c:pt>
                <c:pt idx="11">
                  <c:v>170</c:v>
                </c:pt>
                <c:pt idx="12">
                  <c:v>180</c:v>
                </c:pt>
              </c:numCache>
            </c:numRef>
          </c:xVal>
          <c:yVal>
            <c:numRef>
              <c:f>Лист1!$J$106:$V$106</c:f>
              <c:numCache>
                <c:formatCode>0.00</c:formatCode>
                <c:ptCount val="13"/>
                <c:pt idx="0">
                  <c:v>276.76460725895828</c:v>
                </c:pt>
                <c:pt idx="1">
                  <c:v>271.69076332028413</c:v>
                </c:pt>
                <c:pt idx="2">
                  <c:v>248.8761629000881</c:v>
                </c:pt>
                <c:pt idx="3">
                  <c:v>209.20389299344646</c:v>
                </c:pt>
                <c:pt idx="4">
                  <c:v>155.36116159195683</c:v>
                </c:pt>
                <c:pt idx="5">
                  <c:v>90.995015321687916</c:v>
                </c:pt>
                <c:pt idx="6">
                  <c:v>20.465306115811998</c:v>
                </c:pt>
                <c:pt idx="7">
                  <c:v>-51.450624102229696</c:v>
                </c:pt>
                <c:pt idx="8">
                  <c:v>-119.88153749150032</c:v>
                </c:pt>
                <c:pt idx="9">
                  <c:v>-180.19225442238243</c:v>
                </c:pt>
                <c:pt idx="10">
                  <c:v>-228.29761816204902</c:v>
                </c:pt>
                <c:pt idx="11">
                  <c:v>-260.93920366489192</c:v>
                </c:pt>
                <c:pt idx="12">
                  <c:v>-275.90602755062895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DB-445B-B6EF-D7AB32B6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6720"/>
        <c:axId val="72856704"/>
      </c:scatterChart>
      <c:valAx>
        <c:axId val="728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856704"/>
        <c:crosses val="autoZero"/>
        <c:crossBetween val="midCat"/>
        <c:majorUnit val="10"/>
      </c:valAx>
      <c:valAx>
        <c:axId val="72856704"/>
        <c:scaling>
          <c:orientation val="minMax"/>
          <c:min val="-35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28467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9479163241417969"/>
          <c:y val="0.26128162444339365"/>
          <c:w val="9.3599278953965748E-2"/>
          <c:h val="0.471120041726350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20408305601492E-2"/>
          <c:y val="3.3624887978247628E-2"/>
          <c:w val="0.8120662749337425"/>
          <c:h val="0.89050413246396343"/>
        </c:manualLayout>
      </c:layout>
      <c:scatterChart>
        <c:scatterStyle val="smoothMarker"/>
        <c:varyColors val="0"/>
        <c:ser>
          <c:idx val="0"/>
          <c:order val="0"/>
          <c:tx>
            <c:v>S1</c:v>
          </c:tx>
          <c:marker>
            <c:symbol val="none"/>
          </c:marker>
          <c:xVal>
            <c:numRef>
              <c:f>Лист1!$AB$99:$AB$113</c:f>
              <c:numCache>
                <c:formatCode>General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Лист1!$AH$99:$AH$113</c:f>
              <c:numCache>
                <c:formatCode>#\ ##0.000</c:formatCode>
                <c:ptCount val="15"/>
                <c:pt idx="0">
                  <c:v>0.99872827196267355</c:v>
                </c:pt>
                <c:pt idx="1">
                  <c:v>0.99872294180983812</c:v>
                </c:pt>
                <c:pt idx="2">
                  <c:v>0.99871598916573168</c:v>
                </c:pt>
                <c:pt idx="3">
                  <c:v>0.99870728017922039</c:v>
                </c:pt>
                <c:pt idx="4">
                  <c:v>0.99869674435208466</c:v>
                </c:pt>
                <c:pt idx="5">
                  <c:v>0.99868429448086349</c:v>
                </c:pt>
                <c:pt idx="6">
                  <c:v>0.99866982478351407</c:v>
                </c:pt>
                <c:pt idx="7">
                  <c:v>0.99865320854262762</c:v>
                </c:pt>
                <c:pt idx="8">
                  <c:v>0.99863429516264812</c:v>
                </c:pt>
                <c:pt idx="9">
                  <c:v>0.99861290650644174</c:v>
                </c:pt>
                <c:pt idx="10">
                  <c:v>0.99858883233406592</c:v>
                </c:pt>
                <c:pt idx="11">
                  <c:v>0.99856182460955512</c:v>
                </c:pt>
                <c:pt idx="12">
                  <c:v>0.99853159036397576</c:v>
                </c:pt>
                <c:pt idx="13">
                  <c:v>0.9984977826961694</c:v>
                </c:pt>
                <c:pt idx="14">
                  <c:v>0.99845998934346158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0-42C6-86F9-FCCCBC7F6262}"/>
            </c:ext>
          </c:extLst>
        </c:ser>
        <c:ser>
          <c:idx val="1"/>
          <c:order val="1"/>
          <c:tx>
            <c:v>S</c:v>
          </c:tx>
          <c:marker>
            <c:symbol val="none"/>
          </c:marker>
          <c:xVal>
            <c:numRef>
              <c:f>Лист1!$AB$99:$AB$113</c:f>
              <c:numCache>
                <c:formatCode>General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Лист1!$AE$99:$AE$113</c:f>
              <c:numCache>
                <c:formatCode>#\ ##0.000</c:formatCode>
                <c:ptCount val="15"/>
                <c:pt idx="0">
                  <c:v>1.0382262957517465</c:v>
                </c:pt>
                <c:pt idx="1">
                  <c:v>1.0382085505707583</c:v>
                </c:pt>
                <c:pt idx="2">
                  <c:v>1.0381854588548649</c:v>
                </c:pt>
                <c:pt idx="3">
                  <c:v>1.0381566210707538</c:v>
                </c:pt>
                <c:pt idx="4">
                  <c:v>1.0381218625131199</c:v>
                </c:pt>
                <c:pt idx="5">
                  <c:v>1.0380809683676651</c:v>
                </c:pt>
                <c:pt idx="6">
                  <c:v>1.0380336798796668</c:v>
                </c:pt>
                <c:pt idx="7">
                  <c:v>1.0379796895781106</c:v>
                </c:pt>
                <c:pt idx="8">
                  <c:v>1.0379186353742993</c:v>
                </c:pt>
                <c:pt idx="9">
                  <c:v>1.0378500933000319</c:v>
                </c:pt>
                <c:pt idx="10">
                  <c:v>1.0377735685803378</c:v>
                </c:pt>
                <c:pt idx="11">
                  <c:v>1.0376884846432235</c:v>
                </c:pt>
                <c:pt idx="12">
                  <c:v>1.0375941695451329</c:v>
                </c:pt>
                <c:pt idx="13">
                  <c:v>1.0374898391232359</c:v>
                </c:pt>
                <c:pt idx="14">
                  <c:v>1.0373745759557544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0-42C6-86F9-FCCCBC7F6262}"/>
            </c:ext>
          </c:extLst>
        </c:ser>
        <c:ser>
          <c:idx val="2"/>
          <c:order val="2"/>
          <c:tx>
            <c:v>η</c:v>
          </c:tx>
          <c:marker>
            <c:symbol val="none"/>
          </c:marker>
          <c:xVal>
            <c:numRef>
              <c:f>Лист1!$AB$99:$AB$113</c:f>
              <c:numCache>
                <c:formatCode>General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Лист1!$AK$99:$AK$113</c:f>
              <c:numCache>
                <c:formatCode>#\ ##0.000</c:formatCode>
                <c:ptCount val="15"/>
                <c:pt idx="0">
                  <c:v>0.50188205771643668</c:v>
                </c:pt>
                <c:pt idx="1">
                  <c:v>0.65777553272680356</c:v>
                </c:pt>
                <c:pt idx="2">
                  <c:v>0.73825531539627687</c:v>
                </c:pt>
                <c:pt idx="3">
                  <c:v>0.78808957974222205</c:v>
                </c:pt>
                <c:pt idx="4">
                  <c:v>0.82198275492746964</c:v>
                </c:pt>
                <c:pt idx="5">
                  <c:v>0.8465290585011167</c:v>
                </c:pt>
                <c:pt idx="6">
                  <c:v>0.8651264040992882</c:v>
                </c:pt>
                <c:pt idx="7">
                  <c:v>0.87970370313184554</c:v>
                </c:pt>
                <c:pt idx="8">
                  <c:v>0.89143729022571583</c:v>
                </c:pt>
                <c:pt idx="9">
                  <c:v>0.90108533332063745</c:v>
                </c:pt>
                <c:pt idx="10">
                  <c:v>0.90915848185982517</c:v>
                </c:pt>
                <c:pt idx="11">
                  <c:v>0.91601325376046483</c:v>
                </c:pt>
                <c:pt idx="12">
                  <c:v>0.92190610790987415</c:v>
                </c:pt>
                <c:pt idx="13">
                  <c:v>0.9270262454500432</c:v>
                </c:pt>
                <c:pt idx="14">
                  <c:v>0.93151630153527698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70-42C6-86F9-FCCCBC7F6262}"/>
            </c:ext>
          </c:extLst>
        </c:ser>
        <c:ser>
          <c:idx val="3"/>
          <c:order val="3"/>
          <c:tx>
            <c:v>P</c:v>
          </c:tx>
          <c:marker>
            <c:symbol val="none"/>
          </c:marker>
          <c:xVal>
            <c:numRef>
              <c:f>Лист1!$AB$99:$AB$113</c:f>
              <c:numCache>
                <c:formatCode>General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Лист1!$AF$99:$AF$113</c:f>
              <c:numCache>
                <c:formatCode>#\ ##0.000</c:formatCode>
                <c:ptCount val="15"/>
                <c:pt idx="0">
                  <c:v>6.7900000000000058E-2</c:v>
                </c:pt>
                <c:pt idx="1">
                  <c:v>9.3550000000000078E-2</c:v>
                </c:pt>
                <c:pt idx="2">
                  <c:v>0.11875000000000008</c:v>
                </c:pt>
                <c:pt idx="3">
                  <c:v>0.14394999999999997</c:v>
                </c:pt>
                <c:pt idx="4">
                  <c:v>0.16914999999999994</c:v>
                </c:pt>
                <c:pt idx="5">
                  <c:v>0.19434999999999988</c:v>
                </c:pt>
                <c:pt idx="6">
                  <c:v>0.21955000000000022</c:v>
                </c:pt>
                <c:pt idx="7">
                  <c:v>0.24475000000000025</c:v>
                </c:pt>
                <c:pt idx="8">
                  <c:v>0.26995000000000008</c:v>
                </c:pt>
                <c:pt idx="9">
                  <c:v>0.29515000000000025</c:v>
                </c:pt>
                <c:pt idx="10">
                  <c:v>0.3203500000000003</c:v>
                </c:pt>
                <c:pt idx="11">
                  <c:v>0.34555000000000019</c:v>
                </c:pt>
                <c:pt idx="12">
                  <c:v>0.37075000000000014</c:v>
                </c:pt>
                <c:pt idx="13">
                  <c:v>0.39595000000000002</c:v>
                </c:pt>
                <c:pt idx="14">
                  <c:v>0.42115000000000002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70-42C6-86F9-FCCCBC7F6262}"/>
            </c:ext>
          </c:extLst>
        </c:ser>
        <c:ser>
          <c:idx val="4"/>
          <c:order val="4"/>
          <c:tx>
            <c:v>Kμ</c:v>
          </c:tx>
          <c:marker>
            <c:symbol val="none"/>
          </c:marker>
          <c:xVal>
            <c:numRef>
              <c:f>Лист1!$AB$99:$AB$113</c:f>
              <c:numCache>
                <c:formatCode>General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Лист1!$AJ$99:$AJ$113</c:f>
              <c:numCache>
                <c:formatCode>#\ ##0.000</c:formatCode>
                <c:ptCount val="15"/>
                <c:pt idx="0">
                  <c:v>6.540000024834261E-2</c:v>
                </c:pt>
                <c:pt idx="1">
                  <c:v>9.0107136902860874E-2</c:v>
                </c:pt>
                <c:pt idx="2">
                  <c:v>0.11438226088331387</c:v>
                </c:pt>
                <c:pt idx="3">
                  <c:v>0.13865923221828519</c:v>
                </c:pt>
                <c:pt idx="4">
                  <c:v>0.1629384816061151</c:v>
                </c:pt>
                <c:pt idx="5">
                  <c:v>0.18722046345344948</c:v>
                </c:pt>
                <c:pt idx="6">
                  <c:v>0.21150566138225049</c:v>
                </c:pt>
                <c:pt idx="7">
                  <c:v>0.23579459449681475</c:v>
                </c:pt>
                <c:pt idx="8">
                  <c:v>0.26008782461319752</c:v>
                </c:pt>
                <c:pt idx="9">
                  <c:v>0.28438596470278044</c:v>
                </c:pt>
                <c:pt idx="10">
                  <c:v>0.30868968886751991</c:v>
                </c:pt>
                <c:pt idx="11">
                  <c:v>0.33299974425254097</c:v>
                </c:pt>
                <c:pt idx="12">
                  <c:v>0.35731696542062474</c:v>
                </c:pt>
                <c:pt idx="13">
                  <c:v>0.38164229187498383</c:v>
                </c:pt>
                <c:pt idx="14">
                  <c:v>0.40597678963935074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70-42C6-86F9-FCCCBC7F6262}"/>
            </c:ext>
          </c:extLst>
        </c:ser>
        <c:ser>
          <c:idx val="5"/>
          <c:order val="5"/>
          <c:tx>
            <c:v>Q</c:v>
          </c:tx>
          <c:marker>
            <c:symbol val="none"/>
          </c:marker>
          <c:xVal>
            <c:numRef>
              <c:f>Лист1!$AB$99:$AB$113</c:f>
              <c:numCache>
                <c:formatCode>General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Лист1!$AG$99:$AG$113</c:f>
              <c:numCache>
                <c:formatCode>#\ ##0.000</c:formatCode>
                <c:ptCount val="15"/>
                <c:pt idx="0">
                  <c:v>0.99641745830628037</c:v>
                </c:pt>
                <c:pt idx="1">
                  <c:v>0.99433189227606356</c:v>
                </c:pt>
                <c:pt idx="2">
                  <c:v>0.99163101227991346</c:v>
                </c:pt>
                <c:pt idx="3">
                  <c:v>0.9882786191064622</c:v>
                </c:pt>
                <c:pt idx="4">
                  <c:v>0.98426798417882777</c:v>
                </c:pt>
                <c:pt idx="5">
                  <c:v>0.97959093377937112</c:v>
                </c:pt>
                <c:pt idx="6">
                  <c:v>0.97423776175692067</c:v>
                </c:pt>
                <c:pt idx="7">
                  <c:v>0.9681971227144216</c:v>
                </c:pt>
                <c:pt idx="8">
                  <c:v>0.96145590277193627</c:v>
                </c:pt>
                <c:pt idx="9">
                  <c:v>0.95399906422451131</c:v>
                </c:pt>
                <c:pt idx="10">
                  <c:v>0.94580945943795314</c:v>
                </c:pt>
                <c:pt idx="11">
                  <c:v>0.93686760807894509</c:v>
                </c:pt>
                <c:pt idx="12">
                  <c:v>0.92715143016381674</c:v>
                </c:pt>
                <c:pt idx="13">
                  <c:v>0.91663592529922511</c:v>
                </c:pt>
                <c:pt idx="14">
                  <c:v>0.90529278568855587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70-42C6-86F9-FCCCBC7F6262}"/>
            </c:ext>
          </c:extLst>
        </c:ser>
        <c:ser>
          <c:idx val="6"/>
          <c:order val="6"/>
          <c:tx>
            <c:v>Sμ</c:v>
          </c:tx>
          <c:marker>
            <c:symbol val="none"/>
          </c:marker>
          <c:xVal>
            <c:numRef>
              <c:f>Лист1!$AB$99:$AB$113</c:f>
              <c:numCache>
                <c:formatCode>General</c:formatCode>
                <c:ptCount val="15"/>
                <c:pt idx="0">
                  <c:v>0</c:v>
                </c:pt>
                <c:pt idx="1">
                  <c:v>7.2611464968152864E-2</c:v>
                </c:pt>
                <c:pt idx="2">
                  <c:v>0.14394904458598726</c:v>
                </c:pt>
                <c:pt idx="3">
                  <c:v>0.21528662420382164</c:v>
                </c:pt>
                <c:pt idx="4">
                  <c:v>0.28662420382165604</c:v>
                </c:pt>
                <c:pt idx="5">
                  <c:v>0.35796178343949048</c:v>
                </c:pt>
                <c:pt idx="6">
                  <c:v>0.42929936305732486</c:v>
                </c:pt>
                <c:pt idx="7">
                  <c:v>0.50063694267515924</c:v>
                </c:pt>
                <c:pt idx="8">
                  <c:v>0.57197452229299373</c:v>
                </c:pt>
                <c:pt idx="9">
                  <c:v>0.6433121019108281</c:v>
                </c:pt>
                <c:pt idx="10">
                  <c:v>0.71464968152866248</c:v>
                </c:pt>
                <c:pt idx="11">
                  <c:v>0.78598726114649697</c:v>
                </c:pt>
                <c:pt idx="12">
                  <c:v>0.85732484076433135</c:v>
                </c:pt>
                <c:pt idx="13">
                  <c:v>0.92866242038216573</c:v>
                </c:pt>
                <c:pt idx="14">
                  <c:v>1</c:v>
                </c:pt>
              </c:numCache>
            </c:numRef>
          </c:xVal>
          <c:yVal>
            <c:numRef>
              <c:f>Лист1!$AI$99:$AI$113</c:f>
              <c:numCache>
                <c:formatCode>#\ ##0.000</c:formatCode>
                <c:ptCount val="15"/>
                <c:pt idx="0">
                  <c:v>0.28364710464386017</c:v>
                </c:pt>
                <c:pt idx="1">
                  <c:v>0.28360091674911353</c:v>
                </c:pt>
                <c:pt idx="2">
                  <c:v>0.28354086118653254</c:v>
                </c:pt>
                <c:pt idx="3">
                  <c:v>0.28346593867706371</c:v>
                </c:pt>
                <c:pt idx="4">
                  <c:v>0.28337574745954491</c:v>
                </c:pt>
                <c:pt idx="5">
                  <c:v>0.2832697951501521</c:v>
                </c:pt>
                <c:pt idx="6">
                  <c:v>0.28314749095018993</c:v>
                </c:pt>
                <c:pt idx="7">
                  <c:v>0.28300813600351837</c:v>
                </c:pt>
                <c:pt idx="8">
                  <c:v>0.28285091158108133</c:v>
                </c:pt>
                <c:pt idx="9">
                  <c:v>0.28267486467962</c:v>
                </c:pt>
                <c:pt idx="10">
                  <c:v>0.2824788905062745</c:v>
                </c:pt>
                <c:pt idx="11">
                  <c:v>0.2822617111717165</c:v>
                </c:pt>
                <c:pt idx="12">
                  <c:v>0.28202184971956223</c:v>
                </c:pt>
                <c:pt idx="13">
                  <c:v>0.28175759836212244</c:v>
                </c:pt>
                <c:pt idx="14">
                  <c:v>0.28146697944809801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70-42C6-86F9-FCCCBC7F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9456"/>
        <c:axId val="73300992"/>
      </c:scatterChart>
      <c:valAx>
        <c:axId val="73299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cross"/>
        <c:tickLblPos val="nextTo"/>
        <c:crossAx val="73300992"/>
        <c:crosses val="autoZero"/>
        <c:crossBetween val="midCat"/>
      </c:valAx>
      <c:valAx>
        <c:axId val="73300992"/>
        <c:scaling>
          <c:orientation val="minMax"/>
        </c:scaling>
        <c:delete val="0"/>
        <c:axPos val="l"/>
        <c:majorGridlines/>
        <c:numFmt formatCode="#\ ##0.000" sourceLinked="1"/>
        <c:majorTickMark val="out"/>
        <c:minorTickMark val="cross"/>
        <c:tickLblPos val="nextTo"/>
        <c:crossAx val="7329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182746</xdr:rowOff>
    </xdr:from>
    <xdr:to>
      <xdr:col>10</xdr:col>
      <xdr:colOff>604308</xdr:colOff>
      <xdr:row>62</xdr:row>
      <xdr:rowOff>20822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84667</xdr:colOff>
      <xdr:row>67</xdr:row>
      <xdr:rowOff>17990</xdr:rowOff>
    </xdr:from>
    <xdr:to>
      <xdr:col>35</xdr:col>
      <xdr:colOff>529167</xdr:colOff>
      <xdr:row>91</xdr:row>
      <xdr:rowOff>116417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439145</xdr:colOff>
      <xdr:row>20</xdr:row>
      <xdr:rowOff>50948</xdr:rowOff>
    </xdr:from>
    <xdr:to>
      <xdr:col>23</xdr:col>
      <xdr:colOff>44303</xdr:colOff>
      <xdr:row>48</xdr:row>
      <xdr:rowOff>177209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385626</xdr:colOff>
      <xdr:row>17</xdr:row>
      <xdr:rowOff>104773</xdr:rowOff>
    </xdr:from>
    <xdr:to>
      <xdr:col>35</xdr:col>
      <xdr:colOff>613833</xdr:colOff>
      <xdr:row>41</xdr:row>
      <xdr:rowOff>117738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441188</xdr:colOff>
      <xdr:row>45</xdr:row>
      <xdr:rowOff>63500</xdr:rowOff>
    </xdr:from>
    <xdr:to>
      <xdr:col>35</xdr:col>
      <xdr:colOff>423332</xdr:colOff>
      <xdr:row>66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97</xdr:row>
      <xdr:rowOff>0</xdr:rowOff>
    </xdr:from>
    <xdr:to>
      <xdr:col>27</xdr:col>
      <xdr:colOff>133350</xdr:colOff>
      <xdr:row>97</xdr:row>
      <xdr:rowOff>209550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9700" y="21640800"/>
          <a:ext cx="133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97</xdr:row>
      <xdr:rowOff>0</xdr:rowOff>
    </xdr:from>
    <xdr:to>
      <xdr:col>29</xdr:col>
      <xdr:colOff>95250</xdr:colOff>
      <xdr:row>97</xdr:row>
      <xdr:rowOff>209550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1640800"/>
          <a:ext cx="95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97</xdr:row>
      <xdr:rowOff>0</xdr:rowOff>
    </xdr:from>
    <xdr:to>
      <xdr:col>30</xdr:col>
      <xdr:colOff>95250</xdr:colOff>
      <xdr:row>97</xdr:row>
      <xdr:rowOff>238125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1640800"/>
          <a:ext cx="95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97</xdr:row>
      <xdr:rowOff>0</xdr:rowOff>
    </xdr:from>
    <xdr:to>
      <xdr:col>31</xdr:col>
      <xdr:colOff>114300</xdr:colOff>
      <xdr:row>97</xdr:row>
      <xdr:rowOff>238125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8100" y="21640800"/>
          <a:ext cx="1143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0</xdr:colOff>
      <xdr:row>97</xdr:row>
      <xdr:rowOff>0</xdr:rowOff>
    </xdr:from>
    <xdr:to>
      <xdr:col>32</xdr:col>
      <xdr:colOff>123825</xdr:colOff>
      <xdr:row>97</xdr:row>
      <xdr:rowOff>238125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97700" y="21640800"/>
          <a:ext cx="1238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97</xdr:row>
      <xdr:rowOff>0</xdr:rowOff>
    </xdr:from>
    <xdr:to>
      <xdr:col>33</xdr:col>
      <xdr:colOff>171450</xdr:colOff>
      <xdr:row>97</xdr:row>
      <xdr:rowOff>238125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07300" y="21640800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97</xdr:row>
      <xdr:rowOff>0</xdr:rowOff>
    </xdr:from>
    <xdr:to>
      <xdr:col>34</xdr:col>
      <xdr:colOff>180975</xdr:colOff>
      <xdr:row>97</xdr:row>
      <xdr:rowOff>257175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16408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97</xdr:row>
      <xdr:rowOff>0</xdr:rowOff>
    </xdr:from>
    <xdr:to>
      <xdr:col>35</xdr:col>
      <xdr:colOff>200025</xdr:colOff>
      <xdr:row>97</xdr:row>
      <xdr:rowOff>228600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0" y="21640800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220264</xdr:colOff>
      <xdr:row>95</xdr:row>
      <xdr:rowOff>295275</xdr:rowOff>
    </xdr:from>
    <xdr:to>
      <xdr:col>52</xdr:col>
      <xdr:colOff>11907</xdr:colOff>
      <xdr:row>113</xdr:row>
      <xdr:rowOff>165563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tabSelected="1" topLeftCell="AL93" zoomScale="90" zoomScaleNormal="90" workbookViewId="0">
      <selection activeCell="AW121" sqref="AW121"/>
    </sheetView>
  </sheetViews>
  <sheetFormatPr defaultRowHeight="15" x14ac:dyDescent="0.25"/>
  <cols>
    <col min="2" max="2" width="12" bestFit="1" customWidth="1"/>
    <col min="26" max="26" width="11.140625" customWidth="1"/>
    <col min="27" max="27" width="7.140625" customWidth="1"/>
    <col min="28" max="29" width="8" customWidth="1"/>
    <col min="30" max="30" width="7.5703125" customWidth="1"/>
    <col min="31" max="31" width="8" customWidth="1"/>
    <col min="32" max="32" width="8.140625" customWidth="1"/>
    <col min="33" max="34" width="7.7109375" customWidth="1"/>
    <col min="35" max="35" width="7.5703125" customWidth="1"/>
    <col min="36" max="36" width="8.42578125" customWidth="1"/>
    <col min="37" max="37" width="7.5703125" customWidth="1"/>
  </cols>
  <sheetData>
    <row r="1" spans="1:31" ht="15.75" thickBot="1" x14ac:dyDescent="0.3"/>
    <row r="2" spans="1:31" ht="37.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K2" s="1" t="s">
        <v>3</v>
      </c>
      <c r="L2" s="2" t="s">
        <v>6</v>
      </c>
      <c r="M2" s="2" t="s">
        <v>7</v>
      </c>
      <c r="N2" s="2" t="s">
        <v>7</v>
      </c>
      <c r="O2" s="2" t="s">
        <v>8</v>
      </c>
      <c r="P2" s="2"/>
      <c r="Q2" t="s">
        <v>11</v>
      </c>
      <c r="W2" s="3"/>
      <c r="X2" s="4" t="s">
        <v>9</v>
      </c>
      <c r="Y2">
        <v>-189</v>
      </c>
      <c r="Z2">
        <v>-126</v>
      </c>
      <c r="AA2">
        <v>-63</v>
      </c>
      <c r="AB2">
        <v>0</v>
      </c>
      <c r="AC2">
        <v>63</v>
      </c>
      <c r="AD2">
        <v>126</v>
      </c>
      <c r="AE2">
        <v>189</v>
      </c>
    </row>
    <row r="3" spans="1:31" ht="24" thickBot="1" x14ac:dyDescent="0.3">
      <c r="K3" s="24">
        <v>360</v>
      </c>
      <c r="L3" s="24">
        <f t="shared" ref="L3:L15" si="0">220.341*COS(K3*PI()/180)+74.0205</f>
        <v>294.36149999999998</v>
      </c>
      <c r="M3" s="24">
        <f t="shared" ref="M3:M15" si="1">220.341*COS(K3*PI()/180)-3.975</f>
        <v>216.36600000000001</v>
      </c>
      <c r="N3" s="24">
        <f>220.341*COS(Q3*PI()/180)-3.975</f>
        <v>216.36600000000001</v>
      </c>
      <c r="O3" s="24">
        <f>220.341*COS(Q3*PI()/180)-81.9705</f>
        <v>138.37049999999999</v>
      </c>
      <c r="Q3">
        <v>0</v>
      </c>
      <c r="W3" s="5">
        <v>0</v>
      </c>
      <c r="X3" s="6" t="s">
        <v>10</v>
      </c>
      <c r="Y3">
        <f>142.15*COS(W3*PI()/180)-0.37*$Y$2-2.46</f>
        <v>209.61999999999998</v>
      </c>
      <c r="Z3">
        <f>142.15*COS(W3*PI()/180)-0.37*$Z$2-2.46</f>
        <v>186.31</v>
      </c>
      <c r="AA3">
        <f>142.15*COS(W3*PI()/180)-0.37*$AA$2-2.46</f>
        <v>163</v>
      </c>
      <c r="AB3">
        <f>142.15*COS(W3*PI()/180)-0.37*$AB$2-2.46</f>
        <v>139.69</v>
      </c>
      <c r="AC3">
        <f>142.15*COS(W3*PI()/180)-0.37*$AC$2-2.46</f>
        <v>116.38000000000001</v>
      </c>
      <c r="AD3">
        <f>142.15*COS(W3*PI()/180)-0.37*$AD$2-2.46</f>
        <v>93.070000000000007</v>
      </c>
      <c r="AE3">
        <f>142.15*COS(W3*PI()/180)-0.37*$AE$2-2.46</f>
        <v>69.760000000000019</v>
      </c>
    </row>
    <row r="4" spans="1:31" ht="24" thickBot="1" x14ac:dyDescent="0.3">
      <c r="K4" s="24">
        <f>K3-15</f>
        <v>345</v>
      </c>
      <c r="L4" s="24">
        <f t="shared" si="0"/>
        <v>286.85356249035965</v>
      </c>
      <c r="M4" s="24">
        <f t="shared" si="1"/>
        <v>208.85806249035963</v>
      </c>
      <c r="N4" s="24">
        <f t="shared" ref="N4:N15" si="2">220.341*COS(Q4*PI()/180)-3.975</f>
        <v>208.85806249035963</v>
      </c>
      <c r="O4" s="24">
        <f t="shared" ref="O4:O15" si="3">220.341*COS(Q4*PI()/180)-81.9705</f>
        <v>130.86256249035961</v>
      </c>
      <c r="Q4">
        <v>15</v>
      </c>
      <c r="W4" s="5">
        <v>15</v>
      </c>
      <c r="X4" s="6" t="s">
        <v>10</v>
      </c>
      <c r="Y4">
        <f t="shared" ref="Y4:Y15" si="4">142.15*COS(W4*PI()/180)-0.37*$Y$2-2.46</f>
        <v>204.77635620699104</v>
      </c>
      <c r="Z4">
        <f t="shared" ref="Z4:Z15" si="5">142.15*COS(W4*PI()/180)-0.37*$Z$2-2.46</f>
        <v>181.46635620699107</v>
      </c>
      <c r="AA4">
        <f t="shared" ref="AA4:AA15" si="6">142.15*COS(W4*PI()/180)-0.37*$AA$2-2.46</f>
        <v>158.15635620699106</v>
      </c>
      <c r="AB4">
        <f t="shared" ref="AB4:AB15" si="7">142.15*COS(W4*PI()/180)-0.37*$AB$2-2.46</f>
        <v>134.84635620699106</v>
      </c>
      <c r="AC4">
        <f t="shared" ref="AC4:AC15" si="8">142.15*COS(W4*PI()/180)-0.37*$AC$2-2.46</f>
        <v>111.53635620699107</v>
      </c>
      <c r="AD4">
        <f t="shared" ref="AD4:AD15" si="9">142.15*COS(W4*PI()/180)-0.37*$AD$2-2.46</f>
        <v>88.226356206991071</v>
      </c>
      <c r="AE4">
        <f t="shared" ref="AE4:AE15" si="10">142.15*COS(W4*PI()/180)-0.37*$AE$2-2.46</f>
        <v>64.916356206991082</v>
      </c>
    </row>
    <row r="5" spans="1:31" ht="24" thickBot="1" x14ac:dyDescent="0.3">
      <c r="A5">
        <v>0</v>
      </c>
      <c r="B5">
        <f t="shared" ref="B5:B22" si="11">277.19*COS(A5*PI()/180)</f>
        <v>277.19</v>
      </c>
      <c r="C5">
        <f>277.19*COS(A5*PI()/180)-13.366</f>
        <v>263.82400000000001</v>
      </c>
      <c r="H5">
        <v>5</v>
      </c>
      <c r="K5" s="24">
        <f t="shared" ref="K5:K12" si="12">K4-15</f>
        <v>330</v>
      </c>
      <c r="L5" s="24">
        <f t="shared" si="0"/>
        <v>264.84140349526695</v>
      </c>
      <c r="M5" s="24">
        <f t="shared" si="1"/>
        <v>186.84590349526695</v>
      </c>
      <c r="N5" s="24">
        <f t="shared" si="2"/>
        <v>186.84590349526701</v>
      </c>
      <c r="O5" s="24">
        <f t="shared" si="3"/>
        <v>108.850403495267</v>
      </c>
      <c r="Q5">
        <v>30</v>
      </c>
      <c r="W5" s="5">
        <v>30</v>
      </c>
      <c r="X5" s="6" t="s">
        <v>10</v>
      </c>
      <c r="Y5">
        <f t="shared" si="4"/>
        <v>190.57551114795794</v>
      </c>
      <c r="Z5">
        <f t="shared" si="5"/>
        <v>167.26551114795797</v>
      </c>
      <c r="AA5">
        <f t="shared" si="6"/>
        <v>143.95551114795796</v>
      </c>
      <c r="AB5">
        <f t="shared" si="7"/>
        <v>120.64551114795798</v>
      </c>
      <c r="AC5">
        <f t="shared" si="8"/>
        <v>97.335511147957973</v>
      </c>
      <c r="AD5">
        <f t="shared" si="9"/>
        <v>74.025511147957971</v>
      </c>
      <c r="AE5">
        <f t="shared" si="10"/>
        <v>50.715511147957976</v>
      </c>
    </row>
    <row r="6" spans="1:31" ht="24" thickBot="1" x14ac:dyDescent="0.3">
      <c r="A6">
        <f>A5+5</f>
        <v>5</v>
      </c>
      <c r="B6">
        <f t="shared" si="11"/>
        <v>276.13520836405092</v>
      </c>
      <c r="C6">
        <f t="shared" ref="C6:C41" si="13">277.19*COS(A6*PI()/180)-13.366</f>
        <v>262.76920836405094</v>
      </c>
      <c r="D6" s="25">
        <v>0</v>
      </c>
      <c r="E6" s="25">
        <f>277.19*COS(D6*PI()/180)</f>
        <v>277.19</v>
      </c>
      <c r="F6" s="25">
        <f>277.19*COS(D6*PI()/180)+13.366</f>
        <v>290.55599999999998</v>
      </c>
      <c r="H6">
        <f>H5+5</f>
        <v>10</v>
      </c>
      <c r="K6" s="24">
        <f t="shared" si="12"/>
        <v>315</v>
      </c>
      <c r="L6" s="24">
        <f t="shared" si="0"/>
        <v>229.82511527342504</v>
      </c>
      <c r="M6" s="24">
        <f t="shared" si="1"/>
        <v>151.82961527342505</v>
      </c>
      <c r="N6" s="24">
        <f t="shared" si="2"/>
        <v>151.82961527342508</v>
      </c>
      <c r="O6" s="24">
        <f t="shared" si="3"/>
        <v>73.83411527342507</v>
      </c>
      <c r="Q6">
        <v>45</v>
      </c>
      <c r="W6" s="5">
        <v>45</v>
      </c>
      <c r="X6" s="6" t="s">
        <v>10</v>
      </c>
      <c r="Y6">
        <f t="shared" si="4"/>
        <v>167.98522894566773</v>
      </c>
      <c r="Z6">
        <f t="shared" si="5"/>
        <v>144.67522894566773</v>
      </c>
      <c r="AA6">
        <f t="shared" si="6"/>
        <v>121.36522894566775</v>
      </c>
      <c r="AB6">
        <f t="shared" si="7"/>
        <v>98.05522894566775</v>
      </c>
      <c r="AC6">
        <f t="shared" si="8"/>
        <v>74.745228945667748</v>
      </c>
      <c r="AD6">
        <f t="shared" si="9"/>
        <v>51.435228945667745</v>
      </c>
      <c r="AE6">
        <f t="shared" si="10"/>
        <v>28.12522894566775</v>
      </c>
    </row>
    <row r="7" spans="1:31" ht="24" thickBot="1" x14ac:dyDescent="0.3">
      <c r="A7">
        <f t="shared" ref="A7:A41" si="14">A6+5</f>
        <v>10</v>
      </c>
      <c r="B7">
        <f t="shared" si="11"/>
        <v>272.97886105745391</v>
      </c>
      <c r="C7">
        <f t="shared" si="13"/>
        <v>259.61286105745393</v>
      </c>
      <c r="D7" s="25">
        <f>D6+5</f>
        <v>5</v>
      </c>
      <c r="E7" s="25">
        <f t="shared" ref="E7:E42" si="15">277.19*COS(D7*PI()/180)</f>
        <v>276.13520836405092</v>
      </c>
      <c r="F7" s="25">
        <f t="shared" ref="F7:F42" si="16">277.19*COS(D7*PI()/180)+13.366</f>
        <v>289.50120836405091</v>
      </c>
      <c r="H7">
        <f t="shared" ref="H7:H41" si="17">H6+5</f>
        <v>15</v>
      </c>
      <c r="K7" s="24">
        <f t="shared" si="12"/>
        <v>300</v>
      </c>
      <c r="L7" s="24">
        <f t="shared" si="0"/>
        <v>184.19100000000003</v>
      </c>
      <c r="M7" s="24">
        <f t="shared" si="1"/>
        <v>106.19550000000004</v>
      </c>
      <c r="N7" s="24">
        <f t="shared" si="2"/>
        <v>106.19550000000004</v>
      </c>
      <c r="O7" s="24">
        <f t="shared" si="3"/>
        <v>28.200000000000031</v>
      </c>
      <c r="Q7">
        <v>60</v>
      </c>
      <c r="W7" s="5">
        <v>60</v>
      </c>
      <c r="X7" s="6" t="s">
        <v>10</v>
      </c>
      <c r="Y7">
        <f t="shared" si="4"/>
        <v>138.54499999999999</v>
      </c>
      <c r="Z7">
        <f t="shared" si="5"/>
        <v>115.23500000000003</v>
      </c>
      <c r="AA7">
        <f t="shared" si="6"/>
        <v>91.925000000000026</v>
      </c>
      <c r="AB7">
        <f t="shared" si="7"/>
        <v>68.615000000000023</v>
      </c>
      <c r="AC7">
        <f t="shared" si="8"/>
        <v>45.305000000000014</v>
      </c>
      <c r="AD7">
        <f t="shared" si="9"/>
        <v>21.995000000000019</v>
      </c>
      <c r="AE7">
        <f t="shared" si="10"/>
        <v>-1.3149999999999755</v>
      </c>
    </row>
    <row r="8" spans="1:31" ht="24" thickBot="1" x14ac:dyDescent="0.3">
      <c r="A8">
        <f t="shared" si="14"/>
        <v>15</v>
      </c>
      <c r="B8">
        <f t="shared" si="11"/>
        <v>267.74497978906686</v>
      </c>
      <c r="C8">
        <f t="shared" si="13"/>
        <v>254.37897978906688</v>
      </c>
      <c r="D8" s="25">
        <f t="shared" ref="D8:D42" si="18">D7+5</f>
        <v>10</v>
      </c>
      <c r="E8" s="25">
        <f t="shared" si="15"/>
        <v>272.97886105745391</v>
      </c>
      <c r="F8" s="25">
        <f t="shared" si="16"/>
        <v>286.3448610574539</v>
      </c>
      <c r="H8">
        <f t="shared" si="17"/>
        <v>20</v>
      </c>
      <c r="K8" s="24">
        <f t="shared" si="12"/>
        <v>285</v>
      </c>
      <c r="L8" s="24">
        <f t="shared" si="0"/>
        <v>131.04894721693461</v>
      </c>
      <c r="M8" s="24">
        <f t="shared" si="1"/>
        <v>53.053447216934607</v>
      </c>
      <c r="N8" s="24">
        <f t="shared" si="2"/>
        <v>53.053447216934522</v>
      </c>
      <c r="O8" s="24">
        <f t="shared" si="3"/>
        <v>-24.942052783065478</v>
      </c>
      <c r="Q8">
        <v>75</v>
      </c>
      <c r="W8" s="5">
        <v>75</v>
      </c>
      <c r="X8" s="6" t="s">
        <v>10</v>
      </c>
      <c r="Y8">
        <f t="shared" si="4"/>
        <v>104.26112726132332</v>
      </c>
      <c r="Z8">
        <f t="shared" si="5"/>
        <v>80.951127261323322</v>
      </c>
      <c r="AA8">
        <f t="shared" si="6"/>
        <v>57.641127261323327</v>
      </c>
      <c r="AB8">
        <f t="shared" si="7"/>
        <v>34.331127261323324</v>
      </c>
      <c r="AC8">
        <f t="shared" si="8"/>
        <v>11.021127261323326</v>
      </c>
      <c r="AD8">
        <f t="shared" si="9"/>
        <v>-12.288872738676673</v>
      </c>
      <c r="AE8">
        <f t="shared" si="10"/>
        <v>-35.598872738676668</v>
      </c>
    </row>
    <row r="9" spans="1:31" ht="24" thickBot="1" x14ac:dyDescent="0.3">
      <c r="A9">
        <f t="shared" si="14"/>
        <v>20</v>
      </c>
      <c r="B9">
        <f t="shared" si="11"/>
        <v>260.47339755564593</v>
      </c>
      <c r="C9">
        <f t="shared" si="13"/>
        <v>247.10739755564595</v>
      </c>
      <c r="D9" s="25">
        <f t="shared" si="18"/>
        <v>15</v>
      </c>
      <c r="E9" s="25">
        <f t="shared" si="15"/>
        <v>267.74497978906686</v>
      </c>
      <c r="F9" s="25">
        <f t="shared" si="16"/>
        <v>281.11097978906685</v>
      </c>
      <c r="H9">
        <f t="shared" si="17"/>
        <v>25</v>
      </c>
      <c r="K9" s="24">
        <f t="shared" si="12"/>
        <v>270</v>
      </c>
      <c r="L9" s="24">
        <f t="shared" si="0"/>
        <v>74.020499999999956</v>
      </c>
      <c r="M9" s="24">
        <f t="shared" si="1"/>
        <v>-3.9750000000000405</v>
      </c>
      <c r="N9" s="24">
        <f t="shared" si="2"/>
        <v>-3.9749999999999868</v>
      </c>
      <c r="O9" s="24">
        <f t="shared" si="3"/>
        <v>-81.970499999999987</v>
      </c>
      <c r="Q9">
        <v>90</v>
      </c>
      <c r="W9" s="5">
        <v>90</v>
      </c>
      <c r="X9" s="6" t="s">
        <v>10</v>
      </c>
      <c r="Y9">
        <f t="shared" si="4"/>
        <v>67.470000000000013</v>
      </c>
      <c r="Z9">
        <f t="shared" si="5"/>
        <v>44.160000000000004</v>
      </c>
      <c r="AA9">
        <f t="shared" si="6"/>
        <v>20.850000000000005</v>
      </c>
      <c r="AB9">
        <f t="shared" si="7"/>
        <v>-2.4599999999999911</v>
      </c>
      <c r="AC9">
        <f t="shared" si="8"/>
        <v>-25.769999999999992</v>
      </c>
      <c r="AD9">
        <f t="shared" si="9"/>
        <v>-49.079999999999991</v>
      </c>
      <c r="AE9">
        <f t="shared" si="10"/>
        <v>-72.389999999999972</v>
      </c>
    </row>
    <row r="10" spans="1:31" ht="24" thickBot="1" x14ac:dyDescent="0.3">
      <c r="A10">
        <f t="shared" si="14"/>
        <v>25</v>
      </c>
      <c r="B10">
        <f t="shared" si="11"/>
        <v>251.21945548868899</v>
      </c>
      <c r="C10">
        <f t="shared" si="13"/>
        <v>237.85345548868901</v>
      </c>
      <c r="D10" s="25">
        <f t="shared" si="18"/>
        <v>20</v>
      </c>
      <c r="E10" s="25">
        <f t="shared" si="15"/>
        <v>260.47339755564593</v>
      </c>
      <c r="F10" s="25">
        <f t="shared" si="16"/>
        <v>273.83939755564592</v>
      </c>
      <c r="H10">
        <f t="shared" si="17"/>
        <v>30</v>
      </c>
      <c r="K10" s="24">
        <f t="shared" si="12"/>
        <v>255</v>
      </c>
      <c r="L10" s="24">
        <f t="shared" si="0"/>
        <v>16.992052783065496</v>
      </c>
      <c r="M10" s="24">
        <f t="shared" si="1"/>
        <v>-61.003447216934504</v>
      </c>
      <c r="N10" s="24">
        <f t="shared" si="2"/>
        <v>-61.003447216934553</v>
      </c>
      <c r="O10" s="24">
        <f t="shared" si="3"/>
        <v>-138.99894721693454</v>
      </c>
      <c r="Q10">
        <f>Q9+15</f>
        <v>105</v>
      </c>
      <c r="W10" s="5">
        <v>105</v>
      </c>
      <c r="X10" s="6" t="s">
        <v>10</v>
      </c>
      <c r="Y10">
        <f t="shared" si="4"/>
        <v>30.678872738676652</v>
      </c>
      <c r="Z10">
        <f t="shared" si="5"/>
        <v>7.3688727386766582</v>
      </c>
      <c r="AA10">
        <f t="shared" si="6"/>
        <v>-15.941127261323341</v>
      </c>
      <c r="AB10">
        <f t="shared" si="7"/>
        <v>-39.25112726132334</v>
      </c>
      <c r="AC10">
        <f t="shared" si="8"/>
        <v>-62.561127261323342</v>
      </c>
      <c r="AD10">
        <f t="shared" si="9"/>
        <v>-85.871127261323338</v>
      </c>
      <c r="AE10">
        <f t="shared" si="10"/>
        <v>-109.18112726132333</v>
      </c>
    </row>
    <row r="11" spans="1:31" ht="24" thickBot="1" x14ac:dyDescent="0.3">
      <c r="A11">
        <f t="shared" si="14"/>
        <v>30</v>
      </c>
      <c r="B11">
        <f t="shared" si="11"/>
        <v>240.05358167500856</v>
      </c>
      <c r="C11">
        <f t="shared" si="13"/>
        <v>226.68758167500857</v>
      </c>
      <c r="D11" s="25">
        <f t="shared" si="18"/>
        <v>25</v>
      </c>
      <c r="E11" s="25">
        <f t="shared" si="15"/>
        <v>251.21945548868899</v>
      </c>
      <c r="F11" s="25">
        <f t="shared" si="16"/>
        <v>264.58545548868898</v>
      </c>
      <c r="H11">
        <f t="shared" si="17"/>
        <v>35</v>
      </c>
      <c r="K11" s="24">
        <f t="shared" si="12"/>
        <v>240</v>
      </c>
      <c r="L11" s="24">
        <f t="shared" si="0"/>
        <v>-36.150000000000105</v>
      </c>
      <c r="M11" s="24">
        <f t="shared" si="1"/>
        <v>-114.1455000000001</v>
      </c>
      <c r="N11" s="24">
        <f t="shared" si="2"/>
        <v>-114.14549999999996</v>
      </c>
      <c r="O11" s="24">
        <f t="shared" si="3"/>
        <v>-192.14099999999996</v>
      </c>
      <c r="Q11">
        <f>Q10+15</f>
        <v>120</v>
      </c>
      <c r="W11" s="5">
        <v>120</v>
      </c>
      <c r="X11" s="6" t="s">
        <v>10</v>
      </c>
      <c r="Y11">
        <f t="shared" si="4"/>
        <v>-3.6049999999999818</v>
      </c>
      <c r="Z11">
        <f t="shared" si="5"/>
        <v>-26.914999999999978</v>
      </c>
      <c r="AA11">
        <f t="shared" si="6"/>
        <v>-50.224999999999973</v>
      </c>
      <c r="AB11">
        <f t="shared" si="7"/>
        <v>-73.534999999999968</v>
      </c>
      <c r="AC11">
        <f t="shared" si="8"/>
        <v>-96.84499999999997</v>
      </c>
      <c r="AD11">
        <f t="shared" si="9"/>
        <v>-120.15499999999996</v>
      </c>
      <c r="AE11">
        <f t="shared" si="10"/>
        <v>-143.46499999999997</v>
      </c>
    </row>
    <row r="12" spans="1:31" ht="24" thickBot="1" x14ac:dyDescent="0.3">
      <c r="A12">
        <f t="shared" si="14"/>
        <v>35</v>
      </c>
      <c r="B12">
        <f t="shared" si="11"/>
        <v>227.06075515646563</v>
      </c>
      <c r="C12">
        <f t="shared" si="13"/>
        <v>213.69475515646565</v>
      </c>
      <c r="D12" s="25">
        <f t="shared" si="18"/>
        <v>30</v>
      </c>
      <c r="E12" s="25">
        <f t="shared" si="15"/>
        <v>240.05358167500856</v>
      </c>
      <c r="F12" s="25">
        <f t="shared" si="16"/>
        <v>253.41958167500854</v>
      </c>
      <c r="H12">
        <f t="shared" si="17"/>
        <v>40</v>
      </c>
      <c r="K12" s="24">
        <f t="shared" si="12"/>
        <v>225</v>
      </c>
      <c r="L12" s="24">
        <f t="shared" si="0"/>
        <v>-81.784115273425101</v>
      </c>
      <c r="M12" s="24">
        <f t="shared" si="1"/>
        <v>-159.77961527342509</v>
      </c>
      <c r="N12" s="24">
        <f t="shared" si="2"/>
        <v>-159.77961527342507</v>
      </c>
      <c r="O12" s="24">
        <f t="shared" si="3"/>
        <v>-237.77511527342506</v>
      </c>
      <c r="Q12">
        <f>Q11+15</f>
        <v>135</v>
      </c>
      <c r="W12" s="5">
        <v>135</v>
      </c>
      <c r="X12" s="6" t="s">
        <v>10</v>
      </c>
      <c r="Y12">
        <f t="shared" si="4"/>
        <v>-33.045228945667738</v>
      </c>
      <c r="Z12">
        <f t="shared" si="5"/>
        <v>-56.355228945667733</v>
      </c>
      <c r="AA12">
        <f t="shared" si="6"/>
        <v>-79.665228945667721</v>
      </c>
      <c r="AB12">
        <f t="shared" si="7"/>
        <v>-102.97522894566772</v>
      </c>
      <c r="AC12">
        <f t="shared" si="8"/>
        <v>-126.28522894566773</v>
      </c>
      <c r="AD12">
        <f t="shared" si="9"/>
        <v>-149.59522894566774</v>
      </c>
      <c r="AE12">
        <f t="shared" si="10"/>
        <v>-172.90522894566774</v>
      </c>
    </row>
    <row r="13" spans="1:31" x14ac:dyDescent="0.25">
      <c r="A13">
        <f t="shared" si="14"/>
        <v>40</v>
      </c>
      <c r="B13">
        <f t="shared" si="11"/>
        <v>212.33985918814952</v>
      </c>
      <c r="C13">
        <f t="shared" si="13"/>
        <v>198.9738591881495</v>
      </c>
      <c r="D13" s="25">
        <f t="shared" si="18"/>
        <v>35</v>
      </c>
      <c r="E13" s="25">
        <f t="shared" si="15"/>
        <v>227.06075515646563</v>
      </c>
      <c r="F13" s="25">
        <f t="shared" si="16"/>
        <v>240.42675515646562</v>
      </c>
      <c r="H13">
        <f t="shared" si="17"/>
        <v>45</v>
      </c>
      <c r="K13" s="24">
        <v>210</v>
      </c>
      <c r="L13" s="24">
        <f t="shared" si="0"/>
        <v>-116.80040349526701</v>
      </c>
      <c r="M13" s="24">
        <f t="shared" si="1"/>
        <v>-194.795903495267</v>
      </c>
      <c r="N13" s="24">
        <f t="shared" si="2"/>
        <v>-194.795903495267</v>
      </c>
      <c r="O13" s="24">
        <f t="shared" si="3"/>
        <v>-272.79140349526699</v>
      </c>
      <c r="Q13">
        <f>Q12+15</f>
        <v>150</v>
      </c>
      <c r="W13">
        <v>150</v>
      </c>
      <c r="Y13">
        <f t="shared" si="4"/>
        <v>-55.635511147957978</v>
      </c>
      <c r="Z13">
        <f t="shared" si="5"/>
        <v>-78.945511147957959</v>
      </c>
      <c r="AA13">
        <f t="shared" si="6"/>
        <v>-102.25551114795796</v>
      </c>
      <c r="AB13">
        <f t="shared" si="7"/>
        <v>-125.56551114795796</v>
      </c>
      <c r="AC13">
        <f t="shared" si="8"/>
        <v>-148.87551114795798</v>
      </c>
      <c r="AD13">
        <f t="shared" si="9"/>
        <v>-172.18551114795798</v>
      </c>
      <c r="AE13">
        <f t="shared" si="10"/>
        <v>-195.49551114795796</v>
      </c>
    </row>
    <row r="14" spans="1:31" x14ac:dyDescent="0.25">
      <c r="A14">
        <f t="shared" si="14"/>
        <v>45</v>
      </c>
      <c r="B14">
        <f t="shared" si="11"/>
        <v>196.00292867709911</v>
      </c>
      <c r="C14">
        <f t="shared" si="13"/>
        <v>182.63692867709909</v>
      </c>
      <c r="D14" s="25">
        <f t="shared" si="18"/>
        <v>40</v>
      </c>
      <c r="E14" s="25">
        <f t="shared" si="15"/>
        <v>212.33985918814952</v>
      </c>
      <c r="F14" s="25">
        <f t="shared" si="16"/>
        <v>225.70585918814953</v>
      </c>
      <c r="H14">
        <f t="shared" si="17"/>
        <v>50</v>
      </c>
      <c r="K14" s="24">
        <v>195</v>
      </c>
      <c r="L14" s="24">
        <f t="shared" si="0"/>
        <v>-138.81256249035962</v>
      </c>
      <c r="M14" s="24">
        <f t="shared" si="1"/>
        <v>-216.80806249035962</v>
      </c>
      <c r="N14" s="24">
        <f t="shared" si="2"/>
        <v>-216.80806249035959</v>
      </c>
      <c r="O14" s="24">
        <f t="shared" si="3"/>
        <v>-294.80356249035958</v>
      </c>
      <c r="Q14">
        <v>165</v>
      </c>
      <c r="W14">
        <v>165</v>
      </c>
      <c r="Y14">
        <f t="shared" si="4"/>
        <v>-69.836356206991042</v>
      </c>
      <c r="Z14">
        <f t="shared" si="5"/>
        <v>-93.14635620699103</v>
      </c>
      <c r="AA14">
        <f t="shared" si="6"/>
        <v>-116.45635620699103</v>
      </c>
      <c r="AB14">
        <f t="shared" si="7"/>
        <v>-139.76635620699105</v>
      </c>
      <c r="AC14">
        <f t="shared" si="8"/>
        <v>-163.07635620699105</v>
      </c>
      <c r="AD14">
        <f t="shared" si="9"/>
        <v>-186.38635620699105</v>
      </c>
      <c r="AE14">
        <f t="shared" si="10"/>
        <v>-209.69635620699106</v>
      </c>
    </row>
    <row r="15" spans="1:31" x14ac:dyDescent="0.25">
      <c r="A15">
        <f t="shared" si="14"/>
        <v>50</v>
      </c>
      <c r="B15">
        <f t="shared" si="11"/>
        <v>178.17429752901185</v>
      </c>
      <c r="C15">
        <f t="shared" si="13"/>
        <v>164.80829752901184</v>
      </c>
      <c r="D15" s="25">
        <f t="shared" si="18"/>
        <v>45</v>
      </c>
      <c r="E15" s="25">
        <f t="shared" si="15"/>
        <v>196.00292867709911</v>
      </c>
      <c r="F15" s="25">
        <f t="shared" si="16"/>
        <v>209.36892867709912</v>
      </c>
      <c r="H15">
        <f t="shared" si="17"/>
        <v>55</v>
      </c>
      <c r="K15">
        <v>180</v>
      </c>
      <c r="L15" s="24">
        <f t="shared" si="0"/>
        <v>-146.32050000000001</v>
      </c>
      <c r="M15" s="24">
        <f t="shared" si="1"/>
        <v>-224.316</v>
      </c>
      <c r="N15" s="24">
        <f t="shared" si="2"/>
        <v>-224.316</v>
      </c>
      <c r="O15" s="24">
        <f t="shared" si="3"/>
        <v>-302.31150000000002</v>
      </c>
      <c r="Q15">
        <v>180</v>
      </c>
      <c r="W15">
        <v>180</v>
      </c>
      <c r="Y15">
        <f t="shared" si="4"/>
        <v>-74.680000000000007</v>
      </c>
      <c r="Z15">
        <f t="shared" si="5"/>
        <v>-97.99</v>
      </c>
      <c r="AA15">
        <f t="shared" si="6"/>
        <v>-121.3</v>
      </c>
      <c r="AB15">
        <f t="shared" si="7"/>
        <v>-144.61000000000001</v>
      </c>
      <c r="AC15">
        <f t="shared" si="8"/>
        <v>-167.92000000000002</v>
      </c>
      <c r="AD15">
        <f t="shared" si="9"/>
        <v>-191.23000000000002</v>
      </c>
      <c r="AE15">
        <f t="shared" si="10"/>
        <v>-214.54</v>
      </c>
    </row>
    <row r="16" spans="1:31" x14ac:dyDescent="0.25">
      <c r="A16">
        <f t="shared" si="14"/>
        <v>55</v>
      </c>
      <c r="B16">
        <f t="shared" si="11"/>
        <v>158.9896523921465</v>
      </c>
      <c r="C16">
        <f t="shared" si="13"/>
        <v>145.62365239214648</v>
      </c>
      <c r="D16" s="25">
        <f t="shared" si="18"/>
        <v>50</v>
      </c>
      <c r="E16" s="25">
        <f t="shared" si="15"/>
        <v>178.17429752901185</v>
      </c>
      <c r="F16" s="25">
        <f t="shared" si="16"/>
        <v>191.54029752901187</v>
      </c>
      <c r="H16">
        <f t="shared" si="17"/>
        <v>60</v>
      </c>
      <c r="R16">
        <v>0</v>
      </c>
      <c r="S16">
        <v>-300</v>
      </c>
      <c r="T16">
        <v>0</v>
      </c>
      <c r="U16">
        <v>300</v>
      </c>
    </row>
    <row r="17" spans="1:21" x14ac:dyDescent="0.25">
      <c r="A17">
        <f t="shared" si="14"/>
        <v>60</v>
      </c>
      <c r="B17">
        <f t="shared" si="11"/>
        <v>138.59500000000003</v>
      </c>
      <c r="C17">
        <f t="shared" si="13"/>
        <v>125.22900000000003</v>
      </c>
      <c r="D17" s="25">
        <f t="shared" si="18"/>
        <v>55</v>
      </c>
      <c r="E17" s="25">
        <f t="shared" si="15"/>
        <v>158.9896523921465</v>
      </c>
      <c r="F17" s="25">
        <f t="shared" si="16"/>
        <v>172.35565239214651</v>
      </c>
      <c r="H17">
        <f t="shared" si="17"/>
        <v>65</v>
      </c>
      <c r="R17">
        <f>252.05-0.0471*81.5</f>
        <v>248.21135000000001</v>
      </c>
      <c r="S17">
        <v>248.21100000000001</v>
      </c>
      <c r="T17">
        <v>-248.21100000000001</v>
      </c>
      <c r="U17">
        <v>-248.21100000000001</v>
      </c>
    </row>
    <row r="18" spans="1:21" x14ac:dyDescent="0.25">
      <c r="A18">
        <f t="shared" si="14"/>
        <v>65</v>
      </c>
      <c r="B18">
        <f t="shared" si="11"/>
        <v>117.14555597190447</v>
      </c>
      <c r="C18">
        <f t="shared" si="13"/>
        <v>103.77955597190447</v>
      </c>
      <c r="D18" s="25">
        <f t="shared" si="18"/>
        <v>60</v>
      </c>
      <c r="E18" s="25">
        <f t="shared" si="15"/>
        <v>138.59500000000003</v>
      </c>
      <c r="F18" s="25">
        <f t="shared" si="16"/>
        <v>151.96100000000001</v>
      </c>
      <c r="H18">
        <f t="shared" si="17"/>
        <v>70</v>
      </c>
      <c r="K18">
        <v>-244.5</v>
      </c>
      <c r="L18">
        <v>0</v>
      </c>
      <c r="M18">
        <v>0</v>
      </c>
      <c r="N18">
        <v>244.5</v>
      </c>
    </row>
    <row r="19" spans="1:21" x14ac:dyDescent="0.25">
      <c r="A19">
        <f t="shared" si="14"/>
        <v>70</v>
      </c>
      <c r="B19">
        <f t="shared" si="11"/>
        <v>94.804563528442145</v>
      </c>
      <c r="C19">
        <f t="shared" si="13"/>
        <v>81.438563528442145</v>
      </c>
      <c r="D19" s="25">
        <f t="shared" si="18"/>
        <v>65</v>
      </c>
      <c r="E19" s="25">
        <f t="shared" si="15"/>
        <v>117.14555597190447</v>
      </c>
      <c r="F19" s="25">
        <f t="shared" si="16"/>
        <v>130.51155597190447</v>
      </c>
      <c r="H19">
        <f t="shared" si="17"/>
        <v>75</v>
      </c>
    </row>
    <row r="20" spans="1:21" x14ac:dyDescent="0.25">
      <c r="A20">
        <f t="shared" si="14"/>
        <v>75</v>
      </c>
      <c r="B20">
        <f t="shared" si="11"/>
        <v>71.742051111967726</v>
      </c>
      <c r="C20">
        <f t="shared" si="13"/>
        <v>58.376051111967726</v>
      </c>
      <c r="D20" s="25">
        <f t="shared" si="18"/>
        <v>70</v>
      </c>
      <c r="E20" s="25">
        <f t="shared" si="15"/>
        <v>94.804563528442145</v>
      </c>
      <c r="F20" s="25">
        <f t="shared" si="16"/>
        <v>108.17056352844214</v>
      </c>
      <c r="H20">
        <f t="shared" si="17"/>
        <v>80</v>
      </c>
    </row>
    <row r="21" spans="1:21" x14ac:dyDescent="0.25">
      <c r="A21">
        <f t="shared" si="14"/>
        <v>80</v>
      </c>
      <c r="B21">
        <f t="shared" si="11"/>
        <v>48.133538367496442</v>
      </c>
      <c r="C21">
        <f t="shared" si="13"/>
        <v>34.767538367496442</v>
      </c>
      <c r="D21" s="25">
        <f t="shared" si="18"/>
        <v>75</v>
      </c>
      <c r="E21" s="25">
        <f t="shared" si="15"/>
        <v>71.742051111967726</v>
      </c>
      <c r="F21" s="25">
        <f t="shared" si="16"/>
        <v>85.108051111967725</v>
      </c>
      <c r="H21">
        <f t="shared" si="17"/>
        <v>85</v>
      </c>
    </row>
    <row r="22" spans="1:21" x14ac:dyDescent="0.25">
      <c r="A22">
        <f t="shared" si="14"/>
        <v>85</v>
      </c>
      <c r="B22">
        <f t="shared" si="11"/>
        <v>24.158700332223358</v>
      </c>
      <c r="C22">
        <f t="shared" si="13"/>
        <v>10.792700332223358</v>
      </c>
      <c r="D22" s="25">
        <f t="shared" si="18"/>
        <v>80</v>
      </c>
      <c r="E22" s="25">
        <f t="shared" si="15"/>
        <v>48.133538367496442</v>
      </c>
      <c r="F22" s="25">
        <f t="shared" si="16"/>
        <v>61.499538367496442</v>
      </c>
      <c r="H22">
        <f t="shared" si="17"/>
        <v>90</v>
      </c>
    </row>
    <row r="23" spans="1:21" x14ac:dyDescent="0.25">
      <c r="A23">
        <f t="shared" si="14"/>
        <v>90</v>
      </c>
      <c r="B23">
        <f>277.19*COS(A23*PI()/180)</f>
        <v>1.697994501080602E-14</v>
      </c>
      <c r="C23">
        <f t="shared" si="13"/>
        <v>-13.365999999999982</v>
      </c>
      <c r="D23" s="25">
        <f t="shared" si="18"/>
        <v>85</v>
      </c>
      <c r="E23" s="25">
        <f t="shared" si="15"/>
        <v>24.158700332223358</v>
      </c>
      <c r="F23" s="25">
        <f t="shared" si="16"/>
        <v>37.524700332223361</v>
      </c>
      <c r="H23">
        <f t="shared" si="17"/>
        <v>95</v>
      </c>
    </row>
    <row r="24" spans="1:21" x14ac:dyDescent="0.25">
      <c r="A24">
        <f t="shared" si="14"/>
        <v>95</v>
      </c>
      <c r="B24">
        <f t="shared" ref="B24:B41" si="19">277.19*COS(A24*PI()/180)</f>
        <v>-24.158700332223386</v>
      </c>
      <c r="C24">
        <f t="shared" si="13"/>
        <v>-37.524700332223389</v>
      </c>
      <c r="D24" s="25">
        <f t="shared" si="18"/>
        <v>90</v>
      </c>
      <c r="E24" s="25">
        <f t="shared" si="15"/>
        <v>1.697994501080602E-14</v>
      </c>
      <c r="F24" s="25">
        <f t="shared" si="16"/>
        <v>13.366000000000017</v>
      </c>
      <c r="H24">
        <f t="shared" si="17"/>
        <v>100</v>
      </c>
    </row>
    <row r="25" spans="1:21" x14ac:dyDescent="0.25">
      <c r="A25">
        <f t="shared" si="14"/>
        <v>100</v>
      </c>
      <c r="B25">
        <f t="shared" si="19"/>
        <v>-48.133538367496413</v>
      </c>
      <c r="C25">
        <f t="shared" si="13"/>
        <v>-61.499538367496413</v>
      </c>
      <c r="D25" s="25">
        <f t="shared" si="18"/>
        <v>95</v>
      </c>
      <c r="E25" s="25">
        <f t="shared" si="15"/>
        <v>-24.158700332223386</v>
      </c>
      <c r="F25" s="25">
        <f t="shared" si="16"/>
        <v>-10.792700332223387</v>
      </c>
      <c r="H25">
        <f t="shared" si="17"/>
        <v>105</v>
      </c>
    </row>
    <row r="26" spans="1:21" x14ac:dyDescent="0.25">
      <c r="A26">
        <f t="shared" si="14"/>
        <v>105</v>
      </c>
      <c r="B26">
        <f t="shared" si="19"/>
        <v>-71.742051111967754</v>
      </c>
      <c r="C26">
        <f t="shared" si="13"/>
        <v>-85.108051111967754</v>
      </c>
      <c r="D26" s="25">
        <f t="shared" si="18"/>
        <v>100</v>
      </c>
      <c r="E26" s="25">
        <f t="shared" si="15"/>
        <v>-48.133538367496413</v>
      </c>
      <c r="F26" s="25">
        <f t="shared" si="16"/>
        <v>-34.767538367496414</v>
      </c>
      <c r="H26">
        <f t="shared" si="17"/>
        <v>110</v>
      </c>
    </row>
    <row r="27" spans="1:21" x14ac:dyDescent="0.25">
      <c r="A27">
        <f t="shared" si="14"/>
        <v>110</v>
      </c>
      <c r="B27">
        <f t="shared" si="19"/>
        <v>-94.804563528442117</v>
      </c>
      <c r="C27">
        <f t="shared" si="13"/>
        <v>-108.17056352844212</v>
      </c>
      <c r="D27" s="25">
        <f t="shared" si="18"/>
        <v>105</v>
      </c>
      <c r="E27" s="25">
        <f t="shared" si="15"/>
        <v>-71.742051111967754</v>
      </c>
      <c r="F27" s="25">
        <f t="shared" si="16"/>
        <v>-58.376051111967755</v>
      </c>
      <c r="H27">
        <f t="shared" si="17"/>
        <v>115</v>
      </c>
    </row>
    <row r="28" spans="1:21" x14ac:dyDescent="0.25">
      <c r="A28">
        <f t="shared" si="14"/>
        <v>115</v>
      </c>
      <c r="B28">
        <f t="shared" si="19"/>
        <v>-117.14555597190444</v>
      </c>
      <c r="C28">
        <f t="shared" si="13"/>
        <v>-130.51155597190444</v>
      </c>
      <c r="D28" s="25">
        <f t="shared" si="18"/>
        <v>110</v>
      </c>
      <c r="E28" s="25">
        <f t="shared" si="15"/>
        <v>-94.804563528442117</v>
      </c>
      <c r="F28" s="25">
        <f t="shared" si="16"/>
        <v>-81.438563528442117</v>
      </c>
      <c r="H28">
        <f t="shared" si="17"/>
        <v>120</v>
      </c>
    </row>
    <row r="29" spans="1:21" x14ac:dyDescent="0.25">
      <c r="A29">
        <f t="shared" si="14"/>
        <v>120</v>
      </c>
      <c r="B29">
        <f t="shared" si="19"/>
        <v>-138.59499999999994</v>
      </c>
      <c r="C29">
        <f t="shared" si="13"/>
        <v>-151.96099999999996</v>
      </c>
      <c r="D29" s="25">
        <f t="shared" si="18"/>
        <v>115</v>
      </c>
      <c r="E29" s="25">
        <f t="shared" si="15"/>
        <v>-117.14555597190444</v>
      </c>
      <c r="F29" s="25">
        <f t="shared" si="16"/>
        <v>-103.77955597190444</v>
      </c>
      <c r="H29">
        <f t="shared" si="17"/>
        <v>125</v>
      </c>
    </row>
    <row r="30" spans="1:21" x14ac:dyDescent="0.25">
      <c r="A30">
        <f t="shared" si="14"/>
        <v>125</v>
      </c>
      <c r="B30">
        <f t="shared" si="19"/>
        <v>-158.98965239214638</v>
      </c>
      <c r="C30">
        <f t="shared" si="13"/>
        <v>-172.3556523921464</v>
      </c>
      <c r="D30" s="25">
        <f t="shared" si="18"/>
        <v>120</v>
      </c>
      <c r="E30" s="25">
        <f t="shared" si="15"/>
        <v>-138.59499999999994</v>
      </c>
      <c r="F30" s="25">
        <f t="shared" si="16"/>
        <v>-125.22899999999994</v>
      </c>
      <c r="H30">
        <f t="shared" si="17"/>
        <v>130</v>
      </c>
    </row>
    <row r="31" spans="1:21" x14ac:dyDescent="0.25">
      <c r="A31">
        <f t="shared" si="14"/>
        <v>130</v>
      </c>
      <c r="B31">
        <f t="shared" si="19"/>
        <v>-178.17429752901185</v>
      </c>
      <c r="C31">
        <f t="shared" si="13"/>
        <v>-191.54029752901187</v>
      </c>
      <c r="D31" s="25">
        <f t="shared" si="18"/>
        <v>125</v>
      </c>
      <c r="E31" s="25">
        <f t="shared" si="15"/>
        <v>-158.98965239214638</v>
      </c>
      <c r="F31" s="25">
        <f t="shared" si="16"/>
        <v>-145.62365239214637</v>
      </c>
      <c r="H31">
        <f t="shared" si="17"/>
        <v>135</v>
      </c>
    </row>
    <row r="32" spans="1:21" x14ac:dyDescent="0.25">
      <c r="A32">
        <f t="shared" si="14"/>
        <v>135</v>
      </c>
      <c r="B32">
        <f t="shared" si="19"/>
        <v>-196.00292867709908</v>
      </c>
      <c r="C32">
        <f t="shared" si="13"/>
        <v>-209.36892867709906</v>
      </c>
      <c r="D32" s="25">
        <f t="shared" si="18"/>
        <v>130</v>
      </c>
      <c r="E32" s="25">
        <f t="shared" si="15"/>
        <v>-178.17429752901185</v>
      </c>
      <c r="F32" s="25">
        <f t="shared" si="16"/>
        <v>-164.80829752901184</v>
      </c>
      <c r="H32">
        <f t="shared" si="17"/>
        <v>140</v>
      </c>
    </row>
    <row r="33" spans="1:8" x14ac:dyDescent="0.25">
      <c r="A33">
        <f t="shared" si="14"/>
        <v>140</v>
      </c>
      <c r="B33">
        <f t="shared" si="19"/>
        <v>-212.33985918814949</v>
      </c>
      <c r="C33">
        <f t="shared" si="13"/>
        <v>-225.70585918814947</v>
      </c>
      <c r="D33" s="25">
        <f t="shared" si="18"/>
        <v>135</v>
      </c>
      <c r="E33" s="25">
        <f t="shared" si="15"/>
        <v>-196.00292867709908</v>
      </c>
      <c r="F33" s="25">
        <f t="shared" si="16"/>
        <v>-182.63692867709909</v>
      </c>
      <c r="H33">
        <f t="shared" si="17"/>
        <v>145</v>
      </c>
    </row>
    <row r="34" spans="1:8" x14ac:dyDescent="0.25">
      <c r="A34">
        <f t="shared" si="14"/>
        <v>145</v>
      </c>
      <c r="B34">
        <f t="shared" si="19"/>
        <v>-227.06075515646558</v>
      </c>
      <c r="C34">
        <f t="shared" si="13"/>
        <v>-240.42675515646556</v>
      </c>
      <c r="D34" s="25">
        <f t="shared" si="18"/>
        <v>140</v>
      </c>
      <c r="E34" s="25">
        <f t="shared" si="15"/>
        <v>-212.33985918814949</v>
      </c>
      <c r="F34" s="25">
        <f t="shared" si="16"/>
        <v>-198.9738591881495</v>
      </c>
      <c r="H34">
        <f t="shared" si="17"/>
        <v>150</v>
      </c>
    </row>
    <row r="35" spans="1:8" x14ac:dyDescent="0.25">
      <c r="A35">
        <f t="shared" si="14"/>
        <v>150</v>
      </c>
      <c r="B35">
        <f t="shared" si="19"/>
        <v>-240.05358167500856</v>
      </c>
      <c r="C35">
        <f t="shared" si="13"/>
        <v>-253.41958167500854</v>
      </c>
      <c r="D35" s="25">
        <f t="shared" si="18"/>
        <v>145</v>
      </c>
      <c r="E35" s="25">
        <f t="shared" si="15"/>
        <v>-227.06075515646558</v>
      </c>
      <c r="F35" s="25">
        <f t="shared" si="16"/>
        <v>-213.69475515646559</v>
      </c>
      <c r="H35">
        <f t="shared" si="17"/>
        <v>155</v>
      </c>
    </row>
    <row r="36" spans="1:8" x14ac:dyDescent="0.25">
      <c r="A36">
        <f t="shared" si="14"/>
        <v>155</v>
      </c>
      <c r="B36">
        <f t="shared" si="19"/>
        <v>-251.21945548868899</v>
      </c>
      <c r="C36">
        <f t="shared" si="13"/>
        <v>-264.58545548868898</v>
      </c>
      <c r="D36" s="25">
        <f t="shared" si="18"/>
        <v>150</v>
      </c>
      <c r="E36" s="25">
        <f t="shared" si="15"/>
        <v>-240.05358167500856</v>
      </c>
      <c r="F36" s="25">
        <f t="shared" si="16"/>
        <v>-226.68758167500857</v>
      </c>
      <c r="H36">
        <f t="shared" si="17"/>
        <v>160</v>
      </c>
    </row>
    <row r="37" spans="1:8" x14ac:dyDescent="0.25">
      <c r="A37">
        <f t="shared" si="14"/>
        <v>160</v>
      </c>
      <c r="B37">
        <f t="shared" si="19"/>
        <v>-260.47339755564593</v>
      </c>
      <c r="C37">
        <f t="shared" si="13"/>
        <v>-273.83939755564592</v>
      </c>
      <c r="D37" s="25">
        <f t="shared" si="18"/>
        <v>155</v>
      </c>
      <c r="E37" s="25">
        <f t="shared" si="15"/>
        <v>-251.21945548868899</v>
      </c>
      <c r="F37" s="25">
        <f t="shared" si="16"/>
        <v>-237.85345548868901</v>
      </c>
      <c r="H37">
        <f t="shared" si="17"/>
        <v>165</v>
      </c>
    </row>
    <row r="38" spans="1:8" x14ac:dyDescent="0.25">
      <c r="A38">
        <f t="shared" si="14"/>
        <v>165</v>
      </c>
      <c r="B38">
        <f t="shared" si="19"/>
        <v>-267.7449797890668</v>
      </c>
      <c r="C38">
        <f t="shared" si="13"/>
        <v>-281.11097978906679</v>
      </c>
      <c r="D38" s="25">
        <f t="shared" si="18"/>
        <v>160</v>
      </c>
      <c r="E38" s="25">
        <f t="shared" si="15"/>
        <v>-260.47339755564593</v>
      </c>
      <c r="F38" s="25">
        <f t="shared" si="16"/>
        <v>-247.10739755564595</v>
      </c>
      <c r="H38">
        <f t="shared" si="17"/>
        <v>170</v>
      </c>
    </row>
    <row r="39" spans="1:8" x14ac:dyDescent="0.25">
      <c r="A39">
        <f t="shared" si="14"/>
        <v>170</v>
      </c>
      <c r="B39">
        <f t="shared" si="19"/>
        <v>-272.97886105745391</v>
      </c>
      <c r="C39">
        <f t="shared" si="13"/>
        <v>-286.3448610574539</v>
      </c>
      <c r="D39" s="25">
        <f t="shared" si="18"/>
        <v>165</v>
      </c>
      <c r="E39" s="25">
        <f t="shared" si="15"/>
        <v>-267.7449797890668</v>
      </c>
      <c r="F39" s="25">
        <f t="shared" si="16"/>
        <v>-254.37897978906682</v>
      </c>
      <c r="H39">
        <f t="shared" si="17"/>
        <v>175</v>
      </c>
    </row>
    <row r="40" spans="1:8" x14ac:dyDescent="0.25">
      <c r="A40">
        <f t="shared" si="14"/>
        <v>175</v>
      </c>
      <c r="B40">
        <f t="shared" si="19"/>
        <v>-276.13520836405092</v>
      </c>
      <c r="C40">
        <f t="shared" si="13"/>
        <v>-289.50120836405091</v>
      </c>
      <c r="D40" s="25">
        <f t="shared" si="18"/>
        <v>170</v>
      </c>
      <c r="E40" s="25">
        <f t="shared" si="15"/>
        <v>-272.97886105745391</v>
      </c>
      <c r="F40" s="25">
        <f t="shared" si="16"/>
        <v>-259.61286105745393</v>
      </c>
      <c r="H40">
        <f t="shared" si="17"/>
        <v>180</v>
      </c>
    </row>
    <row r="41" spans="1:8" x14ac:dyDescent="0.25">
      <c r="A41">
        <f t="shared" si="14"/>
        <v>180</v>
      </c>
      <c r="B41">
        <f t="shared" si="19"/>
        <v>-277.19</v>
      </c>
      <c r="C41">
        <f t="shared" si="13"/>
        <v>-290.55599999999998</v>
      </c>
      <c r="D41" s="25">
        <f t="shared" si="18"/>
        <v>175</v>
      </c>
      <c r="E41" s="25">
        <f t="shared" si="15"/>
        <v>-276.13520836405092</v>
      </c>
      <c r="F41" s="25">
        <f t="shared" si="16"/>
        <v>-262.76920836405094</v>
      </c>
      <c r="H41">
        <f t="shared" si="17"/>
        <v>185</v>
      </c>
    </row>
    <row r="42" spans="1:8" x14ac:dyDescent="0.25">
      <c r="D42" s="25">
        <f t="shared" si="18"/>
        <v>180</v>
      </c>
      <c r="E42" s="25">
        <f t="shared" si="15"/>
        <v>-277.19</v>
      </c>
      <c r="F42" s="25">
        <f t="shared" si="16"/>
        <v>-263.82400000000001</v>
      </c>
    </row>
    <row r="73" spans="8:22" x14ac:dyDescent="0.25">
      <c r="J73">
        <v>5</v>
      </c>
      <c r="K73">
        <v>20</v>
      </c>
      <c r="L73">
        <v>35</v>
      </c>
      <c r="M73">
        <v>50</v>
      </c>
      <c r="N73">
        <v>65</v>
      </c>
      <c r="O73">
        <v>80</v>
      </c>
      <c r="P73">
        <v>95</v>
      </c>
      <c r="Q73">
        <v>110</v>
      </c>
      <c r="R73">
        <v>125</v>
      </c>
      <c r="S73">
        <v>140</v>
      </c>
      <c r="T73">
        <v>155</v>
      </c>
      <c r="U73">
        <v>170</v>
      </c>
      <c r="V73">
        <v>180</v>
      </c>
    </row>
    <row r="75" spans="8:22" ht="15.75" thickBot="1" x14ac:dyDescent="0.3"/>
    <row r="76" spans="8:22" ht="21" thickBot="1" x14ac:dyDescent="0.35">
      <c r="H76" s="7" t="s">
        <v>12</v>
      </c>
      <c r="I76" s="8" t="s">
        <v>13</v>
      </c>
      <c r="J76" s="24">
        <v>8.6999999999999994E-2</v>
      </c>
      <c r="K76" s="24">
        <v>0.34799999999999998</v>
      </c>
      <c r="L76" s="24">
        <v>0.60899999999999999</v>
      </c>
      <c r="M76" s="24">
        <v>0.87</v>
      </c>
      <c r="N76" s="24">
        <v>1.131</v>
      </c>
      <c r="O76" s="24">
        <v>1.3919999999999999</v>
      </c>
      <c r="P76" s="24">
        <v>1.653</v>
      </c>
      <c r="Q76" s="24">
        <v>1.9139999999999999</v>
      </c>
      <c r="R76" s="24">
        <v>2.1749999999999998</v>
      </c>
      <c r="S76" s="24">
        <v>2.4350000000000001</v>
      </c>
      <c r="T76" s="24">
        <v>2.6970000000000001</v>
      </c>
      <c r="U76" s="24">
        <v>2.9580000000000002</v>
      </c>
      <c r="V76" s="24">
        <v>3.14</v>
      </c>
    </row>
    <row r="77" spans="8:22" ht="21" thickBot="1" x14ac:dyDescent="0.3">
      <c r="H77">
        <v>0.26</v>
      </c>
      <c r="I77" s="9" t="s">
        <v>17</v>
      </c>
      <c r="J77" s="24">
        <f>289.9/$H$77*(SIN($H$77+J76-PI()/6)-SIN(J76-PI()/6))</f>
        <v>275.6028820567069</v>
      </c>
      <c r="K77" s="24">
        <f t="shared" ref="K77:V77" si="20">289.9/$H$77*(SIN($H$77+K76-PI()/6)-SIN(K76-PI()/6))</f>
        <v>288.78365125638379</v>
      </c>
      <c r="L77" s="24">
        <f t="shared" si="20"/>
        <v>282.4036104160752</v>
      </c>
      <c r="M77" s="24">
        <f t="shared" si="20"/>
        <v>256.89491269397297</v>
      </c>
      <c r="N77" s="24">
        <f t="shared" si="20"/>
        <v>213.98539409581585</v>
      </c>
      <c r="O77" s="24">
        <f t="shared" si="20"/>
        <v>156.5815382073404</v>
      </c>
      <c r="P77" s="24">
        <f t="shared" si="20"/>
        <v>88.571605031188966</v>
      </c>
      <c r="Q77" s="24">
        <f t="shared" si="20"/>
        <v>14.562259030197271</v>
      </c>
      <c r="R77" s="24">
        <f t="shared" si="20"/>
        <v>-60.43346407837462</v>
      </c>
      <c r="S77" s="24">
        <f t="shared" si="20"/>
        <v>-131.07812272867753</v>
      </c>
      <c r="T77" s="24">
        <f t="shared" si="20"/>
        <v>-193.3419210213581</v>
      </c>
      <c r="U77" s="24">
        <f t="shared" si="20"/>
        <v>-242.25207777892149</v>
      </c>
      <c r="V77" s="24">
        <f t="shared" si="20"/>
        <v>-266.80236638086058</v>
      </c>
    </row>
    <row r="78" spans="8:22" ht="21" thickBot="1" x14ac:dyDescent="0.3">
      <c r="I78" s="9" t="s">
        <v>15</v>
      </c>
      <c r="J78" s="24">
        <f>188.48*SIN($H$77/2)*SIN($H$77/2-PI()/6+J76)*(1-$H$77/2*COS($H$77/2)/SIN($H$77/2))</f>
        <v>-4.1589601379108311E-2</v>
      </c>
      <c r="K78" s="24">
        <f t="shared" ref="K78:V78" si="21">188.48*SIN($H$77/2)*SIN($H$77/2-PI()/6+K76)*(1-$H$77/2*COS($H$77/2)/SIN($H$77/2))</f>
        <v>-6.2811998291684322E-3</v>
      </c>
      <c r="L78" s="24">
        <f t="shared" si="21"/>
        <v>2.9452659866158189E-2</v>
      </c>
      <c r="M78" s="24">
        <f t="shared" si="21"/>
        <v>6.3191538604952954E-2</v>
      </c>
      <c r="N78" s="24">
        <f t="shared" si="21"/>
        <v>9.2650127661806914E-2</v>
      </c>
      <c r="O78" s="24">
        <f t="shared" si="21"/>
        <v>0.11583304446544167</v>
      </c>
      <c r="P78" s="24">
        <f t="shared" si="21"/>
        <v>0.13116999017866279</v>
      </c>
      <c r="Q78" s="24">
        <f t="shared" si="21"/>
        <v>0.13762211415883621</v>
      </c>
      <c r="R78" s="24">
        <f t="shared" si="21"/>
        <v>0.13475238068395512</v>
      </c>
      <c r="S78" s="24">
        <f t="shared" si="21"/>
        <v>0.12281771374107998</v>
      </c>
      <c r="T78" s="24">
        <f t="shared" si="21"/>
        <v>0.10244312004080458</v>
      </c>
      <c r="U78" s="24">
        <f t="shared" si="21"/>
        <v>7.519206617157223E-2</v>
      </c>
      <c r="V78" s="24">
        <f t="shared" si="21"/>
        <v>5.3049781878631054E-2</v>
      </c>
    </row>
    <row r="79" spans="8:22" ht="23.25" thickBot="1" x14ac:dyDescent="0.3">
      <c r="I79" s="9" t="s">
        <v>16</v>
      </c>
      <c r="J79" s="24">
        <f>J77/1.258</f>
        <v>219.08019241391645</v>
      </c>
      <c r="K79" s="24">
        <f t="shared" ref="K79:V79" si="22">K77/1.258</f>
        <v>229.55775139617154</v>
      </c>
      <c r="L79" s="24">
        <f t="shared" si="22"/>
        <v>224.48617680133162</v>
      </c>
      <c r="M79" s="24">
        <f t="shared" si="22"/>
        <v>204.20899260252224</v>
      </c>
      <c r="N79" s="24">
        <f t="shared" si="22"/>
        <v>170.09967734166602</v>
      </c>
      <c r="O79" s="24">
        <f t="shared" si="22"/>
        <v>124.46863132538982</v>
      </c>
      <c r="P79" s="24">
        <f t="shared" si="22"/>
        <v>70.40668126485609</v>
      </c>
      <c r="Q79" s="24">
        <f t="shared" si="22"/>
        <v>11.575722599520883</v>
      </c>
      <c r="R79" s="24">
        <f t="shared" si="22"/>
        <v>-48.039319617149935</v>
      </c>
      <c r="S79" s="24">
        <f t="shared" si="22"/>
        <v>-104.19564604823333</v>
      </c>
      <c r="T79" s="24">
        <f t="shared" si="22"/>
        <v>-153.68992132063443</v>
      </c>
      <c r="U79" s="24">
        <f t="shared" si="22"/>
        <v>-192.56921922012836</v>
      </c>
      <c r="V79" s="24">
        <f t="shared" si="22"/>
        <v>-212.08455197206723</v>
      </c>
    </row>
    <row r="80" spans="8:22" ht="19.5" thickBot="1" x14ac:dyDescent="0.3">
      <c r="I80" s="8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8:22" ht="21" thickBot="1" x14ac:dyDescent="0.3">
      <c r="H81">
        <v>0.52</v>
      </c>
      <c r="I81" s="9" t="s">
        <v>14</v>
      </c>
      <c r="J81" s="24">
        <f>289.9/$H$81*(SIN($H$81+J76-PI()/6)-SIN(J76-PI()/6))</f>
        <v>282.18660580416338</v>
      </c>
      <c r="K81" s="24">
        <f t="shared" ref="K81:V81" si="23">289.9/$H$81*(SIN($H$81+K76-PI()/6)-SIN(K76-PI()/6))</f>
        <v>285.62445456498557</v>
      </c>
      <c r="L81" s="24">
        <f t="shared" si="23"/>
        <v>269.71548201437588</v>
      </c>
      <c r="M81" s="24">
        <f t="shared" si="23"/>
        <v>235.53728513069484</v>
      </c>
      <c r="N81" s="24">
        <f t="shared" si="23"/>
        <v>185.40492992907951</v>
      </c>
      <c r="O81" s="24">
        <f t="shared" si="23"/>
        <v>122.71414006871096</v>
      </c>
      <c r="P81" s="24">
        <f t="shared" si="23"/>
        <v>51.711286929617572</v>
      </c>
      <c r="Q81" s="24">
        <f t="shared" si="23"/>
        <v>-22.794239079469396</v>
      </c>
      <c r="R81" s="24">
        <f t="shared" si="23"/>
        <v>-95.755793403526013</v>
      </c>
      <c r="S81" s="24">
        <f t="shared" si="23"/>
        <v>-161.99491348283084</v>
      </c>
      <c r="T81" s="24">
        <f t="shared" si="23"/>
        <v>-217.71806621610799</v>
      </c>
      <c r="U81" s="24">
        <f t="shared" si="23"/>
        <v>-258.45764928317635</v>
      </c>
      <c r="V81" s="24">
        <f t="shared" si="23"/>
        <v>-276.6243851179413</v>
      </c>
    </row>
    <row r="82" spans="8:22" ht="21" thickBot="1" x14ac:dyDescent="0.3">
      <c r="I82" s="9" t="s">
        <v>15</v>
      </c>
      <c r="J82" s="24">
        <f>188.48*SIN($H$81/2)*SIN($H$81/2-PI()/6+J76)*(1-$H$81/2*COS($H$81/2)/SIN($H$81/2))</f>
        <v>-0.19268740500753262</v>
      </c>
      <c r="K82" s="24">
        <f t="shared" ref="K82:V82" si="24">188.48*SIN($H$81/2)*SIN($H$81/2-PI()/6+K76)*(1-$H$81/2*COS($H$81/2)/SIN($H$81/2))</f>
        <v>9.2460959135636803E-2</v>
      </c>
      <c r="L82" s="24">
        <f t="shared" si="24"/>
        <v>0.37134646438808133</v>
      </c>
      <c r="M82" s="24">
        <f t="shared" si="24"/>
        <v>0.62507875332335083</v>
      </c>
      <c r="N82" s="24">
        <f t="shared" si="24"/>
        <v>0.83647122592693401</v>
      </c>
      <c r="O82" s="24">
        <f t="shared" si="24"/>
        <v>0.99120517688953902</v>
      </c>
      <c r="P82" s="24">
        <f t="shared" si="24"/>
        <v>1.0787996755617064</v>
      </c>
      <c r="Q82" s="24">
        <f t="shared" si="24"/>
        <v>1.0933214935850444</v>
      </c>
      <c r="R82" s="24">
        <f t="shared" si="24"/>
        <v>1.0337869931304944</v>
      </c>
      <c r="S82" s="24">
        <f t="shared" si="24"/>
        <v>0.9048490504906449</v>
      </c>
      <c r="T82" s="24">
        <f t="shared" si="24"/>
        <v>0.71342242503381914</v>
      </c>
      <c r="U82" s="24">
        <f t="shared" si="24"/>
        <v>0.47429230623858182</v>
      </c>
      <c r="V82" s="24">
        <f t="shared" si="24"/>
        <v>0.2874633528046579</v>
      </c>
    </row>
    <row r="83" spans="8:22" ht="23.25" thickBot="1" x14ac:dyDescent="0.3">
      <c r="I83" s="9" t="s">
        <v>16</v>
      </c>
      <c r="J83" s="24">
        <f>J81/1.258</f>
        <v>224.31367710982781</v>
      </c>
      <c r="K83" s="24">
        <f t="shared" ref="K83:V83" si="25">K81/1.258</f>
        <v>227.04646626787405</v>
      </c>
      <c r="L83" s="24">
        <f t="shared" si="25"/>
        <v>214.40022417676937</v>
      </c>
      <c r="M83" s="24">
        <f t="shared" si="25"/>
        <v>187.23154620881942</v>
      </c>
      <c r="N83" s="24">
        <f t="shared" si="25"/>
        <v>147.38070741580248</v>
      </c>
      <c r="O83" s="24">
        <f t="shared" si="25"/>
        <v>97.547011183395043</v>
      </c>
      <c r="P83" s="24">
        <f t="shared" si="25"/>
        <v>41.105951454385988</v>
      </c>
      <c r="Q83" s="24">
        <f t="shared" si="25"/>
        <v>-18.119426931215735</v>
      </c>
      <c r="R83" s="24">
        <f t="shared" si="25"/>
        <v>-76.117482832691579</v>
      </c>
      <c r="S83" s="24">
        <f t="shared" si="25"/>
        <v>-128.77179132180513</v>
      </c>
      <c r="T83" s="24">
        <f t="shared" si="25"/>
        <v>-173.06682529102383</v>
      </c>
      <c r="U83" s="24">
        <f t="shared" si="25"/>
        <v>-205.45123154465529</v>
      </c>
      <c r="V83" s="24">
        <f t="shared" si="25"/>
        <v>-219.89219802698037</v>
      </c>
    </row>
    <row r="84" spans="8:22" ht="19.5" thickBot="1" x14ac:dyDescent="0.3">
      <c r="I84" s="8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8:22" ht="21" thickBot="1" x14ac:dyDescent="0.3">
      <c r="H85">
        <v>0.79</v>
      </c>
      <c r="I85" s="9" t="s">
        <v>14</v>
      </c>
      <c r="J85" s="24">
        <f>289.9/$H$85*(SIN($H$85+J76-PI()/6)-SIN(J76-PI()/6))</f>
        <v>282.17566190299948</v>
      </c>
      <c r="K85" s="24">
        <f t="shared" ref="K85:V85" si="26">289.9/$H$85*(SIN($H$85+K76-PI()/6)-SIN(K76-PI()/6))</f>
        <v>275.64979722785353</v>
      </c>
      <c r="L85" s="24">
        <f t="shared" si="26"/>
        <v>250.45274636305888</v>
      </c>
      <c r="M85" s="24">
        <f t="shared" si="26"/>
        <v>208.29123586113931</v>
      </c>
      <c r="N85" s="24">
        <f t="shared" si="26"/>
        <v>152.02108285141955</v>
      </c>
      <c r="O85" s="24">
        <f t="shared" si="26"/>
        <v>85.453755778028693</v>
      </c>
      <c r="P85" s="24">
        <f t="shared" si="26"/>
        <v>13.098203932545919</v>
      </c>
      <c r="Q85" s="24">
        <f t="shared" si="26"/>
        <v>-60.144556997920809</v>
      </c>
      <c r="R85" s="24">
        <f t="shared" si="26"/>
        <v>-129.31341606705638</v>
      </c>
      <c r="S85" s="24">
        <f t="shared" si="26"/>
        <v>-189.513910328381</v>
      </c>
      <c r="T85" s="24">
        <f t="shared" si="26"/>
        <v>-237.28206745464021</v>
      </c>
      <c r="U85" s="24">
        <f t="shared" si="26"/>
        <v>-268.76858469370762</v>
      </c>
      <c r="V85" s="24">
        <f t="shared" si="26"/>
        <v>-280.02988120220846</v>
      </c>
    </row>
    <row r="86" spans="8:22" ht="21" thickBot="1" x14ac:dyDescent="0.3">
      <c r="I86" s="9" t="s">
        <v>15</v>
      </c>
      <c r="J86" s="24">
        <f>188.48*SIN($H$85/2)*SIN($H$85/2-PI()/6+J76)*(1-$H$85/2*COS($H$85/2)/SIN($H$85/2))</f>
        <v>-0.1585255753200816</v>
      </c>
      <c r="K86" s="24">
        <f t="shared" ref="K86:V86" si="27">188.48*SIN($H$85/2)*SIN($H$85/2-PI()/6+K76)*(1-$H$85/2*COS($H$85/2)/SIN($H$85/2))</f>
        <v>0.82964676901489698</v>
      </c>
      <c r="L86" s="24">
        <f t="shared" si="27"/>
        <v>1.7616228474657647</v>
      </c>
      <c r="M86" s="24">
        <f t="shared" si="27"/>
        <v>2.5742751008612332</v>
      </c>
      <c r="N86" s="24">
        <f t="shared" si="27"/>
        <v>3.2125583897410976</v>
      </c>
      <c r="O86" s="24">
        <f t="shared" si="27"/>
        <v>3.633238486297941</v>
      </c>
      <c r="P86" s="24">
        <f t="shared" si="27"/>
        <v>3.8078205521967301</v>
      </c>
      <c r="Q86" s="24">
        <f t="shared" si="27"/>
        <v>3.7244792413260179</v>
      </c>
      <c r="R86" s="24">
        <f t="shared" si="27"/>
        <v>3.3888596916405755</v>
      </c>
      <c r="S86" s="24">
        <f t="shared" si="27"/>
        <v>2.8262544997445338</v>
      </c>
      <c r="T86" s="24">
        <f t="shared" si="27"/>
        <v>2.0672671356292183</v>
      </c>
      <c r="U86" s="24">
        <f t="shared" si="27"/>
        <v>1.1708124272607101</v>
      </c>
      <c r="V86" s="24">
        <f t="shared" si="27"/>
        <v>0.49487883989725939</v>
      </c>
    </row>
    <row r="87" spans="8:22" ht="23.25" thickBot="1" x14ac:dyDescent="0.3">
      <c r="I87" s="9" t="s">
        <v>16</v>
      </c>
      <c r="J87" s="24">
        <f>J85/1.258</f>
        <v>224.3049776653414</v>
      </c>
      <c r="K87" s="24">
        <f t="shared" ref="K87:V87" si="28">K85/1.258</f>
        <v>219.11748587269756</v>
      </c>
      <c r="L87" s="24">
        <f t="shared" si="28"/>
        <v>199.08803367492757</v>
      </c>
      <c r="M87" s="24">
        <f t="shared" si="28"/>
        <v>165.57331944446688</v>
      </c>
      <c r="N87" s="24">
        <f t="shared" si="28"/>
        <v>120.84346808538915</v>
      </c>
      <c r="O87" s="24">
        <f t="shared" si="28"/>
        <v>67.928263734522019</v>
      </c>
      <c r="P87" s="24">
        <f t="shared" si="28"/>
        <v>10.411926814424419</v>
      </c>
      <c r="Q87" s="24">
        <f t="shared" si="28"/>
        <v>-47.809663750334508</v>
      </c>
      <c r="R87" s="24">
        <f t="shared" si="28"/>
        <v>-102.79285855886835</v>
      </c>
      <c r="S87" s="24">
        <f t="shared" si="28"/>
        <v>-150.64698754243324</v>
      </c>
      <c r="T87" s="24">
        <f t="shared" si="28"/>
        <v>-188.61849559192385</v>
      </c>
      <c r="U87" s="24">
        <f t="shared" si="28"/>
        <v>-213.64752360390113</v>
      </c>
      <c r="V87" s="24">
        <f t="shared" si="28"/>
        <v>-222.59926963609576</v>
      </c>
    </row>
    <row r="88" spans="8:22" ht="19.5" thickBot="1" x14ac:dyDescent="0.3">
      <c r="I88" s="8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8:22" ht="21" thickBot="1" x14ac:dyDescent="0.3">
      <c r="H89">
        <v>1.05</v>
      </c>
      <c r="I89" s="9" t="s">
        <v>14</v>
      </c>
      <c r="J89" s="24">
        <f>289.9/$H$89*(SIN($H$89+J76-PI()/6)-SIN(J76-PI()/6))</f>
        <v>275.68432330829035</v>
      </c>
      <c r="K89" s="24">
        <f t="shared" ref="K89:V89" si="29">289.9/$H$89*(SIN($H$89+K76-PI()/6)-SIN(K76-PI()/6))</f>
        <v>260.04231217004184</v>
      </c>
      <c r="L89" s="24">
        <f t="shared" si="29"/>
        <v>226.78629051358425</v>
      </c>
      <c r="M89" s="24">
        <f t="shared" si="29"/>
        <v>178.16886065721866</v>
      </c>
      <c r="N89" s="24">
        <f t="shared" si="29"/>
        <v>117.48313253260253</v>
      </c>
      <c r="O89" s="24">
        <f t="shared" si="29"/>
        <v>48.839664319949172</v>
      </c>
      <c r="P89" s="24">
        <f t="shared" si="29"/>
        <v>-23.111966913785405</v>
      </c>
      <c r="Q89" s="24">
        <f t="shared" si="29"/>
        <v>-93.498105113256614</v>
      </c>
      <c r="R89" s="24">
        <f t="shared" si="29"/>
        <v>-157.5511331617127</v>
      </c>
      <c r="S89" s="24">
        <f t="shared" si="29"/>
        <v>-210.75312018742989</v>
      </c>
      <c r="T89" s="24">
        <f t="shared" si="29"/>
        <v>-250.02614055188593</v>
      </c>
      <c r="U89" s="24">
        <f t="shared" si="29"/>
        <v>-272.18430944195285</v>
      </c>
      <c r="V89" s="24">
        <f t="shared" si="29"/>
        <v>-276.7650426526377</v>
      </c>
    </row>
    <row r="90" spans="8:22" ht="21" thickBot="1" x14ac:dyDescent="0.3">
      <c r="I90" s="9" t="s">
        <v>15</v>
      </c>
      <c r="J90" s="24">
        <f>188.48*SIN($H$89/2)*SIN($H$89/2-PI()/6+J76)*(1-$H$89/2*COS($H$89/2)/SIN($H$89/2))</f>
        <v>0.78072241031211453</v>
      </c>
      <c r="K90" s="24">
        <f t="shared" ref="K90:V90" si="30">188.48*SIN($H$89/2)*SIN($H$89/2-PI()/6+K76)*(1-$H$89/2*COS($H$89/2)/SIN($H$89/2))</f>
        <v>3.0273024639621209</v>
      </c>
      <c r="L90" s="24">
        <f t="shared" si="30"/>
        <v>5.0688276671262518</v>
      </c>
      <c r="M90" s="24">
        <f t="shared" si="30"/>
        <v>6.7670149607836816</v>
      </c>
      <c r="N90" s="24">
        <f t="shared" si="30"/>
        <v>8.0068373379725131</v>
      </c>
      <c r="O90" s="24">
        <f t="shared" si="30"/>
        <v>8.7043152177919456</v>
      </c>
      <c r="P90" s="24">
        <f t="shared" si="30"/>
        <v>8.8122048166867675</v>
      </c>
      <c r="Q90" s="24">
        <f t="shared" si="30"/>
        <v>8.3231982142117307</v>
      </c>
      <c r="R90" s="24">
        <f t="shared" si="30"/>
        <v>7.2704183562735567</v>
      </c>
      <c r="S90" s="24">
        <f t="shared" si="30"/>
        <v>5.731912235785785</v>
      </c>
      <c r="T90" s="24">
        <f t="shared" si="30"/>
        <v>3.7921368371301734</v>
      </c>
      <c r="U90" s="24">
        <f t="shared" si="30"/>
        <v>1.6022371698936284</v>
      </c>
      <c r="V90" s="24">
        <f t="shared" si="30"/>
        <v>1.6928259974797997E-3</v>
      </c>
    </row>
    <row r="91" spans="8:22" ht="22.5" x14ac:dyDescent="0.25">
      <c r="I91" s="10" t="s">
        <v>16</v>
      </c>
      <c r="J91" s="24">
        <f>J89/1.258</f>
        <v>219.14493108767118</v>
      </c>
      <c r="K91" s="24">
        <f t="shared" ref="K91:V91" si="31">K89/1.258</f>
        <v>206.71089997618589</v>
      </c>
      <c r="L91" s="24">
        <f t="shared" si="31"/>
        <v>180.27527067852483</v>
      </c>
      <c r="M91" s="24">
        <f t="shared" si="31"/>
        <v>141.62866506933122</v>
      </c>
      <c r="N91" s="24">
        <f t="shared" si="31"/>
        <v>93.388817593483722</v>
      </c>
      <c r="O91" s="24">
        <f t="shared" si="31"/>
        <v>38.823262575476292</v>
      </c>
      <c r="P91" s="24">
        <f t="shared" si="31"/>
        <v>-18.371992777253901</v>
      </c>
      <c r="Q91" s="24">
        <f t="shared" si="31"/>
        <v>-74.322818055052949</v>
      </c>
      <c r="R91" s="24">
        <f t="shared" si="31"/>
        <v>-125.23937453236303</v>
      </c>
      <c r="S91" s="24">
        <f t="shared" si="31"/>
        <v>-167.53030221576302</v>
      </c>
      <c r="T91" s="24">
        <f t="shared" si="31"/>
        <v>-198.74891935761997</v>
      </c>
      <c r="U91" s="24">
        <f t="shared" si="31"/>
        <v>-216.36272610648081</v>
      </c>
      <c r="V91" s="24">
        <f t="shared" si="31"/>
        <v>-220.0040084679155</v>
      </c>
    </row>
    <row r="92" spans="8:22" ht="19.5" thickBot="1" x14ac:dyDescent="0.3">
      <c r="I92" s="11"/>
      <c r="J92" s="24">
        <v>180</v>
      </c>
      <c r="K92" s="24">
        <v>170</v>
      </c>
      <c r="L92" s="24">
        <v>155</v>
      </c>
      <c r="M92" s="24">
        <v>140</v>
      </c>
      <c r="N92" s="24">
        <v>125</v>
      </c>
      <c r="O92" s="24">
        <v>110</v>
      </c>
      <c r="P92" s="24">
        <v>95</v>
      </c>
      <c r="Q92" s="24">
        <v>80</v>
      </c>
      <c r="R92" s="24">
        <v>65</v>
      </c>
      <c r="S92" s="24">
        <v>50</v>
      </c>
      <c r="T92" s="24">
        <v>35</v>
      </c>
      <c r="U92" s="24">
        <v>20</v>
      </c>
      <c r="V92" s="24">
        <v>5</v>
      </c>
    </row>
    <row r="93" spans="8:22" ht="21" thickBot="1" x14ac:dyDescent="0.35">
      <c r="H93" s="7" t="s">
        <v>12</v>
      </c>
      <c r="I93" s="8" t="s">
        <v>13</v>
      </c>
      <c r="J93" s="24">
        <v>6.28</v>
      </c>
      <c r="K93" s="24">
        <v>6.09</v>
      </c>
      <c r="L93" s="24">
        <v>5.8289999999999997</v>
      </c>
      <c r="M93" s="24">
        <v>5.5679999999999996</v>
      </c>
      <c r="N93" s="24">
        <v>5.3070000000000004</v>
      </c>
      <c r="O93" s="24">
        <v>5.0460000000000003</v>
      </c>
      <c r="P93" s="24">
        <v>4.7850000000000001</v>
      </c>
      <c r="Q93" s="24">
        <v>4.524</v>
      </c>
      <c r="R93" s="24">
        <v>4.2629999999999999</v>
      </c>
      <c r="S93" s="24">
        <v>4.0019999999999998</v>
      </c>
      <c r="T93" s="24">
        <v>3.7410000000000001</v>
      </c>
      <c r="U93" s="24">
        <v>3.48</v>
      </c>
      <c r="V93" s="24">
        <v>3.2189999999999999</v>
      </c>
    </row>
    <row r="94" spans="8:22" ht="21" thickBot="1" x14ac:dyDescent="0.3">
      <c r="H94">
        <v>0.26</v>
      </c>
      <c r="I94" s="9" t="s">
        <v>17</v>
      </c>
      <c r="J94" s="24">
        <f>289.9/$H$77*(SIN($H$77+J93-PI()/6)-SIN(J93-PI()/6))</f>
        <v>266.6247768508785</v>
      </c>
      <c r="K94" s="24">
        <f t="shared" ref="K94:V94" si="32">289.9/$H$77*(SIN($H$77+K93-PI()/6)-SIN(K93-PI()/6))</f>
        <v>240.72775945960748</v>
      </c>
      <c r="L94" s="24">
        <f t="shared" si="32"/>
        <v>191.27145013841044</v>
      </c>
      <c r="M94" s="24">
        <f t="shared" si="32"/>
        <v>128.85933640809094</v>
      </c>
      <c r="N94" s="24">
        <f t="shared" si="32"/>
        <v>57.718913473316576</v>
      </c>
      <c r="O94" s="24">
        <f t="shared" si="32"/>
        <v>-17.331109943528094</v>
      </c>
      <c r="P94" s="24">
        <f t="shared" si="32"/>
        <v>-91.207207662319675</v>
      </c>
      <c r="Q94" s="24">
        <f t="shared" si="32"/>
        <v>-158.9053695609972</v>
      </c>
      <c r="R94" s="24">
        <f t="shared" si="32"/>
        <v>-215.84004905756055</v>
      </c>
      <c r="S94" s="24">
        <f t="shared" si="32"/>
        <v>-258.15476589256815</v>
      </c>
      <c r="T94" s="24">
        <f t="shared" si="32"/>
        <v>-282.9833254795044</v>
      </c>
      <c r="U94" s="24">
        <f t="shared" si="32"/>
        <v>-288.64396108561351</v>
      </c>
      <c r="V94" s="24">
        <f t="shared" si="32"/>
        <v>-274.75324858936068</v>
      </c>
    </row>
    <row r="95" spans="8:22" ht="21" thickBot="1" x14ac:dyDescent="0.3">
      <c r="I95" s="9" t="s">
        <v>15</v>
      </c>
      <c r="J95" s="24">
        <f>188.48*SIN($H$77/2)*SIN($H$77/2-PI()/6+J93)*(1-$H$77/2*COS($H$77/2)/SIN($H$77/2))</f>
        <v>-5.3252261914652668E-2</v>
      </c>
      <c r="K95" s="24">
        <f t="shared" ref="K95:V95" si="33">188.48*SIN($H$77/2)*SIN($H$77/2-PI()/6+K93)*(1-$H$77/2*COS($H$77/2)/SIN($H$77/2))</f>
        <v>-7.6296289135214079E-2</v>
      </c>
      <c r="L95" s="24">
        <f t="shared" si="33"/>
        <v>-0.10332245057142572</v>
      </c>
      <c r="M95" s="24">
        <f t="shared" si="33"/>
        <v>-0.12335004813568508</v>
      </c>
      <c r="N95" s="24">
        <f t="shared" si="33"/>
        <v>-0.1350225090794745</v>
      </c>
      <c r="O95" s="24">
        <f t="shared" si="33"/>
        <v>-0.13754919726315371</v>
      </c>
      <c r="P95" s="24">
        <f t="shared" si="33"/>
        <v>-0.13075896703018636</v>
      </c>
      <c r="Q95" s="24">
        <f t="shared" si="33"/>
        <v>-0.1151117557874755</v>
      </c>
      <c r="R95" s="24">
        <f t="shared" si="33"/>
        <v>-9.1667430066393496E-2</v>
      </c>
      <c r="S95" s="24">
        <f t="shared" si="33"/>
        <v>-6.2013995281895544E-2</v>
      </c>
      <c r="T95" s="24">
        <f t="shared" si="33"/>
        <v>-2.8160031913967681E-2</v>
      </c>
      <c r="U95" s="24">
        <f t="shared" si="33"/>
        <v>7.6013560349314701E-3</v>
      </c>
      <c r="V95" s="24">
        <f t="shared" si="33"/>
        <v>4.2847864831916355E-2</v>
      </c>
    </row>
    <row r="96" spans="8:22" ht="23.25" thickBot="1" x14ac:dyDescent="0.3">
      <c r="I96" s="9" t="s">
        <v>16</v>
      </c>
      <c r="J96" s="24">
        <f>J94/1.258</f>
        <v>211.94338382422774</v>
      </c>
      <c r="K96" s="24">
        <f t="shared" ref="K96:V96" si="34">K94/1.258</f>
        <v>191.3575194432492</v>
      </c>
      <c r="L96" s="24">
        <f t="shared" si="34"/>
        <v>152.04407801145504</v>
      </c>
      <c r="M96" s="24">
        <f t="shared" si="34"/>
        <v>102.43190493488946</v>
      </c>
      <c r="N96" s="24">
        <f t="shared" si="34"/>
        <v>45.881489247469453</v>
      </c>
      <c r="O96" s="24">
        <f t="shared" si="34"/>
        <v>-13.776716966238549</v>
      </c>
      <c r="P96" s="24">
        <f t="shared" si="34"/>
        <v>-72.501754898505311</v>
      </c>
      <c r="Q96" s="24">
        <f t="shared" si="34"/>
        <v>-126.31587405484674</v>
      </c>
      <c r="R96" s="24">
        <f t="shared" si="34"/>
        <v>-171.57396586451554</v>
      </c>
      <c r="S96" s="24">
        <f t="shared" si="34"/>
        <v>-205.21046573336102</v>
      </c>
      <c r="T96" s="24">
        <f t="shared" si="34"/>
        <v>-224.94699958625151</v>
      </c>
      <c r="U96" s="24">
        <f t="shared" si="34"/>
        <v>-229.446709924971</v>
      </c>
      <c r="V96" s="24">
        <f t="shared" si="34"/>
        <v>-218.40480809965078</v>
      </c>
    </row>
    <row r="97" spans="8:37" ht="19.5" thickBot="1" x14ac:dyDescent="0.3">
      <c r="I97" s="8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8:37" ht="21" thickBot="1" x14ac:dyDescent="0.3">
      <c r="H98">
        <v>0.52</v>
      </c>
      <c r="I98" s="9" t="s">
        <v>14</v>
      </c>
      <c r="J98" s="24">
        <f>289.9/$H$81*(SIN($H$81+J93-PI()/6)-SIN(J93-PI()/6))</f>
        <v>276.50438163106008</v>
      </c>
      <c r="K98" s="24">
        <f t="shared" ref="K98:V98" si="35">289.9/$H$81*(SIN($H$81+K93-PI()/6)-SIN(K93-PI()/6))</f>
        <v>257.25671672747518</v>
      </c>
      <c r="L98" s="24">
        <f t="shared" si="35"/>
        <v>215.91951372280067</v>
      </c>
      <c r="M98" s="24">
        <f t="shared" si="35"/>
        <v>159.95696550387007</v>
      </c>
      <c r="N98" s="24">
        <f t="shared" si="35"/>
        <v>93.159704851666376</v>
      </c>
      <c r="O98" s="24">
        <f t="shared" si="35"/>
        <v>20.052255648079882</v>
      </c>
      <c r="P98" s="24">
        <f t="shared" si="35"/>
        <v>-54.413436523551859</v>
      </c>
      <c r="Q98" s="24">
        <f t="shared" si="35"/>
        <v>-125.19342526000173</v>
      </c>
      <c r="R98" s="24">
        <f t="shared" si="35"/>
        <v>-187.49341591099204</v>
      </c>
      <c r="S98" s="24">
        <f t="shared" si="35"/>
        <v>-237.09350794782358</v>
      </c>
      <c r="T98" s="24">
        <f t="shared" si="35"/>
        <v>-270.63403064787178</v>
      </c>
      <c r="U98" s="24">
        <f t="shared" si="35"/>
        <v>-285.84311096595962</v>
      </c>
      <c r="V98" s="24">
        <f t="shared" si="35"/>
        <v>-281.69055924387487</v>
      </c>
      <c r="AA98" s="14" t="s">
        <v>18</v>
      </c>
      <c r="AB98" s="15"/>
      <c r="AC98" s="16" t="s">
        <v>19</v>
      </c>
      <c r="AD98" s="15"/>
      <c r="AE98" s="15"/>
      <c r="AF98" s="15"/>
      <c r="AG98" s="15"/>
      <c r="AH98" s="17"/>
      <c r="AI98" s="17"/>
      <c r="AJ98" s="18"/>
      <c r="AK98" s="19" t="s">
        <v>20</v>
      </c>
    </row>
    <row r="99" spans="8:37" ht="21" thickBot="1" x14ac:dyDescent="0.3">
      <c r="I99" s="9" t="s">
        <v>15</v>
      </c>
      <c r="J99" s="24">
        <f>188.48*SIN($H$81/2)*SIN($H$81/2-PI()/6+J93)*(1-$H$81/2*COS($H$81/2)/SIN($H$81/2))</f>
        <v>-0.28914873719125345</v>
      </c>
      <c r="K99" s="24">
        <f t="shared" ref="K99:V99" si="36">188.48*SIN($H$81/2)*SIN($H$81/2-PI()/6+K93)*(1-$H$81/2*COS($H$81/2)/SIN($H$81/2))</f>
        <v>-0.48375691411054039</v>
      </c>
      <c r="L99" s="24">
        <f t="shared" si="36"/>
        <v>-0.72138072506027617</v>
      </c>
      <c r="M99" s="24">
        <f t="shared" si="36"/>
        <v>-0.91014168914170557</v>
      </c>
      <c r="N99" s="24">
        <f t="shared" si="36"/>
        <v>-1.0372540501484173</v>
      </c>
      <c r="O99" s="24">
        <f t="shared" si="36"/>
        <v>-1.0941078305537451</v>
      </c>
      <c r="P99" s="24">
        <f t="shared" si="36"/>
        <v>-1.0768520298120365</v>
      </c>
      <c r="Q99" s="24">
        <f t="shared" si="36"/>
        <v>-0.98665547253967101</v>
      </c>
      <c r="R99" s="24">
        <f t="shared" si="36"/>
        <v>-0.82962763797963712</v>
      </c>
      <c r="S99" s="24">
        <f t="shared" si="36"/>
        <v>-0.61640483337943996</v>
      </c>
      <c r="T99" s="24">
        <f t="shared" si="36"/>
        <v>-0.36142974189940341</v>
      </c>
      <c r="U99" s="24">
        <f t="shared" si="36"/>
        <v>-8.1973144997099595E-2</v>
      </c>
      <c r="V99" s="24">
        <f t="shared" si="36"/>
        <v>0.20303591691038173</v>
      </c>
      <c r="AA99" s="22">
        <v>0</v>
      </c>
      <c r="AB99" s="20">
        <f t="shared" ref="AB99:AB112" si="37">AA99/78.5</f>
        <v>0</v>
      </c>
      <c r="AC99" s="20">
        <f>ACOS(0.0045*AA99+0.1182)</f>
        <v>1.4523193484296726</v>
      </c>
      <c r="AD99" s="20">
        <f>ACOS(COS(AC99)-0.1006)-AC99</f>
        <v>0.10087606960921147</v>
      </c>
      <c r="AE99" s="20">
        <f>3.14/3*SQRT(1-AD99/2/3.14)</f>
        <v>1.0382262957517465</v>
      </c>
      <c r="AF99" s="20">
        <f>COS(AC99+AD99/2)*COS(AD99/2)</f>
        <v>6.7900000000000058E-2</v>
      </c>
      <c r="AG99" s="20">
        <f>SIN(AC99+AD99/2)*COS(AD99/2)</f>
        <v>0.99641745830628037</v>
      </c>
      <c r="AH99" s="20">
        <f>COS(AD99/2)</f>
        <v>0.99872827196267355</v>
      </c>
      <c r="AI99" s="20">
        <f>SQRT(AE99^2-AH99^2)</f>
        <v>0.28364710464386017</v>
      </c>
      <c r="AJ99" s="21">
        <f>AF99/AE99</f>
        <v>6.540000024834261E-2</v>
      </c>
      <c r="AK99" s="21">
        <f>(AB99+0.08)/(AB99+0.1594)</f>
        <v>0.50188205771643668</v>
      </c>
    </row>
    <row r="100" spans="8:37" ht="23.25" thickBot="1" x14ac:dyDescent="0.3">
      <c r="I100" s="9" t="s">
        <v>16</v>
      </c>
      <c r="J100" s="24">
        <f>J98/1.258</f>
        <v>219.79680574806048</v>
      </c>
      <c r="K100" s="24">
        <f t="shared" ref="K100:V100" si="38">K98/1.258</f>
        <v>204.49659517287375</v>
      </c>
      <c r="L100" s="24">
        <f t="shared" si="38"/>
        <v>171.63713332496079</v>
      </c>
      <c r="M100" s="24">
        <f t="shared" si="38"/>
        <v>127.15180087748018</v>
      </c>
      <c r="N100" s="24">
        <f t="shared" si="38"/>
        <v>74.053819436936706</v>
      </c>
      <c r="O100" s="24">
        <f t="shared" si="38"/>
        <v>15.93978986333854</v>
      </c>
      <c r="P100" s="24">
        <f t="shared" si="38"/>
        <v>-43.253924104572228</v>
      </c>
      <c r="Q100" s="24">
        <f t="shared" si="38"/>
        <v>-99.51782612082809</v>
      </c>
      <c r="R100" s="24">
        <f t="shared" si="38"/>
        <v>-149.04087115341179</v>
      </c>
      <c r="S100" s="24">
        <f t="shared" si="38"/>
        <v>-188.46860727171986</v>
      </c>
      <c r="T100" s="24">
        <f t="shared" si="38"/>
        <v>-215.13039002215564</v>
      </c>
      <c r="U100" s="24">
        <f t="shared" si="38"/>
        <v>-227.22027898724932</v>
      </c>
      <c r="V100" s="24">
        <f t="shared" si="38"/>
        <v>-223.91936346889895</v>
      </c>
      <c r="AA100" s="22">
        <f t="shared" ref="AA100:AA111" si="39">AA101-5.6</f>
        <v>5.6999999999999993</v>
      </c>
      <c r="AB100" s="20">
        <f t="shared" si="37"/>
        <v>7.2611464968152864E-2</v>
      </c>
      <c r="AC100" s="20">
        <f t="shared" ref="AC100:AC113" si="40">ACOS(0.0045*AA100+0.1182)</f>
        <v>1.4264455389944002</v>
      </c>
      <c r="AD100" s="20">
        <f t="shared" ref="AD100:AD113" si="41">ACOS(COS(AC100)-0.1006)-AC100</f>
        <v>0.10108729279992756</v>
      </c>
      <c r="AE100" s="20">
        <f t="shared" ref="AE100:AE113" si="42">3.14/3*SQRT(1-AD100/2/3.14)</f>
        <v>1.0382085505707583</v>
      </c>
      <c r="AF100" s="20">
        <f t="shared" ref="AF100:AF113" si="43">COS(AC100+AD100/2)*COS(AD100/2)</f>
        <v>9.3550000000000078E-2</v>
      </c>
      <c r="AG100" s="20">
        <f t="shared" ref="AG100:AG113" si="44">SIN(AC100+AD100/2)*COS(AD100/2)</f>
        <v>0.99433189227606356</v>
      </c>
      <c r="AH100" s="20">
        <f t="shared" ref="AH100:AH113" si="45">COS(AD100/2)</f>
        <v>0.99872294180983812</v>
      </c>
      <c r="AI100" s="20">
        <f t="shared" ref="AI100:AI113" si="46">SQRT(AE100^2-AH100^2)</f>
        <v>0.28360091674911353</v>
      </c>
      <c r="AJ100" s="21">
        <f t="shared" ref="AJ100:AJ113" si="47">AF100/AE100</f>
        <v>9.0107136902860874E-2</v>
      </c>
      <c r="AK100" s="21">
        <f t="shared" ref="AK100:AK113" si="48">(AB100+0.08)/(AB100+0.1594)</f>
        <v>0.65777553272680356</v>
      </c>
    </row>
    <row r="101" spans="8:37" ht="19.5" thickBot="1" x14ac:dyDescent="0.3">
      <c r="I101" s="8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AA101" s="22">
        <f t="shared" si="39"/>
        <v>11.299999999999999</v>
      </c>
      <c r="AB101" s="20">
        <f t="shared" si="37"/>
        <v>0.14394904458598726</v>
      </c>
      <c r="AC101" s="20">
        <f t="shared" si="40"/>
        <v>1.4009306100615313</v>
      </c>
      <c r="AD101" s="20">
        <f t="shared" si="41"/>
        <v>0.10136215108332669</v>
      </c>
      <c r="AE101" s="20">
        <f t="shared" si="42"/>
        <v>1.0381854588548649</v>
      </c>
      <c r="AF101" s="20">
        <f t="shared" si="43"/>
        <v>0.11875000000000008</v>
      </c>
      <c r="AG101" s="20">
        <f t="shared" si="44"/>
        <v>0.99163101227991346</v>
      </c>
      <c r="AH101" s="20">
        <f t="shared" si="45"/>
        <v>0.99871598916573168</v>
      </c>
      <c r="AI101" s="20">
        <f t="shared" si="46"/>
        <v>0.28354086118653254</v>
      </c>
      <c r="AJ101" s="21">
        <f t="shared" si="47"/>
        <v>0.11438226088331387</v>
      </c>
      <c r="AK101" s="21">
        <f t="shared" si="48"/>
        <v>0.73825531539627687</v>
      </c>
    </row>
    <row r="102" spans="8:37" ht="21" thickBot="1" x14ac:dyDescent="0.3">
      <c r="H102">
        <v>0.79</v>
      </c>
      <c r="I102" s="9" t="s">
        <v>14</v>
      </c>
      <c r="J102" s="24">
        <f>289.9/$H$85*(SIN($H$85+J93-PI()/6)-SIN(J93-PI()/6))</f>
        <v>279.97113162133877</v>
      </c>
      <c r="K102" s="24">
        <f t="shared" ref="K102:V102" si="49">289.9/$H$85*(SIN($H$85+K93-PI()/6)-SIN(K93-PI()/6))</f>
        <v>267.92412793199577</v>
      </c>
      <c r="L102" s="24">
        <f t="shared" si="49"/>
        <v>235.80195316792398</v>
      </c>
      <c r="M102" s="24">
        <f t="shared" si="49"/>
        <v>187.70769275112136</v>
      </c>
      <c r="N102" s="24">
        <f t="shared" si="49"/>
        <v>126.89901964172209</v>
      </c>
      <c r="O102" s="24">
        <f t="shared" si="49"/>
        <v>57.494819719524081</v>
      </c>
      <c r="P102" s="24">
        <f t="shared" si="49"/>
        <v>-15.803801655979701</v>
      </c>
      <c r="Q102" s="24">
        <f t="shared" si="49"/>
        <v>-88.031949821669429</v>
      </c>
      <c r="R102" s="24">
        <f t="shared" si="49"/>
        <v>-154.29723880049175</v>
      </c>
      <c r="S102" s="24">
        <f t="shared" si="49"/>
        <v>-210.11117790289362</v>
      </c>
      <c r="T102" s="24">
        <f t="shared" si="49"/>
        <v>-251.69320041183408</v>
      </c>
      <c r="U102" s="24">
        <f t="shared" si="49"/>
        <v>-276.22674091636583</v>
      </c>
      <c r="V102" s="24">
        <f t="shared" si="49"/>
        <v>-282.05001585177018</v>
      </c>
      <c r="AA102" s="22">
        <f t="shared" si="39"/>
        <v>16.899999999999999</v>
      </c>
      <c r="AB102" s="20">
        <f t="shared" si="37"/>
        <v>0.21528662420382164</v>
      </c>
      <c r="AC102" s="20">
        <f t="shared" si="40"/>
        <v>1.3753034979516201</v>
      </c>
      <c r="AD102" s="20">
        <f t="shared" si="41"/>
        <v>0.10170539563222691</v>
      </c>
      <c r="AE102" s="20">
        <f t="shared" si="42"/>
        <v>1.0381566210707538</v>
      </c>
      <c r="AF102" s="20">
        <f t="shared" si="43"/>
        <v>0.14394999999999997</v>
      </c>
      <c r="AG102" s="20">
        <f t="shared" si="44"/>
        <v>0.9882786191064622</v>
      </c>
      <c r="AH102" s="20">
        <f t="shared" si="45"/>
        <v>0.99870728017922039</v>
      </c>
      <c r="AI102" s="20">
        <f t="shared" si="46"/>
        <v>0.28346593867706371</v>
      </c>
      <c r="AJ102" s="21">
        <f t="shared" si="47"/>
        <v>0.13865923221828519</v>
      </c>
      <c r="AK102" s="21">
        <f t="shared" si="48"/>
        <v>0.78808957974222205</v>
      </c>
    </row>
    <row r="103" spans="8:37" ht="21" thickBot="1" x14ac:dyDescent="0.3">
      <c r="I103" s="9" t="s">
        <v>15</v>
      </c>
      <c r="J103" s="24">
        <f>188.48*SIN($H$85/2)*SIN($H$85/2-PI()/6+J93)*(1-$H$85/2*COS($H$85/2)/SIN($H$85/2))</f>
        <v>-0.50089790250031219</v>
      </c>
      <c r="K103" s="24">
        <f t="shared" ref="K103:V103" si="50">188.48*SIN($H$85/2)*SIN($H$85/2-PI()/6+K93)*(1-$H$85/2*COS($H$85/2)/SIN($H$85/2))</f>
        <v>-1.20555695567459</v>
      </c>
      <c r="L103" s="24">
        <f t="shared" si="50"/>
        <v>-2.0978937508412203</v>
      </c>
      <c r="M103" s="24">
        <f t="shared" si="50"/>
        <v>-2.8481293537632619</v>
      </c>
      <c r="N103" s="24">
        <f t="shared" si="50"/>
        <v>-3.4054464274822465</v>
      </c>
      <c r="O103" s="24">
        <f t="shared" si="50"/>
        <v>-3.7320950046311556</v>
      </c>
      <c r="P103" s="24">
        <f t="shared" si="50"/>
        <v>-3.8059494879345088</v>
      </c>
      <c r="Q103" s="24">
        <f t="shared" si="50"/>
        <v>-3.6220073313263734</v>
      </c>
      <c r="R103" s="24">
        <f t="shared" si="50"/>
        <v>-3.1927278882642707</v>
      </c>
      <c r="S103" s="24">
        <f t="shared" si="50"/>
        <v>-2.5471884752904508</v>
      </c>
      <c r="T103" s="24">
        <f t="shared" si="50"/>
        <v>-1.7291148150196425</v>
      </c>
      <c r="U103" s="24">
        <f t="shared" si="50"/>
        <v>-0.79391926683456226</v>
      </c>
      <c r="V103" s="24">
        <f t="shared" si="50"/>
        <v>0.19505253876007614</v>
      </c>
      <c r="AA103" s="22">
        <f t="shared" si="39"/>
        <v>22.5</v>
      </c>
      <c r="AB103" s="20">
        <f t="shared" si="37"/>
        <v>0.28662420382165604</v>
      </c>
      <c r="AC103" s="20">
        <f t="shared" si="40"/>
        <v>1.3495456339899481</v>
      </c>
      <c r="AD103" s="20">
        <f t="shared" si="41"/>
        <v>0.10211910009593472</v>
      </c>
      <c r="AE103" s="20">
        <f t="shared" si="42"/>
        <v>1.0381218625131199</v>
      </c>
      <c r="AF103" s="20">
        <f t="shared" si="43"/>
        <v>0.16914999999999994</v>
      </c>
      <c r="AG103" s="20">
        <f t="shared" si="44"/>
        <v>0.98426798417882777</v>
      </c>
      <c r="AH103" s="20">
        <f t="shared" si="45"/>
        <v>0.99869674435208466</v>
      </c>
      <c r="AI103" s="20">
        <f t="shared" si="46"/>
        <v>0.28337574745954491</v>
      </c>
      <c r="AJ103" s="21">
        <f t="shared" si="47"/>
        <v>0.1629384816061151</v>
      </c>
      <c r="AK103" s="21">
        <f t="shared" si="48"/>
        <v>0.82198275492746964</v>
      </c>
    </row>
    <row r="104" spans="8:37" ht="23.25" thickBot="1" x14ac:dyDescent="0.3">
      <c r="I104" s="9" t="s">
        <v>16</v>
      </c>
      <c r="J104" s="24">
        <f>J102/1.258</f>
        <v>222.55256885639011</v>
      </c>
      <c r="K104" s="24">
        <f t="shared" ref="K104:V104" si="51">K102/1.258</f>
        <v>212.97625431796166</v>
      </c>
      <c r="L104" s="24">
        <f t="shared" si="51"/>
        <v>187.44193415574244</v>
      </c>
      <c r="M104" s="24">
        <f t="shared" si="51"/>
        <v>149.21120250486595</v>
      </c>
      <c r="N104" s="24">
        <f t="shared" si="51"/>
        <v>100.87362451647225</v>
      </c>
      <c r="O104" s="24">
        <f t="shared" si="51"/>
        <v>45.703354308047757</v>
      </c>
      <c r="P104" s="24">
        <f t="shared" si="51"/>
        <v>-12.562640426056996</v>
      </c>
      <c r="Q104" s="24">
        <f t="shared" si="51"/>
        <v>-69.977702560945488</v>
      </c>
      <c r="R104" s="24">
        <f t="shared" si="51"/>
        <v>-122.65281303695689</v>
      </c>
      <c r="S104" s="24">
        <f t="shared" si="51"/>
        <v>-167.020014231235</v>
      </c>
      <c r="T104" s="24">
        <f t="shared" si="51"/>
        <v>-200.07408617792854</v>
      </c>
      <c r="U104" s="24">
        <f t="shared" si="51"/>
        <v>-219.57610565688859</v>
      </c>
      <c r="V104" s="24">
        <f t="shared" si="51"/>
        <v>-224.20510004115278</v>
      </c>
      <c r="AA104" s="22">
        <f t="shared" si="39"/>
        <v>28.1</v>
      </c>
      <c r="AB104" s="20">
        <f t="shared" si="37"/>
        <v>0.35796178343949048</v>
      </c>
      <c r="AC104" s="20">
        <f t="shared" si="40"/>
        <v>1.323637620040842</v>
      </c>
      <c r="AD104" s="20">
        <f t="shared" si="41"/>
        <v>0.10260581402271085</v>
      </c>
      <c r="AE104" s="20">
        <f t="shared" si="42"/>
        <v>1.0380809683676651</v>
      </c>
      <c r="AF104" s="20">
        <f t="shared" si="43"/>
        <v>0.19434999999999988</v>
      </c>
      <c r="AG104" s="20">
        <f t="shared" si="44"/>
        <v>0.97959093377937112</v>
      </c>
      <c r="AH104" s="20">
        <f t="shared" si="45"/>
        <v>0.99868429448086349</v>
      </c>
      <c r="AI104" s="20">
        <f t="shared" si="46"/>
        <v>0.2832697951501521</v>
      </c>
      <c r="AJ104" s="21">
        <f t="shared" si="47"/>
        <v>0.18722046345344948</v>
      </c>
      <c r="AK104" s="21">
        <f t="shared" si="48"/>
        <v>0.8465290585011167</v>
      </c>
    </row>
    <row r="105" spans="8:37" ht="19.5" thickBot="1" x14ac:dyDescent="0.3">
      <c r="I105" s="8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AA105" s="22">
        <f t="shared" si="39"/>
        <v>33.700000000000003</v>
      </c>
      <c r="AB105" s="20">
        <f t="shared" si="37"/>
        <v>0.42929936305732486</v>
      </c>
      <c r="AC105" s="20">
        <f t="shared" si="40"/>
        <v>1.2975590777612314</v>
      </c>
      <c r="AD105" s="20">
        <f t="shared" si="41"/>
        <v>0.10316860822885054</v>
      </c>
      <c r="AE105" s="20">
        <f t="shared" si="42"/>
        <v>1.0380336798796668</v>
      </c>
      <c r="AF105" s="20">
        <f t="shared" si="43"/>
        <v>0.21955000000000022</v>
      </c>
      <c r="AG105" s="20">
        <f t="shared" si="44"/>
        <v>0.97423776175692067</v>
      </c>
      <c r="AH105" s="20">
        <f t="shared" si="45"/>
        <v>0.99866982478351407</v>
      </c>
      <c r="AI105" s="20">
        <f t="shared" si="46"/>
        <v>0.28314749095018993</v>
      </c>
      <c r="AJ105" s="21">
        <f t="shared" si="47"/>
        <v>0.21150566138225049</v>
      </c>
      <c r="AK105" s="21">
        <f t="shared" si="48"/>
        <v>0.8651264040992882</v>
      </c>
    </row>
    <row r="106" spans="8:37" ht="21" thickBot="1" x14ac:dyDescent="0.3">
      <c r="H106">
        <v>1.05</v>
      </c>
      <c r="I106" s="9" t="s">
        <v>14</v>
      </c>
      <c r="J106" s="24">
        <f>289.9/$H$89*(SIN($H$89+J93-PI()/6)-SIN(J93-PI()/6))</f>
        <v>276.76460725895828</v>
      </c>
      <c r="K106" s="24">
        <f t="shared" ref="K106:V106" si="52">289.9/$H$89*(SIN($H$89+K93-PI()/6)-SIN(K93-PI()/6))</f>
        <v>271.69076332028413</v>
      </c>
      <c r="L106" s="24">
        <f t="shared" si="52"/>
        <v>248.8761629000881</v>
      </c>
      <c r="M106" s="24">
        <f t="shared" si="52"/>
        <v>209.20389299344646</v>
      </c>
      <c r="N106" s="24">
        <f t="shared" si="52"/>
        <v>155.36116159195683</v>
      </c>
      <c r="O106" s="24">
        <f t="shared" si="52"/>
        <v>90.995015321687916</v>
      </c>
      <c r="P106" s="24">
        <f t="shared" si="52"/>
        <v>20.465306115811998</v>
      </c>
      <c r="Q106" s="24">
        <f t="shared" si="52"/>
        <v>-51.450624102229696</v>
      </c>
      <c r="R106" s="24">
        <f t="shared" si="52"/>
        <v>-119.88153749150032</v>
      </c>
      <c r="S106" s="24">
        <f t="shared" si="52"/>
        <v>-180.19225442238243</v>
      </c>
      <c r="T106" s="24">
        <f t="shared" si="52"/>
        <v>-228.29761816204902</v>
      </c>
      <c r="U106" s="24">
        <f t="shared" si="52"/>
        <v>-260.93920366489192</v>
      </c>
      <c r="V106" s="24">
        <f t="shared" si="52"/>
        <v>-275.90602755062895</v>
      </c>
      <c r="AA106" s="22">
        <f t="shared" si="39"/>
        <v>39.300000000000004</v>
      </c>
      <c r="AB106" s="20">
        <f t="shared" si="37"/>
        <v>0.50063694267515924</v>
      </c>
      <c r="AC106" s="20">
        <f t="shared" si="40"/>
        <v>1.2712884789278338</v>
      </c>
      <c r="AD106" s="20">
        <f t="shared" si="41"/>
        <v>0.10381113134392606</v>
      </c>
      <c r="AE106" s="20">
        <f t="shared" si="42"/>
        <v>1.0379796895781106</v>
      </c>
      <c r="AF106" s="20">
        <f t="shared" si="43"/>
        <v>0.24475000000000025</v>
      </c>
      <c r="AG106" s="20">
        <f t="shared" si="44"/>
        <v>0.9681971227144216</v>
      </c>
      <c r="AH106" s="20">
        <f t="shared" si="45"/>
        <v>0.99865320854262762</v>
      </c>
      <c r="AI106" s="20">
        <f t="shared" si="46"/>
        <v>0.28300813600351837</v>
      </c>
      <c r="AJ106" s="21">
        <f t="shared" si="47"/>
        <v>0.23579459449681475</v>
      </c>
      <c r="AK106" s="21">
        <f t="shared" si="48"/>
        <v>0.87970370313184554</v>
      </c>
    </row>
    <row r="107" spans="8:37" ht="21" thickBot="1" x14ac:dyDescent="0.3">
      <c r="I107" s="9" t="s">
        <v>15</v>
      </c>
      <c r="J107" s="24">
        <f>188.48*SIN($H$89/2)*SIN($H$89/2-PI()/6+K93)*(1-$H$89/2*COS($H$89/2)/SIN($H$89/2))</f>
        <v>-1.6855868952386572</v>
      </c>
      <c r="K107" s="24">
        <f t="shared" ref="K107:V107" si="53">188.48*SIN($H$89/2)*SIN($H$89/2-PI()/6+L93)*(1-$H$89/2*COS($H$89/2)/SIN($H$89/2))</f>
        <v>-3.8685944136017891</v>
      </c>
      <c r="L107" s="24">
        <f t="shared" si="53"/>
        <v>-5.7895620272923711</v>
      </c>
      <c r="M107" s="24">
        <f t="shared" si="53"/>
        <v>-7.3183726662446631</v>
      </c>
      <c r="N107" s="24">
        <f t="shared" si="53"/>
        <v>-8.3514720801901792</v>
      </c>
      <c r="O107" s="24">
        <f t="shared" si="53"/>
        <v>-8.818883103521749</v>
      </c>
      <c r="P107" s="24">
        <f t="shared" si="53"/>
        <v>-8.6889455705817724</v>
      </c>
      <c r="Q107" s="24">
        <f t="shared" si="53"/>
        <v>-7.9704608224013143</v>
      </c>
      <c r="R107" s="24">
        <f t="shared" si="53"/>
        <v>-6.7120955463591114</v>
      </c>
      <c r="S107" s="24">
        <f t="shared" si="53"/>
        <v>-4.9990853297832123</v>
      </c>
      <c r="T107" s="24">
        <f>188.48*SIN($H$89/2)*SIN($H$89/2-PI()/6+U93)*(1-$H$89/2*COS($H$89/2)/SIN($H$89/2))</f>
        <v>-2.9474612128561706</v>
      </c>
      <c r="U107" s="24">
        <f t="shared" si="53"/>
        <v>-0.69619030625086342</v>
      </c>
      <c r="V107" s="24">
        <f t="shared" si="53"/>
        <v>1.2391152871800057E-2</v>
      </c>
      <c r="AA107" s="22">
        <f t="shared" si="39"/>
        <v>44.900000000000006</v>
      </c>
      <c r="AB107" s="20">
        <f t="shared" si="37"/>
        <v>0.57197452229299373</v>
      </c>
      <c r="AC107" s="20">
        <f t="shared" si="40"/>
        <v>1.2448029525301851</v>
      </c>
      <c r="AD107" s="20">
        <f t="shared" si="41"/>
        <v>0.10453767967182825</v>
      </c>
      <c r="AE107" s="20">
        <f t="shared" si="42"/>
        <v>1.0379186353742993</v>
      </c>
      <c r="AF107" s="20">
        <f t="shared" si="43"/>
        <v>0.26995000000000008</v>
      </c>
      <c r="AG107" s="20">
        <f t="shared" si="44"/>
        <v>0.96145590277193627</v>
      </c>
      <c r="AH107" s="20">
        <f t="shared" si="45"/>
        <v>0.99863429516264812</v>
      </c>
      <c r="AI107" s="20">
        <f t="shared" si="46"/>
        <v>0.28285091158108133</v>
      </c>
      <c r="AJ107" s="21">
        <f t="shared" si="47"/>
        <v>0.26008782461319752</v>
      </c>
      <c r="AK107" s="21">
        <f t="shared" si="48"/>
        <v>0.89143729022571583</v>
      </c>
    </row>
    <row r="108" spans="8:37" ht="23.25" thickBot="1" x14ac:dyDescent="0.3">
      <c r="I108" s="10" t="s">
        <v>16</v>
      </c>
      <c r="J108" s="24">
        <f>J106/1.258</f>
        <v>220.00366236801136</v>
      </c>
      <c r="K108" s="24">
        <f t="shared" ref="K108:V108" si="54">K106/1.258</f>
        <v>215.97040009561536</v>
      </c>
      <c r="L108" s="24">
        <f t="shared" si="54"/>
        <v>197.83478767892535</v>
      </c>
      <c r="M108" s="24">
        <f t="shared" si="54"/>
        <v>166.29880206156315</v>
      </c>
      <c r="N108" s="24">
        <f t="shared" si="54"/>
        <v>123.49853862635678</v>
      </c>
      <c r="O108" s="24">
        <f t="shared" si="54"/>
        <v>72.333080541882282</v>
      </c>
      <c r="P108" s="24">
        <f t="shared" si="54"/>
        <v>16.268128867895069</v>
      </c>
      <c r="Q108" s="24">
        <f t="shared" si="54"/>
        <v>-40.898747299069711</v>
      </c>
      <c r="R108" s="24">
        <f t="shared" si="54"/>
        <v>-95.295339818362734</v>
      </c>
      <c r="S108" s="24">
        <f t="shared" si="54"/>
        <v>-143.23708618631355</v>
      </c>
      <c r="T108" s="24">
        <f t="shared" si="54"/>
        <v>-181.47664400798809</v>
      </c>
      <c r="U108" s="24">
        <f t="shared" si="54"/>
        <v>-207.42385029005717</v>
      </c>
      <c r="V108" s="24">
        <f t="shared" si="54"/>
        <v>-219.32116657442683</v>
      </c>
      <c r="AA108" s="22">
        <f t="shared" si="39"/>
        <v>50.500000000000007</v>
      </c>
      <c r="AB108" s="20">
        <f t="shared" si="37"/>
        <v>0.6433121019108281</v>
      </c>
      <c r="AC108" s="20">
        <f t="shared" si="40"/>
        <v>1.2180780633390198</v>
      </c>
      <c r="AD108" s="20">
        <f t="shared" si="41"/>
        <v>0.10535328314269776</v>
      </c>
      <c r="AE108" s="20">
        <f t="shared" si="42"/>
        <v>1.0378500933000319</v>
      </c>
      <c r="AF108" s="20">
        <f t="shared" si="43"/>
        <v>0.29515000000000025</v>
      </c>
      <c r="AG108" s="20">
        <f t="shared" si="44"/>
        <v>0.95399906422451131</v>
      </c>
      <c r="AH108" s="20">
        <f t="shared" si="45"/>
        <v>0.99861290650644174</v>
      </c>
      <c r="AI108" s="20">
        <f t="shared" si="46"/>
        <v>0.28267486467962</v>
      </c>
      <c r="AJ108" s="21">
        <f t="shared" si="47"/>
        <v>0.28438596470278044</v>
      </c>
      <c r="AK108" s="21">
        <f t="shared" si="48"/>
        <v>0.90108533332063745</v>
      </c>
    </row>
    <row r="109" spans="8:37" ht="19.5" thickBot="1" x14ac:dyDescent="0.3">
      <c r="AA109" s="22">
        <f t="shared" si="39"/>
        <v>56.100000000000009</v>
      </c>
      <c r="AB109" s="20">
        <f t="shared" si="37"/>
        <v>0.71464968152866248</v>
      </c>
      <c r="AC109" s="20">
        <f t="shared" si="40"/>
        <v>1.1910875553792575</v>
      </c>
      <c r="AD109" s="20">
        <f t="shared" si="41"/>
        <v>0.10626381095813975</v>
      </c>
      <c r="AE109" s="20">
        <f t="shared" si="42"/>
        <v>1.0377735685803378</v>
      </c>
      <c r="AF109" s="20">
        <f t="shared" si="43"/>
        <v>0.3203500000000003</v>
      </c>
      <c r="AG109" s="20">
        <f t="shared" si="44"/>
        <v>0.94580945943795314</v>
      </c>
      <c r="AH109" s="20">
        <f t="shared" si="45"/>
        <v>0.99858883233406592</v>
      </c>
      <c r="AI109" s="20">
        <f t="shared" si="46"/>
        <v>0.2824788905062745</v>
      </c>
      <c r="AJ109" s="21">
        <f t="shared" si="47"/>
        <v>0.30868968886751991</v>
      </c>
      <c r="AK109" s="21">
        <f t="shared" si="48"/>
        <v>0.90915848185982517</v>
      </c>
    </row>
    <row r="110" spans="8:37" ht="19.5" thickBot="1" x14ac:dyDescent="0.3">
      <c r="AA110" s="22">
        <f t="shared" si="39"/>
        <v>61.70000000000001</v>
      </c>
      <c r="AB110" s="20">
        <f t="shared" si="37"/>
        <v>0.78598726114649697</v>
      </c>
      <c r="AC110" s="20">
        <f t="shared" si="40"/>
        <v>1.1638030520581206</v>
      </c>
      <c r="AD110" s="20">
        <f t="shared" si="41"/>
        <v>0.10727610162398449</v>
      </c>
      <c r="AE110" s="20">
        <f t="shared" si="42"/>
        <v>1.0376884846432235</v>
      </c>
      <c r="AF110" s="20">
        <f t="shared" si="43"/>
        <v>0.34555000000000019</v>
      </c>
      <c r="AG110" s="20">
        <f t="shared" si="44"/>
        <v>0.93686760807894509</v>
      </c>
      <c r="AH110" s="20">
        <f t="shared" si="45"/>
        <v>0.99856182460955512</v>
      </c>
      <c r="AI110" s="20">
        <f t="shared" si="46"/>
        <v>0.2822617111717165</v>
      </c>
      <c r="AJ110" s="21">
        <f t="shared" si="47"/>
        <v>0.33299974425254097</v>
      </c>
      <c r="AK110" s="21">
        <f t="shared" si="48"/>
        <v>0.91601325376046483</v>
      </c>
    </row>
    <row r="111" spans="8:37" ht="19.5" thickBot="1" x14ac:dyDescent="0.3">
      <c r="AA111" s="22">
        <f t="shared" si="39"/>
        <v>67.300000000000011</v>
      </c>
      <c r="AB111" s="20">
        <f t="shared" si="37"/>
        <v>0.85732484076433135</v>
      </c>
      <c r="AC111" s="20">
        <f t="shared" si="40"/>
        <v>1.1361937024798416</v>
      </c>
      <c r="AD111" s="20">
        <f t="shared" si="41"/>
        <v>0.10839812352453104</v>
      </c>
      <c r="AE111" s="20">
        <f t="shared" si="42"/>
        <v>1.0375941695451329</v>
      </c>
      <c r="AF111" s="20">
        <f t="shared" si="43"/>
        <v>0.37075000000000014</v>
      </c>
      <c r="AG111" s="20">
        <f t="shared" si="44"/>
        <v>0.92715143016381674</v>
      </c>
      <c r="AH111" s="20">
        <f t="shared" si="45"/>
        <v>0.99853159036397576</v>
      </c>
      <c r="AI111" s="20">
        <f t="shared" si="46"/>
        <v>0.28202184971956223</v>
      </c>
      <c r="AJ111" s="21">
        <f t="shared" si="47"/>
        <v>0.35731696542062474</v>
      </c>
      <c r="AK111" s="21">
        <f t="shared" si="48"/>
        <v>0.92190610790987415</v>
      </c>
    </row>
    <row r="112" spans="8:37" ht="19.5" thickBot="1" x14ac:dyDescent="0.3">
      <c r="AA112" s="22">
        <f>AA113-5.6</f>
        <v>72.900000000000006</v>
      </c>
      <c r="AB112" s="20">
        <f t="shared" si="37"/>
        <v>0.92866242038216573</v>
      </c>
      <c r="AC112" s="20">
        <f t="shared" si="40"/>
        <v>1.108225760517453</v>
      </c>
      <c r="AD112" s="20">
        <f t="shared" si="41"/>
        <v>0.10963917416839308</v>
      </c>
      <c r="AE112" s="20">
        <f t="shared" si="42"/>
        <v>1.0374898391232359</v>
      </c>
      <c r="AF112" s="20">
        <f t="shared" si="43"/>
        <v>0.39595000000000002</v>
      </c>
      <c r="AG112" s="20">
        <f t="shared" si="44"/>
        <v>0.91663592529922511</v>
      </c>
      <c r="AH112" s="20">
        <f t="shared" si="45"/>
        <v>0.9984977826961694</v>
      </c>
      <c r="AI112" s="20">
        <f t="shared" si="46"/>
        <v>0.28175759836212244</v>
      </c>
      <c r="AJ112" s="21">
        <f t="shared" si="47"/>
        <v>0.38164229187498383</v>
      </c>
      <c r="AK112" s="21">
        <f t="shared" si="48"/>
        <v>0.9270262454500432</v>
      </c>
    </row>
    <row r="113" spans="2:37" ht="18.75" x14ac:dyDescent="0.25">
      <c r="AA113" s="23">
        <v>78.5</v>
      </c>
      <c r="AB113" s="20">
        <f>AA113/78.5</f>
        <v>1</v>
      </c>
      <c r="AC113" s="20">
        <f t="shared" si="40"/>
        <v>1.0798620792190583</v>
      </c>
      <c r="AD113" s="20">
        <f t="shared" si="41"/>
        <v>0.11101012894622087</v>
      </c>
      <c r="AE113" s="20">
        <f t="shared" si="42"/>
        <v>1.0373745759557544</v>
      </c>
      <c r="AF113" s="20">
        <f t="shared" si="43"/>
        <v>0.42115000000000002</v>
      </c>
      <c r="AG113" s="20">
        <f t="shared" si="44"/>
        <v>0.90529278568855587</v>
      </c>
      <c r="AH113" s="20">
        <f t="shared" si="45"/>
        <v>0.99845998934346158</v>
      </c>
      <c r="AI113" s="20">
        <f t="shared" si="46"/>
        <v>0.28146697944809801</v>
      </c>
      <c r="AJ113" s="21">
        <f t="shared" si="47"/>
        <v>0.40597678963935074</v>
      </c>
      <c r="AK113" s="21">
        <f t="shared" si="48"/>
        <v>0.93151630153527698</v>
      </c>
    </row>
    <row r="114" spans="2:37" ht="18.75" x14ac:dyDescent="0.25">
      <c r="AA114" s="12"/>
      <c r="AB114" s="12"/>
      <c r="AC114" s="12"/>
      <c r="AD114" s="12"/>
      <c r="AE114" s="12"/>
      <c r="AF114" s="12"/>
      <c r="AG114" s="12"/>
      <c r="AH114" s="12"/>
      <c r="AI114" s="12"/>
      <c r="AJ114" s="13"/>
      <c r="AK114" s="13"/>
    </row>
    <row r="115" spans="2:37" ht="18.75" x14ac:dyDescent="0.25">
      <c r="AA115" s="12"/>
      <c r="AB115" s="12"/>
      <c r="AC115" s="12"/>
      <c r="AD115" s="12"/>
      <c r="AE115" s="12"/>
      <c r="AF115" s="12"/>
      <c r="AG115" s="12"/>
      <c r="AH115" s="12"/>
      <c r="AI115" s="12"/>
      <c r="AJ115" s="13"/>
      <c r="AK115" s="13"/>
    </row>
    <row r="119" spans="2:37" x14ac:dyDescent="0.25">
      <c r="C119">
        <v>360</v>
      </c>
      <c r="D119">
        <f>165+180</f>
        <v>345</v>
      </c>
      <c r="E119">
        <f>D119-15</f>
        <v>330</v>
      </c>
      <c r="F119">
        <f t="shared" ref="F119:M119" si="55">E119-15</f>
        <v>315</v>
      </c>
      <c r="G119">
        <f t="shared" si="55"/>
        <v>300</v>
      </c>
      <c r="H119">
        <f t="shared" si="55"/>
        <v>285</v>
      </c>
      <c r="I119">
        <f t="shared" si="55"/>
        <v>270</v>
      </c>
      <c r="J119">
        <f t="shared" si="55"/>
        <v>255</v>
      </c>
      <c r="K119">
        <f t="shared" si="55"/>
        <v>240</v>
      </c>
      <c r="L119">
        <f>K119-15</f>
        <v>225</v>
      </c>
      <c r="M119">
        <f t="shared" si="55"/>
        <v>210</v>
      </c>
      <c r="N119">
        <v>205</v>
      </c>
    </row>
    <row r="120" spans="2:37" x14ac:dyDescent="0.25">
      <c r="B120" s="24"/>
      <c r="C120" s="24">
        <f t="shared" ref="C120:N120" si="56">C119*3.14/180</f>
        <v>6.28</v>
      </c>
      <c r="D120" s="24">
        <f t="shared" si="56"/>
        <v>6.0183333333333326</v>
      </c>
      <c r="E120" s="24">
        <f t="shared" si="56"/>
        <v>5.7566666666666668</v>
      </c>
      <c r="F120" s="24">
        <f t="shared" si="56"/>
        <v>5.4950000000000001</v>
      </c>
      <c r="G120" s="24">
        <f t="shared" si="56"/>
        <v>5.2333333333333334</v>
      </c>
      <c r="H120" s="24">
        <f t="shared" si="56"/>
        <v>4.9716666666666676</v>
      </c>
      <c r="I120" s="24">
        <f t="shared" si="56"/>
        <v>4.71</v>
      </c>
      <c r="J120" s="24">
        <f t="shared" si="56"/>
        <v>4.4483333333333333</v>
      </c>
      <c r="K120" s="24">
        <f t="shared" si="56"/>
        <v>4.1866666666666665</v>
      </c>
      <c r="L120" s="24">
        <f t="shared" si="56"/>
        <v>3.9249999999999998</v>
      </c>
      <c r="M120" s="24">
        <f t="shared" si="56"/>
        <v>3.6633333333333331</v>
      </c>
      <c r="N120" s="24">
        <f t="shared" si="56"/>
        <v>3.5761111111111115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Egor</cp:lastModifiedBy>
  <cp:lastPrinted>2016-12-09T20:21:47Z</cp:lastPrinted>
  <dcterms:created xsi:type="dcterms:W3CDTF">2016-12-09T19:14:45Z</dcterms:created>
  <dcterms:modified xsi:type="dcterms:W3CDTF">2018-12-20T16:32:16Z</dcterms:modified>
</cp:coreProperties>
</file>