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EC2534D4-218F-43AB-BF2F-3D3B8E1300F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G2" i="1"/>
  <c r="H2" i="1" s="1"/>
  <c r="I2" i="1" s="1"/>
  <c r="J2" i="1" s="1"/>
  <c r="F2" i="1"/>
  <c r="I6" i="1"/>
  <c r="J6" i="1"/>
  <c r="K6" i="1"/>
  <c r="I3" i="1" l="1"/>
  <c r="I5" i="1" s="1"/>
  <c r="G3" i="1"/>
  <c r="F3" i="1"/>
  <c r="I7" i="1" l="1"/>
  <c r="I9" i="1" s="1"/>
  <c r="J3" i="1"/>
  <c r="J5" i="1" s="1"/>
  <c r="J7" i="1" s="1"/>
  <c r="J8" i="1" s="1"/>
  <c r="J14" i="1" s="1"/>
  <c r="J17" i="1" s="1"/>
  <c r="K3" i="1"/>
  <c r="K5" i="1" s="1"/>
  <c r="K7" i="1" s="1"/>
  <c r="K8" i="1" s="1"/>
  <c r="K14" i="1" s="1"/>
  <c r="K17" i="1" s="1"/>
  <c r="E3" i="1"/>
  <c r="J10" i="1" l="1"/>
  <c r="J12" i="1" s="1"/>
  <c r="K10" i="1"/>
  <c r="K12" i="1" s="1"/>
  <c r="J9" i="1"/>
  <c r="J11" i="1" s="1"/>
  <c r="K9" i="1"/>
  <c r="K11" i="1" s="1"/>
  <c r="K13" i="1" s="1"/>
  <c r="I8" i="1"/>
  <c r="I10" i="1"/>
  <c r="K15" i="1"/>
  <c r="J15" i="1"/>
  <c r="J13" i="1"/>
  <c r="J22" i="1" s="1"/>
  <c r="H6" i="1"/>
  <c r="G6" i="1"/>
  <c r="F6" i="1"/>
  <c r="E6" i="1"/>
  <c r="H3" i="1"/>
  <c r="H5" i="1" s="1"/>
  <c r="G5" i="1"/>
  <c r="E5" i="1"/>
  <c r="F5" i="1"/>
  <c r="K18" i="1" l="1"/>
  <c r="K22" i="1"/>
  <c r="K16" i="1"/>
  <c r="K19" i="1" s="1"/>
  <c r="I14" i="1"/>
  <c r="I17" i="1" s="1"/>
  <c r="I12" i="1"/>
  <c r="I11" i="1"/>
  <c r="J18" i="1"/>
  <c r="J16" i="1"/>
  <c r="J19" i="1" s="1"/>
  <c r="J21" i="1" s="1"/>
  <c r="G7" i="1"/>
  <c r="G8" i="1" s="1"/>
  <c r="E7" i="1"/>
  <c r="E8" i="1" s="1"/>
  <c r="F7" i="1"/>
  <c r="F8" i="1" s="1"/>
  <c r="H7" i="1"/>
  <c r="H8" i="1" s="1"/>
  <c r="I15" i="1" l="1"/>
  <c r="I13" i="1"/>
  <c r="J20" i="1"/>
  <c r="K21" i="1"/>
  <c r="K20" i="1"/>
  <c r="E14" i="1"/>
  <c r="E17" i="1" s="1"/>
  <c r="F10" i="1"/>
  <c r="F12" i="1" s="1"/>
  <c r="H14" i="1"/>
  <c r="H17" i="1" s="1"/>
  <c r="F9" i="1"/>
  <c r="F11" i="1" s="1"/>
  <c r="G10" i="1"/>
  <c r="G12" i="1" s="1"/>
  <c r="H10" i="1"/>
  <c r="H12" i="1" s="1"/>
  <c r="E9" i="1"/>
  <c r="E11" i="1" s="1"/>
  <c r="G9" i="1"/>
  <c r="G11" i="1" s="1"/>
  <c r="G14" i="1"/>
  <c r="G17" i="1" s="1"/>
  <c r="F14" i="1"/>
  <c r="F17" i="1" s="1"/>
  <c r="H9" i="1"/>
  <c r="H11" i="1" s="1"/>
  <c r="E10" i="1"/>
  <c r="E12" i="1" s="1"/>
  <c r="I16" i="1" l="1"/>
  <c r="I18" i="1"/>
  <c r="I22" i="1"/>
  <c r="E13" i="1"/>
  <c r="E15" i="1"/>
  <c r="H15" i="1"/>
  <c r="H13" i="1"/>
  <c r="F13" i="1"/>
  <c r="F15" i="1"/>
  <c r="G15" i="1"/>
  <c r="G13" i="1"/>
  <c r="G22" i="1" s="1"/>
  <c r="I19" i="1" l="1"/>
  <c r="F16" i="1"/>
  <c r="F18" i="1"/>
  <c r="G18" i="1"/>
  <c r="G16" i="1"/>
  <c r="F22" i="1"/>
  <c r="H18" i="1"/>
  <c r="H16" i="1"/>
  <c r="E18" i="1"/>
  <c r="E16" i="1"/>
  <c r="H22" i="1"/>
  <c r="E22" i="1"/>
  <c r="I21" i="1" l="1"/>
  <c r="I20" i="1"/>
  <c r="F19" i="1"/>
  <c r="F21" i="1" s="1"/>
  <c r="E19" i="1"/>
  <c r="E21" i="1" s="1"/>
  <c r="H19" i="1"/>
  <c r="G19" i="1"/>
  <c r="F20" i="1" l="1"/>
  <c r="E20" i="1"/>
  <c r="H21" i="1"/>
  <c r="H20" i="1"/>
  <c r="G21" i="1"/>
  <c r="G20" i="1"/>
</calcChain>
</file>

<file path=xl/sharedStrings.xml><?xml version="1.0" encoding="utf-8"?>
<sst xmlns="http://schemas.openxmlformats.org/spreadsheetml/2006/main" count="62" uniqueCount="44">
  <si>
    <t>Формула</t>
  </si>
  <si>
    <t>Ед.изм</t>
  </si>
  <si>
    <t>Скольжение</t>
  </si>
  <si>
    <t>Ом</t>
  </si>
  <si>
    <t>a'=</t>
  </si>
  <si>
    <t>r'2=</t>
  </si>
  <si>
    <t>b'=</t>
  </si>
  <si>
    <t>a=</t>
  </si>
  <si>
    <t>b=</t>
  </si>
  <si>
    <t>a'*r'2/s</t>
  </si>
  <si>
    <t>b'*r'2/s</t>
  </si>
  <si>
    <t>X = b+b'*r'2/s</t>
  </si>
  <si>
    <t>R = a+a'*r'2/s</t>
  </si>
  <si>
    <r>
      <t xml:space="preserve">Z = </t>
    </r>
    <r>
      <rPr>
        <sz val="12"/>
        <color theme="1"/>
        <rFont val="Calibri"/>
        <family val="2"/>
        <charset val="204"/>
      </rPr>
      <t>√</t>
    </r>
    <r>
      <rPr>
        <sz val="12"/>
        <color theme="1"/>
        <rFont val="Times New Roman"/>
        <family val="1"/>
        <charset val="204"/>
      </rPr>
      <t>R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+X</t>
    </r>
    <r>
      <rPr>
        <strike/>
        <vertAlign val="superscript"/>
        <sz val="12"/>
        <color theme="1"/>
        <rFont val="Times New Roman"/>
        <family val="1"/>
        <charset val="204"/>
      </rPr>
      <t>2</t>
    </r>
  </si>
  <si>
    <r>
      <t>U</t>
    </r>
    <r>
      <rPr>
        <vertAlign val="subscript"/>
        <sz val="12"/>
        <color theme="1"/>
        <rFont val="Times New Roman"/>
        <family val="1"/>
        <charset val="204"/>
      </rPr>
      <t>1Н</t>
    </r>
    <r>
      <rPr>
        <sz val="12"/>
        <color theme="1"/>
        <rFont val="Times New Roman"/>
        <family val="1"/>
        <charset val="204"/>
      </rPr>
      <t>=</t>
    </r>
  </si>
  <si>
    <t>C1=</t>
  </si>
  <si>
    <t>r1=</t>
  </si>
  <si>
    <t>А</t>
  </si>
  <si>
    <t>-</t>
  </si>
  <si>
    <t>кВт</t>
  </si>
  <si>
    <t>Pст+Pмех=</t>
  </si>
  <si>
    <r>
      <t>I''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1"/>
        <color theme="1"/>
        <rFont val="times"/>
        <charset val="204"/>
      </rPr>
      <t xml:space="preserve"> </t>
    </r>
    <r>
      <rPr>
        <sz val="12"/>
        <color theme="1"/>
        <rFont val="Times New Roman"/>
        <family val="1"/>
        <charset val="204"/>
      </rPr>
      <t>= U</t>
    </r>
    <r>
      <rPr>
        <vertAlign val="subscript"/>
        <sz val="12"/>
        <color theme="1"/>
        <rFont val="Times New Roman"/>
        <family val="1"/>
        <charset val="204"/>
      </rPr>
      <t>1Н</t>
    </r>
    <r>
      <rPr>
        <sz val="12"/>
        <color theme="1"/>
        <rFont val="Times New Roman"/>
        <family val="1"/>
        <charset val="204"/>
      </rPr>
      <t>/Z</t>
    </r>
  </si>
  <si>
    <r>
      <t xml:space="preserve">cos </t>
    </r>
    <r>
      <rPr>
        <sz val="12"/>
        <color theme="1"/>
        <rFont val="Calibri"/>
        <family val="2"/>
        <charset val="204"/>
      </rPr>
      <t>ϕ</t>
    </r>
    <r>
      <rPr>
        <sz val="12"/>
        <color theme="1"/>
        <rFont val="Times New Roman"/>
        <family val="1"/>
        <charset val="204"/>
      </rPr>
      <t>2' = R/Z</t>
    </r>
  </si>
  <si>
    <r>
      <t xml:space="preserve">sin </t>
    </r>
    <r>
      <rPr>
        <sz val="12"/>
        <color theme="1"/>
        <rFont val="Calibri"/>
        <family val="2"/>
        <charset val="204"/>
      </rPr>
      <t>ϕ</t>
    </r>
    <r>
      <rPr>
        <sz val="12"/>
        <color theme="1"/>
        <rFont val="Times New Roman"/>
        <family val="1"/>
        <charset val="204"/>
      </rPr>
      <t>2' = X/Z</t>
    </r>
  </si>
  <si>
    <r>
      <t>I1p = I0p+I''2sin</t>
    </r>
    <r>
      <rPr>
        <sz val="12"/>
        <color theme="1"/>
        <rFont val="Calibri"/>
        <family val="2"/>
        <charset val="204"/>
      </rPr>
      <t>ϕ</t>
    </r>
    <r>
      <rPr>
        <sz val="12"/>
        <color theme="1"/>
        <rFont val="Times New Roman"/>
        <family val="1"/>
        <charset val="204"/>
      </rPr>
      <t>2'</t>
    </r>
  </si>
  <si>
    <r>
      <t xml:space="preserve">I1 = </t>
    </r>
    <r>
      <rPr>
        <sz val="12"/>
        <color theme="1"/>
        <rFont val="Calibri"/>
        <family val="2"/>
        <charset val="204"/>
      </rPr>
      <t>√I1a</t>
    </r>
    <r>
      <rPr>
        <vertAlign val="superscript"/>
        <sz val="12"/>
        <color theme="1"/>
        <rFont val="Calibri"/>
        <family val="2"/>
        <charset val="204"/>
      </rPr>
      <t>2</t>
    </r>
    <r>
      <rPr>
        <sz val="12"/>
        <color theme="1"/>
        <rFont val="Calibri"/>
        <family val="2"/>
        <charset val="204"/>
      </rPr>
      <t>+I1p</t>
    </r>
    <r>
      <rPr>
        <vertAlign val="superscript"/>
        <sz val="12"/>
        <color theme="1"/>
        <rFont val="Calibri"/>
        <family val="2"/>
        <charset val="204"/>
      </rPr>
      <t>2</t>
    </r>
  </si>
  <si>
    <r>
      <t>I1a = I0a+I''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cos</t>
    </r>
    <r>
      <rPr>
        <sz val="12"/>
        <color theme="1"/>
        <rFont val="Calibri"/>
        <family val="2"/>
        <charset val="204"/>
      </rPr>
      <t>ϕ</t>
    </r>
    <r>
      <rPr>
        <sz val="12"/>
        <color theme="1"/>
        <rFont val="Times New Roman"/>
        <family val="1"/>
        <charset val="204"/>
      </rPr>
      <t>2'</t>
    </r>
  </si>
  <si>
    <r>
      <t>I2' = C1*I''</t>
    </r>
    <r>
      <rPr>
        <vertAlign val="subscript"/>
        <sz val="12"/>
        <color theme="1"/>
        <rFont val="Times New Roman"/>
        <family val="1"/>
        <charset val="204"/>
      </rPr>
      <t>2</t>
    </r>
  </si>
  <si>
    <r>
      <t>Pэ1 = 3I1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*r1*10</t>
    </r>
    <r>
      <rPr>
        <vertAlign val="superscript"/>
        <sz val="12"/>
        <color theme="1"/>
        <rFont val="Times New Roman"/>
        <family val="1"/>
        <charset val="204"/>
      </rPr>
      <t>-3</t>
    </r>
  </si>
  <si>
    <r>
      <t>Pэ2 = 3I2'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*r'2*10</t>
    </r>
    <r>
      <rPr>
        <vertAlign val="superscript"/>
        <sz val="12"/>
        <color theme="1"/>
        <rFont val="Times New Roman"/>
        <family val="1"/>
        <charset val="204"/>
      </rPr>
      <t>-3</t>
    </r>
  </si>
  <si>
    <t>I0a=</t>
  </si>
  <si>
    <t>I0p=</t>
  </si>
  <si>
    <r>
      <t>P1 = 3U</t>
    </r>
    <r>
      <rPr>
        <vertAlign val="subscript"/>
        <sz val="12"/>
        <color theme="1"/>
        <rFont val="Times New Roman"/>
        <family val="1"/>
        <charset val="204"/>
      </rPr>
      <t>1Н</t>
    </r>
    <r>
      <rPr>
        <sz val="12"/>
        <color theme="1"/>
        <rFont val="Times New Roman"/>
        <family val="1"/>
        <charset val="204"/>
      </rPr>
      <t>*I1a*10</t>
    </r>
    <r>
      <rPr>
        <vertAlign val="superscript"/>
        <sz val="12"/>
        <color theme="1"/>
        <rFont val="Times New Roman"/>
        <family val="1"/>
        <charset val="204"/>
      </rPr>
      <t xml:space="preserve">-3 </t>
    </r>
  </si>
  <si>
    <r>
      <rPr>
        <sz val="12"/>
        <color theme="1"/>
        <rFont val="Calibri"/>
        <family val="2"/>
        <charset val="204"/>
      </rPr>
      <t xml:space="preserve">∑ </t>
    </r>
    <r>
      <rPr>
        <sz val="12"/>
        <color theme="1"/>
        <rFont val="Times New Roman"/>
        <family val="1"/>
        <charset val="204"/>
      </rPr>
      <t>P = Pст + Pмех+ Pэ1+Pэ2+Pдоб</t>
    </r>
  </si>
  <si>
    <r>
      <t xml:space="preserve">P2 = P1- </t>
    </r>
    <r>
      <rPr>
        <sz val="12"/>
        <color theme="1"/>
        <rFont val="Calibri"/>
        <family val="2"/>
        <charset val="204"/>
      </rPr>
      <t>∑</t>
    </r>
    <r>
      <rPr>
        <sz val="12"/>
        <color theme="1"/>
        <rFont val="Times New Roman"/>
        <family val="1"/>
        <charset val="204"/>
      </rPr>
      <t xml:space="preserve"> P</t>
    </r>
  </si>
  <si>
    <t>ɳ = 1- ∑ P/ P1</t>
  </si>
  <si>
    <r>
      <t xml:space="preserve">cos </t>
    </r>
    <r>
      <rPr>
        <sz val="12"/>
        <color theme="1"/>
        <rFont val="Calibri"/>
        <family val="2"/>
        <charset val="204"/>
      </rPr>
      <t>ϕ</t>
    </r>
    <r>
      <rPr>
        <sz val="12"/>
        <color theme="1"/>
        <rFont val="Times New Roman"/>
        <family val="1"/>
        <charset val="204"/>
      </rPr>
      <t xml:space="preserve"> = I1a / I1</t>
    </r>
  </si>
  <si>
    <t xml:space="preserve">Pдоб.н= </t>
  </si>
  <si>
    <r>
      <t>Pдоб = Pдоб.н*(I1/I1н)</t>
    </r>
    <r>
      <rPr>
        <vertAlign val="superscript"/>
        <sz val="12"/>
        <color theme="1"/>
        <rFont val="Times New Roman"/>
        <family val="1"/>
        <charset val="204"/>
      </rPr>
      <t>2</t>
    </r>
  </si>
  <si>
    <t>I1н=</t>
  </si>
  <si>
    <t>P1</t>
  </si>
  <si>
    <t>cosf</t>
  </si>
  <si>
    <t>n</t>
  </si>
  <si>
    <t>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</si>
</sst>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strike/>
      <vertAlign val="superscript"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1"/>
      <color theme="1"/>
      <name val="times"/>
      <charset val="204"/>
    </font>
    <font>
      <vertAlign val="superscript"/>
      <sz val="12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8347112860892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Лист1!$E$15:$J$15</c:f>
              <c:numCache>
                <c:formatCode>General</c:formatCode>
                <c:ptCount val="6"/>
                <c:pt idx="0">
                  <c:v>18.074659468774684</c:v>
                </c:pt>
                <c:pt idx="1">
                  <c:v>26.525784817433269</c:v>
                </c:pt>
                <c:pt idx="2">
                  <c:v>34.816213074813682</c:v>
                </c:pt>
                <c:pt idx="3">
                  <c:v>42.91842584629061</c:v>
                </c:pt>
                <c:pt idx="4">
                  <c:v>50.807719211751937</c:v>
                </c:pt>
                <c:pt idx="5">
                  <c:v>58.462346291349128</c:v>
                </c:pt>
              </c:numCache>
            </c:numRef>
          </c:xVal>
          <c:yVal>
            <c:numRef>
              <c:f>Лист1!$E$13:$J$13</c:f>
              <c:numCache>
                <c:formatCode>General</c:formatCode>
                <c:ptCount val="6"/>
                <c:pt idx="0">
                  <c:v>34.705932684111488</c:v>
                </c:pt>
                <c:pt idx="1">
                  <c:v>46.301496407797501</c:v>
                </c:pt>
                <c:pt idx="2">
                  <c:v>58.498956947522828</c:v>
                </c:pt>
                <c:pt idx="3">
                  <c:v>70.869522734608793</c:v>
                </c:pt>
                <c:pt idx="4">
                  <c:v>83.22429736841859</c:v>
                </c:pt>
                <c:pt idx="5">
                  <c:v>95.46472207312739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4A-48F5-A734-BD837A4FF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409935"/>
        <c:axId val="1132607039"/>
      </c:scatterChart>
      <c:valAx>
        <c:axId val="112540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2607039"/>
        <c:crosses val="autoZero"/>
        <c:crossBetween val="midCat"/>
      </c:valAx>
      <c:valAx>
        <c:axId val="11326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540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Лист1!$E$15:$J$15</c:f>
              <c:numCache>
                <c:formatCode>General</c:formatCode>
                <c:ptCount val="6"/>
                <c:pt idx="0">
                  <c:v>18.074659468774684</c:v>
                </c:pt>
                <c:pt idx="1">
                  <c:v>26.525784817433269</c:v>
                </c:pt>
                <c:pt idx="2">
                  <c:v>34.816213074813682</c:v>
                </c:pt>
                <c:pt idx="3">
                  <c:v>42.91842584629061</c:v>
                </c:pt>
                <c:pt idx="4">
                  <c:v>50.807719211751937</c:v>
                </c:pt>
                <c:pt idx="5">
                  <c:v>58.462346291349128</c:v>
                </c:pt>
              </c:numCache>
            </c:numRef>
          </c:xVal>
          <c:yVal>
            <c:numRef>
              <c:f>Лист1!$E$21:$J$21</c:f>
              <c:numCache>
                <c:formatCode>General</c:formatCode>
                <c:ptCount val="6"/>
                <c:pt idx="0">
                  <c:v>0.81244514047450633</c:v>
                </c:pt>
                <c:pt idx="1">
                  <c:v>0.86082219571599816</c:v>
                </c:pt>
                <c:pt idx="2">
                  <c:v>0.88212644645534621</c:v>
                </c:pt>
                <c:pt idx="3">
                  <c:v>0.89233450151572402</c:v>
                </c:pt>
                <c:pt idx="4">
                  <c:v>0.89693451674480451</c:v>
                </c:pt>
                <c:pt idx="5">
                  <c:v>0.89831947209015794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FF-41D8-AA56-EC634DE53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535087"/>
        <c:axId val="1014540911"/>
      </c:scatterChart>
      <c:valAx>
        <c:axId val="101453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540911"/>
        <c:crosses val="autoZero"/>
        <c:crossBetween val="midCat"/>
      </c:valAx>
      <c:valAx>
        <c:axId val="101454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53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cosf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Лист1!$E$15:$J$15</c:f>
              <c:numCache>
                <c:formatCode>General</c:formatCode>
                <c:ptCount val="6"/>
                <c:pt idx="0">
                  <c:v>18.074659468774684</c:v>
                </c:pt>
                <c:pt idx="1">
                  <c:v>26.525784817433269</c:v>
                </c:pt>
                <c:pt idx="2">
                  <c:v>34.816213074813682</c:v>
                </c:pt>
                <c:pt idx="3">
                  <c:v>42.91842584629061</c:v>
                </c:pt>
                <c:pt idx="4">
                  <c:v>50.807719211751937</c:v>
                </c:pt>
                <c:pt idx="5">
                  <c:v>58.462346291349128</c:v>
                </c:pt>
              </c:numCache>
            </c:numRef>
          </c:xVal>
          <c:yVal>
            <c:numRef>
              <c:f>Лист1!$E$22:$J$22</c:f>
              <c:numCache>
                <c:formatCode>General</c:formatCode>
                <c:ptCount val="6"/>
                <c:pt idx="0">
                  <c:v>0.78908260236726013</c:v>
                </c:pt>
                <c:pt idx="1">
                  <c:v>0.86801909602966298</c:v>
                </c:pt>
                <c:pt idx="2">
                  <c:v>0.90175689866510955</c:v>
                </c:pt>
                <c:pt idx="3">
                  <c:v>0.91757239839812121</c:v>
                </c:pt>
                <c:pt idx="4">
                  <c:v>0.92498699513552263</c:v>
                </c:pt>
                <c:pt idx="5">
                  <c:v>0.92787482788455744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43-47B0-97D4-2D9174F6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37391"/>
        <c:axId val="1120539471"/>
      </c:scatterChart>
      <c:valAx>
        <c:axId val="112053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539471"/>
        <c:crosses val="autoZero"/>
        <c:crossBetween val="midCat"/>
      </c:valAx>
      <c:valAx>
        <c:axId val="11205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53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Лист1!$E$15:$J$15</c:f>
              <c:numCache>
                <c:formatCode>General</c:formatCode>
                <c:ptCount val="6"/>
                <c:pt idx="0">
                  <c:v>18.074659468774684</c:v>
                </c:pt>
                <c:pt idx="1">
                  <c:v>26.525784817433269</c:v>
                </c:pt>
                <c:pt idx="2">
                  <c:v>34.816213074813682</c:v>
                </c:pt>
                <c:pt idx="3">
                  <c:v>42.91842584629061</c:v>
                </c:pt>
                <c:pt idx="4">
                  <c:v>50.807719211751937</c:v>
                </c:pt>
                <c:pt idx="5">
                  <c:v>58.462346291349128</c:v>
                </c:pt>
              </c:numCache>
            </c:numRef>
          </c:xVal>
          <c:yVal>
            <c:numRef>
              <c:f>Лист1!$E$2:$J$2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7.4999999999999997E-3</c:v>
                </c:pt>
                <c:pt idx="2">
                  <c:v>0.01</c:v>
                </c:pt>
                <c:pt idx="3">
                  <c:v>1.2500000000000001E-2</c:v>
                </c:pt>
                <c:pt idx="4">
                  <c:v>1.5000000000000001E-2</c:v>
                </c:pt>
                <c:pt idx="5">
                  <c:v>1.7500000000000002E-2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EA-4C76-8325-C153EFC4C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423183"/>
        <c:axId val="1175426927"/>
      </c:scatterChart>
      <c:valAx>
        <c:axId val="117542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5426927"/>
        <c:crosses val="autoZero"/>
        <c:crossBetween val="midCat"/>
      </c:valAx>
      <c:valAx>
        <c:axId val="11754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542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502920</xdr:colOff>
      <xdr:row>15</xdr:row>
      <xdr:rowOff>133350</xdr:rowOff>
    </xdr:from>
    <xdr:to>
      <xdr:col>34</xdr:col>
      <xdr:colOff>198120</xdr:colOff>
      <xdr:row>29</xdr:row>
      <xdr:rowOff>17145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510540</xdr:colOff>
      <xdr:row>2</xdr:row>
      <xdr:rowOff>15240</xdr:rowOff>
    </xdr:from>
    <xdr:to>
      <xdr:col>34</xdr:col>
      <xdr:colOff>205740</xdr:colOff>
      <xdr:row>14</xdr:row>
      <xdr:rowOff>173355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504825</xdr:colOff>
      <xdr:row>15</xdr:row>
      <xdr:rowOff>166687</xdr:rowOff>
    </xdr:from>
    <xdr:to>
      <xdr:col>26</xdr:col>
      <xdr:colOff>200025</xdr:colOff>
      <xdr:row>29</xdr:row>
      <xdr:rowOff>61912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589991</xdr:colOff>
      <xdr:row>1</xdr:row>
      <xdr:rowOff>26613</xdr:rowOff>
    </xdr:from>
    <xdr:to>
      <xdr:col>26</xdr:col>
      <xdr:colOff>285191</xdr:colOff>
      <xdr:row>13</xdr:row>
      <xdr:rowOff>224398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zoomScale="85" zoomScaleNormal="85" workbookViewId="0">
      <selection activeCell="M5" sqref="M5"/>
    </sheetView>
  </sheetViews>
  <sheetFormatPr defaultRowHeight="15" x14ac:dyDescent="0.25"/>
  <cols>
    <col min="2" max="2" width="11" customWidth="1"/>
    <col min="3" max="3" width="13.5703125" customWidth="1"/>
    <col min="15" max="15" width="14.140625" customWidth="1"/>
  </cols>
  <sheetData>
    <row r="1" spans="1:17" ht="15.75" x14ac:dyDescent="0.25">
      <c r="A1" s="9" t="s">
        <v>0</v>
      </c>
      <c r="B1" s="9"/>
      <c r="C1" s="9"/>
      <c r="D1" s="9" t="s">
        <v>1</v>
      </c>
      <c r="E1" s="9" t="s">
        <v>2</v>
      </c>
      <c r="F1" s="9"/>
      <c r="G1" s="9"/>
      <c r="H1" s="9"/>
      <c r="I1" s="9"/>
      <c r="J1" s="9"/>
    </row>
    <row r="2" spans="1:17" ht="15.75" x14ac:dyDescent="0.25">
      <c r="A2" s="9"/>
      <c r="B2" s="9"/>
      <c r="C2" s="9"/>
      <c r="D2" s="9"/>
      <c r="E2" s="1">
        <v>5.0000000000000001E-3</v>
      </c>
      <c r="F2" s="1">
        <f>E2+0.0025</f>
        <v>7.4999999999999997E-3</v>
      </c>
      <c r="G2" s="7">
        <f t="shared" ref="G2:K2" si="0">F2+0.0025</f>
        <v>0.01</v>
      </c>
      <c r="H2" s="7">
        <f t="shared" si="0"/>
        <v>1.2500000000000001E-2</v>
      </c>
      <c r="I2" s="7">
        <f t="shared" si="0"/>
        <v>1.5000000000000001E-2</v>
      </c>
      <c r="J2" s="7">
        <f t="shared" si="0"/>
        <v>1.7500000000000002E-2</v>
      </c>
      <c r="K2" s="7">
        <f>J2+0.0015</f>
        <v>1.9000000000000003E-2</v>
      </c>
    </row>
    <row r="3" spans="1:17" ht="15.75" x14ac:dyDescent="0.25">
      <c r="A3" s="8" t="s">
        <v>9</v>
      </c>
      <c r="B3" s="8"/>
      <c r="C3" s="8"/>
      <c r="D3" s="1" t="s">
        <v>3</v>
      </c>
      <c r="E3" s="1">
        <f>P3*P4/E2</f>
        <v>8.3279999999999994</v>
      </c>
      <c r="F3" s="1">
        <f>P3*P4/F2</f>
        <v>5.5519999999999996</v>
      </c>
      <c r="G3" s="1">
        <f>P3*P4/G2</f>
        <v>4.1639999999999997</v>
      </c>
      <c r="H3" s="1">
        <f>P3*P4/H2</f>
        <v>3.3311999999999995</v>
      </c>
      <c r="I3" s="1">
        <f>P3*P4/I2</f>
        <v>2.7759999999999994</v>
      </c>
      <c r="J3" s="1">
        <f>P3*P4/J2</f>
        <v>2.379428571428571</v>
      </c>
      <c r="K3" s="5">
        <f>P3*P4/K2</f>
        <v>2.1915789473684204</v>
      </c>
      <c r="L3" s="3"/>
      <c r="M3" s="3"/>
      <c r="N3" s="3"/>
      <c r="O3" s="1" t="s">
        <v>4</v>
      </c>
      <c r="P3" s="6">
        <v>1.0409999999999999</v>
      </c>
      <c r="Q3" s="2"/>
    </row>
    <row r="4" spans="1:17" ht="15.75" x14ac:dyDescent="0.25">
      <c r="A4" s="8" t="s">
        <v>10</v>
      </c>
      <c r="B4" s="8"/>
      <c r="C4" s="8"/>
      <c r="D4" s="1" t="s">
        <v>3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3">
        <v>0</v>
      </c>
      <c r="L4" s="3"/>
      <c r="M4" s="3"/>
      <c r="N4" s="3"/>
      <c r="O4" s="1" t="s">
        <v>5</v>
      </c>
      <c r="P4" s="6">
        <v>0.04</v>
      </c>
      <c r="Q4" s="2"/>
    </row>
    <row r="5" spans="1:17" ht="15.75" x14ac:dyDescent="0.25">
      <c r="A5" s="8" t="s">
        <v>12</v>
      </c>
      <c r="B5" s="8"/>
      <c r="C5" s="8"/>
      <c r="D5" s="1" t="s">
        <v>3</v>
      </c>
      <c r="E5" s="1">
        <f>P6+E3</f>
        <v>8.3889999999999993</v>
      </c>
      <c r="F5" s="1">
        <f>P6+F3</f>
        <v>5.6129999999999995</v>
      </c>
      <c r="G5" s="1">
        <f>P6+G3</f>
        <v>4.2249999999999996</v>
      </c>
      <c r="H5" s="1">
        <f>P6+H3</f>
        <v>3.3921999999999994</v>
      </c>
      <c r="I5" s="1">
        <f>P6+I3</f>
        <v>2.8369999999999993</v>
      </c>
      <c r="J5" s="1">
        <f>P6+J3</f>
        <v>2.4404285714285709</v>
      </c>
      <c r="K5" s="5">
        <f>P6+K3</f>
        <v>2.2525789473684203</v>
      </c>
      <c r="L5" s="3"/>
      <c r="M5" s="3"/>
      <c r="N5" s="3"/>
      <c r="O5" s="1" t="s">
        <v>6</v>
      </c>
      <c r="P5" s="6">
        <v>0</v>
      </c>
      <c r="Q5" s="2"/>
    </row>
    <row r="6" spans="1:17" ht="15.75" x14ac:dyDescent="0.25">
      <c r="A6" s="8" t="s">
        <v>11</v>
      </c>
      <c r="B6" s="8"/>
      <c r="C6" s="8"/>
      <c r="D6" s="1" t="s">
        <v>3</v>
      </c>
      <c r="E6" s="1">
        <f>P7+E4</f>
        <v>0.437</v>
      </c>
      <c r="F6" s="1">
        <f>P7+F4</f>
        <v>0.437</v>
      </c>
      <c r="G6" s="1">
        <f>P7+G4</f>
        <v>0.437</v>
      </c>
      <c r="H6" s="1">
        <f>P7+H4</f>
        <v>0.437</v>
      </c>
      <c r="I6" s="1">
        <f>P7+I4</f>
        <v>0.437</v>
      </c>
      <c r="J6" s="1">
        <f>P7+J4</f>
        <v>0.437</v>
      </c>
      <c r="K6" s="5">
        <f>P7+K4</f>
        <v>0.437</v>
      </c>
      <c r="L6" s="3"/>
      <c r="M6" s="3"/>
      <c r="N6" s="3"/>
      <c r="O6" s="1" t="s">
        <v>7</v>
      </c>
      <c r="P6" s="6">
        <v>6.0999999999999999E-2</v>
      </c>
      <c r="Q6" s="2"/>
    </row>
    <row r="7" spans="1:17" ht="18.75" x14ac:dyDescent="0.25">
      <c r="A7" s="8" t="s">
        <v>13</v>
      </c>
      <c r="B7" s="8"/>
      <c r="C7" s="8"/>
      <c r="D7" s="1" t="s">
        <v>3</v>
      </c>
      <c r="E7" s="1">
        <f>SQRT(E5^2+E6^2)</f>
        <v>8.4003743964182913</v>
      </c>
      <c r="F7" s="1">
        <f>SQRT(F5^2+F6^2)</f>
        <v>5.6299856127702483</v>
      </c>
      <c r="G7" s="1">
        <f>SQRT(G5^2+G6^2)</f>
        <v>4.2475397584954981</v>
      </c>
      <c r="H7" s="1">
        <f t="shared" ref="H7:K7" si="1">SQRT(H5^2+H6^2)</f>
        <v>3.4202324248506848</v>
      </c>
      <c r="I7" s="1">
        <f t="shared" si="1"/>
        <v>2.8704595450902972</v>
      </c>
      <c r="J7" s="1">
        <f t="shared" si="1"/>
        <v>2.4792459765511157</v>
      </c>
      <c r="K7" s="5">
        <f t="shared" si="1"/>
        <v>2.294576412788953</v>
      </c>
      <c r="L7" s="3"/>
      <c r="M7" s="3"/>
      <c r="N7" s="3"/>
      <c r="O7" s="1" t="s">
        <v>8</v>
      </c>
      <c r="P7" s="6">
        <v>0.437</v>
      </c>
      <c r="Q7" s="2"/>
    </row>
    <row r="8" spans="1:17" ht="18.75" x14ac:dyDescent="0.35">
      <c r="A8" s="8" t="s">
        <v>21</v>
      </c>
      <c r="B8" s="8"/>
      <c r="C8" s="8"/>
      <c r="D8" s="1" t="s">
        <v>17</v>
      </c>
      <c r="E8" s="1">
        <f>P8/E7</f>
        <v>26.189308906731881</v>
      </c>
      <c r="F8" s="1">
        <f>P8/F7</f>
        <v>39.076476412476737</v>
      </c>
      <c r="G8" s="1">
        <f>P8/G7</f>
        <v>51.794688810146702</v>
      </c>
      <c r="H8" s="1">
        <f>P8/H7</f>
        <v>64.323113950246935</v>
      </c>
      <c r="I8" s="1">
        <f>P8/I7</f>
        <v>76.642780204407785</v>
      </c>
      <c r="J8" s="1">
        <f>P8/J7</f>
        <v>88.736657064597708</v>
      </c>
      <c r="K8" s="5">
        <f>P8/K7</f>
        <v>95.878262660514338</v>
      </c>
      <c r="L8" s="3"/>
      <c r="M8" s="3"/>
      <c r="N8" s="3"/>
      <c r="O8" s="1" t="s">
        <v>14</v>
      </c>
      <c r="P8" s="6">
        <v>220</v>
      </c>
      <c r="Q8" s="2"/>
    </row>
    <row r="9" spans="1:17" ht="15.75" x14ac:dyDescent="0.25">
      <c r="A9" s="8" t="s">
        <v>22</v>
      </c>
      <c r="B9" s="8"/>
      <c r="C9" s="8"/>
      <c r="D9" s="1" t="s">
        <v>18</v>
      </c>
      <c r="E9" s="1">
        <f>E5/E7</f>
        <v>0.99864596553897145</v>
      </c>
      <c r="F9" s="1">
        <f t="shared" ref="F9:K9" si="2">F5/F7</f>
        <v>0.99698300956014507</v>
      </c>
      <c r="G9" s="1">
        <f t="shared" si="2"/>
        <v>0.99469345555849908</v>
      </c>
      <c r="H9" s="1">
        <f t="shared" si="2"/>
        <v>0.99180394155467111</v>
      </c>
      <c r="I9" s="1">
        <f t="shared" si="2"/>
        <v>0.98834348836320374</v>
      </c>
      <c r="J9" s="1">
        <f t="shared" si="2"/>
        <v>0.98434306015228723</v>
      </c>
      <c r="K9" s="5">
        <f t="shared" si="2"/>
        <v>0.98169707263333772</v>
      </c>
      <c r="L9" s="3"/>
      <c r="M9" s="3"/>
      <c r="N9" s="3"/>
      <c r="O9" s="1" t="s">
        <v>15</v>
      </c>
      <c r="P9" s="6">
        <v>1.02</v>
      </c>
      <c r="Q9" s="2"/>
    </row>
    <row r="10" spans="1:17" ht="15.75" x14ac:dyDescent="0.25">
      <c r="A10" s="8" t="s">
        <v>23</v>
      </c>
      <c r="B10" s="8"/>
      <c r="C10" s="8"/>
      <c r="D10" s="1" t="s">
        <v>18</v>
      </c>
      <c r="E10" s="1">
        <f>E6/E7</f>
        <v>5.2021490873826508E-2</v>
      </c>
      <c r="F10" s="1">
        <f t="shared" ref="F10:K10" si="3">F6/F7</f>
        <v>7.7620091782965153E-2</v>
      </c>
      <c r="G10" s="1">
        <f t="shared" si="3"/>
        <v>0.10288308640924594</v>
      </c>
      <c r="H10" s="1">
        <f t="shared" si="3"/>
        <v>0.12776909452844507</v>
      </c>
      <c r="I10" s="1">
        <f t="shared" si="3"/>
        <v>0.15224043158784636</v>
      </c>
      <c r="J10" s="1">
        <f t="shared" si="3"/>
        <v>0.17626326880558726</v>
      </c>
      <c r="K10" s="5">
        <f t="shared" si="3"/>
        <v>0.1904490944665671</v>
      </c>
      <c r="L10" s="3"/>
      <c r="M10" s="3"/>
      <c r="N10" s="3"/>
      <c r="O10" s="1" t="s">
        <v>16</v>
      </c>
      <c r="P10" s="6">
        <v>0.06</v>
      </c>
      <c r="Q10" s="2"/>
    </row>
    <row r="11" spans="1:17" ht="18.75" x14ac:dyDescent="0.35">
      <c r="A11" s="8" t="s">
        <v>26</v>
      </c>
      <c r="B11" s="8"/>
      <c r="C11" s="8"/>
      <c r="D11" s="1" t="s">
        <v>17</v>
      </c>
      <c r="E11" s="1">
        <f>$P12+E8*E9</f>
        <v>27.385847679961643</v>
      </c>
      <c r="F11" s="1">
        <f>$P12+F8*F9</f>
        <v>40.190583056717074</v>
      </c>
      <c r="G11" s="1">
        <f>$P12+G8*G9</f>
        <v>52.751837992141951</v>
      </c>
      <c r="H11" s="1">
        <f t="shared" ref="H11:K11" si="4">$P12+H8*H9</f>
        <v>65.027917948925165</v>
      </c>
      <c r="I11" s="1">
        <f t="shared" si="4"/>
        <v>76.981392745078693</v>
      </c>
      <c r="J11" s="1">
        <f t="shared" si="4"/>
        <v>88.579312562650188</v>
      </c>
      <c r="K11" s="5">
        <f t="shared" si="4"/>
        <v>95.355409782997171</v>
      </c>
      <c r="L11" s="3"/>
      <c r="M11" s="3"/>
      <c r="N11" s="3"/>
      <c r="O11" s="1" t="s">
        <v>20</v>
      </c>
      <c r="P11" s="1">
        <v>3.052</v>
      </c>
      <c r="Q11" s="2" t="s">
        <v>19</v>
      </c>
    </row>
    <row r="12" spans="1:17" ht="15.75" x14ac:dyDescent="0.25">
      <c r="A12" s="8" t="s">
        <v>24</v>
      </c>
      <c r="B12" s="8"/>
      <c r="C12" s="8"/>
      <c r="D12" s="1" t="s">
        <v>17</v>
      </c>
      <c r="E12" s="1">
        <f>$P13+E8*E10</f>
        <v>21.319406894283375</v>
      </c>
      <c r="F12" s="1">
        <f>$P13+F8*F10</f>
        <v>22.990119685691319</v>
      </c>
      <c r="G12" s="1">
        <f t="shared" ref="G12:K12" si="5">$P13+G8*G10</f>
        <v>25.285797444394326</v>
      </c>
      <c r="H12" s="1">
        <f t="shared" si="5"/>
        <v>28.175506026673045</v>
      </c>
      <c r="I12" s="1">
        <f t="shared" si="5"/>
        <v>31.62512993641149</v>
      </c>
      <c r="J12" s="1">
        <f t="shared" si="5"/>
        <v>35.598013237086398</v>
      </c>
      <c r="K12" s="5">
        <f t="shared" si="5"/>
        <v>38.216928302722629</v>
      </c>
      <c r="L12" s="3"/>
      <c r="M12" s="3"/>
      <c r="N12" s="3"/>
      <c r="O12" s="1" t="s">
        <v>30</v>
      </c>
      <c r="P12" s="1">
        <v>1.232</v>
      </c>
      <c r="Q12" s="2"/>
    </row>
    <row r="13" spans="1:17" ht="18" x14ac:dyDescent="0.25">
      <c r="A13" s="8" t="s">
        <v>25</v>
      </c>
      <c r="B13" s="8"/>
      <c r="C13" s="8"/>
      <c r="D13" s="1" t="s">
        <v>17</v>
      </c>
      <c r="E13" s="3">
        <f t="shared" ref="E13:K13" si="6">SQRT(E11^2+E12^2)</f>
        <v>34.705932684111488</v>
      </c>
      <c r="F13" s="3">
        <f t="shared" si="6"/>
        <v>46.301496407797501</v>
      </c>
      <c r="G13" s="3">
        <f t="shared" si="6"/>
        <v>58.498956947522828</v>
      </c>
      <c r="H13" s="3">
        <f t="shared" si="6"/>
        <v>70.869522734608793</v>
      </c>
      <c r="I13" s="3">
        <f t="shared" si="6"/>
        <v>83.22429736841859</v>
      </c>
      <c r="J13" s="3">
        <f t="shared" si="6"/>
        <v>95.46472207312739</v>
      </c>
      <c r="K13" s="3">
        <f t="shared" si="6"/>
        <v>102.72870963746578</v>
      </c>
      <c r="L13" s="3" t="s">
        <v>43</v>
      </c>
      <c r="M13" s="3"/>
      <c r="N13" s="3"/>
      <c r="O13" s="1" t="s">
        <v>31</v>
      </c>
      <c r="P13" s="1">
        <v>19.957000000000001</v>
      </c>
      <c r="Q13" s="2"/>
    </row>
    <row r="14" spans="1:17" ht="18.75" x14ac:dyDescent="0.35">
      <c r="A14" s="8" t="s">
        <v>27</v>
      </c>
      <c r="B14" s="8"/>
      <c r="C14" s="8"/>
      <c r="D14" s="1" t="s">
        <v>17</v>
      </c>
      <c r="E14" s="3">
        <f>$P9*E8</f>
        <v>26.71309508486652</v>
      </c>
      <c r="F14" s="3">
        <f>$P9*F8</f>
        <v>39.858005940726272</v>
      </c>
      <c r="G14" s="3">
        <f>$P9*G8</f>
        <v>52.830582586349635</v>
      </c>
      <c r="H14" s="3">
        <f t="shared" ref="H14:K14" si="7">$P9*H8</f>
        <v>65.609576229251871</v>
      </c>
      <c r="I14" s="3">
        <f t="shared" si="7"/>
        <v>78.17563580849594</v>
      </c>
      <c r="J14" s="3">
        <f t="shared" si="7"/>
        <v>90.511390205889668</v>
      </c>
      <c r="K14" s="3">
        <f t="shared" si="7"/>
        <v>97.795827913724622</v>
      </c>
      <c r="L14" s="3"/>
      <c r="M14" s="3"/>
      <c r="N14" s="3"/>
      <c r="O14" s="1" t="s">
        <v>37</v>
      </c>
      <c r="P14" s="1">
        <v>0.30555599999999999</v>
      </c>
      <c r="Q14" s="2" t="s">
        <v>19</v>
      </c>
    </row>
    <row r="15" spans="1:17" ht="20.25" x14ac:dyDescent="0.35">
      <c r="A15" s="8" t="s">
        <v>32</v>
      </c>
      <c r="B15" s="8"/>
      <c r="C15" s="8"/>
      <c r="D15" s="1" t="s">
        <v>19</v>
      </c>
      <c r="E15" s="3">
        <f>3*$P8*E11*10^(-3)</f>
        <v>18.074659468774684</v>
      </c>
      <c r="F15" s="3">
        <f>3*$P8*F11*10^(-3)</f>
        <v>26.525784817433269</v>
      </c>
      <c r="G15" s="3">
        <f>3*$P8*G11*10^(-3)</f>
        <v>34.816213074813682</v>
      </c>
      <c r="H15" s="3">
        <f>3*$P8*H11*10^(-3)</f>
        <v>42.91842584629061</v>
      </c>
      <c r="I15" s="3">
        <f t="shared" ref="I15:K15" si="8">3*$P8*I11*10^(-3)</f>
        <v>50.807719211751937</v>
      </c>
      <c r="J15" s="3">
        <f t="shared" si="8"/>
        <v>58.462346291349128</v>
      </c>
      <c r="K15" s="3">
        <f t="shared" si="8"/>
        <v>62.93457045677814</v>
      </c>
      <c r="L15" s="3" t="s">
        <v>40</v>
      </c>
      <c r="M15" s="3"/>
      <c r="N15" s="3"/>
      <c r="O15" s="1" t="s">
        <v>39</v>
      </c>
      <c r="P15" s="1">
        <v>101.75</v>
      </c>
      <c r="Q15" s="2"/>
    </row>
    <row r="16" spans="1:17" ht="18.75" x14ac:dyDescent="0.25">
      <c r="A16" s="8" t="s">
        <v>28</v>
      </c>
      <c r="B16" s="8"/>
      <c r="C16" s="8"/>
      <c r="D16" s="1" t="s">
        <v>19</v>
      </c>
      <c r="E16" s="3">
        <f>3*E13^2*$P10*10^(-3)</f>
        <v>0.21681031742533405</v>
      </c>
      <c r="F16" s="3">
        <f>3*F13^2*$P10*10^(-3)</f>
        <v>0.38588914252823131</v>
      </c>
      <c r="G16" s="3">
        <f t="shared" ref="G16:I16" si="9">3*G13^2*$P10*10^(-3)</f>
        <v>0.6159830335106633</v>
      </c>
      <c r="H16" s="3">
        <f t="shared" si="9"/>
        <v>0.90404806547362182</v>
      </c>
      <c r="I16" s="3">
        <f t="shared" si="9"/>
        <v>1.2467310610440536</v>
      </c>
      <c r="J16" s="3">
        <f>3*J13^2*$P10*10^(-3)</f>
        <v>1.6404323688899021</v>
      </c>
      <c r="K16" s="3">
        <f>3*K13^2*$P10*10^(-3)</f>
        <v>1.8995738010801761</v>
      </c>
      <c r="L16" s="3"/>
      <c r="M16" s="3"/>
      <c r="N16" s="3"/>
      <c r="O16" s="3"/>
      <c r="P16" s="2"/>
      <c r="Q16" s="2"/>
    </row>
    <row r="17" spans="1:17" ht="18.75" x14ac:dyDescent="0.25">
      <c r="A17" s="8" t="s">
        <v>29</v>
      </c>
      <c r="B17" s="8"/>
      <c r="C17" s="8"/>
      <c r="D17" s="1" t="s">
        <v>19</v>
      </c>
      <c r="E17" s="3">
        <f>3*E14^2*$P4*10^(-3)</f>
        <v>8.5630733881574383E-2</v>
      </c>
      <c r="F17" s="3">
        <f>3*F14^2*$P4*10^(-3)</f>
        <v>0.1906392765085165</v>
      </c>
      <c r="G17" s="3">
        <f t="shared" ref="G17:K17" si="10">3*G14^2*$P4*10^(-3)</f>
        <v>0.33492845476957317</v>
      </c>
      <c r="H17" s="3">
        <f t="shared" si="10"/>
        <v>0.51655397915784163</v>
      </c>
      <c r="I17" s="3">
        <f t="shared" si="10"/>
        <v>0.73337160408751112</v>
      </c>
      <c r="J17" s="3">
        <f t="shared" si="10"/>
        <v>0.98307741084033851</v>
      </c>
      <c r="K17" s="3">
        <f t="shared" si="10"/>
        <v>1.147682874879701</v>
      </c>
      <c r="L17" s="3"/>
      <c r="M17" s="3"/>
      <c r="N17" s="3"/>
      <c r="O17" s="3"/>
      <c r="P17" s="2"/>
      <c r="Q17" s="2"/>
    </row>
    <row r="18" spans="1:17" ht="18.75" x14ac:dyDescent="0.25">
      <c r="A18" s="8" t="s">
        <v>38</v>
      </c>
      <c r="B18" s="8"/>
      <c r="C18" s="8"/>
      <c r="D18" s="1" t="s">
        <v>19</v>
      </c>
      <c r="E18" s="3">
        <f>$P14*(E13/$P15)^2</f>
        <v>3.5549166330260763E-2</v>
      </c>
      <c r="F18" s="3">
        <f>$P14*(F13/$P15)^2</f>
        <v>6.3272068763526756E-2</v>
      </c>
      <c r="G18" s="3">
        <f t="shared" ref="G18:K18" si="11">$P14*(G13/$P15)^2</f>
        <v>0.10099926781588874</v>
      </c>
      <c r="H18" s="3">
        <f t="shared" si="11"/>
        <v>0.1482316682698466</v>
      </c>
      <c r="I18" s="3">
        <f t="shared" si="11"/>
        <v>0.20441946852192924</v>
      </c>
      <c r="J18" s="3">
        <f t="shared" si="11"/>
        <v>0.26897245402213804</v>
      </c>
      <c r="K18" s="3">
        <f t="shared" si="11"/>
        <v>0.31146241476474251</v>
      </c>
      <c r="L18" s="3"/>
      <c r="M18" s="3"/>
      <c r="N18" s="3"/>
      <c r="O18" s="3"/>
      <c r="P18" s="2"/>
      <c r="Q18" s="2"/>
    </row>
    <row r="19" spans="1:17" ht="15.75" x14ac:dyDescent="0.25">
      <c r="A19" s="8" t="s">
        <v>33</v>
      </c>
      <c r="B19" s="8"/>
      <c r="C19" s="8"/>
      <c r="D19" s="1" t="s">
        <v>19</v>
      </c>
      <c r="E19" s="3">
        <f>$P11+E16+E17+E18</f>
        <v>3.3899902176371692</v>
      </c>
      <c r="F19" s="3">
        <f>$P11+F16+F17+F18</f>
        <v>3.6918004878002746</v>
      </c>
      <c r="G19" s="3">
        <f t="shared" ref="G19:K19" si="12">$P11+G16+G17+G18</f>
        <v>4.1039107560961243</v>
      </c>
      <c r="H19" s="3">
        <f t="shared" si="12"/>
        <v>4.6208337129013106</v>
      </c>
      <c r="I19" s="3">
        <f t="shared" si="12"/>
        <v>5.2365221336534935</v>
      </c>
      <c r="J19" s="3">
        <f t="shared" si="12"/>
        <v>5.9444822337523782</v>
      </c>
      <c r="K19" s="3">
        <f t="shared" si="12"/>
        <v>6.4107190907246192</v>
      </c>
      <c r="L19" s="3"/>
      <c r="M19" s="3"/>
      <c r="N19" s="3"/>
      <c r="O19" s="3"/>
      <c r="P19" s="2"/>
      <c r="Q19" s="2"/>
    </row>
    <row r="20" spans="1:17" ht="15.75" x14ac:dyDescent="0.25">
      <c r="A20" s="8" t="s">
        <v>34</v>
      </c>
      <c r="B20" s="8"/>
      <c r="C20" s="8"/>
      <c r="D20" s="1" t="s">
        <v>19</v>
      </c>
      <c r="E20" s="3">
        <f>E15-E19</f>
        <v>14.684669251137514</v>
      </c>
      <c r="F20" s="3">
        <f t="shared" ref="F20:K20" si="13">F15-F19</f>
        <v>22.833984329632994</v>
      </c>
      <c r="G20" s="3">
        <f t="shared" si="13"/>
        <v>30.712302318717558</v>
      </c>
      <c r="H20" s="3">
        <f t="shared" si="13"/>
        <v>38.297592133389301</v>
      </c>
      <c r="I20" s="3">
        <f t="shared" si="13"/>
        <v>45.571197078098443</v>
      </c>
      <c r="J20" s="3">
        <f t="shared" si="13"/>
        <v>52.517864057596753</v>
      </c>
      <c r="K20" s="3">
        <f t="shared" si="13"/>
        <v>56.52385136605352</v>
      </c>
      <c r="L20" s="3"/>
      <c r="M20" s="3"/>
      <c r="N20" s="3"/>
      <c r="O20" s="3"/>
      <c r="P20" s="2"/>
      <c r="Q20" s="2"/>
    </row>
    <row r="21" spans="1:17" ht="15.75" x14ac:dyDescent="0.25">
      <c r="A21" s="10" t="s">
        <v>35</v>
      </c>
      <c r="B21" s="9"/>
      <c r="C21" s="9"/>
      <c r="D21" s="1" t="s">
        <v>18</v>
      </c>
      <c r="E21" s="1">
        <f>1-E19/E15</f>
        <v>0.81244514047450633</v>
      </c>
      <c r="F21" s="1">
        <f t="shared" ref="F21:K21" si="14">1-F19/F15</f>
        <v>0.86082219571599816</v>
      </c>
      <c r="G21" s="1">
        <f t="shared" si="14"/>
        <v>0.88212644645534621</v>
      </c>
      <c r="H21" s="1">
        <f t="shared" si="14"/>
        <v>0.89233450151572402</v>
      </c>
      <c r="I21" s="1">
        <f t="shared" si="14"/>
        <v>0.89693451674480451</v>
      </c>
      <c r="J21" s="1">
        <f t="shared" si="14"/>
        <v>0.89831947209015794</v>
      </c>
      <c r="K21" s="5">
        <f t="shared" si="14"/>
        <v>0.89813676260605702</v>
      </c>
      <c r="L21" s="3" t="s">
        <v>42</v>
      </c>
      <c r="M21" s="3"/>
      <c r="N21" s="3"/>
      <c r="O21" s="3"/>
      <c r="P21" s="2"/>
      <c r="Q21" s="2"/>
    </row>
    <row r="22" spans="1:17" ht="15.75" x14ac:dyDescent="0.25">
      <c r="A22" s="9" t="s">
        <v>36</v>
      </c>
      <c r="B22" s="9"/>
      <c r="C22" s="9"/>
      <c r="D22" s="4" t="s">
        <v>18</v>
      </c>
      <c r="E22" s="4">
        <f>E11/E13</f>
        <v>0.78908260236726013</v>
      </c>
      <c r="F22" s="4">
        <f t="shared" ref="F22:K22" si="15">F11/F13</f>
        <v>0.86801909602966298</v>
      </c>
      <c r="G22" s="4">
        <f t="shared" si="15"/>
        <v>0.90175689866510955</v>
      </c>
      <c r="H22" s="4">
        <f t="shared" si="15"/>
        <v>0.91757239839812121</v>
      </c>
      <c r="I22" s="4">
        <f t="shared" si="15"/>
        <v>0.92498699513552263</v>
      </c>
      <c r="J22" s="4">
        <f t="shared" si="15"/>
        <v>0.92787482788455744</v>
      </c>
      <c r="K22" s="4">
        <f t="shared" si="15"/>
        <v>0.92822551864528113</v>
      </c>
      <c r="L22" s="2" t="s">
        <v>41</v>
      </c>
      <c r="M22" s="2"/>
      <c r="N22" s="2"/>
      <c r="O22" s="2"/>
      <c r="P22" s="2"/>
      <c r="Q22" s="2"/>
    </row>
    <row r="23" spans="1:1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</sheetData>
  <mergeCells count="23">
    <mergeCell ref="A22:C22"/>
    <mergeCell ref="A16:C16"/>
    <mergeCell ref="A17:C17"/>
    <mergeCell ref="A18:C18"/>
    <mergeCell ref="A19:C19"/>
    <mergeCell ref="A20:C20"/>
    <mergeCell ref="A21:C21"/>
    <mergeCell ref="A15:C15"/>
    <mergeCell ref="D1:D2"/>
    <mergeCell ref="E1:J1"/>
    <mergeCell ref="A7:C7"/>
    <mergeCell ref="A8:C8"/>
    <mergeCell ref="A9:C9"/>
    <mergeCell ref="A3:C3"/>
    <mergeCell ref="A4:C4"/>
    <mergeCell ref="A5:C5"/>
    <mergeCell ref="A6:C6"/>
    <mergeCell ref="A1:C2"/>
    <mergeCell ref="A10:C10"/>
    <mergeCell ref="A11:C11"/>
    <mergeCell ref="A12:C12"/>
    <mergeCell ref="A13:C13"/>
    <mergeCell ref="A14:C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2021-12-26T15:18:47Z</dcterms:modified>
</cp:coreProperties>
</file>