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105" windowWidth="20940" windowHeight="9855"/>
  </bookViews>
  <sheets>
    <sheet name="Лист1" sheetId="1" r:id="rId1"/>
    <sheet name="Лист2" sheetId="2" r:id="rId2"/>
    <sheet name="Лист3" sheetId="3" r:id="rId3"/>
    <sheet name="Лист4" sheetId="4" r:id="rId4"/>
  </sheets>
  <calcPr calcId="125725"/>
</workbook>
</file>

<file path=xl/calcChain.xml><?xml version="1.0" encoding="utf-8"?>
<calcChain xmlns="http://schemas.openxmlformats.org/spreadsheetml/2006/main">
  <c r="F12" i="1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11"/>
  <c r="B47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5"/>
  <c r="U90" l="1"/>
  <c r="T90"/>
  <c r="S90"/>
  <c r="R90"/>
  <c r="Q90"/>
  <c r="P90"/>
  <c r="O90"/>
  <c r="N90"/>
  <c r="M90"/>
  <c r="L90"/>
  <c r="K90"/>
  <c r="J90"/>
  <c r="U89"/>
  <c r="U91" s="1"/>
  <c r="T89"/>
  <c r="T91" s="1"/>
  <c r="S89"/>
  <c r="S91" s="1"/>
  <c r="R89"/>
  <c r="R91" s="1"/>
  <c r="Q89"/>
  <c r="Q91" s="1"/>
  <c r="P89"/>
  <c r="P91" s="1"/>
  <c r="O89"/>
  <c r="O91" s="1"/>
  <c r="N89"/>
  <c r="N91" s="1"/>
  <c r="M89"/>
  <c r="M91" s="1"/>
  <c r="L89"/>
  <c r="L91" s="1"/>
  <c r="K89"/>
  <c r="K91" s="1"/>
  <c r="J89"/>
  <c r="J91" s="1"/>
  <c r="U86"/>
  <c r="T86"/>
  <c r="S86"/>
  <c r="R86"/>
  <c r="Q86"/>
  <c r="P86"/>
  <c r="O86"/>
  <c r="N86"/>
  <c r="M86"/>
  <c r="L86"/>
  <c r="K86"/>
  <c r="J86"/>
  <c r="U85"/>
  <c r="U87" s="1"/>
  <c r="T85"/>
  <c r="T87" s="1"/>
  <c r="S85"/>
  <c r="S87" s="1"/>
  <c r="R85"/>
  <c r="R87" s="1"/>
  <c r="Q85"/>
  <c r="Q87" s="1"/>
  <c r="P85"/>
  <c r="P87" s="1"/>
  <c r="O85"/>
  <c r="O87" s="1"/>
  <c r="N85"/>
  <c r="N87" s="1"/>
  <c r="M85"/>
  <c r="M87" s="1"/>
  <c r="L85"/>
  <c r="L87" s="1"/>
  <c r="K85"/>
  <c r="K87" s="1"/>
  <c r="J85"/>
  <c r="J87" s="1"/>
  <c r="U82"/>
  <c r="T82"/>
  <c r="S82"/>
  <c r="R82"/>
  <c r="Q82"/>
  <c r="P82"/>
  <c r="O82"/>
  <c r="N82"/>
  <c r="M82"/>
  <c r="L82"/>
  <c r="K82"/>
  <c r="J82"/>
  <c r="U81"/>
  <c r="U83" s="1"/>
  <c r="T81"/>
  <c r="T83" s="1"/>
  <c r="S81"/>
  <c r="S83" s="1"/>
  <c r="R81"/>
  <c r="R83" s="1"/>
  <c r="Q81"/>
  <c r="Q83" s="1"/>
  <c r="P81"/>
  <c r="P83" s="1"/>
  <c r="O81"/>
  <c r="O83" s="1"/>
  <c r="N81"/>
  <c r="N83" s="1"/>
  <c r="M81"/>
  <c r="M83" s="1"/>
  <c r="L81"/>
  <c r="L83" s="1"/>
  <c r="K81"/>
  <c r="K83" s="1"/>
  <c r="J81"/>
  <c r="J83" s="1"/>
  <c r="U78"/>
  <c r="T78"/>
  <c r="S78"/>
  <c r="R78"/>
  <c r="Q78"/>
  <c r="P78"/>
  <c r="O78"/>
  <c r="N78"/>
  <c r="M78"/>
  <c r="L78"/>
  <c r="K78"/>
  <c r="J78"/>
  <c r="U77"/>
  <c r="U79" s="1"/>
  <c r="T77"/>
  <c r="T79" s="1"/>
  <c r="S77"/>
  <c r="S79" s="1"/>
  <c r="R77"/>
  <c r="R79" s="1"/>
  <c r="Q77"/>
  <c r="Q79" s="1"/>
  <c r="P77"/>
  <c r="P79" s="1"/>
  <c r="O77"/>
  <c r="O79" s="1"/>
  <c r="N77"/>
  <c r="N79" s="1"/>
  <c r="M77"/>
  <c r="M79" s="1"/>
  <c r="L77"/>
  <c r="L79" s="1"/>
  <c r="K77"/>
  <c r="K79" s="1"/>
  <c r="J77"/>
  <c r="J79" s="1"/>
  <c r="D16" i="4"/>
  <c r="E16"/>
  <c r="F16"/>
  <c r="G16"/>
  <c r="H16"/>
  <c r="I16"/>
  <c r="J16"/>
  <c r="K16"/>
  <c r="L16"/>
  <c r="M16"/>
  <c r="N16"/>
  <c r="C16"/>
  <c r="D12"/>
  <c r="E12"/>
  <c r="F12"/>
  <c r="G12"/>
  <c r="H12"/>
  <c r="I12"/>
  <c r="J12"/>
  <c r="K12"/>
  <c r="L12"/>
  <c r="M12"/>
  <c r="N12"/>
  <c r="C12"/>
  <c r="D8"/>
  <c r="E8"/>
  <c r="F8"/>
  <c r="G8"/>
  <c r="H8"/>
  <c r="I8"/>
  <c r="J8"/>
  <c r="K8"/>
  <c r="L8"/>
  <c r="M8"/>
  <c r="N8"/>
  <c r="C8"/>
  <c r="D4"/>
  <c r="E4"/>
  <c r="F4"/>
  <c r="G4"/>
  <c r="H4"/>
  <c r="I4"/>
  <c r="J4"/>
  <c r="K4"/>
  <c r="L4"/>
  <c r="M4"/>
  <c r="N4"/>
  <c r="C4"/>
  <c r="D32"/>
  <c r="E32"/>
  <c r="F32"/>
  <c r="G32"/>
  <c r="H32"/>
  <c r="I32"/>
  <c r="J32"/>
  <c r="K32"/>
  <c r="L32"/>
  <c r="M32"/>
  <c r="N32"/>
  <c r="C32"/>
  <c r="D28"/>
  <c r="E28"/>
  <c r="F28"/>
  <c r="G28"/>
  <c r="G30" s="1"/>
  <c r="H28"/>
  <c r="I28"/>
  <c r="J28"/>
  <c r="K28"/>
  <c r="K30" s="1"/>
  <c r="L28"/>
  <c r="M28"/>
  <c r="N28"/>
  <c r="N30" s="1"/>
  <c r="C28"/>
  <c r="D24"/>
  <c r="E24"/>
  <c r="F24"/>
  <c r="G24"/>
  <c r="H24"/>
  <c r="I24"/>
  <c r="J24"/>
  <c r="K24"/>
  <c r="L24"/>
  <c r="M24"/>
  <c r="N24"/>
  <c r="C24"/>
  <c r="D20"/>
  <c r="E20"/>
  <c r="F20"/>
  <c r="G20"/>
  <c r="H20"/>
  <c r="H22" s="1"/>
  <c r="I20"/>
  <c r="I22" s="1"/>
  <c r="J20"/>
  <c r="K20"/>
  <c r="L20"/>
  <c r="M20"/>
  <c r="M22" s="1"/>
  <c r="N20"/>
  <c r="C20"/>
  <c r="D15"/>
  <c r="E15"/>
  <c r="F15"/>
  <c r="G15"/>
  <c r="H15"/>
  <c r="I15"/>
  <c r="J15"/>
  <c r="K15"/>
  <c r="L15"/>
  <c r="M15"/>
  <c r="N15"/>
  <c r="C15"/>
  <c r="C17" s="1"/>
  <c r="D11"/>
  <c r="E11"/>
  <c r="F11"/>
  <c r="G11"/>
  <c r="H11"/>
  <c r="I11"/>
  <c r="J11"/>
  <c r="K11"/>
  <c r="L11"/>
  <c r="M11"/>
  <c r="N11"/>
  <c r="C11"/>
  <c r="D7"/>
  <c r="E7"/>
  <c r="F7"/>
  <c r="G7"/>
  <c r="H7"/>
  <c r="I7"/>
  <c r="J7"/>
  <c r="K7"/>
  <c r="L7"/>
  <c r="M7"/>
  <c r="N7"/>
  <c r="C7"/>
  <c r="D3"/>
  <c r="E3"/>
  <c r="F3"/>
  <c r="G3"/>
  <c r="H3"/>
  <c r="I3"/>
  <c r="J3"/>
  <c r="K3"/>
  <c r="L3"/>
  <c r="M3"/>
  <c r="N3"/>
  <c r="C3"/>
  <c r="D22"/>
  <c r="E22"/>
  <c r="J22"/>
  <c r="K22"/>
  <c r="L22"/>
  <c r="N22"/>
  <c r="C13"/>
  <c r="C9"/>
  <c r="C5"/>
  <c r="E33"/>
  <c r="F33"/>
  <c r="G33"/>
  <c r="H33"/>
  <c r="I33"/>
  <c r="J33"/>
  <c r="K33"/>
  <c r="L33"/>
  <c r="M33"/>
  <c r="N33"/>
  <c r="D33"/>
  <c r="D34"/>
  <c r="F34"/>
  <c r="G34"/>
  <c r="H34"/>
  <c r="I34"/>
  <c r="K34"/>
  <c r="N34"/>
  <c r="C34"/>
  <c r="D29"/>
  <c r="E29"/>
  <c r="F29"/>
  <c r="G29"/>
  <c r="H29"/>
  <c r="I29"/>
  <c r="J29"/>
  <c r="K29"/>
  <c r="L29"/>
  <c r="M29"/>
  <c r="N29"/>
  <c r="C29"/>
  <c r="D30"/>
  <c r="E30"/>
  <c r="F30"/>
  <c r="H30"/>
  <c r="M30"/>
  <c r="C30"/>
  <c r="D25"/>
  <c r="E25"/>
  <c r="F25"/>
  <c r="G25"/>
  <c r="H25"/>
  <c r="I25"/>
  <c r="J25"/>
  <c r="K25"/>
  <c r="L25"/>
  <c r="M25"/>
  <c r="N25"/>
  <c r="C25"/>
  <c r="F26"/>
  <c r="G26"/>
  <c r="H26"/>
  <c r="J26"/>
  <c r="M26"/>
  <c r="N26"/>
  <c r="C26"/>
  <c r="D21"/>
  <c r="E21"/>
  <c r="F21"/>
  <c r="G21"/>
  <c r="H21"/>
  <c r="I21"/>
  <c r="J21"/>
  <c r="K21"/>
  <c r="L21"/>
  <c r="M21"/>
  <c r="N21"/>
  <c r="C21"/>
  <c r="C22"/>
  <c r="M34"/>
  <c r="J34"/>
  <c r="E34"/>
  <c r="L34"/>
  <c r="L30"/>
  <c r="J30"/>
  <c r="I30"/>
  <c r="L26"/>
  <c r="K26"/>
  <c r="I26"/>
  <c r="E26"/>
  <c r="D26"/>
  <c r="G22"/>
  <c r="F22"/>
  <c r="N17"/>
  <c r="M17"/>
  <c r="L17"/>
  <c r="K17"/>
  <c r="J17"/>
  <c r="I17"/>
  <c r="H17"/>
  <c r="G17"/>
  <c r="F17"/>
  <c r="E17"/>
  <c r="D17"/>
  <c r="N13"/>
  <c r="M13"/>
  <c r="L13"/>
  <c r="K13"/>
  <c r="J13"/>
  <c r="I13"/>
  <c r="H13"/>
  <c r="G13"/>
  <c r="F13"/>
  <c r="E13"/>
  <c r="D13"/>
  <c r="N9"/>
  <c r="M9"/>
  <c r="L9"/>
  <c r="K9"/>
  <c r="J9"/>
  <c r="I9"/>
  <c r="H9"/>
  <c r="G9"/>
  <c r="F9"/>
  <c r="E9"/>
  <c r="D9"/>
  <c r="N5"/>
  <c r="M5"/>
  <c r="L5"/>
  <c r="K5"/>
  <c r="J5"/>
  <c r="I5"/>
  <c r="H5"/>
  <c r="G5"/>
  <c r="F5"/>
  <c r="E5"/>
  <c r="D5"/>
  <c r="O15" i="1"/>
  <c r="N15"/>
  <c r="O14"/>
  <c r="N14"/>
  <c r="O13"/>
  <c r="N13"/>
  <c r="O12"/>
  <c r="N12"/>
  <c r="O11"/>
  <c r="N11"/>
  <c r="O10"/>
  <c r="N10"/>
  <c r="O9"/>
  <c r="N9"/>
  <c r="O8"/>
  <c r="N8"/>
  <c r="O7"/>
  <c r="N7"/>
  <c r="O6"/>
  <c r="N6"/>
  <c r="O5"/>
  <c r="N5"/>
  <c r="O4"/>
  <c r="N4"/>
  <c r="O3"/>
  <c r="N3"/>
  <c r="M15"/>
  <c r="L15"/>
  <c r="M14"/>
  <c r="L14"/>
  <c r="M13"/>
  <c r="L13"/>
  <c r="M12"/>
  <c r="L12"/>
  <c r="M11"/>
  <c r="L11"/>
  <c r="M10"/>
  <c r="L10"/>
  <c r="M9"/>
  <c r="L9"/>
  <c r="M8"/>
  <c r="L8"/>
  <c r="M7"/>
  <c r="L7"/>
  <c r="M6"/>
  <c r="L6"/>
  <c r="M5"/>
  <c r="L5"/>
  <c r="M4"/>
  <c r="L4"/>
  <c r="M3"/>
  <c r="L3"/>
  <c r="P5"/>
  <c r="P6" s="1"/>
  <c r="P7" s="1"/>
  <c r="P8" s="1"/>
  <c r="P9" s="1"/>
  <c r="P10" s="1"/>
  <c r="P11" s="1"/>
  <c r="P12" s="1"/>
  <c r="P13" s="1"/>
  <c r="P14" s="1"/>
  <c r="P15" s="1"/>
  <c r="P4"/>
  <c r="K4"/>
  <c r="E11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F11" i="2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10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5"/>
  <c r="D12" i="1"/>
  <c r="A6"/>
  <c r="B6" i="2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5"/>
  <c r="K5" i="1" l="1"/>
  <c r="E12"/>
  <c r="D13"/>
  <c r="A7"/>
  <c r="Z4" i="3"/>
  <c r="Z5"/>
  <c r="Z6"/>
  <c r="Z7"/>
  <c r="Z8"/>
  <c r="Z9"/>
  <c r="Z10"/>
  <c r="Z11"/>
  <c r="Z12"/>
  <c r="Z13"/>
  <c r="Z14"/>
  <c r="Z15"/>
  <c r="Z3"/>
  <c r="AD4"/>
  <c r="AD5"/>
  <c r="AD6"/>
  <c r="AD7"/>
  <c r="AD8"/>
  <c r="AD9"/>
  <c r="AD10"/>
  <c r="AD11"/>
  <c r="AD12"/>
  <c r="AD13"/>
  <c r="AD14"/>
  <c r="AD15"/>
  <c r="AD3"/>
  <c r="AC4"/>
  <c r="AC5"/>
  <c r="AC6"/>
  <c r="AC7"/>
  <c r="AC8"/>
  <c r="AC9"/>
  <c r="AC10"/>
  <c r="AC11"/>
  <c r="AC12"/>
  <c r="AC13"/>
  <c r="AC14"/>
  <c r="AC15"/>
  <c r="AC3"/>
  <c r="AA4"/>
  <c r="AA5"/>
  <c r="AA6"/>
  <c r="AA7"/>
  <c r="AA8"/>
  <c r="AA9"/>
  <c r="AA10"/>
  <c r="AA11"/>
  <c r="AA12"/>
  <c r="AA13"/>
  <c r="AA14"/>
  <c r="AA15"/>
  <c r="AA3"/>
  <c r="AB4"/>
  <c r="AB5" s="1"/>
  <c r="Y4"/>
  <c r="Y5" s="1"/>
  <c r="T5"/>
  <c r="T3"/>
  <c r="P3"/>
  <c r="S5"/>
  <c r="S3"/>
  <c r="Q3"/>
  <c r="R4"/>
  <c r="R5" s="1"/>
  <c r="O4"/>
  <c r="O5" s="1"/>
  <c r="P5" s="1"/>
  <c r="C5"/>
  <c r="C3"/>
  <c r="G3"/>
  <c r="D5"/>
  <c r="D3"/>
  <c r="F3"/>
  <c r="E4"/>
  <c r="E5" s="1"/>
  <c r="B4"/>
  <c r="B5" s="1"/>
  <c r="R17" i="1"/>
  <c r="A6" i="2"/>
  <c r="D11"/>
  <c r="D12" s="1"/>
  <c r="K6" i="1" l="1"/>
  <c r="D14"/>
  <c r="E13"/>
  <c r="A8"/>
  <c r="AB6" i="3"/>
  <c r="Y6"/>
  <c r="E6"/>
  <c r="F5"/>
  <c r="G5"/>
  <c r="F4"/>
  <c r="P4"/>
  <c r="D4"/>
  <c r="Q5"/>
  <c r="T4"/>
  <c r="G4"/>
  <c r="Q4"/>
  <c r="C4"/>
  <c r="S4"/>
  <c r="R6"/>
  <c r="O6"/>
  <c r="B6"/>
  <c r="D13" i="2"/>
  <c r="K7" i="1" l="1"/>
  <c r="D15"/>
  <c r="E14"/>
  <c r="A9"/>
  <c r="Y7" i="3"/>
  <c r="AB7"/>
  <c r="F6"/>
  <c r="G6"/>
  <c r="E7"/>
  <c r="D6"/>
  <c r="C6"/>
  <c r="P6"/>
  <c r="Q6"/>
  <c r="T6"/>
  <c r="S6"/>
  <c r="R7"/>
  <c r="O7"/>
  <c r="B7"/>
  <c r="D14" i="2"/>
  <c r="A7"/>
  <c r="K94" i="1"/>
  <c r="L94"/>
  <c r="M94"/>
  <c r="N94"/>
  <c r="O94"/>
  <c r="P94"/>
  <c r="Q94"/>
  <c r="R94"/>
  <c r="S94"/>
  <c r="T94"/>
  <c r="U94"/>
  <c r="J94"/>
  <c r="E119"/>
  <c r="F119" s="1"/>
  <c r="G119" s="1"/>
  <c r="H119" s="1"/>
  <c r="I119" s="1"/>
  <c r="J119" s="1"/>
  <c r="K119" s="1"/>
  <c r="L119" s="1"/>
  <c r="M119" s="1"/>
  <c r="D119"/>
  <c r="N120"/>
  <c r="K8" l="1"/>
  <c r="D16"/>
  <c r="E15"/>
  <c r="A10"/>
  <c r="Y8" i="3"/>
  <c r="AB8"/>
  <c r="Q7"/>
  <c r="P7"/>
  <c r="T7"/>
  <c r="S7"/>
  <c r="D7"/>
  <c r="C7"/>
  <c r="G7"/>
  <c r="F7"/>
  <c r="E8"/>
  <c r="R8"/>
  <c r="O8"/>
  <c r="E9"/>
  <c r="B8"/>
  <c r="D15" i="2"/>
  <c r="A8"/>
  <c r="K9" i="1" l="1"/>
  <c r="D17"/>
  <c r="E16"/>
  <c r="A11"/>
  <c r="AB9" i="3"/>
  <c r="Y9"/>
  <c r="S8"/>
  <c r="T8"/>
  <c r="C8"/>
  <c r="D8"/>
  <c r="F9"/>
  <c r="G9"/>
  <c r="Q8"/>
  <c r="P8"/>
  <c r="G8"/>
  <c r="F8"/>
  <c r="R9"/>
  <c r="O9"/>
  <c r="E10"/>
  <c r="B9"/>
  <c r="D16" i="2"/>
  <c r="A9"/>
  <c r="AC113" i="1"/>
  <c r="AD113" s="1"/>
  <c r="AC99"/>
  <c r="AD99" s="1"/>
  <c r="AB99"/>
  <c r="AK99" s="1"/>
  <c r="AB113"/>
  <c r="AK113" s="1"/>
  <c r="AA111"/>
  <c r="AA110" s="1"/>
  <c r="AA109" s="1"/>
  <c r="AA108" s="1"/>
  <c r="AA107" s="1"/>
  <c r="AA106" s="1"/>
  <c r="AA105" s="1"/>
  <c r="AA104" s="1"/>
  <c r="AA103" s="1"/>
  <c r="AA102" s="1"/>
  <c r="AA101" s="1"/>
  <c r="AA100" s="1"/>
  <c r="AC100" s="1"/>
  <c r="AD100" s="1"/>
  <c r="AA112"/>
  <c r="AC112" s="1"/>
  <c r="AD112" s="1"/>
  <c r="M120"/>
  <c r="U107"/>
  <c r="L107"/>
  <c r="M107"/>
  <c r="N107"/>
  <c r="O107"/>
  <c r="P107"/>
  <c r="Q107"/>
  <c r="R107"/>
  <c r="S107"/>
  <c r="T107"/>
  <c r="K107"/>
  <c r="K103"/>
  <c r="L103"/>
  <c r="M103"/>
  <c r="N103"/>
  <c r="O103"/>
  <c r="P103"/>
  <c r="Q103"/>
  <c r="R103"/>
  <c r="S103"/>
  <c r="T103"/>
  <c r="U103"/>
  <c r="J103"/>
  <c r="L96"/>
  <c r="N96"/>
  <c r="P96"/>
  <c r="R96"/>
  <c r="T96"/>
  <c r="J96"/>
  <c r="K99"/>
  <c r="L99"/>
  <c r="M99"/>
  <c r="N99"/>
  <c r="O99"/>
  <c r="P99"/>
  <c r="Q99"/>
  <c r="R99"/>
  <c r="S99"/>
  <c r="T99"/>
  <c r="U99"/>
  <c r="J99"/>
  <c r="K95"/>
  <c r="L95"/>
  <c r="M95"/>
  <c r="N95"/>
  <c r="O95"/>
  <c r="P95"/>
  <c r="Q95"/>
  <c r="R95"/>
  <c r="S95"/>
  <c r="T95"/>
  <c r="U95"/>
  <c r="J95"/>
  <c r="K106"/>
  <c r="K108" s="1"/>
  <c r="L106"/>
  <c r="L108" s="1"/>
  <c r="M106"/>
  <c r="M108" s="1"/>
  <c r="N106"/>
  <c r="N108" s="1"/>
  <c r="O106"/>
  <c r="O108" s="1"/>
  <c r="P106"/>
  <c r="P108" s="1"/>
  <c r="Q106"/>
  <c r="Q108" s="1"/>
  <c r="R106"/>
  <c r="R108" s="1"/>
  <c r="S106"/>
  <c r="S108" s="1"/>
  <c r="T106"/>
  <c r="T108" s="1"/>
  <c r="U106"/>
  <c r="U108" s="1"/>
  <c r="J106"/>
  <c r="J108" s="1"/>
  <c r="K102"/>
  <c r="K104" s="1"/>
  <c r="L102"/>
  <c r="L104" s="1"/>
  <c r="M102"/>
  <c r="M104" s="1"/>
  <c r="N102"/>
  <c r="N104" s="1"/>
  <c r="O102"/>
  <c r="O104" s="1"/>
  <c r="P102"/>
  <c r="P104" s="1"/>
  <c r="Q102"/>
  <c r="Q104" s="1"/>
  <c r="R102"/>
  <c r="R104" s="1"/>
  <c r="S102"/>
  <c r="S104" s="1"/>
  <c r="T102"/>
  <c r="T104" s="1"/>
  <c r="U102"/>
  <c r="U104" s="1"/>
  <c r="J102"/>
  <c r="J104" s="1"/>
  <c r="K98"/>
  <c r="K100" s="1"/>
  <c r="L98"/>
  <c r="L100" s="1"/>
  <c r="M98"/>
  <c r="M100" s="1"/>
  <c r="N98"/>
  <c r="N100" s="1"/>
  <c r="O98"/>
  <c r="O100" s="1"/>
  <c r="P98"/>
  <c r="P100" s="1"/>
  <c r="Q98"/>
  <c r="Q100" s="1"/>
  <c r="R98"/>
  <c r="R100" s="1"/>
  <c r="S98"/>
  <c r="S100" s="1"/>
  <c r="T98"/>
  <c r="T100" s="1"/>
  <c r="U98"/>
  <c r="U100" s="1"/>
  <c r="J98"/>
  <c r="J100" s="1"/>
  <c r="K96"/>
  <c r="M96"/>
  <c r="O96"/>
  <c r="Q96"/>
  <c r="S96"/>
  <c r="U96"/>
  <c r="K10" l="1"/>
  <c r="D18"/>
  <c r="E17"/>
  <c r="A12"/>
  <c r="Y10" i="3"/>
  <c r="AB10"/>
  <c r="S9"/>
  <c r="T9"/>
  <c r="C9"/>
  <c r="D9"/>
  <c r="F10"/>
  <c r="G10"/>
  <c r="P9"/>
  <c r="Q9"/>
  <c r="R10"/>
  <c r="O10"/>
  <c r="E11"/>
  <c r="B10"/>
  <c r="AB106" i="1"/>
  <c r="AK106" s="1"/>
  <c r="AB111"/>
  <c r="AK111" s="1"/>
  <c r="AB107"/>
  <c r="AK107" s="1"/>
  <c r="AB103"/>
  <c r="AK103" s="1"/>
  <c r="AC111"/>
  <c r="AD111" s="1"/>
  <c r="AC107"/>
  <c r="AD107" s="1"/>
  <c r="AC103"/>
  <c r="AD103" s="1"/>
  <c r="AC110"/>
  <c r="AD110" s="1"/>
  <c r="AC106"/>
  <c r="AD106" s="1"/>
  <c r="AC102"/>
  <c r="AD102" s="1"/>
  <c r="AC109"/>
  <c r="AD109" s="1"/>
  <c r="AC105"/>
  <c r="AD105" s="1"/>
  <c r="AC101"/>
  <c r="AD101" s="1"/>
  <c r="AB110"/>
  <c r="AK110" s="1"/>
  <c r="AB102"/>
  <c r="AK102" s="1"/>
  <c r="AB109"/>
  <c r="AK109" s="1"/>
  <c r="AB105"/>
  <c r="AK105" s="1"/>
  <c r="AB101"/>
  <c r="AK101" s="1"/>
  <c r="AB112"/>
  <c r="AK112" s="1"/>
  <c r="AB108"/>
  <c r="AK108" s="1"/>
  <c r="AB104"/>
  <c r="AK104" s="1"/>
  <c r="AB100"/>
  <c r="AK100" s="1"/>
  <c r="AC108"/>
  <c r="AD108" s="1"/>
  <c r="AC104"/>
  <c r="AD104" s="1"/>
  <c r="D17" i="2"/>
  <c r="A10"/>
  <c r="J120" i="1"/>
  <c r="I120"/>
  <c r="G120"/>
  <c r="E120"/>
  <c r="C120"/>
  <c r="H120"/>
  <c r="F120"/>
  <c r="D120"/>
  <c r="K11" l="1"/>
  <c r="D19"/>
  <c r="E18"/>
  <c r="A13"/>
  <c r="AB11" i="3"/>
  <c r="Y11"/>
  <c r="G11"/>
  <c r="F11"/>
  <c r="P10"/>
  <c r="Q10"/>
  <c r="T10"/>
  <c r="S10"/>
  <c r="D10"/>
  <c r="C10"/>
  <c r="O11"/>
  <c r="R11"/>
  <c r="E12"/>
  <c r="B11"/>
  <c r="D18" i="2"/>
  <c r="A11"/>
  <c r="L120" i="1"/>
  <c r="K120"/>
  <c r="K12" l="1"/>
  <c r="D20"/>
  <c r="E19"/>
  <c r="A14"/>
  <c r="AB12" i="3"/>
  <c r="Y12"/>
  <c r="G12"/>
  <c r="F12"/>
  <c r="T11"/>
  <c r="S11"/>
  <c r="Q11"/>
  <c r="P11"/>
  <c r="D11"/>
  <c r="C11"/>
  <c r="O12"/>
  <c r="R12"/>
  <c r="E13"/>
  <c r="B12"/>
  <c r="D19" i="2"/>
  <c r="A12"/>
  <c r="AF99" i="1"/>
  <c r="AG110"/>
  <c r="AG106"/>
  <c r="AG102"/>
  <c r="AF110"/>
  <c r="AF108"/>
  <c r="AF106"/>
  <c r="AF104"/>
  <c r="AF102"/>
  <c r="AF100"/>
  <c r="AF109"/>
  <c r="AF101"/>
  <c r="K13" l="1"/>
  <c r="D21"/>
  <c r="E20"/>
  <c r="A15"/>
  <c r="Y13" i="3"/>
  <c r="AB13"/>
  <c r="S12"/>
  <c r="T12"/>
  <c r="B13"/>
  <c r="C12"/>
  <c r="D12"/>
  <c r="F13"/>
  <c r="G13"/>
  <c r="Q12"/>
  <c r="P12"/>
  <c r="R13"/>
  <c r="O13"/>
  <c r="E14"/>
  <c r="B14"/>
  <c r="D20" i="2"/>
  <c r="A13"/>
  <c r="AH105" i="1"/>
  <c r="AE105"/>
  <c r="AH103"/>
  <c r="AE103"/>
  <c r="AH107"/>
  <c r="AE107"/>
  <c r="AH111"/>
  <c r="AE111"/>
  <c r="AG103"/>
  <c r="AG107"/>
  <c r="AG111"/>
  <c r="AE100"/>
  <c r="AH100"/>
  <c r="AE104"/>
  <c r="AJ104" s="1"/>
  <c r="AH104"/>
  <c r="AE108"/>
  <c r="AH108"/>
  <c r="AE99"/>
  <c r="AJ99" s="1"/>
  <c r="AH99"/>
  <c r="AF105"/>
  <c r="AH101"/>
  <c r="AE101"/>
  <c r="AH109"/>
  <c r="AE109"/>
  <c r="AG101"/>
  <c r="AG105"/>
  <c r="AG109"/>
  <c r="AJ100"/>
  <c r="AJ108"/>
  <c r="AE102"/>
  <c r="AH102"/>
  <c r="AE106"/>
  <c r="AH106"/>
  <c r="AE110"/>
  <c r="AH110"/>
  <c r="AG100"/>
  <c r="AG104"/>
  <c r="AG108"/>
  <c r="AG99"/>
  <c r="AF103"/>
  <c r="AJ103" s="1"/>
  <c r="AF107"/>
  <c r="AJ107" s="1"/>
  <c r="AF111"/>
  <c r="AJ111" s="1"/>
  <c r="AH112"/>
  <c r="AE112"/>
  <c r="AF112"/>
  <c r="AG112"/>
  <c r="AH113"/>
  <c r="AE113"/>
  <c r="AF113"/>
  <c r="AG113"/>
  <c r="K14" l="1"/>
  <c r="D22"/>
  <c r="E21"/>
  <c r="A16"/>
  <c r="Y14" i="3"/>
  <c r="AB14"/>
  <c r="D14"/>
  <c r="C14"/>
  <c r="C13"/>
  <c r="D13"/>
  <c r="S13"/>
  <c r="T13"/>
  <c r="F14"/>
  <c r="G14"/>
  <c r="P13"/>
  <c r="Q13"/>
  <c r="R14"/>
  <c r="O14"/>
  <c r="E15"/>
  <c r="B15"/>
  <c r="AJ105" i="1"/>
  <c r="D21" i="2"/>
  <c r="A14"/>
  <c r="AJ113" i="1"/>
  <c r="AI110"/>
  <c r="AI109"/>
  <c r="AI106"/>
  <c r="AI102"/>
  <c r="AI101"/>
  <c r="AI99"/>
  <c r="AI108"/>
  <c r="AI104"/>
  <c r="AI100"/>
  <c r="AJ110"/>
  <c r="AJ102"/>
  <c r="AI111"/>
  <c r="AI107"/>
  <c r="AI103"/>
  <c r="AI105"/>
  <c r="AJ109"/>
  <c r="AJ106"/>
  <c r="AJ101"/>
  <c r="AI112"/>
  <c r="AJ112"/>
  <c r="AI113"/>
  <c r="Y4"/>
  <c r="Y5"/>
  <c r="Y6"/>
  <c r="Y7"/>
  <c r="Y8"/>
  <c r="Y9"/>
  <c r="Y10"/>
  <c r="Y11"/>
  <c r="Y12"/>
  <c r="Y13"/>
  <c r="Y14"/>
  <c r="Y15"/>
  <c r="Y3"/>
  <c r="AE4"/>
  <c r="AE5"/>
  <c r="AE6"/>
  <c r="AE7"/>
  <c r="AE8"/>
  <c r="AE9"/>
  <c r="AE10"/>
  <c r="AE11"/>
  <c r="AE12"/>
  <c r="AE13"/>
  <c r="AE14"/>
  <c r="AE15"/>
  <c r="AE3"/>
  <c r="AD4"/>
  <c r="AD5"/>
  <c r="AD6"/>
  <c r="AD7"/>
  <c r="AD8"/>
  <c r="AD9"/>
  <c r="AD10"/>
  <c r="AD11"/>
  <c r="AD12"/>
  <c r="AD13"/>
  <c r="AD14"/>
  <c r="AD15"/>
  <c r="AD3"/>
  <c r="AC4"/>
  <c r="AC5"/>
  <c r="AC6"/>
  <c r="AC7"/>
  <c r="AC8"/>
  <c r="AC9"/>
  <c r="AC10"/>
  <c r="AC11"/>
  <c r="AC12"/>
  <c r="AC13"/>
  <c r="AC14"/>
  <c r="AC15"/>
  <c r="AC3"/>
  <c r="AB4"/>
  <c r="AB5"/>
  <c r="AB6"/>
  <c r="AB7"/>
  <c r="AB8"/>
  <c r="AB9"/>
  <c r="AB10"/>
  <c r="AB11"/>
  <c r="AB12"/>
  <c r="AB13"/>
  <c r="AB14"/>
  <c r="AB15"/>
  <c r="AB3"/>
  <c r="AA4"/>
  <c r="AA5"/>
  <c r="AA6"/>
  <c r="AA7"/>
  <c r="AA8"/>
  <c r="AA9"/>
  <c r="AA10"/>
  <c r="AA11"/>
  <c r="AA12"/>
  <c r="AA13"/>
  <c r="AA14"/>
  <c r="AA15"/>
  <c r="AA3"/>
  <c r="Z4"/>
  <c r="Z5"/>
  <c r="Z6"/>
  <c r="Z7"/>
  <c r="Z8"/>
  <c r="Z9"/>
  <c r="Z10"/>
  <c r="Z11"/>
  <c r="Z12"/>
  <c r="Z13"/>
  <c r="Z14"/>
  <c r="Z15"/>
  <c r="Z3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K15" l="1"/>
  <c r="D23"/>
  <c r="E22"/>
  <c r="A17"/>
  <c r="Y15" i="3"/>
  <c r="AB15"/>
  <c r="D15"/>
  <c r="C15"/>
  <c r="G15"/>
  <c r="F15"/>
  <c r="P14"/>
  <c r="Q14"/>
  <c r="T14"/>
  <c r="S14"/>
  <c r="O15"/>
  <c r="R15"/>
  <c r="D22" i="2"/>
  <c r="A15"/>
  <c r="D24" i="1" l="1"/>
  <c r="E23"/>
  <c r="A18"/>
  <c r="T15" i="3"/>
  <c r="S15"/>
  <c r="Q15"/>
  <c r="P15"/>
  <c r="D23" i="2"/>
  <c r="A16"/>
  <c r="D25" i="1" l="1"/>
  <c r="E24"/>
  <c r="A19"/>
  <c r="D24" i="2"/>
  <c r="A17"/>
  <c r="D26" i="1" l="1"/>
  <c r="E25"/>
  <c r="A20"/>
  <c r="D25" i="2"/>
  <c r="A18"/>
  <c r="D27" i="1" l="1"/>
  <c r="E26"/>
  <c r="A21"/>
  <c r="D26" i="2"/>
  <c r="A19"/>
  <c r="D28" i="1" l="1"/>
  <c r="E27"/>
  <c r="A22"/>
  <c r="D27" i="2"/>
  <c r="A20"/>
  <c r="D29" i="1" l="1"/>
  <c r="E28"/>
  <c r="A23"/>
  <c r="D28" i="2"/>
  <c r="A21"/>
  <c r="D30" i="1" l="1"/>
  <c r="E29"/>
  <c r="A24"/>
  <c r="D29" i="2"/>
  <c r="A22"/>
  <c r="D31" i="1" l="1"/>
  <c r="E30"/>
  <c r="A25"/>
  <c r="D30" i="2"/>
  <c r="A23"/>
  <c r="D32" i="1" l="1"/>
  <c r="E31"/>
  <c r="A26"/>
  <c r="D31" i="2"/>
  <c r="A24"/>
  <c r="D33" i="1" l="1"/>
  <c r="E32"/>
  <c r="A27"/>
  <c r="D32" i="2"/>
  <c r="A25"/>
  <c r="D34" i="1" l="1"/>
  <c r="E33"/>
  <c r="A28"/>
  <c r="D33" i="2"/>
  <c r="A26"/>
  <c r="D35" i="1" l="1"/>
  <c r="E34"/>
  <c r="A29"/>
  <c r="D34" i="2"/>
  <c r="A27"/>
  <c r="D36" i="1" l="1"/>
  <c r="E35"/>
  <c r="A30"/>
  <c r="D35" i="2"/>
  <c r="A28"/>
  <c r="D37" i="1" l="1"/>
  <c r="E36"/>
  <c r="A31"/>
  <c r="D36" i="2"/>
  <c r="A29"/>
  <c r="D38" i="1" l="1"/>
  <c r="E37"/>
  <c r="A32"/>
  <c r="D37" i="2"/>
  <c r="A30"/>
  <c r="D39" i="1" l="1"/>
  <c r="E38"/>
  <c r="A33"/>
  <c r="D38" i="2"/>
  <c r="A31"/>
  <c r="D40" i="1" l="1"/>
  <c r="E39"/>
  <c r="A34"/>
  <c r="D39" i="2"/>
  <c r="A32"/>
  <c r="D41" i="1" l="1"/>
  <c r="E40"/>
  <c r="A35"/>
  <c r="D40" i="2"/>
  <c r="A33"/>
  <c r="D42" i="1" l="1"/>
  <c r="E41"/>
  <c r="A36"/>
  <c r="D41" i="2"/>
  <c r="A34"/>
  <c r="D43" i="1" l="1"/>
  <c r="E42"/>
  <c r="A37"/>
  <c r="D42" i="2"/>
  <c r="A35"/>
  <c r="D44" i="1" l="1"/>
  <c r="E43"/>
  <c r="A38"/>
  <c r="D43" i="2"/>
  <c r="A36"/>
  <c r="D45" i="1" l="1"/>
  <c r="E44"/>
  <c r="A39"/>
  <c r="D44" i="2"/>
  <c r="A37"/>
  <c r="D46" i="1" l="1"/>
  <c r="E45"/>
  <c r="A40"/>
  <c r="D45" i="2"/>
  <c r="A38"/>
  <c r="D47" i="1" l="1"/>
  <c r="E46"/>
  <c r="A41"/>
  <c r="D46" i="2"/>
  <c r="A39"/>
  <c r="E47" i="1" l="1"/>
  <c r="A42"/>
  <c r="A40" i="2"/>
  <c r="A43" i="1" l="1"/>
  <c r="A41" i="2"/>
  <c r="A44" i="1" l="1"/>
  <c r="A42" i="2"/>
  <c r="A45" i="1" l="1"/>
  <c r="A43" i="2"/>
  <c r="A44"/>
  <c r="A46" i="1" l="1"/>
  <c r="A45" i="2"/>
  <c r="A46" l="1"/>
</calcChain>
</file>

<file path=xl/sharedStrings.xml><?xml version="1.0" encoding="utf-8"?>
<sst xmlns="http://schemas.openxmlformats.org/spreadsheetml/2006/main" count="111" uniqueCount="24">
  <si>
    <r>
      <t>α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, град</t>
    </r>
  </si>
  <si>
    <r>
      <t>E</t>
    </r>
    <r>
      <rPr>
        <vertAlign val="subscript"/>
        <sz val="14"/>
        <color theme="1"/>
        <rFont val="Times New Roman"/>
        <family val="1"/>
        <charset val="204"/>
      </rPr>
      <t>d1</t>
    </r>
    <r>
      <rPr>
        <sz val="14"/>
        <color theme="1"/>
        <rFont val="Times New Roman"/>
        <family val="1"/>
        <charset val="204"/>
      </rPr>
      <t>, В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</si>
  <si>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d1</t>
    </r>
    <r>
      <rPr>
        <sz val="14"/>
        <color theme="1"/>
        <rFont val="Times New Roman"/>
        <family val="1"/>
        <charset val="204"/>
      </rPr>
      <t>, В</t>
    </r>
  </si>
  <si>
    <r>
      <t>α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, град</t>
    </r>
  </si>
  <si>
    <r>
      <t>E</t>
    </r>
    <r>
      <rPr>
        <vertAlign val="subscript"/>
        <sz val="14"/>
        <color theme="1"/>
        <rFont val="Times New Roman"/>
        <family val="1"/>
        <charset val="204"/>
      </rPr>
      <t>d2</t>
    </r>
    <r>
      <rPr>
        <sz val="14"/>
        <color theme="1"/>
        <rFont val="Times New Roman"/>
        <family val="1"/>
        <charset val="204"/>
      </rPr>
      <t>, В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</si>
  <si>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d2</t>
    </r>
    <r>
      <rPr>
        <sz val="14"/>
        <color theme="1"/>
        <rFont val="Times New Roman"/>
        <family val="1"/>
        <charset val="204"/>
      </rPr>
      <t>, В</t>
    </r>
  </si>
  <si>
    <r>
      <t>ω</t>
    </r>
    <r>
      <rPr>
        <vertAlign val="subscript"/>
        <sz val="14"/>
        <color theme="1"/>
        <rFont val="Times New Roman"/>
        <family val="1"/>
        <charset val="204"/>
      </rPr>
      <t>я</t>
    </r>
    <r>
      <rPr>
        <sz val="14"/>
        <color theme="1"/>
        <rFont val="Times New Roman"/>
        <family val="1"/>
        <charset val="204"/>
      </rPr>
      <t>(-3I</t>
    </r>
    <r>
      <rPr>
        <vertAlign val="subscript"/>
        <sz val="14"/>
        <color theme="1"/>
        <rFont val="Times New Roman"/>
        <family val="1"/>
        <charset val="204"/>
      </rPr>
      <t>dн</t>
    </r>
    <r>
      <rPr>
        <sz val="14"/>
        <color theme="1"/>
        <rFont val="Times New Roman"/>
        <family val="1"/>
        <charset val="204"/>
      </rPr>
      <t>), рад/с</t>
    </r>
  </si>
  <si>
    <r>
      <t>ω</t>
    </r>
    <r>
      <rPr>
        <vertAlign val="subscript"/>
        <sz val="14"/>
        <color theme="1"/>
        <rFont val="Times New Roman"/>
        <family val="1"/>
        <charset val="204"/>
      </rPr>
      <t>я</t>
    </r>
    <r>
      <rPr>
        <sz val="14"/>
        <color theme="1"/>
        <rFont val="Times New Roman"/>
        <family val="1"/>
        <charset val="204"/>
      </rPr>
      <t>(0), рад/с</t>
    </r>
  </si>
  <si>
    <r>
      <t>ω</t>
    </r>
    <r>
      <rPr>
        <vertAlign val="subscript"/>
        <sz val="14"/>
        <color theme="1"/>
        <rFont val="Times New Roman"/>
        <family val="1"/>
        <charset val="204"/>
      </rPr>
      <t>я</t>
    </r>
    <r>
      <rPr>
        <sz val="14"/>
        <color theme="1"/>
        <rFont val="Times New Roman"/>
        <family val="1"/>
        <charset val="204"/>
      </rPr>
      <t>(3I</t>
    </r>
    <r>
      <rPr>
        <vertAlign val="subscript"/>
        <sz val="14"/>
        <color theme="1"/>
        <rFont val="Times New Roman"/>
        <family val="1"/>
        <charset val="204"/>
      </rPr>
      <t>dн</t>
    </r>
    <r>
      <rPr>
        <sz val="14"/>
        <color theme="1"/>
        <rFont val="Times New Roman"/>
        <family val="1"/>
        <charset val="204"/>
      </rPr>
      <t>), рад/с</t>
    </r>
  </si>
  <si>
    <r>
      <t>I</t>
    </r>
    <r>
      <rPr>
        <vertAlign val="subscript"/>
        <sz val="14"/>
        <color rgb="FF000000"/>
        <rFont val="Times New Roman"/>
        <family val="1"/>
        <charset val="204"/>
      </rPr>
      <t>d</t>
    </r>
    <r>
      <rPr>
        <sz val="14"/>
        <color rgb="FF000000"/>
        <rFont val="Times New Roman"/>
        <family val="1"/>
        <charset val="204"/>
      </rPr>
      <t>, А</t>
    </r>
  </si>
  <si>
    <r>
      <t>w</t>
    </r>
    <r>
      <rPr>
        <vertAlign val="subscript"/>
        <sz val="14"/>
        <color rgb="FF000000"/>
        <rFont val="Times New Roman"/>
        <family val="1"/>
        <charset val="204"/>
      </rPr>
      <t>Я</t>
    </r>
    <r>
      <rPr>
        <sz val="14"/>
        <color rgb="FF000000"/>
        <rFont val="Times New Roman"/>
        <family val="1"/>
        <charset val="204"/>
      </rPr>
      <t>, с</t>
    </r>
    <r>
      <rPr>
        <vertAlign val="superscript"/>
        <sz val="14"/>
        <color rgb="FF000000"/>
        <rFont val="Times New Roman"/>
        <family val="1"/>
        <charset val="204"/>
      </rPr>
      <t>-1</t>
    </r>
  </si>
  <si>
    <t>α1, град</t>
  </si>
  <si>
    <t>λ</t>
  </si>
  <si>
    <r>
      <t>α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</si>
  <si>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d</t>
    </r>
    <r>
      <rPr>
        <sz val="14"/>
        <color theme="1"/>
        <rFont val="Times New Roman"/>
        <family val="1"/>
        <charset val="204"/>
      </rPr>
      <t>, В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</si>
  <si>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d</t>
    </r>
    <r>
      <rPr>
        <sz val="14"/>
        <color theme="1"/>
        <rFont val="Times New Roman"/>
        <family val="1"/>
        <charset val="204"/>
      </rPr>
      <t>, A</t>
    </r>
  </si>
  <si>
    <r>
      <t>ω</t>
    </r>
    <r>
      <rPr>
        <vertAlign val="subscript"/>
        <sz val="14"/>
        <color theme="1"/>
        <rFont val="Times New Roman"/>
        <family val="1"/>
        <charset val="204"/>
      </rPr>
      <t>я</t>
    </r>
    <r>
      <rPr>
        <sz val="14"/>
        <color theme="1"/>
        <rFont val="Times New Roman"/>
        <family val="1"/>
        <charset val="204"/>
      </rPr>
      <t>, с</t>
    </r>
    <r>
      <rPr>
        <vertAlign val="superscript"/>
        <sz val="14"/>
        <color theme="1"/>
        <rFont val="Times New Roman"/>
        <family val="1"/>
        <charset val="204"/>
      </rPr>
      <t>-1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</si>
  <si>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d</t>
    </r>
  </si>
  <si>
    <t>ω</t>
  </si>
  <si>
    <t>a</t>
  </si>
  <si>
    <t>η</t>
  </si>
  <si>
    <t>А</t>
  </si>
  <si>
    <t>Д</t>
  </si>
  <si>
    <t>Х</t>
  </si>
</sst>
</file>

<file path=xl/styles.xml><?xml version="1.0" encoding="utf-8"?>
<styleSheet xmlns="http://schemas.openxmlformats.org/spreadsheetml/2006/main">
  <numFmts count="1">
    <numFmt numFmtId="164" formatCode="#,##0.000"/>
  </numFmts>
  <fonts count="8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sz val="14"/>
      <color rgb="FF000000"/>
      <name val="Symbol"/>
      <family val="1"/>
      <charset val="2"/>
    </font>
    <font>
      <vertAlign val="superscript"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0" fontId="1" fillId="0" borderId="8" xfId="0" applyNumberFormat="1" applyFont="1" applyBorder="1" applyAlignment="1">
      <alignment vertical="center"/>
    </xf>
    <xf numFmtId="0" fontId="1" fillId="0" borderId="11" xfId="0" applyNumberFormat="1" applyFont="1" applyBorder="1" applyAlignment="1">
      <alignment vertical="center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6.6186747403462518E-2"/>
          <c:y val="5.2576221705968221E-2"/>
          <c:w val="0.90100223767350562"/>
          <c:h val="0.92271804984779493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Лист1!$A$5:$A$41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Лист1!$C$5:$C$41</c:f>
              <c:numCache>
                <c:formatCode>General</c:formatCode>
                <c:ptCount val="37"/>
                <c:pt idx="0">
                  <c:v>267.2</c:v>
                </c:pt>
                <c:pt idx="1">
                  <c:v>266.14520836405092</c:v>
                </c:pt>
                <c:pt idx="2">
                  <c:v>262.9888610574539</c:v>
                </c:pt>
                <c:pt idx="3">
                  <c:v>257.75497978906685</c:v>
                </c:pt>
                <c:pt idx="4">
                  <c:v>250.48339755564592</c:v>
                </c:pt>
                <c:pt idx="5">
                  <c:v>241.22945548868898</c:v>
                </c:pt>
                <c:pt idx="6">
                  <c:v>230.06358167500855</c:v>
                </c:pt>
                <c:pt idx="7">
                  <c:v>217.07075515646562</c:v>
                </c:pt>
                <c:pt idx="8">
                  <c:v>202.34985918814951</c:v>
                </c:pt>
                <c:pt idx="9">
                  <c:v>186.0129286770991</c:v>
                </c:pt>
                <c:pt idx="10">
                  <c:v>168.18429752901184</c:v>
                </c:pt>
                <c:pt idx="11">
                  <c:v>148.99965239214649</c:v>
                </c:pt>
                <c:pt idx="12">
                  <c:v>128.60500000000002</c:v>
                </c:pt>
                <c:pt idx="13">
                  <c:v>107.15555597190448</c:v>
                </c:pt>
                <c:pt idx="14">
                  <c:v>84.81456352844215</c:v>
                </c:pt>
                <c:pt idx="15">
                  <c:v>61.752051111967724</c:v>
                </c:pt>
                <c:pt idx="16">
                  <c:v>38.14353836749644</c:v>
                </c:pt>
                <c:pt idx="17">
                  <c:v>14.168700332223358</c:v>
                </c:pt>
                <c:pt idx="18">
                  <c:v>-9.9899999999999824</c:v>
                </c:pt>
                <c:pt idx="19">
                  <c:v>-34.148700332223385</c:v>
                </c:pt>
                <c:pt idx="20">
                  <c:v>-58.123538367496415</c:v>
                </c:pt>
                <c:pt idx="21">
                  <c:v>-81.732051111967749</c:v>
                </c:pt>
                <c:pt idx="22">
                  <c:v>-104.79456352844211</c:v>
                </c:pt>
                <c:pt idx="23">
                  <c:v>-127.13555597190444</c:v>
                </c:pt>
                <c:pt idx="24">
                  <c:v>-148.58499999999995</c:v>
                </c:pt>
                <c:pt idx="25">
                  <c:v>-168.97965239214639</c:v>
                </c:pt>
                <c:pt idx="26">
                  <c:v>-188.16429752901186</c:v>
                </c:pt>
                <c:pt idx="27">
                  <c:v>-205.99292867709909</c:v>
                </c:pt>
                <c:pt idx="28">
                  <c:v>-222.3298591881495</c:v>
                </c:pt>
                <c:pt idx="29">
                  <c:v>-237.05075515646558</c:v>
                </c:pt>
                <c:pt idx="30">
                  <c:v>-250.04358167500857</c:v>
                </c:pt>
                <c:pt idx="31">
                  <c:v>-261.209455488689</c:v>
                </c:pt>
                <c:pt idx="32">
                  <c:v>-270.46339755564594</c:v>
                </c:pt>
                <c:pt idx="33">
                  <c:v>-277.73497978906681</c:v>
                </c:pt>
                <c:pt idx="34">
                  <c:v>-282.96886105745392</c:v>
                </c:pt>
                <c:pt idx="35">
                  <c:v>-286.12520836405093</c:v>
                </c:pt>
                <c:pt idx="36">
                  <c:v>-287.18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Лист1!$A$5:$A$41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Лист1!$B$5:$B$41</c:f>
              <c:numCache>
                <c:formatCode>General</c:formatCode>
                <c:ptCount val="37"/>
                <c:pt idx="0">
                  <c:v>277.19</c:v>
                </c:pt>
                <c:pt idx="1">
                  <c:v>276.13520836405092</c:v>
                </c:pt>
                <c:pt idx="2">
                  <c:v>272.97886105745391</c:v>
                </c:pt>
                <c:pt idx="3">
                  <c:v>267.74497978906686</c:v>
                </c:pt>
                <c:pt idx="4">
                  <c:v>260.47339755564593</c:v>
                </c:pt>
                <c:pt idx="5">
                  <c:v>251.21945548868899</c:v>
                </c:pt>
                <c:pt idx="6">
                  <c:v>240.05358167500856</c:v>
                </c:pt>
                <c:pt idx="7">
                  <c:v>227.06075515646563</c:v>
                </c:pt>
                <c:pt idx="8">
                  <c:v>212.33985918814952</c:v>
                </c:pt>
                <c:pt idx="9">
                  <c:v>196.00292867709911</c:v>
                </c:pt>
                <c:pt idx="10">
                  <c:v>178.17429752901185</c:v>
                </c:pt>
                <c:pt idx="11">
                  <c:v>158.9896523921465</c:v>
                </c:pt>
                <c:pt idx="12">
                  <c:v>138.59500000000003</c:v>
                </c:pt>
                <c:pt idx="13">
                  <c:v>117.14555597190447</c:v>
                </c:pt>
                <c:pt idx="14">
                  <c:v>94.804563528442145</c:v>
                </c:pt>
                <c:pt idx="15">
                  <c:v>71.742051111967726</c:v>
                </c:pt>
                <c:pt idx="16">
                  <c:v>48.133538367496442</c:v>
                </c:pt>
                <c:pt idx="17">
                  <c:v>24.158700332223358</c:v>
                </c:pt>
                <c:pt idx="18">
                  <c:v>1.697994501080602E-14</c:v>
                </c:pt>
                <c:pt idx="19">
                  <c:v>-24.158700332223386</c:v>
                </c:pt>
                <c:pt idx="20">
                  <c:v>-48.133538367496413</c:v>
                </c:pt>
                <c:pt idx="21">
                  <c:v>-71.742051111967754</c:v>
                </c:pt>
                <c:pt idx="22">
                  <c:v>-94.804563528442117</c:v>
                </c:pt>
                <c:pt idx="23">
                  <c:v>-117.14555597190444</c:v>
                </c:pt>
                <c:pt idx="24">
                  <c:v>-138.59499999999994</c:v>
                </c:pt>
                <c:pt idx="25">
                  <c:v>-158.98965239214638</c:v>
                </c:pt>
                <c:pt idx="26">
                  <c:v>-178.17429752901185</c:v>
                </c:pt>
                <c:pt idx="27">
                  <c:v>-196.00292867709908</c:v>
                </c:pt>
                <c:pt idx="28">
                  <c:v>-212.33985918814949</c:v>
                </c:pt>
                <c:pt idx="29">
                  <c:v>-227.06075515646558</c:v>
                </c:pt>
                <c:pt idx="30">
                  <c:v>-240.05358167500856</c:v>
                </c:pt>
                <c:pt idx="31">
                  <c:v>-251.21945548868899</c:v>
                </c:pt>
                <c:pt idx="32">
                  <c:v>-260.47339755564593</c:v>
                </c:pt>
                <c:pt idx="33">
                  <c:v>-267.7449797890668</c:v>
                </c:pt>
                <c:pt idx="34">
                  <c:v>-272.97886105745391</c:v>
                </c:pt>
                <c:pt idx="35">
                  <c:v>-276.13520836405092</c:v>
                </c:pt>
                <c:pt idx="36">
                  <c:v>-277.19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Лист1!$H$5:$H$41</c:f>
              <c:numCache>
                <c:formatCode>General</c:formatCode>
                <c:ptCount val="37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185</c:v>
                </c:pt>
                <c:pt idx="32">
                  <c:v>190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</c:numCache>
            </c:numRef>
          </c:xVal>
          <c:yVal>
            <c:numRef>
              <c:f>Лист1!$F$11:$F$47</c:f>
              <c:numCache>
                <c:formatCode>General</c:formatCode>
                <c:ptCount val="37"/>
                <c:pt idx="0">
                  <c:v>287.18</c:v>
                </c:pt>
                <c:pt idx="1">
                  <c:v>286.12520836405093</c:v>
                </c:pt>
                <c:pt idx="2">
                  <c:v>282.96886105745392</c:v>
                </c:pt>
                <c:pt idx="3">
                  <c:v>277.73497978906687</c:v>
                </c:pt>
                <c:pt idx="4">
                  <c:v>270.46339755564594</c:v>
                </c:pt>
                <c:pt idx="5">
                  <c:v>261.209455488689</c:v>
                </c:pt>
                <c:pt idx="6">
                  <c:v>250.04358167500857</c:v>
                </c:pt>
                <c:pt idx="7">
                  <c:v>237.05075515646564</c:v>
                </c:pt>
                <c:pt idx="8">
                  <c:v>222.32985918814953</c:v>
                </c:pt>
                <c:pt idx="9">
                  <c:v>205.99292867709912</c:v>
                </c:pt>
                <c:pt idx="10">
                  <c:v>188.16429752901186</c:v>
                </c:pt>
                <c:pt idx="11">
                  <c:v>168.97965239214651</c:v>
                </c:pt>
                <c:pt idx="12">
                  <c:v>148.58500000000004</c:v>
                </c:pt>
                <c:pt idx="13">
                  <c:v>127.13555597190447</c:v>
                </c:pt>
                <c:pt idx="14">
                  <c:v>104.79456352844214</c:v>
                </c:pt>
                <c:pt idx="15">
                  <c:v>81.732051111967721</c:v>
                </c:pt>
                <c:pt idx="16">
                  <c:v>58.123538367496444</c:v>
                </c:pt>
                <c:pt idx="17">
                  <c:v>34.148700332223356</c:v>
                </c:pt>
                <c:pt idx="18">
                  <c:v>9.990000000000018</c:v>
                </c:pt>
                <c:pt idx="19">
                  <c:v>-14.168700332223386</c:v>
                </c:pt>
                <c:pt idx="20">
                  <c:v>-38.143538367496411</c:v>
                </c:pt>
                <c:pt idx="21">
                  <c:v>-61.752051111967752</c:v>
                </c:pt>
                <c:pt idx="22">
                  <c:v>-84.814563528442122</c:v>
                </c:pt>
                <c:pt idx="23">
                  <c:v>-107.15555597190445</c:v>
                </c:pt>
                <c:pt idx="24">
                  <c:v>-128.60499999999993</c:v>
                </c:pt>
                <c:pt idx="25">
                  <c:v>-148.99965239214637</c:v>
                </c:pt>
                <c:pt idx="26">
                  <c:v>-168.18429752901184</c:v>
                </c:pt>
                <c:pt idx="27">
                  <c:v>-186.01292867709907</c:v>
                </c:pt>
                <c:pt idx="28">
                  <c:v>-202.34985918814948</c:v>
                </c:pt>
                <c:pt idx="29">
                  <c:v>-217.07075515646557</c:v>
                </c:pt>
                <c:pt idx="30">
                  <c:v>-230.06358167500855</c:v>
                </c:pt>
                <c:pt idx="31">
                  <c:v>-241.22945548868898</c:v>
                </c:pt>
                <c:pt idx="32">
                  <c:v>-250.48339755564592</c:v>
                </c:pt>
                <c:pt idx="33">
                  <c:v>-257.75497978906679</c:v>
                </c:pt>
                <c:pt idx="34">
                  <c:v>-262.9888610574539</c:v>
                </c:pt>
                <c:pt idx="35">
                  <c:v>-266.14520836405092</c:v>
                </c:pt>
                <c:pt idx="36">
                  <c:v>-267.2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Лист1!$H$5:$H$41</c:f>
              <c:numCache>
                <c:formatCode>General</c:formatCode>
                <c:ptCount val="37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185</c:v>
                </c:pt>
                <c:pt idx="32">
                  <c:v>190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</c:numCache>
            </c:numRef>
          </c:xVal>
          <c:yVal>
            <c:numRef>
              <c:f>Лист1!$E$11:$E$47</c:f>
              <c:numCache>
                <c:formatCode>General</c:formatCode>
                <c:ptCount val="37"/>
                <c:pt idx="0">
                  <c:v>277.19</c:v>
                </c:pt>
                <c:pt idx="1">
                  <c:v>276.13520836405092</c:v>
                </c:pt>
                <c:pt idx="2">
                  <c:v>272.97886105745391</c:v>
                </c:pt>
                <c:pt idx="3">
                  <c:v>267.74497978906686</c:v>
                </c:pt>
                <c:pt idx="4">
                  <c:v>260.47339755564593</c:v>
                </c:pt>
                <c:pt idx="5">
                  <c:v>251.21945548868899</c:v>
                </c:pt>
                <c:pt idx="6">
                  <c:v>240.05358167500856</c:v>
                </c:pt>
                <c:pt idx="7">
                  <c:v>227.06075515646563</c:v>
                </c:pt>
                <c:pt idx="8">
                  <c:v>212.33985918814952</c:v>
                </c:pt>
                <c:pt idx="9">
                  <c:v>196.00292867709911</c:v>
                </c:pt>
                <c:pt idx="10">
                  <c:v>178.17429752901185</c:v>
                </c:pt>
                <c:pt idx="11">
                  <c:v>158.9896523921465</c:v>
                </c:pt>
                <c:pt idx="12">
                  <c:v>138.59500000000003</c:v>
                </c:pt>
                <c:pt idx="13">
                  <c:v>117.14555597190447</c:v>
                </c:pt>
                <c:pt idx="14">
                  <c:v>94.804563528442145</c:v>
                </c:pt>
                <c:pt idx="15">
                  <c:v>71.742051111967726</c:v>
                </c:pt>
                <c:pt idx="16">
                  <c:v>48.133538367496442</c:v>
                </c:pt>
                <c:pt idx="17">
                  <c:v>24.158700332223358</c:v>
                </c:pt>
                <c:pt idx="18">
                  <c:v>1.697994501080602E-14</c:v>
                </c:pt>
                <c:pt idx="19">
                  <c:v>-24.158700332223386</c:v>
                </c:pt>
                <c:pt idx="20">
                  <c:v>-48.133538367496413</c:v>
                </c:pt>
                <c:pt idx="21">
                  <c:v>-71.742051111967754</c:v>
                </c:pt>
                <c:pt idx="22">
                  <c:v>-94.804563528442117</c:v>
                </c:pt>
                <c:pt idx="23">
                  <c:v>-117.14555597190444</c:v>
                </c:pt>
                <c:pt idx="24">
                  <c:v>-138.59499999999994</c:v>
                </c:pt>
                <c:pt idx="25">
                  <c:v>-158.98965239214638</c:v>
                </c:pt>
                <c:pt idx="26">
                  <c:v>-178.17429752901185</c:v>
                </c:pt>
                <c:pt idx="27">
                  <c:v>-196.00292867709908</c:v>
                </c:pt>
                <c:pt idx="28">
                  <c:v>-212.33985918814949</c:v>
                </c:pt>
                <c:pt idx="29">
                  <c:v>-227.06075515646558</c:v>
                </c:pt>
                <c:pt idx="30">
                  <c:v>-240.05358167500856</c:v>
                </c:pt>
                <c:pt idx="31">
                  <c:v>-251.21945548868899</c:v>
                </c:pt>
                <c:pt idx="32">
                  <c:v>-260.47339755564593</c:v>
                </c:pt>
                <c:pt idx="33">
                  <c:v>-267.7449797890668</c:v>
                </c:pt>
                <c:pt idx="34">
                  <c:v>-272.97886105745391</c:v>
                </c:pt>
                <c:pt idx="35">
                  <c:v>-276.13520836405092</c:v>
                </c:pt>
                <c:pt idx="36">
                  <c:v>-277.19</c:v>
                </c:pt>
              </c:numCache>
            </c:numRef>
          </c:yVal>
          <c:smooth val="1"/>
        </c:ser>
        <c:dLbls/>
        <c:axId val="150997632"/>
        <c:axId val="151011712"/>
      </c:scatterChart>
      <c:valAx>
        <c:axId val="150997632"/>
        <c:scaling>
          <c:orientation val="minMax"/>
          <c:max val="220"/>
        </c:scaling>
        <c:axPos val="b"/>
        <c:majorGridlines/>
        <c:numFmt formatCode="General" sourceLinked="1"/>
        <c:minorTickMark val="in"/>
        <c:tickLblPos val="nextTo"/>
        <c:crossAx val="151011712"/>
        <c:crosses val="autoZero"/>
        <c:crossBetween val="midCat"/>
        <c:majorUnit val="10"/>
      </c:valAx>
      <c:valAx>
        <c:axId val="151011712"/>
        <c:scaling>
          <c:orientation val="minMax"/>
        </c:scaling>
        <c:axPos val="l"/>
        <c:majorGridlines/>
        <c:numFmt formatCode="General" sourceLinked="1"/>
        <c:tickLblPos val="nextTo"/>
        <c:crossAx val="150997632"/>
        <c:crosses val="autoZero"/>
        <c:crossBetween val="midCat"/>
        <c:majorUnit val="50"/>
      </c:valAx>
      <c:spPr>
        <a:ln>
          <a:noFill/>
        </a:ln>
      </c:spPr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0</c:v>
          </c:tx>
          <c:marker>
            <c:symbol val="none"/>
          </c:marker>
          <c:xVal>
            <c:numRef>
              <c:f>Лист1!$Y$2:$AE$2</c:f>
              <c:numCache>
                <c:formatCode>General</c:formatCode>
                <c:ptCount val="7"/>
                <c:pt idx="0">
                  <c:v>-189</c:v>
                </c:pt>
                <c:pt idx="1">
                  <c:v>-126</c:v>
                </c:pt>
                <c:pt idx="2">
                  <c:v>-63</c:v>
                </c:pt>
                <c:pt idx="3">
                  <c:v>0</c:v>
                </c:pt>
                <c:pt idx="4">
                  <c:v>63</c:v>
                </c:pt>
                <c:pt idx="5">
                  <c:v>126</c:v>
                </c:pt>
                <c:pt idx="6">
                  <c:v>189</c:v>
                </c:pt>
              </c:numCache>
            </c:numRef>
          </c:xVal>
          <c:yVal>
            <c:numRef>
              <c:f>Лист1!$Y$3:$AE$3</c:f>
              <c:numCache>
                <c:formatCode>General</c:formatCode>
                <c:ptCount val="7"/>
                <c:pt idx="0">
                  <c:v>209.61999999999998</c:v>
                </c:pt>
                <c:pt idx="1">
                  <c:v>186.31</c:v>
                </c:pt>
                <c:pt idx="2">
                  <c:v>163</c:v>
                </c:pt>
                <c:pt idx="3">
                  <c:v>139.69</c:v>
                </c:pt>
                <c:pt idx="4">
                  <c:v>116.38000000000001</c:v>
                </c:pt>
                <c:pt idx="5">
                  <c:v>93.070000000000007</c:v>
                </c:pt>
                <c:pt idx="6">
                  <c:v>69.760000000000019</c:v>
                </c:pt>
              </c:numCache>
            </c:numRef>
          </c:yVal>
          <c:smooth val="1"/>
        </c:ser>
        <c:ser>
          <c:idx val="1"/>
          <c:order val="1"/>
          <c:tx>
            <c:v>15</c:v>
          </c:tx>
          <c:marker>
            <c:symbol val="none"/>
          </c:marker>
          <c:xVal>
            <c:numRef>
              <c:f>Лист1!$Y$2:$AE$2</c:f>
              <c:numCache>
                <c:formatCode>General</c:formatCode>
                <c:ptCount val="7"/>
                <c:pt idx="0">
                  <c:v>-189</c:v>
                </c:pt>
                <c:pt idx="1">
                  <c:v>-126</c:v>
                </c:pt>
                <c:pt idx="2">
                  <c:v>-63</c:v>
                </c:pt>
                <c:pt idx="3">
                  <c:v>0</c:v>
                </c:pt>
                <c:pt idx="4">
                  <c:v>63</c:v>
                </c:pt>
                <c:pt idx="5">
                  <c:v>126</c:v>
                </c:pt>
                <c:pt idx="6">
                  <c:v>189</c:v>
                </c:pt>
              </c:numCache>
            </c:numRef>
          </c:xVal>
          <c:yVal>
            <c:numRef>
              <c:f>Лист1!$Y$4:$AE$4</c:f>
              <c:numCache>
                <c:formatCode>General</c:formatCode>
                <c:ptCount val="7"/>
                <c:pt idx="0">
                  <c:v>204.77635620699104</c:v>
                </c:pt>
                <c:pt idx="1">
                  <c:v>181.46635620699107</c:v>
                </c:pt>
                <c:pt idx="2">
                  <c:v>158.15635620699106</c:v>
                </c:pt>
                <c:pt idx="3">
                  <c:v>134.84635620699106</c:v>
                </c:pt>
                <c:pt idx="4">
                  <c:v>111.53635620699107</c:v>
                </c:pt>
                <c:pt idx="5">
                  <c:v>88.226356206991071</c:v>
                </c:pt>
                <c:pt idx="6">
                  <c:v>64.916356206991082</c:v>
                </c:pt>
              </c:numCache>
            </c:numRef>
          </c:yVal>
          <c:smooth val="1"/>
        </c:ser>
        <c:ser>
          <c:idx val="2"/>
          <c:order val="2"/>
          <c:tx>
            <c:v>30</c:v>
          </c:tx>
          <c:marker>
            <c:symbol val="none"/>
          </c:marker>
          <c:xVal>
            <c:numRef>
              <c:f>Лист1!$Y$2:$AE$2</c:f>
              <c:numCache>
                <c:formatCode>General</c:formatCode>
                <c:ptCount val="7"/>
                <c:pt idx="0">
                  <c:v>-189</c:v>
                </c:pt>
                <c:pt idx="1">
                  <c:v>-126</c:v>
                </c:pt>
                <c:pt idx="2">
                  <c:v>-63</c:v>
                </c:pt>
                <c:pt idx="3">
                  <c:v>0</c:v>
                </c:pt>
                <c:pt idx="4">
                  <c:v>63</c:v>
                </c:pt>
                <c:pt idx="5">
                  <c:v>126</c:v>
                </c:pt>
                <c:pt idx="6">
                  <c:v>189</c:v>
                </c:pt>
              </c:numCache>
            </c:numRef>
          </c:xVal>
          <c:yVal>
            <c:numRef>
              <c:f>Лист1!$Y$5:$AE$5</c:f>
              <c:numCache>
                <c:formatCode>General</c:formatCode>
                <c:ptCount val="7"/>
                <c:pt idx="0">
                  <c:v>190.57551114795794</c:v>
                </c:pt>
                <c:pt idx="1">
                  <c:v>167.26551114795797</c:v>
                </c:pt>
                <c:pt idx="2">
                  <c:v>143.95551114795796</c:v>
                </c:pt>
                <c:pt idx="3">
                  <c:v>120.64551114795798</c:v>
                </c:pt>
                <c:pt idx="4">
                  <c:v>97.335511147957973</c:v>
                </c:pt>
                <c:pt idx="5">
                  <c:v>74.025511147957971</c:v>
                </c:pt>
                <c:pt idx="6">
                  <c:v>50.715511147957976</c:v>
                </c:pt>
              </c:numCache>
            </c:numRef>
          </c:yVal>
          <c:smooth val="1"/>
        </c:ser>
        <c:ser>
          <c:idx val="3"/>
          <c:order val="3"/>
          <c:tx>
            <c:v>45</c:v>
          </c:tx>
          <c:marker>
            <c:symbol val="none"/>
          </c:marker>
          <c:xVal>
            <c:numRef>
              <c:f>Лист1!$Y$2:$AE$2</c:f>
              <c:numCache>
                <c:formatCode>General</c:formatCode>
                <c:ptCount val="7"/>
                <c:pt idx="0">
                  <c:v>-189</c:v>
                </c:pt>
                <c:pt idx="1">
                  <c:v>-126</c:v>
                </c:pt>
                <c:pt idx="2">
                  <c:v>-63</c:v>
                </c:pt>
                <c:pt idx="3">
                  <c:v>0</c:v>
                </c:pt>
                <c:pt idx="4">
                  <c:v>63</c:v>
                </c:pt>
                <c:pt idx="5">
                  <c:v>126</c:v>
                </c:pt>
                <c:pt idx="6">
                  <c:v>189</c:v>
                </c:pt>
              </c:numCache>
            </c:numRef>
          </c:xVal>
          <c:yVal>
            <c:numRef>
              <c:f>Лист1!$Y$6:$AE$6</c:f>
              <c:numCache>
                <c:formatCode>General</c:formatCode>
                <c:ptCount val="7"/>
                <c:pt idx="0">
                  <c:v>167.98522894566773</c:v>
                </c:pt>
                <c:pt idx="1">
                  <c:v>144.67522894566773</c:v>
                </c:pt>
                <c:pt idx="2">
                  <c:v>121.36522894566775</c:v>
                </c:pt>
                <c:pt idx="3">
                  <c:v>98.05522894566775</c:v>
                </c:pt>
                <c:pt idx="4">
                  <c:v>74.745228945667748</c:v>
                </c:pt>
                <c:pt idx="5">
                  <c:v>51.435228945667745</c:v>
                </c:pt>
                <c:pt idx="6">
                  <c:v>28.12522894566775</c:v>
                </c:pt>
              </c:numCache>
            </c:numRef>
          </c:yVal>
          <c:smooth val="1"/>
        </c:ser>
        <c:ser>
          <c:idx val="4"/>
          <c:order val="4"/>
          <c:tx>
            <c:v>60</c:v>
          </c:tx>
          <c:marker>
            <c:symbol val="none"/>
          </c:marker>
          <c:xVal>
            <c:numRef>
              <c:f>Лист1!$Y$2:$AE$2</c:f>
              <c:numCache>
                <c:formatCode>General</c:formatCode>
                <c:ptCount val="7"/>
                <c:pt idx="0">
                  <c:v>-189</c:v>
                </c:pt>
                <c:pt idx="1">
                  <c:v>-126</c:v>
                </c:pt>
                <c:pt idx="2">
                  <c:v>-63</c:v>
                </c:pt>
                <c:pt idx="3">
                  <c:v>0</c:v>
                </c:pt>
                <c:pt idx="4">
                  <c:v>63</c:v>
                </c:pt>
                <c:pt idx="5">
                  <c:v>126</c:v>
                </c:pt>
                <c:pt idx="6">
                  <c:v>189</c:v>
                </c:pt>
              </c:numCache>
            </c:numRef>
          </c:xVal>
          <c:yVal>
            <c:numRef>
              <c:f>Лист1!$Y$7:$AE$7</c:f>
              <c:numCache>
                <c:formatCode>General</c:formatCode>
                <c:ptCount val="7"/>
                <c:pt idx="0">
                  <c:v>138.54499999999999</c:v>
                </c:pt>
                <c:pt idx="1">
                  <c:v>115.23500000000003</c:v>
                </c:pt>
                <c:pt idx="2">
                  <c:v>91.925000000000026</c:v>
                </c:pt>
                <c:pt idx="3">
                  <c:v>68.615000000000023</c:v>
                </c:pt>
                <c:pt idx="4">
                  <c:v>45.305000000000014</c:v>
                </c:pt>
                <c:pt idx="5">
                  <c:v>21.995000000000019</c:v>
                </c:pt>
                <c:pt idx="6">
                  <c:v>-1.3149999999999755</c:v>
                </c:pt>
              </c:numCache>
            </c:numRef>
          </c:yVal>
          <c:smooth val="1"/>
        </c:ser>
        <c:ser>
          <c:idx val="5"/>
          <c:order val="5"/>
          <c:tx>
            <c:v>75</c:v>
          </c:tx>
          <c:marker>
            <c:symbol val="none"/>
          </c:marker>
          <c:xVal>
            <c:numRef>
              <c:f>Лист1!$Y$2:$AE$2</c:f>
              <c:numCache>
                <c:formatCode>General</c:formatCode>
                <c:ptCount val="7"/>
                <c:pt idx="0">
                  <c:v>-189</c:v>
                </c:pt>
                <c:pt idx="1">
                  <c:v>-126</c:v>
                </c:pt>
                <c:pt idx="2">
                  <c:v>-63</c:v>
                </c:pt>
                <c:pt idx="3">
                  <c:v>0</c:v>
                </c:pt>
                <c:pt idx="4">
                  <c:v>63</c:v>
                </c:pt>
                <c:pt idx="5">
                  <c:v>126</c:v>
                </c:pt>
                <c:pt idx="6">
                  <c:v>189</c:v>
                </c:pt>
              </c:numCache>
            </c:numRef>
          </c:xVal>
          <c:yVal>
            <c:numRef>
              <c:f>Лист1!$Y$8:$AE$8</c:f>
              <c:numCache>
                <c:formatCode>General</c:formatCode>
                <c:ptCount val="7"/>
                <c:pt idx="0">
                  <c:v>104.26112726132332</c:v>
                </c:pt>
                <c:pt idx="1">
                  <c:v>80.951127261323322</c:v>
                </c:pt>
                <c:pt idx="2">
                  <c:v>57.641127261323327</c:v>
                </c:pt>
                <c:pt idx="3">
                  <c:v>34.331127261323324</c:v>
                </c:pt>
                <c:pt idx="4">
                  <c:v>11.021127261323326</c:v>
                </c:pt>
                <c:pt idx="5">
                  <c:v>-12.288872738676673</c:v>
                </c:pt>
                <c:pt idx="6">
                  <c:v>-35.598872738676668</c:v>
                </c:pt>
              </c:numCache>
            </c:numRef>
          </c:yVal>
          <c:smooth val="1"/>
        </c:ser>
        <c:ser>
          <c:idx val="6"/>
          <c:order val="6"/>
          <c:tx>
            <c:v>90</c:v>
          </c:tx>
          <c:marker>
            <c:symbol val="none"/>
          </c:marker>
          <c:xVal>
            <c:numRef>
              <c:f>Лист1!$Y$2:$AE$2</c:f>
              <c:numCache>
                <c:formatCode>General</c:formatCode>
                <c:ptCount val="7"/>
                <c:pt idx="0">
                  <c:v>-189</c:v>
                </c:pt>
                <c:pt idx="1">
                  <c:v>-126</c:v>
                </c:pt>
                <c:pt idx="2">
                  <c:v>-63</c:v>
                </c:pt>
                <c:pt idx="3">
                  <c:v>0</c:v>
                </c:pt>
                <c:pt idx="4">
                  <c:v>63</c:v>
                </c:pt>
                <c:pt idx="5">
                  <c:v>126</c:v>
                </c:pt>
                <c:pt idx="6">
                  <c:v>189</c:v>
                </c:pt>
              </c:numCache>
            </c:numRef>
          </c:xVal>
          <c:yVal>
            <c:numRef>
              <c:f>Лист1!$Y$9:$AE$9</c:f>
              <c:numCache>
                <c:formatCode>General</c:formatCode>
                <c:ptCount val="7"/>
                <c:pt idx="0">
                  <c:v>67.470000000000013</c:v>
                </c:pt>
                <c:pt idx="1">
                  <c:v>44.160000000000004</c:v>
                </c:pt>
                <c:pt idx="2">
                  <c:v>20.850000000000005</c:v>
                </c:pt>
                <c:pt idx="3">
                  <c:v>-2.4599999999999911</c:v>
                </c:pt>
                <c:pt idx="4">
                  <c:v>-25.769999999999992</c:v>
                </c:pt>
                <c:pt idx="5">
                  <c:v>-49.079999999999991</c:v>
                </c:pt>
                <c:pt idx="6">
                  <c:v>-72.389999999999972</c:v>
                </c:pt>
              </c:numCache>
            </c:numRef>
          </c:yVal>
          <c:smooth val="1"/>
        </c:ser>
        <c:ser>
          <c:idx val="7"/>
          <c:order val="7"/>
          <c:tx>
            <c:v>105</c:v>
          </c:tx>
          <c:marker>
            <c:symbol val="none"/>
          </c:marker>
          <c:xVal>
            <c:numRef>
              <c:f>Лист1!$Y$2:$AE$2</c:f>
              <c:numCache>
                <c:formatCode>General</c:formatCode>
                <c:ptCount val="7"/>
                <c:pt idx="0">
                  <c:v>-189</c:v>
                </c:pt>
                <c:pt idx="1">
                  <c:v>-126</c:v>
                </c:pt>
                <c:pt idx="2">
                  <c:v>-63</c:v>
                </c:pt>
                <c:pt idx="3">
                  <c:v>0</c:v>
                </c:pt>
                <c:pt idx="4">
                  <c:v>63</c:v>
                </c:pt>
                <c:pt idx="5">
                  <c:v>126</c:v>
                </c:pt>
                <c:pt idx="6">
                  <c:v>189</c:v>
                </c:pt>
              </c:numCache>
            </c:numRef>
          </c:xVal>
          <c:yVal>
            <c:numRef>
              <c:f>Лист1!$Y$10:$AE$10</c:f>
              <c:numCache>
                <c:formatCode>General</c:formatCode>
                <c:ptCount val="7"/>
                <c:pt idx="0">
                  <c:v>30.678872738676652</c:v>
                </c:pt>
                <c:pt idx="1">
                  <c:v>7.3688727386766582</c:v>
                </c:pt>
                <c:pt idx="2">
                  <c:v>-15.941127261323341</c:v>
                </c:pt>
                <c:pt idx="3">
                  <c:v>-39.25112726132334</c:v>
                </c:pt>
                <c:pt idx="4">
                  <c:v>-62.561127261323342</c:v>
                </c:pt>
                <c:pt idx="5">
                  <c:v>-85.871127261323338</c:v>
                </c:pt>
                <c:pt idx="6">
                  <c:v>-109.18112726132333</c:v>
                </c:pt>
              </c:numCache>
            </c:numRef>
          </c:yVal>
          <c:smooth val="1"/>
        </c:ser>
        <c:ser>
          <c:idx val="8"/>
          <c:order val="8"/>
          <c:tx>
            <c:v>120</c:v>
          </c:tx>
          <c:marker>
            <c:symbol val="none"/>
          </c:marker>
          <c:xVal>
            <c:numRef>
              <c:f>Лист1!$Y$2:$AE$2</c:f>
              <c:numCache>
                <c:formatCode>General</c:formatCode>
                <c:ptCount val="7"/>
                <c:pt idx="0">
                  <c:v>-189</c:v>
                </c:pt>
                <c:pt idx="1">
                  <c:v>-126</c:v>
                </c:pt>
                <c:pt idx="2">
                  <c:v>-63</c:v>
                </c:pt>
                <c:pt idx="3">
                  <c:v>0</c:v>
                </c:pt>
                <c:pt idx="4">
                  <c:v>63</c:v>
                </c:pt>
                <c:pt idx="5">
                  <c:v>126</c:v>
                </c:pt>
                <c:pt idx="6">
                  <c:v>189</c:v>
                </c:pt>
              </c:numCache>
            </c:numRef>
          </c:xVal>
          <c:yVal>
            <c:numRef>
              <c:f>Лист1!$Y$11:$AE$11</c:f>
              <c:numCache>
                <c:formatCode>General</c:formatCode>
                <c:ptCount val="7"/>
                <c:pt idx="0">
                  <c:v>-3.6049999999999818</c:v>
                </c:pt>
                <c:pt idx="1">
                  <c:v>-26.914999999999978</c:v>
                </c:pt>
                <c:pt idx="2">
                  <c:v>-50.224999999999973</c:v>
                </c:pt>
                <c:pt idx="3">
                  <c:v>-73.534999999999968</c:v>
                </c:pt>
                <c:pt idx="4">
                  <c:v>-96.84499999999997</c:v>
                </c:pt>
                <c:pt idx="5">
                  <c:v>-120.15499999999996</c:v>
                </c:pt>
                <c:pt idx="6">
                  <c:v>-143.46499999999997</c:v>
                </c:pt>
              </c:numCache>
            </c:numRef>
          </c:yVal>
          <c:smooth val="1"/>
        </c:ser>
        <c:ser>
          <c:idx val="9"/>
          <c:order val="9"/>
          <c:tx>
            <c:v>135</c:v>
          </c:tx>
          <c:marker>
            <c:symbol val="none"/>
          </c:marker>
          <c:xVal>
            <c:numRef>
              <c:f>Лист1!$Y$2:$AE$2</c:f>
              <c:numCache>
                <c:formatCode>General</c:formatCode>
                <c:ptCount val="7"/>
                <c:pt idx="0">
                  <c:v>-189</c:v>
                </c:pt>
                <c:pt idx="1">
                  <c:v>-126</c:v>
                </c:pt>
                <c:pt idx="2">
                  <c:v>-63</c:v>
                </c:pt>
                <c:pt idx="3">
                  <c:v>0</c:v>
                </c:pt>
                <c:pt idx="4">
                  <c:v>63</c:v>
                </c:pt>
                <c:pt idx="5">
                  <c:v>126</c:v>
                </c:pt>
                <c:pt idx="6">
                  <c:v>189</c:v>
                </c:pt>
              </c:numCache>
            </c:numRef>
          </c:xVal>
          <c:yVal>
            <c:numRef>
              <c:f>Лист1!$Y$12:$AE$12</c:f>
              <c:numCache>
                <c:formatCode>General</c:formatCode>
                <c:ptCount val="7"/>
                <c:pt idx="0">
                  <c:v>-33.045228945667738</c:v>
                </c:pt>
                <c:pt idx="1">
                  <c:v>-56.355228945667733</c:v>
                </c:pt>
                <c:pt idx="2">
                  <c:v>-79.665228945667721</c:v>
                </c:pt>
                <c:pt idx="3">
                  <c:v>-102.97522894566772</c:v>
                </c:pt>
                <c:pt idx="4">
                  <c:v>-126.28522894566773</c:v>
                </c:pt>
                <c:pt idx="5">
                  <c:v>-149.59522894566774</c:v>
                </c:pt>
                <c:pt idx="6">
                  <c:v>-172.90522894566774</c:v>
                </c:pt>
              </c:numCache>
            </c:numRef>
          </c:yVal>
          <c:smooth val="1"/>
        </c:ser>
        <c:ser>
          <c:idx val="10"/>
          <c:order val="10"/>
          <c:tx>
            <c:v>150</c:v>
          </c:tx>
          <c:marker>
            <c:symbol val="none"/>
          </c:marker>
          <c:xVal>
            <c:numRef>
              <c:f>Лист1!$Y$2:$AE$2</c:f>
              <c:numCache>
                <c:formatCode>General</c:formatCode>
                <c:ptCount val="7"/>
                <c:pt idx="0">
                  <c:v>-189</c:v>
                </c:pt>
                <c:pt idx="1">
                  <c:v>-126</c:v>
                </c:pt>
                <c:pt idx="2">
                  <c:v>-63</c:v>
                </c:pt>
                <c:pt idx="3">
                  <c:v>0</c:v>
                </c:pt>
                <c:pt idx="4">
                  <c:v>63</c:v>
                </c:pt>
                <c:pt idx="5">
                  <c:v>126</c:v>
                </c:pt>
                <c:pt idx="6">
                  <c:v>189</c:v>
                </c:pt>
              </c:numCache>
            </c:numRef>
          </c:xVal>
          <c:yVal>
            <c:numRef>
              <c:f>Лист1!$Y$13:$AE$13</c:f>
              <c:numCache>
                <c:formatCode>General</c:formatCode>
                <c:ptCount val="7"/>
                <c:pt idx="0">
                  <c:v>-55.635511147957978</c:v>
                </c:pt>
                <c:pt idx="1">
                  <c:v>-78.945511147957959</c:v>
                </c:pt>
                <c:pt idx="2">
                  <c:v>-102.25551114795796</c:v>
                </c:pt>
                <c:pt idx="3">
                  <c:v>-125.56551114795796</c:v>
                </c:pt>
                <c:pt idx="4">
                  <c:v>-148.87551114795798</c:v>
                </c:pt>
                <c:pt idx="5">
                  <c:v>-172.18551114795798</c:v>
                </c:pt>
                <c:pt idx="6">
                  <c:v>-195.49551114795796</c:v>
                </c:pt>
              </c:numCache>
            </c:numRef>
          </c:yVal>
          <c:smooth val="1"/>
        </c:ser>
        <c:ser>
          <c:idx val="11"/>
          <c:order val="11"/>
          <c:tx>
            <c:v>165</c:v>
          </c:tx>
          <c:marker>
            <c:symbol val="none"/>
          </c:marker>
          <c:xVal>
            <c:numRef>
              <c:f>Лист1!$Y$2:$AE$2</c:f>
              <c:numCache>
                <c:formatCode>General</c:formatCode>
                <c:ptCount val="7"/>
                <c:pt idx="0">
                  <c:v>-189</c:v>
                </c:pt>
                <c:pt idx="1">
                  <c:v>-126</c:v>
                </c:pt>
                <c:pt idx="2">
                  <c:v>-63</c:v>
                </c:pt>
                <c:pt idx="3">
                  <c:v>0</c:v>
                </c:pt>
                <c:pt idx="4">
                  <c:v>63</c:v>
                </c:pt>
                <c:pt idx="5">
                  <c:v>126</c:v>
                </c:pt>
                <c:pt idx="6">
                  <c:v>189</c:v>
                </c:pt>
              </c:numCache>
            </c:numRef>
          </c:xVal>
          <c:yVal>
            <c:numRef>
              <c:f>Лист1!$Y$14:$AE$14</c:f>
              <c:numCache>
                <c:formatCode>General</c:formatCode>
                <c:ptCount val="7"/>
                <c:pt idx="0">
                  <c:v>-69.836356206991042</c:v>
                </c:pt>
                <c:pt idx="1">
                  <c:v>-93.14635620699103</c:v>
                </c:pt>
                <c:pt idx="2">
                  <c:v>-116.45635620699103</c:v>
                </c:pt>
                <c:pt idx="3">
                  <c:v>-139.76635620699105</c:v>
                </c:pt>
                <c:pt idx="4">
                  <c:v>-163.07635620699105</c:v>
                </c:pt>
                <c:pt idx="5">
                  <c:v>-186.38635620699105</c:v>
                </c:pt>
                <c:pt idx="6">
                  <c:v>-209.69635620699106</c:v>
                </c:pt>
              </c:numCache>
            </c:numRef>
          </c:yVal>
          <c:smooth val="1"/>
        </c:ser>
        <c:ser>
          <c:idx val="12"/>
          <c:order val="12"/>
          <c:tx>
            <c:v>180</c:v>
          </c:tx>
          <c:marker>
            <c:symbol val="none"/>
          </c:marker>
          <c:xVal>
            <c:numRef>
              <c:f>Лист1!$Y$2:$AE$2</c:f>
              <c:numCache>
                <c:formatCode>General</c:formatCode>
                <c:ptCount val="7"/>
                <c:pt idx="0">
                  <c:v>-189</c:v>
                </c:pt>
                <c:pt idx="1">
                  <c:v>-126</c:v>
                </c:pt>
                <c:pt idx="2">
                  <c:v>-63</c:v>
                </c:pt>
                <c:pt idx="3">
                  <c:v>0</c:v>
                </c:pt>
                <c:pt idx="4">
                  <c:v>63</c:v>
                </c:pt>
                <c:pt idx="5">
                  <c:v>126</c:v>
                </c:pt>
                <c:pt idx="6">
                  <c:v>189</c:v>
                </c:pt>
              </c:numCache>
            </c:numRef>
          </c:xVal>
          <c:yVal>
            <c:numRef>
              <c:f>Лист1!$Y$15:$AE$15</c:f>
              <c:numCache>
                <c:formatCode>General</c:formatCode>
                <c:ptCount val="7"/>
                <c:pt idx="0">
                  <c:v>-74.680000000000007</c:v>
                </c:pt>
                <c:pt idx="1">
                  <c:v>-97.99</c:v>
                </c:pt>
                <c:pt idx="2">
                  <c:v>-121.3</c:v>
                </c:pt>
                <c:pt idx="3">
                  <c:v>-144.61000000000001</c:v>
                </c:pt>
                <c:pt idx="4">
                  <c:v>-167.92000000000002</c:v>
                </c:pt>
                <c:pt idx="5">
                  <c:v>-191.23000000000002</c:v>
                </c:pt>
                <c:pt idx="6">
                  <c:v>-214.54</c:v>
                </c:pt>
              </c:numCache>
            </c:numRef>
          </c:yVal>
          <c:smooth val="1"/>
        </c:ser>
        <c:dLbls/>
        <c:axId val="151299968"/>
        <c:axId val="151301504"/>
      </c:scatterChart>
      <c:valAx>
        <c:axId val="151299968"/>
        <c:scaling>
          <c:orientation val="minMax"/>
        </c:scaling>
        <c:axPos val="b"/>
        <c:numFmt formatCode="General" sourceLinked="1"/>
        <c:tickLblPos val="nextTo"/>
        <c:crossAx val="151301504"/>
        <c:crosses val="autoZero"/>
        <c:crossBetween val="midCat"/>
      </c:valAx>
      <c:valAx>
        <c:axId val="151301504"/>
        <c:scaling>
          <c:orientation val="minMax"/>
        </c:scaling>
        <c:axPos val="l"/>
        <c:majorGridlines/>
        <c:numFmt formatCode="General" sourceLinked="1"/>
        <c:tickLblPos val="nextTo"/>
        <c:crossAx val="1512999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2.2835466107967189E-2"/>
          <c:y val="1.4413705613146192E-2"/>
          <c:w val="0.89469953974242522"/>
          <c:h val="0.93849230194093269"/>
        </c:manualLayout>
      </c:layout>
      <c:scatterChart>
        <c:scatterStyle val="smoothMarker"/>
        <c:ser>
          <c:idx val="0"/>
          <c:order val="0"/>
          <c:tx>
            <c:v>1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Лист1!$L$3:$M$3</c:f>
              <c:numCache>
                <c:formatCode>0.00</c:formatCode>
                <c:ptCount val="2"/>
                <c:pt idx="0">
                  <c:v>-78.03</c:v>
                </c:pt>
                <c:pt idx="1">
                  <c:v>-157.4</c:v>
                </c:pt>
              </c:numCache>
            </c:numRef>
          </c:yVal>
          <c:smooth val="1"/>
        </c:ser>
        <c:ser>
          <c:idx val="1"/>
          <c:order val="1"/>
          <c:tx>
            <c:v>2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</c:dPt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Лист1!$N$3:$O$3</c:f>
              <c:numCache>
                <c:formatCode>0.00</c:formatCode>
                <c:ptCount val="2"/>
                <c:pt idx="0">
                  <c:v>-146.76999035494995</c:v>
                </c:pt>
                <c:pt idx="1">
                  <c:v>-191.68999035494994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Лист1!$L$4:$M$4</c:f>
              <c:numCache>
                <c:formatCode>0.00</c:formatCode>
                <c:ptCount val="2"/>
                <c:pt idx="0">
                  <c:v>-73.313112133195716</c:v>
                </c:pt>
                <c:pt idx="1">
                  <c:v>-152.68311213319572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Лист1!$N$4:$O$4</c:f>
              <c:numCache>
                <c:formatCode>0.00</c:formatCode>
                <c:ptCount val="2"/>
                <c:pt idx="0">
                  <c:v>-141.96256431408096</c:v>
                </c:pt>
                <c:pt idx="1">
                  <c:v>-186.88256431408095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Лист1!$L$5:$M$5</c:f>
              <c:numCache>
                <c:formatCode>0.00</c:formatCode>
                <c:ptCount val="2"/>
                <c:pt idx="0">
                  <c:v>-59.483896645879859</c:v>
                </c:pt>
                <c:pt idx="1">
                  <c:v>-138.85389664587984</c:v>
                </c:pt>
              </c:numCache>
            </c:numRef>
          </c:yVal>
          <c:smooth val="1"/>
        </c:ser>
        <c:ser>
          <c:idx val="5"/>
          <c:order val="5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Лист1!$N$5:$O$5</c:f>
              <c:numCache>
                <c:formatCode>0.00</c:formatCode>
                <c:ptCount val="2"/>
                <c:pt idx="0">
                  <c:v>-123.21252263256989</c:v>
                </c:pt>
                <c:pt idx="1">
                  <c:v>-168.13252263256987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Лист1!$L$6:$M$6</c:f>
              <c:numCache>
                <c:formatCode>0.00</c:formatCode>
                <c:ptCount val="2"/>
                <c:pt idx="0">
                  <c:v>-37.484791719653778</c:v>
                </c:pt>
                <c:pt idx="1">
                  <c:v>-116.85479171965378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Лист1!$N$6:$O$6</c:f>
              <c:numCache>
                <c:formatCode>0.00</c:formatCode>
                <c:ptCount val="2"/>
                <c:pt idx="0">
                  <c:v>-81.503109949289154</c:v>
                </c:pt>
                <c:pt idx="1">
                  <c:v>-126.42310994928914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Лист1!$L$7:$M$7</c:f>
              <c:numCache>
                <c:formatCode>0.00</c:formatCode>
                <c:ptCount val="2"/>
                <c:pt idx="0">
                  <c:v>-8.8149999999999764</c:v>
                </c:pt>
                <c:pt idx="1">
                  <c:v>-88.184999999999974</c:v>
                </c:pt>
              </c:numCache>
            </c:numRef>
          </c:yVal>
          <c:smooth val="1"/>
        </c:ser>
        <c:ser>
          <c:idx val="9"/>
          <c:order val="9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Лист1!$N$7:$O$7</c:f>
              <c:numCache>
                <c:formatCode>0.00</c:formatCode>
                <c:ptCount val="2"/>
                <c:pt idx="0">
                  <c:v>-14.585585763676708</c:v>
                </c:pt>
                <c:pt idx="1">
                  <c:v>-59.505585763676706</c:v>
                </c:pt>
              </c:numCache>
            </c:numRef>
          </c:yVal>
          <c:smooth val="1"/>
        </c:ser>
        <c:ser>
          <c:idx val="10"/>
          <c:order val="10"/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Лист1!$L$8:$M$8</c:f>
              <c:numCache>
                <c:formatCode>0.00</c:formatCode>
                <c:ptCount val="2"/>
                <c:pt idx="0">
                  <c:v>24.571679586458032</c:v>
                </c:pt>
                <c:pt idx="1">
                  <c:v>-54.798320413541965</c:v>
                </c:pt>
              </c:numCache>
            </c:numRef>
          </c:yVal>
          <c:smooth val="1"/>
        </c:ser>
        <c:ser>
          <c:idx val="11"/>
          <c:order val="11"/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Лист1!$N$8:$O$8</c:f>
              <c:numCache>
                <c:formatCode>0.00</c:formatCode>
                <c:ptCount val="2"/>
                <c:pt idx="0">
                  <c:v>60.828841451124589</c:v>
                </c:pt>
                <c:pt idx="1">
                  <c:v>15.908841451124587</c:v>
                </c:pt>
              </c:numCache>
            </c:numRef>
          </c:yVal>
          <c:smooth val="1"/>
        </c:ser>
        <c:ser>
          <c:idx val="12"/>
          <c:order val="12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Лист1!$L$9:$M$9</c:f>
              <c:numCache>
                <c:formatCode>0.00</c:formatCode>
                <c:ptCount val="2"/>
                <c:pt idx="0">
                  <c:v>60.400000000000006</c:v>
                </c:pt>
                <c:pt idx="1">
                  <c:v>-18.969999999999992</c:v>
                </c:pt>
              </c:numCache>
            </c:numRef>
          </c:yVal>
          <c:smooth val="1"/>
        </c:ser>
        <c:ser>
          <c:idx val="13"/>
          <c:order val="13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Лист1!$N$9:$O$9</c:f>
              <c:numCache>
                <c:formatCode>0.00</c:formatCode>
                <c:ptCount val="2"/>
                <c:pt idx="0">
                  <c:v>111.94171623613272</c:v>
                </c:pt>
                <c:pt idx="1">
                  <c:v>67.021716236132718</c:v>
                </c:pt>
              </c:numCache>
            </c:numRef>
          </c:yVal>
          <c:smooth val="1"/>
        </c:ser>
        <c:ser>
          <c:idx val="14"/>
          <c:order val="14"/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Лист1!$L$10:$M$10</c:f>
              <c:numCache>
                <c:formatCode>0.00</c:formatCode>
                <c:ptCount val="2"/>
                <c:pt idx="0">
                  <c:v>96.228320413541951</c:v>
                </c:pt>
                <c:pt idx="1">
                  <c:v>16.858320413541946</c:v>
                </c:pt>
              </c:numCache>
            </c:numRef>
          </c:yVal>
          <c:smooth val="1"/>
        </c:ser>
        <c:ser>
          <c:idx val="15"/>
          <c:order val="15"/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Лист1!$N$10:$O$10</c:f>
              <c:numCache>
                <c:formatCode>0.00</c:formatCode>
                <c:ptCount val="2"/>
                <c:pt idx="0">
                  <c:v>113.51094320643307</c:v>
                </c:pt>
                <c:pt idx="1">
                  <c:v>68.590943206433067</c:v>
                </c:pt>
              </c:numCache>
            </c:numRef>
          </c:yVal>
          <c:smooth val="1"/>
        </c:ser>
        <c:ser>
          <c:idx val="16"/>
          <c:order val="16"/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Лист1!$L$11:$M$11</c:f>
              <c:numCache>
                <c:formatCode>0.00</c:formatCode>
                <c:ptCount val="2"/>
                <c:pt idx="0">
                  <c:v>129.61500000000001</c:v>
                </c:pt>
                <c:pt idx="1">
                  <c:v>50.245000000000019</c:v>
                </c:pt>
              </c:numCache>
            </c:numRef>
          </c:yVal>
          <c:smooth val="1"/>
        </c:ser>
        <c:ser>
          <c:idx val="17"/>
          <c:order val="17"/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Лист1!$N$11:$O$11</c:f>
              <c:numCache>
                <c:formatCode>0.00</c:formatCode>
                <c:ptCount val="2"/>
                <c:pt idx="0">
                  <c:v>69.556828544340476</c:v>
                </c:pt>
                <c:pt idx="1">
                  <c:v>24.636828544340474</c:v>
                </c:pt>
              </c:numCache>
            </c:numRef>
          </c:yVal>
          <c:smooth val="1"/>
        </c:ser>
        <c:ser>
          <c:idx val="18"/>
          <c:order val="18"/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Лист1!$L$12:$M$12</c:f>
              <c:numCache>
                <c:formatCode>0.00</c:formatCode>
                <c:ptCount val="2"/>
                <c:pt idx="0">
                  <c:v>158.28479171965378</c:v>
                </c:pt>
                <c:pt idx="1">
                  <c:v>78.914791719653792</c:v>
                </c:pt>
              </c:numCache>
            </c:numRef>
          </c:yVal>
          <c:smooth val="1"/>
        </c:ser>
        <c:ser>
          <c:idx val="19"/>
          <c:order val="19"/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Лист1!$N$12:$O$12</c:f>
              <c:numCache>
                <c:formatCode>0.00</c:formatCode>
                <c:ptCount val="2"/>
                <c:pt idx="0">
                  <c:v>7.6457458234905715</c:v>
                </c:pt>
                <c:pt idx="1">
                  <c:v>-37.27425417650943</c:v>
                </c:pt>
              </c:numCache>
            </c:numRef>
          </c:yVal>
          <c:smooth val="1"/>
        </c:ser>
        <c:ser>
          <c:idx val="20"/>
          <c:order val="20"/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Лист1!$L$13:$M$13</c:f>
              <c:numCache>
                <c:formatCode>0.00</c:formatCode>
                <c:ptCount val="2"/>
                <c:pt idx="0">
                  <c:v>180.28389664587985</c:v>
                </c:pt>
                <c:pt idx="1">
                  <c:v>100.91389664587986</c:v>
                </c:pt>
              </c:numCache>
            </c:numRef>
          </c:yVal>
          <c:smooth val="1"/>
        </c:ser>
        <c:ser>
          <c:idx val="21"/>
          <c:order val="21"/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Лист1!$N$13:$O$13</c:f>
              <c:numCache>
                <c:formatCode>0.00</c:formatCode>
                <c:ptCount val="2"/>
                <c:pt idx="0">
                  <c:v>-45.179450784725645</c:v>
                </c:pt>
                <c:pt idx="1">
                  <c:v>-90.099450784725647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dPt>
            <c:idx val="1"/>
            <c:spPr>
              <a:ln>
                <a:solidFill>
                  <a:schemeClr val="tx1"/>
                </a:solidFill>
                <a:prstDash val="sysDash"/>
              </a:ln>
            </c:spPr>
          </c:dPt>
          <c:xVal>
            <c:numRef>
              <c:f>Лист1!$R$16:$S$16</c:f>
              <c:numCache>
                <c:formatCode>General</c:formatCode>
                <c:ptCount val="2"/>
                <c:pt idx="1">
                  <c:v>-300</c:v>
                </c:pt>
              </c:numCache>
            </c:numRef>
          </c:xVal>
          <c:yVal>
            <c:numRef>
              <c:f>Лист1!$R$17:$S$17</c:f>
              <c:numCache>
                <c:formatCode>General</c:formatCode>
                <c:ptCount val="2"/>
                <c:pt idx="0">
                  <c:v>248.21135000000001</c:v>
                </c:pt>
                <c:pt idx="1">
                  <c:v>248.21100000000001</c:v>
                </c:pt>
              </c:numCache>
            </c:numRef>
          </c:yVal>
          <c:smooth val="1"/>
        </c:ser>
        <c:ser>
          <c:idx val="23"/>
          <c:order val="23"/>
          <c:marker>
            <c:symbol val="none"/>
          </c:marker>
          <c:dPt>
            <c:idx val="1"/>
            <c:spPr>
              <a:ln>
                <a:solidFill>
                  <a:schemeClr val="tx1"/>
                </a:solidFill>
                <a:prstDash val="dash"/>
              </a:ln>
            </c:spPr>
          </c:dPt>
          <c:xVal>
            <c:numRef>
              <c:f>Лист1!$T$16:$U$16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Лист1!$T$17:$U$17</c:f>
              <c:numCache>
                <c:formatCode>General</c:formatCode>
                <c:ptCount val="2"/>
                <c:pt idx="0">
                  <c:v>-248.21100000000001</c:v>
                </c:pt>
                <c:pt idx="1">
                  <c:v>-248.21100000000001</c:v>
                </c:pt>
              </c:numCache>
            </c:numRef>
          </c:yVal>
          <c:smooth val="1"/>
        </c:ser>
        <c:ser>
          <c:idx val="24"/>
          <c:order val="24"/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Лист1!$L$14:$M$14</c:f>
              <c:numCache>
                <c:formatCode>0.00</c:formatCode>
                <c:ptCount val="2"/>
                <c:pt idx="0">
                  <c:v>194.11311213319573</c:v>
                </c:pt>
                <c:pt idx="1">
                  <c:v>114.74311213319572</c:v>
                </c:pt>
              </c:numCache>
            </c:numRef>
          </c:yVal>
          <c:smooth val="1"/>
        </c:ser>
        <c:ser>
          <c:idx val="25"/>
          <c:order val="25"/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Лист1!$N$14:$O$14</c:f>
              <c:numCache>
                <c:formatCode>0.00</c:formatCode>
                <c:ptCount val="2"/>
                <c:pt idx="0">
                  <c:v>-76.909954188897544</c:v>
                </c:pt>
                <c:pt idx="1">
                  <c:v>-121.82995418889755</c:v>
                </c:pt>
              </c:numCache>
            </c:numRef>
          </c:yVal>
          <c:smooth val="1"/>
        </c:ser>
        <c:dLbls/>
        <c:axId val="154503424"/>
        <c:axId val="154513408"/>
      </c:scatterChart>
      <c:valAx>
        <c:axId val="154503424"/>
        <c:scaling>
          <c:orientation val="minMax"/>
        </c:scaling>
        <c:axPos val="b"/>
        <c:majorGridlines/>
        <c:numFmt formatCode="General" sourceLinked="1"/>
        <c:tickLblPos val="nextTo"/>
        <c:crossAx val="154513408"/>
        <c:crosses val="autoZero"/>
        <c:crossBetween val="midCat"/>
        <c:majorUnit val="100"/>
      </c:valAx>
      <c:valAx>
        <c:axId val="154513408"/>
        <c:scaling>
          <c:orientation val="minMax"/>
        </c:scaling>
        <c:axPos val="l"/>
        <c:majorGridlines/>
        <c:numFmt formatCode="0.00" sourceLinked="1"/>
        <c:tickLblPos val="nextTo"/>
        <c:crossAx val="154503424"/>
        <c:crosses val="autoZero"/>
        <c:crossBetween val="midCat"/>
        <c:majorUnit val="50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2.6073504798371155E-2"/>
          <c:y val="1.6898629807236311E-2"/>
          <c:w val="0.82584239970546303"/>
          <c:h val="0.93851150679776152"/>
        </c:manualLayout>
      </c:layout>
      <c:scatterChart>
        <c:scatterStyle val="smoothMarker"/>
        <c:ser>
          <c:idx val="0"/>
          <c:order val="0"/>
          <c:tx>
            <c:v>25</c:v>
          </c:tx>
          <c:marker>
            <c:symbol val="none"/>
          </c:marker>
          <c:xVal>
            <c:numRef>
              <c:f>(Лист1!$J$78,Лист1!$J$82,Лист1!$J$86,Лист1!$J$90)</c:f>
              <c:numCache>
                <c:formatCode>0.00</c:formatCode>
                <c:ptCount val="4"/>
                <c:pt idx="0">
                  <c:v>-8.5697296359913654E-3</c:v>
                </c:pt>
                <c:pt idx="1">
                  <c:v>-1.8428781437291352E-3</c:v>
                </c:pt>
                <c:pt idx="2">
                  <c:v>0.23319023914940851</c:v>
                </c:pt>
                <c:pt idx="3">
                  <c:v>1.0670184616378686</c:v>
                </c:pt>
              </c:numCache>
            </c:numRef>
          </c:xVal>
          <c:yVal>
            <c:numRef>
              <c:f>(Лист1!$J$79,Лист1!$J$83,Лист1!$J$87,Лист1!$J$91)</c:f>
              <c:numCache>
                <c:formatCode>0.00</c:formatCode>
                <c:ptCount val="4"/>
                <c:pt idx="0">
                  <c:v>525.22107188750283</c:v>
                </c:pt>
                <c:pt idx="1">
                  <c:v>525.46830278024572</c:v>
                </c:pt>
                <c:pt idx="2">
                  <c:v>513.26364673011926</c:v>
                </c:pt>
                <c:pt idx="3">
                  <c:v>490.12467000069029</c:v>
                </c:pt>
              </c:numCache>
            </c:numRef>
          </c:yVal>
          <c:smooth val="1"/>
        </c:ser>
        <c:ser>
          <c:idx val="2"/>
          <c:order val="1"/>
          <c:tx>
            <c:v>30</c:v>
          </c:tx>
          <c:marker>
            <c:symbol val="none"/>
          </c:marker>
          <c:xVal>
            <c:numRef>
              <c:f>(Лист1!$K$78,Лист1!$K$82,Лист1!$K$86,Лист1!$K$90)</c:f>
              <c:numCache>
                <c:formatCode>0.00</c:formatCode>
                <c:ptCount val="4"/>
                <c:pt idx="0">
                  <c:v>8.3232714447818434E-3</c:v>
                </c:pt>
                <c:pt idx="1">
                  <c:v>0.13151595196682361</c:v>
                </c:pt>
                <c:pt idx="2">
                  <c:v>0.68443016726077677</c:v>
                </c:pt>
                <c:pt idx="3">
                  <c:v>2.0684489549145257</c:v>
                </c:pt>
              </c:numCache>
            </c:numRef>
          </c:xVal>
          <c:yVal>
            <c:numRef>
              <c:f>(Лист1!$K$79,Лист1!$K$83,Лист1!$K$87,Лист1!$K$91)</c:f>
              <c:numCache>
                <c:formatCode>0.00</c:formatCode>
                <c:ptCount val="4"/>
                <c:pt idx="0">
                  <c:v>525.4899225597884</c:v>
                </c:pt>
                <c:pt idx="1">
                  <c:v>507.84643032709096</c:v>
                </c:pt>
                <c:pt idx="2">
                  <c:v>477.912949515214</c:v>
                </c:pt>
                <c:pt idx="3">
                  <c:v>439.09850640912526</c:v>
                </c:pt>
              </c:numCache>
            </c:numRef>
          </c:yVal>
          <c:smooth val="1"/>
        </c:ser>
        <c:ser>
          <c:idx val="3"/>
          <c:order val="2"/>
          <c:tx>
            <c:v>45</c:v>
          </c:tx>
          <c:marker>
            <c:symbol val="none"/>
          </c:marker>
          <c:xVal>
            <c:numRef>
              <c:f>(Лист1!$L$78,Лист1!$L$82,Лист1!$L$86,Лист1!$L$90)</c:f>
              <c:numCache>
                <c:formatCode>0.00</c:formatCode>
                <c:ptCount val="4"/>
                <c:pt idx="0">
                  <c:v>2.4543343190039726E-2</c:v>
                </c:pt>
                <c:pt idx="1">
                  <c:v>0.25506774731613069</c:v>
                </c:pt>
                <c:pt idx="2">
                  <c:v>1.0861339501707337</c:v>
                </c:pt>
                <c:pt idx="3">
                  <c:v>2.9224140943426122</c:v>
                </c:pt>
              </c:numCache>
            </c:numRef>
          </c:xVal>
          <c:yVal>
            <c:numRef>
              <c:f>(Лист1!$L$79,Лист1!$L$83,Лист1!$L$87,Лист1!$L$91)</c:f>
              <c:numCache>
                <c:formatCode>0.00</c:formatCode>
                <c:ptCount val="4"/>
                <c:pt idx="0">
                  <c:v>489.86667701722041</c:v>
                </c:pt>
                <c:pt idx="1">
                  <c:v>455.64812214777749</c:v>
                </c:pt>
                <c:pt idx="2">
                  <c:v>410.13986983327817</c:v>
                </c:pt>
                <c:pt idx="3">
                  <c:v>358.3978774235178</c:v>
                </c:pt>
              </c:numCache>
            </c:numRef>
          </c:yVal>
          <c:smooth val="1"/>
        </c:ser>
        <c:ser>
          <c:idx val="4"/>
          <c:order val="3"/>
          <c:tx>
            <c:v>60</c:v>
          </c:tx>
          <c:marker>
            <c:symbol val="none"/>
          </c:marker>
          <c:xVal>
            <c:numRef>
              <c:f>(Лист1!$M$78,Лист1!$M$82,Лист1!$M$86,Лист1!$M$90)</c:f>
              <c:numCache>
                <c:formatCode>0.00</c:formatCode>
                <c:ptCount val="4"/>
                <c:pt idx="0">
                  <c:v>3.9092512403911213E-2</c:v>
                </c:pt>
                <c:pt idx="1">
                  <c:v>0.36125461640557482</c:v>
                </c:pt>
                <c:pt idx="2">
                  <c:v>1.4138940998636202</c:v>
                </c:pt>
                <c:pt idx="3">
                  <c:v>3.5774222673058365</c:v>
                </c:pt>
              </c:numCache>
            </c:numRef>
          </c:xVal>
          <c:yVal>
            <c:numRef>
              <c:f>(Лист1!$M$79,Лист1!$M$83,Лист1!$M$87,Лист1!$M$91)</c:f>
              <c:numCache>
                <c:formatCode>0.00</c:formatCode>
                <c:ptCount val="4"/>
                <c:pt idx="0">
                  <c:v>420.89347322601111</c:v>
                </c:pt>
                <c:pt idx="1">
                  <c:v>372.42944340105288</c:v>
                </c:pt>
                <c:pt idx="2">
                  <c:v>314.4446060617264</c:v>
                </c:pt>
                <c:pt idx="3">
                  <c:v>253.29764175052591</c:v>
                </c:pt>
              </c:numCache>
            </c:numRef>
          </c:yVal>
          <c:smooth val="1"/>
        </c:ser>
        <c:ser>
          <c:idx val="5"/>
          <c:order val="4"/>
          <c:tx>
            <c:v>75</c:v>
          </c:tx>
          <c:marker>
            <c:symbol val="none"/>
          </c:marker>
          <c:xVal>
            <c:numRef>
              <c:f>(Лист1!$N$78,Лист1!$N$82,Лист1!$N$86,Лист1!$N$90)</c:f>
              <c:numCache>
                <c:formatCode>0.00</c:formatCode>
                <c:ptCount val="4"/>
                <c:pt idx="0">
                  <c:v>5.0980276550503301E-2</c:v>
                </c:pt>
                <c:pt idx="1">
                  <c:v>0.44284739298067666</c:v>
                </c:pt>
                <c:pt idx="2">
                  <c:v>1.6453968158286862</c:v>
                </c:pt>
                <c:pt idx="3">
                  <c:v>3.9888807381769191</c:v>
                </c:pt>
              </c:numCache>
            </c:numRef>
          </c:xVal>
          <c:yVal>
            <c:numRef>
              <c:f>(Лист1!$N$79,Лист1!$N$83,Лист1!$N$87,Лист1!$N$91)</c:f>
              <c:numCache>
                <c:formatCode>0.00</c:formatCode>
                <c:ptCount val="4"/>
                <c:pt idx="0">
                  <c:v>323.26598365099875</c:v>
                </c:pt>
                <c:pt idx="1">
                  <c:v>263.85589368490878</c:v>
                </c:pt>
                <c:pt idx="2">
                  <c:v>197.3420595014731</c:v>
                </c:pt>
                <c:pt idx="3">
                  <c:v>130.95298800791599</c:v>
                </c:pt>
              </c:numCache>
            </c:numRef>
          </c:yVal>
          <c:smooth val="1"/>
        </c:ser>
        <c:ser>
          <c:idx val="6"/>
          <c:order val="5"/>
          <c:tx>
            <c:v>90</c:v>
          </c:tx>
          <c:marker>
            <c:symbol val="none"/>
          </c:marker>
          <c:xVal>
            <c:numRef>
              <c:f>(Лист1!$O$78,Лист1!$O$82,Лист1!$O$86,Лист1!$O$90)</c:f>
              <c:numCache>
                <c:formatCode>0.00</c:formatCode>
                <c:ptCount val="4"/>
                <c:pt idx="0">
                  <c:v>5.9397320653805478E-2</c:v>
                </c:pt>
                <c:pt idx="1">
                  <c:v>0.49429126831523479</c:v>
                </c:pt>
                <c:pt idx="2">
                  <c:v>1.7648814711972245</c:v>
                </c:pt>
                <c:pt idx="3">
                  <c:v>4.1287775529520614</c:v>
                </c:pt>
              </c:numCache>
            </c:numRef>
          </c:xVal>
          <c:yVal>
            <c:numRef>
              <c:f>(Лист1!$O$79,Лист1!$O$83,Лист1!$O$87,Лист1!$O$91)</c:f>
              <c:numCache>
                <c:formatCode>0.00</c:formatCode>
                <c:ptCount val="4"/>
                <c:pt idx="0">
                  <c:v>203.63065487448867</c:v>
                </c:pt>
                <c:pt idx="1">
                  <c:v>137.31912366639574</c:v>
                </c:pt>
                <c:pt idx="2">
                  <c:v>66.804532049788861</c:v>
                </c:pt>
                <c:pt idx="3">
                  <c:v>-0.30690101705902095</c:v>
                </c:pt>
              </c:numCache>
            </c:numRef>
          </c:yVal>
          <c:smooth val="1"/>
        </c:ser>
        <c:ser>
          <c:idx val="7"/>
          <c:order val="6"/>
          <c:tx>
            <c:v>105</c:v>
          </c:tx>
          <c:marker>
            <c:symbol val="none"/>
          </c:marker>
          <c:xVal>
            <c:numRef>
              <c:f>(Лист1!$P$78,Лист1!$P$82,Лист1!$P$86,Лист1!$P$90)</c:f>
              <c:numCache>
                <c:formatCode>0.00</c:formatCode>
                <c:ptCount val="4"/>
                <c:pt idx="0">
                  <c:v>6.3770615188455185E-2</c:v>
                </c:pt>
                <c:pt idx="1">
                  <c:v>0.51208396071700946</c:v>
                </c:pt>
                <c:pt idx="2">
                  <c:v>1.7642135909072492</c:v>
                </c:pt>
                <c:pt idx="3">
                  <c:v>3.9875885836373417</c:v>
                </c:pt>
              </c:numCache>
            </c:numRef>
          </c:xVal>
          <c:yVal>
            <c:numRef>
              <c:f>(Лист1!$P$79,Лист1!$P$83,Лист1!$P$87,Лист1!$P$91)</c:f>
              <c:numCache>
                <c:formatCode>0.00</c:formatCode>
                <c:ptCount val="4"/>
                <c:pt idx="0">
                  <c:v>70.132219753292276</c:v>
                </c:pt>
                <c:pt idx="1">
                  <c:v>1.4337139957646055</c:v>
                </c:pt>
                <c:pt idx="2">
                  <c:v>-68.281025425587231</c:v>
                </c:pt>
                <c:pt idx="3">
                  <c:v>-131.54589632424191</c:v>
                </c:pt>
              </c:numCache>
            </c:numRef>
          </c:yVal>
          <c:smooth val="1"/>
        </c:ser>
        <c:ser>
          <c:idx val="8"/>
          <c:order val="7"/>
          <c:tx>
            <c:v>120</c:v>
          </c:tx>
          <c:marker>
            <c:symbol val="none"/>
          </c:marker>
          <c:xVal>
            <c:numRef>
              <c:f>(Лист1!$Q$78,Лист1!$Q$82,Лист1!$Q$86,Лист1!$Q$90)</c:f>
              <c:numCache>
                <c:formatCode>0.00</c:formatCode>
                <c:ptCount val="4"/>
                <c:pt idx="0">
                  <c:v>6.3802427736669581E-2</c:v>
                </c:pt>
                <c:pt idx="1">
                  <c:v>0.49501414968479152</c:v>
                </c:pt>
                <c:pt idx="2">
                  <c:v>1.6434386440237758</c:v>
                </c:pt>
                <c:pt idx="3">
                  <c:v>3.5749259276721803</c:v>
                </c:pt>
              </c:numCache>
            </c:numRef>
          </c:xVal>
          <c:yVal>
            <c:numRef>
              <c:f>(Лист1!$Q$79,Лист1!$Q$83,Лист1!$Q$87,Лист1!$Q$91)</c:f>
              <c:numCache>
                <c:formatCode>0.00</c:formatCode>
                <c:ptCount val="4"/>
                <c:pt idx="0">
                  <c:v>-68.14079324876414</c:v>
                </c:pt>
                <c:pt idx="1">
                  <c:v>-134.54930244042635</c:v>
                </c:pt>
                <c:pt idx="2">
                  <c:v>-198.71803370593875</c:v>
                </c:pt>
                <c:pt idx="3">
                  <c:v>-253.82929135073985</c:v>
                </c:pt>
              </c:numCache>
            </c:numRef>
          </c:yVal>
          <c:smooth val="1"/>
        </c:ser>
        <c:ser>
          <c:idx val="9"/>
          <c:order val="8"/>
          <c:tx>
            <c:v>135</c:v>
          </c:tx>
          <c:marker>
            <c:symbol val="none"/>
          </c:marker>
          <c:xVal>
            <c:numRef>
              <c:f>(Лист1!$R$78,Лист1!$R$82,Лист1!$R$86,Лист1!$R$90)</c:f>
              <c:numCache>
                <c:formatCode>0.00</c:formatCode>
                <c:ptCount val="4"/>
                <c:pt idx="0">
                  <c:v>5.9490592510889513E-2</c:v>
                </c:pt>
                <c:pt idx="1">
                  <c:v>0.44424394219981711</c:v>
                </c:pt>
                <c:pt idx="2">
                  <c:v>1.4107789482201976</c:v>
                </c:pt>
                <c:pt idx="3">
                  <c:v>2.9188835195756786</c:v>
                </c:pt>
              </c:numCache>
            </c:numRef>
          </c:xVal>
          <c:yVal>
            <c:numRef>
              <c:f>(Лист1!$R$79,Лист1!$R$83,Лист1!$R$87,Лист1!$R$91)</c:f>
              <c:numCache>
                <c:formatCode>0.00</c:formatCode>
                <c:ptCount val="4"/>
                <c:pt idx="0">
                  <c:v>-201.77480401512511</c:v>
                </c:pt>
                <c:pt idx="1">
                  <c:v>-261.37224771992089</c:v>
                </c:pt>
                <c:pt idx="2">
                  <c:v>-315.62638523482826</c:v>
                </c:pt>
                <c:pt idx="3">
                  <c:v>-358.83207378204389</c:v>
                </c:pt>
              </c:numCache>
            </c:numRef>
          </c:yVal>
          <c:smooth val="1"/>
        </c:ser>
        <c:ser>
          <c:idx val="10"/>
          <c:order val="9"/>
          <c:tx>
            <c:v>150</c:v>
          </c:tx>
          <c:marker>
            <c:symbol val="none"/>
          </c:marker>
          <c:xVal>
            <c:numRef>
              <c:f>(Лист1!$S$78,Лист1!$S$82,Лист1!$S$86,Лист1!$S$90)</c:f>
              <c:numCache>
                <c:formatCode>0.00</c:formatCode>
                <c:ptCount val="4"/>
                <c:pt idx="0">
                  <c:v>5.112865779986648E-2</c:v>
                </c:pt>
                <c:pt idx="1">
                  <c:v>0.36322975687420445</c:v>
                </c:pt>
                <c:pt idx="2">
                  <c:v>1.0820738971626382</c:v>
                </c:pt>
                <c:pt idx="3">
                  <c:v>2.0641245053543735</c:v>
                </c:pt>
              </c:numCache>
            </c:numRef>
          </c:xVal>
          <c:yVal>
            <c:numRef>
              <c:f>(Лист1!$S$79,Лист1!$S$83,Лист1!$S$87,Лист1!$S$91)</c:f>
              <c:numCache>
                <c:formatCode>0.00</c:formatCode>
                <c:ptCount val="4"/>
                <c:pt idx="0">
                  <c:v>-321.67205413774104</c:v>
                </c:pt>
                <c:pt idx="1">
                  <c:v>-370.40105847716347</c:v>
                </c:pt>
                <c:pt idx="2">
                  <c:v>-411.04699884726176</c:v>
                </c:pt>
                <c:pt idx="3">
                  <c:v>-439.40568958423262</c:v>
                </c:pt>
              </c:numCache>
            </c:numRef>
          </c:yVal>
          <c:smooth val="1"/>
        </c:ser>
        <c:ser>
          <c:idx val="11"/>
          <c:order val="10"/>
          <c:tx>
            <c:v>165</c:v>
          </c:tx>
          <c:marker>
            <c:symbol val="none"/>
          </c:marker>
          <c:xVal>
            <c:numRef>
              <c:f>(Лист1!$T$78,Лист1!$T$82,Лист1!$T$86,Лист1!$T$90)</c:f>
              <c:numCache>
                <c:formatCode>0.00</c:formatCode>
                <c:ptCount val="4"/>
                <c:pt idx="0">
                  <c:v>3.9285901300112759E-2</c:v>
                </c:pt>
                <c:pt idx="1">
                  <c:v>0.25748701213691899</c:v>
                </c:pt>
                <c:pt idx="2">
                  <c:v>0.67970161992825007</c:v>
                </c:pt>
                <c:pt idx="3">
                  <c:v>1.0688405905770193</c:v>
                </c:pt>
              </c:numCache>
            </c:numRef>
          </c:xVal>
          <c:yVal>
            <c:numRef>
              <c:f>(Лист1!$T$79,Лист1!$T$83,Лист1!$T$87,Лист1!$T$91)</c:f>
              <c:numCache>
                <c:formatCode>0.00</c:formatCode>
                <c:ptCount val="4"/>
                <c:pt idx="0">
                  <c:v>-419.66997924284556</c:v>
                </c:pt>
                <c:pt idx="1">
                  <c:v>-454.21309002688326</c:v>
                </c:pt>
                <c:pt idx="2">
                  <c:v>-478.48367133257966</c:v>
                </c:pt>
                <c:pt idx="3">
                  <c:v>-490.06471415298944</c:v>
                </c:pt>
              </c:numCache>
            </c:numRef>
          </c:yVal>
          <c:smooth val="1"/>
        </c:ser>
        <c:ser>
          <c:idx val="22"/>
          <c:order val="11"/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(Лист1!$J$78,Лист1!$J$90:$U$90)</c:f>
              <c:numCache>
                <c:formatCode>0.00</c:formatCode>
                <c:ptCount val="13"/>
                <c:pt idx="0">
                  <c:v>-8.5697296359913654E-3</c:v>
                </c:pt>
                <c:pt idx="1">
                  <c:v>1.0670184616378686</c:v>
                </c:pt>
                <c:pt idx="2">
                  <c:v>2.0684489549145257</c:v>
                </c:pt>
                <c:pt idx="3">
                  <c:v>2.9224140943426122</c:v>
                </c:pt>
                <c:pt idx="4">
                  <c:v>3.5774222673058365</c:v>
                </c:pt>
                <c:pt idx="5">
                  <c:v>3.9888807381769191</c:v>
                </c:pt>
                <c:pt idx="6">
                  <c:v>4.1287775529520614</c:v>
                </c:pt>
                <c:pt idx="7">
                  <c:v>3.9875885836373417</c:v>
                </c:pt>
                <c:pt idx="8">
                  <c:v>3.5749259276721803</c:v>
                </c:pt>
                <c:pt idx="9">
                  <c:v>2.9188835195756786</c:v>
                </c:pt>
                <c:pt idx="10">
                  <c:v>2.0641245053543735</c:v>
                </c:pt>
                <c:pt idx="11">
                  <c:v>1.0688405905770193</c:v>
                </c:pt>
                <c:pt idx="12">
                  <c:v>7.9036867454489797E-4</c:v>
                </c:pt>
              </c:numCache>
            </c:numRef>
          </c:xVal>
          <c:yVal>
            <c:numRef>
              <c:f>(Лист1!$J$79,Лист1!$J$91:$U$91)</c:f>
              <c:numCache>
                <c:formatCode>0.00</c:formatCode>
                <c:ptCount val="13"/>
                <c:pt idx="0">
                  <c:v>525.22107188750283</c:v>
                </c:pt>
                <c:pt idx="1">
                  <c:v>490.12467000069029</c:v>
                </c:pt>
                <c:pt idx="2">
                  <c:v>439.09850640912526</c:v>
                </c:pt>
                <c:pt idx="3">
                  <c:v>358.3978774235178</c:v>
                </c:pt>
                <c:pt idx="4">
                  <c:v>253.29764175052591</c:v>
                </c:pt>
                <c:pt idx="5">
                  <c:v>130.95298800791599</c:v>
                </c:pt>
                <c:pt idx="6">
                  <c:v>-0.30690101705902095</c:v>
                </c:pt>
                <c:pt idx="7">
                  <c:v>-131.54589632424191</c:v>
                </c:pt>
                <c:pt idx="8">
                  <c:v>-253.82929135073985</c:v>
                </c:pt>
                <c:pt idx="9">
                  <c:v>-358.83207378204389</c:v>
                </c:pt>
                <c:pt idx="10">
                  <c:v>-439.40568958423262</c:v>
                </c:pt>
                <c:pt idx="11">
                  <c:v>-490.06471415298944</c:v>
                </c:pt>
                <c:pt idx="12">
                  <c:v>-507.36029817165485</c:v>
                </c:pt>
              </c:numCache>
            </c:numRef>
          </c:yVal>
          <c:smooth val="1"/>
        </c:ser>
        <c:ser>
          <c:idx val="1"/>
          <c:order val="12"/>
          <c:tx>
            <c:v>180</c:v>
          </c:tx>
          <c:marker>
            <c:symbol val="none"/>
          </c:marker>
          <c:xVal>
            <c:numRef>
              <c:f>(Лист1!$U$78,Лист1!$U$82,Лист1!$U$86,Лист1!$U$90)</c:f>
              <c:numCache>
                <c:formatCode>0.00</c:formatCode>
                <c:ptCount val="4"/>
                <c:pt idx="0">
                  <c:v>2.4768573882213145E-2</c:v>
                </c:pt>
                <c:pt idx="1">
                  <c:v>0.13421463840624948</c:v>
                </c:pt>
                <c:pt idx="2">
                  <c:v>0.23105548552079175</c:v>
                </c:pt>
                <c:pt idx="3">
                  <c:v>7.9036867454489797E-4</c:v>
                </c:pt>
              </c:numCache>
            </c:numRef>
          </c:xVal>
          <c:yVal>
            <c:numRef>
              <c:f>(Лист1!$U$79,Лист1!$U$83,Лист1!$U$87,Лист1!$U$91)</c:f>
              <c:numCache>
                <c:formatCode>0.00</c:formatCode>
                <c:ptCount val="4"/>
                <c:pt idx="0">
                  <c:v>-489.09691362210924</c:v>
                </c:pt>
                <c:pt idx="1">
                  <c:v>-507.10244751226639</c:v>
                </c:pt>
                <c:pt idx="2">
                  <c:v>-513.34533675931891</c:v>
                </c:pt>
                <c:pt idx="3">
                  <c:v>-507.36029817165485</c:v>
                </c:pt>
              </c:numCache>
            </c:numRef>
          </c:yVal>
          <c:smooth val="1"/>
        </c:ser>
        <c:dLbls/>
        <c:axId val="154601344"/>
        <c:axId val="154602880"/>
      </c:scatterChart>
      <c:valAx>
        <c:axId val="154601344"/>
        <c:scaling>
          <c:orientation val="minMax"/>
        </c:scaling>
        <c:axPos val="b"/>
        <c:majorGridlines/>
        <c:numFmt formatCode="0.00" sourceLinked="1"/>
        <c:tickLblPos val="nextTo"/>
        <c:crossAx val="154602880"/>
        <c:crosses val="autoZero"/>
        <c:crossBetween val="midCat"/>
      </c:valAx>
      <c:valAx>
        <c:axId val="154602880"/>
        <c:scaling>
          <c:orientation val="minMax"/>
        </c:scaling>
        <c:axPos val="l"/>
        <c:majorGridlines/>
        <c:numFmt formatCode="0.00" sourceLinked="1"/>
        <c:minorTickMark val="cross"/>
        <c:tickLblPos val="nextTo"/>
        <c:crossAx val="154601344"/>
        <c:crosses val="autoZero"/>
        <c:crossBetween val="midCat"/>
        <c:majorUnit val="50"/>
      </c:valAx>
    </c:plotArea>
    <c:legend>
      <c:legendPos val="r"/>
      <c:legendEntry>
        <c:idx val="11"/>
        <c:delete val="1"/>
      </c:legendEntry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6588519870304867E-2"/>
          <c:y val="3.6641979158545779E-2"/>
          <c:w val="0.80188532960853298"/>
          <c:h val="0.92671604168290833"/>
        </c:manualLayout>
      </c:layout>
      <c:scatterChart>
        <c:scatterStyle val="smoothMarker"/>
        <c:ser>
          <c:idx val="0"/>
          <c:order val="0"/>
          <c:tx>
            <c:v>15</c:v>
          </c:tx>
          <c:marker>
            <c:symbol val="none"/>
          </c:marker>
          <c:xVal>
            <c:numRef>
              <c:f>Лист1!$J$73:$U$73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Лист1!$J$77:$U$77</c:f>
              <c:numCache>
                <c:formatCode>0.00</c:formatCode>
                <c:ptCount val="12"/>
                <c:pt idx="0">
                  <c:v>573.01618942926552</c:v>
                </c:pt>
                <c:pt idx="1">
                  <c:v>573.30950551272917</c:v>
                </c:pt>
                <c:pt idx="2">
                  <c:v>534.44454462578744</c:v>
                </c:pt>
                <c:pt idx="3">
                  <c:v>459.19477928957809</c:v>
                </c:pt>
                <c:pt idx="4">
                  <c:v>352.68318816323961</c:v>
                </c:pt>
                <c:pt idx="5">
                  <c:v>222.16104446806713</c:v>
                </c:pt>
                <c:pt idx="6">
                  <c:v>76.514251750841865</c:v>
                </c:pt>
                <c:pt idx="7">
                  <c:v>-74.341605434401671</c:v>
                </c:pt>
                <c:pt idx="8">
                  <c:v>-220.13631118050148</c:v>
                </c:pt>
                <c:pt idx="9">
                  <c:v>-350.94421106427546</c:v>
                </c:pt>
                <c:pt idx="10">
                  <c:v>-457.85994735394451</c:v>
                </c:pt>
                <c:pt idx="11">
                  <c:v>-533.60473276172115</c:v>
                </c:pt>
              </c:numCache>
            </c:numRef>
          </c:yVal>
          <c:smooth val="1"/>
        </c:ser>
        <c:ser>
          <c:idx val="1"/>
          <c:order val="1"/>
          <c:tx>
            <c:v>30</c:v>
          </c:tx>
          <c:marker>
            <c:symbol val="none"/>
          </c:marker>
          <c:xVal>
            <c:numRef>
              <c:f>Лист1!$J$73:$U$73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Лист1!$J$81:$U$81</c:f>
              <c:numCache>
                <c:formatCode>0.00</c:formatCode>
                <c:ptCount val="12"/>
                <c:pt idx="0">
                  <c:v>573.28591833324811</c:v>
                </c:pt>
                <c:pt idx="1">
                  <c:v>554.0604554868562</c:v>
                </c:pt>
                <c:pt idx="2">
                  <c:v>497.11210126322521</c:v>
                </c:pt>
                <c:pt idx="3">
                  <c:v>406.32052275054866</c:v>
                </c:pt>
                <c:pt idx="4">
                  <c:v>287.86678001023546</c:v>
                </c:pt>
                <c:pt idx="5">
                  <c:v>149.81516392003775</c:v>
                </c:pt>
                <c:pt idx="6">
                  <c:v>1.5641819693791845</c:v>
                </c:pt>
                <c:pt idx="7">
                  <c:v>-146.79328896250513</c:v>
                </c:pt>
                <c:pt idx="8">
                  <c:v>-285.15712226243369</c:v>
                </c:pt>
                <c:pt idx="9">
                  <c:v>-404.10755479858534</c:v>
                </c:pt>
                <c:pt idx="10">
                  <c:v>-495.54648121932962</c:v>
                </c:pt>
                <c:pt idx="11">
                  <c:v>-553.2487702358826</c:v>
                </c:pt>
              </c:numCache>
            </c:numRef>
          </c:yVal>
          <c:smooth val="1"/>
        </c:ser>
        <c:ser>
          <c:idx val="2"/>
          <c:order val="2"/>
          <c:tx>
            <c:v>45</c:v>
          </c:tx>
          <c:marker>
            <c:symbol val="none"/>
          </c:marker>
          <c:xVal>
            <c:numRef>
              <c:f>Лист1!$J$73:$U$73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Лист1!$J$85:$U$85</c:f>
              <c:numCache>
                <c:formatCode>0.00</c:formatCode>
                <c:ptCount val="12"/>
                <c:pt idx="0">
                  <c:v>559.97063858256013</c:v>
                </c:pt>
                <c:pt idx="1">
                  <c:v>521.40302792109844</c:v>
                </c:pt>
                <c:pt idx="2">
                  <c:v>447.46259798810649</c:v>
                </c:pt>
                <c:pt idx="3">
                  <c:v>343.0590652133435</c:v>
                </c:pt>
                <c:pt idx="4">
                  <c:v>215.30018691610715</c:v>
                </c:pt>
                <c:pt idx="5">
                  <c:v>72.883744466319641</c:v>
                </c:pt>
                <c:pt idx="6">
                  <c:v>-74.494598739315663</c:v>
                </c:pt>
                <c:pt idx="7">
                  <c:v>-216.80137477317916</c:v>
                </c:pt>
                <c:pt idx="8">
                  <c:v>-344.34838629119764</c:v>
                </c:pt>
                <c:pt idx="9">
                  <c:v>-448.45227574236259</c:v>
                </c:pt>
                <c:pt idx="10">
                  <c:v>-522.02568542384438</c:v>
                </c:pt>
                <c:pt idx="11">
                  <c:v>-560.05976240441692</c:v>
                </c:pt>
              </c:numCache>
            </c:numRef>
          </c:yVal>
          <c:smooth val="1"/>
        </c:ser>
        <c:ser>
          <c:idx val="3"/>
          <c:order val="3"/>
          <c:tx>
            <c:v>60</c:v>
          </c:tx>
          <c:marker>
            <c:symbol val="none"/>
          </c:marker>
          <c:xVal>
            <c:numRef>
              <c:f>Лист1!$J$73:$U$73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Лист1!$J$89:$U$89</c:f>
              <c:numCache>
                <c:formatCode>0.00</c:formatCode>
                <c:ptCount val="12"/>
                <c:pt idx="0">
                  <c:v>534.72601497075311</c:v>
                </c:pt>
                <c:pt idx="1">
                  <c:v>479.05647049235563</c:v>
                </c:pt>
                <c:pt idx="2">
                  <c:v>391.01208426905788</c:v>
                </c:pt>
                <c:pt idx="3">
                  <c:v>276.34772714982375</c:v>
                </c:pt>
                <c:pt idx="4">
                  <c:v>142.86970991663634</c:v>
                </c:pt>
                <c:pt idx="5">
                  <c:v>-0.33482900961139184</c:v>
                </c:pt>
                <c:pt idx="6">
                  <c:v>-143.51657288974792</c:v>
                </c:pt>
                <c:pt idx="7">
                  <c:v>-276.92775686365718</c:v>
                </c:pt>
                <c:pt idx="8">
                  <c:v>-391.48579249620985</c:v>
                </c:pt>
                <c:pt idx="9">
                  <c:v>-479.39160733639778</c:v>
                </c:pt>
                <c:pt idx="10">
                  <c:v>-534.66060314091146</c:v>
                </c:pt>
                <c:pt idx="11">
                  <c:v>-553.53008530527541</c:v>
                </c:pt>
              </c:numCache>
            </c:numRef>
          </c:yVal>
          <c:smooth val="1"/>
        </c:ser>
        <c:dLbls/>
        <c:axId val="155191936"/>
        <c:axId val="155201920"/>
      </c:scatterChart>
      <c:valAx>
        <c:axId val="155191936"/>
        <c:scaling>
          <c:orientation val="minMax"/>
        </c:scaling>
        <c:axPos val="b"/>
        <c:numFmt formatCode="General" sourceLinked="1"/>
        <c:tickLblPos val="nextTo"/>
        <c:crossAx val="155201920"/>
        <c:crosses val="autoZero"/>
        <c:crossBetween val="midCat"/>
        <c:majorUnit val="10"/>
      </c:valAx>
      <c:valAx>
        <c:axId val="155201920"/>
        <c:scaling>
          <c:orientation val="minMax"/>
          <c:min val="0"/>
        </c:scaling>
        <c:axPos val="l"/>
        <c:majorGridlines/>
        <c:numFmt formatCode="0.00" sourceLinked="1"/>
        <c:tickLblPos val="nextTo"/>
        <c:crossAx val="1551919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479163241418003"/>
          <c:y val="0.26128162444339359"/>
          <c:w val="8.6920461556515102E-2"/>
          <c:h val="0.47057268654766765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6220408305601492E-2"/>
          <c:y val="3.3624887978247628E-2"/>
          <c:w val="0.8120662749337425"/>
          <c:h val="0.89050413246396343"/>
        </c:manualLayout>
      </c:layout>
      <c:scatterChart>
        <c:scatterStyle val="smoothMarker"/>
        <c:ser>
          <c:idx val="0"/>
          <c:order val="0"/>
          <c:tx>
            <c:v>S1</c:v>
          </c:tx>
          <c:marker>
            <c:symbol val="none"/>
          </c:marker>
          <c:xVal>
            <c:numRef>
              <c:f>Лист1!$AB$99:$AB$113</c:f>
              <c:numCache>
                <c:formatCode>#,##0.000</c:formatCode>
                <c:ptCount val="15"/>
                <c:pt idx="0">
                  <c:v>0</c:v>
                </c:pt>
                <c:pt idx="1">
                  <c:v>7.2611464968152864E-2</c:v>
                </c:pt>
                <c:pt idx="2">
                  <c:v>0.14394904458598726</c:v>
                </c:pt>
                <c:pt idx="3">
                  <c:v>0.21528662420382164</c:v>
                </c:pt>
                <c:pt idx="4">
                  <c:v>0.28662420382165604</c:v>
                </c:pt>
                <c:pt idx="5">
                  <c:v>0.35796178343949048</c:v>
                </c:pt>
                <c:pt idx="6">
                  <c:v>0.42929936305732486</c:v>
                </c:pt>
                <c:pt idx="7">
                  <c:v>0.50063694267515924</c:v>
                </c:pt>
                <c:pt idx="8">
                  <c:v>0.57197452229299373</c:v>
                </c:pt>
                <c:pt idx="9">
                  <c:v>0.6433121019108281</c:v>
                </c:pt>
                <c:pt idx="10">
                  <c:v>0.71464968152866248</c:v>
                </c:pt>
                <c:pt idx="11">
                  <c:v>0.78598726114649697</c:v>
                </c:pt>
                <c:pt idx="12">
                  <c:v>0.85732484076433135</c:v>
                </c:pt>
                <c:pt idx="13">
                  <c:v>0.92866242038216573</c:v>
                </c:pt>
                <c:pt idx="14">
                  <c:v>1</c:v>
                </c:pt>
              </c:numCache>
            </c:numRef>
          </c:xVal>
          <c:yVal>
            <c:numRef>
              <c:f>Лист1!$AH$99:$AH$113</c:f>
              <c:numCache>
                <c:formatCode>#,##0.000</c:formatCode>
                <c:ptCount val="15"/>
                <c:pt idx="0">
                  <c:v>0.99974322536716265</c:v>
                </c:pt>
                <c:pt idx="1">
                  <c:v>0.99974160219083907</c:v>
                </c:pt>
                <c:pt idx="2">
                  <c:v>0.99973844034373405</c:v>
                </c:pt>
                <c:pt idx="3">
                  <c:v>0.99973360967657887</c:v>
                </c:pt>
                <c:pt idx="4">
                  <c:v>0.99972692607173486</c:v>
                </c:pt>
                <c:pt idx="5">
                  <c:v>0.99971811795051368</c:v>
                </c:pt>
                <c:pt idx="6">
                  <c:v>0.99970679649727379</c:v>
                </c:pt>
                <c:pt idx="7">
                  <c:v>0.9996924079852586</c:v>
                </c:pt>
                <c:pt idx="8">
                  <c:v>0.99967415614577781</c:v>
                </c:pt>
                <c:pt idx="9">
                  <c:v>0.99965087164816491</c:v>
                </c:pt>
                <c:pt idx="10">
                  <c:v>0.99962078268502164</c:v>
                </c:pt>
                <c:pt idx="11">
                  <c:v>0.99958108789579903</c:v>
                </c:pt>
                <c:pt idx="12">
                  <c:v>0.99952710073354467</c:v>
                </c:pt>
                <c:pt idx="13">
                  <c:v>0.99945036324545</c:v>
                </c:pt>
                <c:pt idx="14">
                  <c:v>0.99933391416352124</c:v>
                </c:pt>
              </c:numCache>
            </c:numRef>
          </c:yVal>
          <c:smooth val="1"/>
        </c:ser>
        <c:ser>
          <c:idx val="1"/>
          <c:order val="1"/>
          <c:tx>
            <c:v>S</c:v>
          </c:tx>
          <c:marker>
            <c:symbol val="none"/>
          </c:marker>
          <c:xVal>
            <c:numRef>
              <c:f>Лист1!$AB$99:$AB$113</c:f>
              <c:numCache>
                <c:formatCode>#,##0.000</c:formatCode>
                <c:ptCount val="15"/>
                <c:pt idx="0">
                  <c:v>0</c:v>
                </c:pt>
                <c:pt idx="1">
                  <c:v>7.2611464968152864E-2</c:v>
                </c:pt>
                <c:pt idx="2">
                  <c:v>0.14394904458598726</c:v>
                </c:pt>
                <c:pt idx="3">
                  <c:v>0.21528662420382164</c:v>
                </c:pt>
                <c:pt idx="4">
                  <c:v>0.28662420382165604</c:v>
                </c:pt>
                <c:pt idx="5">
                  <c:v>0.35796178343949048</c:v>
                </c:pt>
                <c:pt idx="6">
                  <c:v>0.42929936305732486</c:v>
                </c:pt>
                <c:pt idx="7">
                  <c:v>0.50063694267515924</c:v>
                </c:pt>
                <c:pt idx="8">
                  <c:v>0.57197452229299373</c:v>
                </c:pt>
                <c:pt idx="9">
                  <c:v>0.6433121019108281</c:v>
                </c:pt>
                <c:pt idx="10">
                  <c:v>0.71464968152866248</c:v>
                </c:pt>
                <c:pt idx="11">
                  <c:v>0.78598726114649697</c:v>
                </c:pt>
                <c:pt idx="12">
                  <c:v>0.85732484076433135</c:v>
                </c:pt>
                <c:pt idx="13">
                  <c:v>0.92866242038216573</c:v>
                </c:pt>
                <c:pt idx="14">
                  <c:v>1</c:v>
                </c:pt>
              </c:numCache>
            </c:numRef>
          </c:xVal>
          <c:yVal>
            <c:numRef>
              <c:f>Лист1!$AE$99:$AE$113</c:f>
              <c:numCache>
                <c:formatCode>#,##0.000</c:formatCode>
                <c:ptCount val="15"/>
                <c:pt idx="0">
                  <c:v>1.0428828086682744</c:v>
                </c:pt>
                <c:pt idx="1">
                  <c:v>1.0428708456154403</c:v>
                </c:pt>
                <c:pt idx="2">
                  <c:v>1.0428476493196228</c:v>
                </c:pt>
                <c:pt idx="3">
                  <c:v>1.0428124780915291</c:v>
                </c:pt>
                <c:pt idx="4">
                  <c:v>1.0427643356625218</c:v>
                </c:pt>
                <c:pt idx="5">
                  <c:v>1.042701777811472</c:v>
                </c:pt>
                <c:pt idx="6">
                  <c:v>1.0426227824316976</c:v>
                </c:pt>
                <c:pt idx="7">
                  <c:v>1.0425245473315283</c:v>
                </c:pt>
                <c:pt idx="8">
                  <c:v>1.042403171862649</c:v>
                </c:pt>
                <c:pt idx="9">
                  <c:v>1.0422531419450893</c:v>
                </c:pt>
                <c:pt idx="10">
                  <c:v>1.0420664637833315</c:v>
                </c:pt>
                <c:pt idx="11">
                  <c:v>1.0418311294313181</c:v>
                </c:pt>
                <c:pt idx="12">
                  <c:v>1.0415282117955948</c:v>
                </c:pt>
                <c:pt idx="13">
                  <c:v>1.0411258653938629</c:v>
                </c:pt>
                <c:pt idx="14">
                  <c:v>1.0405653915457025</c:v>
                </c:pt>
              </c:numCache>
            </c:numRef>
          </c:yVal>
          <c:smooth val="1"/>
        </c:ser>
        <c:ser>
          <c:idx val="2"/>
          <c:order val="2"/>
          <c:tx>
            <c:v>N`</c:v>
          </c:tx>
          <c:marker>
            <c:symbol val="none"/>
          </c:marker>
          <c:xVal>
            <c:numRef>
              <c:f>Лист1!$AB$99:$AB$113</c:f>
              <c:numCache>
                <c:formatCode>#,##0.000</c:formatCode>
                <c:ptCount val="15"/>
                <c:pt idx="0">
                  <c:v>0</c:v>
                </c:pt>
                <c:pt idx="1">
                  <c:v>7.2611464968152864E-2</c:v>
                </c:pt>
                <c:pt idx="2">
                  <c:v>0.14394904458598726</c:v>
                </c:pt>
                <c:pt idx="3">
                  <c:v>0.21528662420382164</c:v>
                </c:pt>
                <c:pt idx="4">
                  <c:v>0.28662420382165604</c:v>
                </c:pt>
                <c:pt idx="5">
                  <c:v>0.35796178343949048</c:v>
                </c:pt>
                <c:pt idx="6">
                  <c:v>0.42929936305732486</c:v>
                </c:pt>
                <c:pt idx="7">
                  <c:v>0.50063694267515924</c:v>
                </c:pt>
                <c:pt idx="8">
                  <c:v>0.57197452229299373</c:v>
                </c:pt>
                <c:pt idx="9">
                  <c:v>0.6433121019108281</c:v>
                </c:pt>
                <c:pt idx="10">
                  <c:v>0.71464968152866248</c:v>
                </c:pt>
                <c:pt idx="11">
                  <c:v>0.78598726114649697</c:v>
                </c:pt>
                <c:pt idx="12">
                  <c:v>0.85732484076433135</c:v>
                </c:pt>
                <c:pt idx="13">
                  <c:v>0.92866242038216573</c:v>
                </c:pt>
                <c:pt idx="14">
                  <c:v>1</c:v>
                </c:pt>
              </c:numCache>
            </c:numRef>
          </c:xVal>
          <c:yVal>
            <c:numRef>
              <c:f>Лист1!$AK$99:$AK$113</c:f>
              <c:numCache>
                <c:formatCode>#,##0.000</c:formatCode>
                <c:ptCount val="15"/>
                <c:pt idx="0">
                  <c:v>0.86956521739130421</c:v>
                </c:pt>
                <c:pt idx="1">
                  <c:v>0.93644582377546881</c:v>
                </c:pt>
                <c:pt idx="2">
                  <c:v>0.95773636825890585</c:v>
                </c:pt>
                <c:pt idx="3">
                  <c:v>0.96834180987161966</c:v>
                </c:pt>
                <c:pt idx="4">
                  <c:v>0.97469238622320131</c:v>
                </c:pt>
                <c:pt idx="5">
                  <c:v>0.97892083003893604</c:v>
                </c:pt>
                <c:pt idx="6">
                  <c:v>0.98193856812342617</c:v>
                </c:pt>
                <c:pt idx="7">
                  <c:v>0.98420046291637298</c:v>
                </c:pt>
                <c:pt idx="8">
                  <c:v>0.98595888028777856</c:v>
                </c:pt>
                <c:pt idx="9">
                  <c:v>0.98736508901665887</c:v>
                </c:pt>
                <c:pt idx="10">
                  <c:v>0.98851527638926151</c:v>
                </c:pt>
                <c:pt idx="11">
                  <c:v>0.98947352737404348</c:v>
                </c:pt>
                <c:pt idx="12">
                  <c:v>0.9902841858450282</c:v>
                </c:pt>
                <c:pt idx="13">
                  <c:v>0.99097891248970515</c:v>
                </c:pt>
                <c:pt idx="14">
                  <c:v>0.99158091674462123</c:v>
                </c:pt>
              </c:numCache>
            </c:numRef>
          </c:yVal>
          <c:smooth val="1"/>
        </c:ser>
        <c:ser>
          <c:idx val="3"/>
          <c:order val="3"/>
          <c:tx>
            <c:v>P</c:v>
          </c:tx>
          <c:marker>
            <c:symbol val="none"/>
          </c:marker>
          <c:xVal>
            <c:numRef>
              <c:f>Лист1!$AB$99:$AB$113</c:f>
              <c:numCache>
                <c:formatCode>#,##0.000</c:formatCode>
                <c:ptCount val="15"/>
                <c:pt idx="0">
                  <c:v>0</c:v>
                </c:pt>
                <c:pt idx="1">
                  <c:v>7.2611464968152864E-2</c:v>
                </c:pt>
                <c:pt idx="2">
                  <c:v>0.14394904458598726</c:v>
                </c:pt>
                <c:pt idx="3">
                  <c:v>0.21528662420382164</c:v>
                </c:pt>
                <c:pt idx="4">
                  <c:v>0.28662420382165604</c:v>
                </c:pt>
                <c:pt idx="5">
                  <c:v>0.35796178343949048</c:v>
                </c:pt>
                <c:pt idx="6">
                  <c:v>0.42929936305732486</c:v>
                </c:pt>
                <c:pt idx="7">
                  <c:v>0.50063694267515924</c:v>
                </c:pt>
                <c:pt idx="8">
                  <c:v>0.57197452229299373</c:v>
                </c:pt>
                <c:pt idx="9">
                  <c:v>0.6433121019108281</c:v>
                </c:pt>
                <c:pt idx="10">
                  <c:v>0.71464968152866248</c:v>
                </c:pt>
                <c:pt idx="11">
                  <c:v>0.78598726114649697</c:v>
                </c:pt>
                <c:pt idx="12">
                  <c:v>0.85732484076433135</c:v>
                </c:pt>
                <c:pt idx="13">
                  <c:v>0.92866242038216573</c:v>
                </c:pt>
                <c:pt idx="14">
                  <c:v>1</c:v>
                </c:pt>
              </c:numCache>
            </c:numRef>
          </c:xVal>
          <c:yVal>
            <c:numRef>
              <c:f>Лист1!$AF$99:$AF$113</c:f>
              <c:numCache>
                <c:formatCode>#,##0.000</c:formatCode>
                <c:ptCount val="15"/>
                <c:pt idx="0">
                  <c:v>2.9950000000000015E-2</c:v>
                </c:pt>
                <c:pt idx="1">
                  <c:v>8.4670000000000037E-2</c:v>
                </c:pt>
                <c:pt idx="2">
                  <c:v>0.13843000000000008</c:v>
                </c:pt>
                <c:pt idx="3">
                  <c:v>0.19219000000000017</c:v>
                </c:pt>
                <c:pt idx="4">
                  <c:v>0.24595000000000025</c:v>
                </c:pt>
                <c:pt idx="5">
                  <c:v>0.29971000000000003</c:v>
                </c:pt>
                <c:pt idx="6">
                  <c:v>0.35347000000000006</c:v>
                </c:pt>
                <c:pt idx="7">
                  <c:v>0.40723000000000009</c:v>
                </c:pt>
                <c:pt idx="8">
                  <c:v>0.46099000000000007</c:v>
                </c:pt>
                <c:pt idx="9">
                  <c:v>0.51474999999999993</c:v>
                </c:pt>
                <c:pt idx="10">
                  <c:v>0.56851000000000018</c:v>
                </c:pt>
                <c:pt idx="11">
                  <c:v>0.62227000000000021</c:v>
                </c:pt>
                <c:pt idx="12">
                  <c:v>0.67603000000000013</c:v>
                </c:pt>
                <c:pt idx="13">
                  <c:v>0.72979000000000005</c:v>
                </c:pt>
                <c:pt idx="14">
                  <c:v>0.78355000000000008</c:v>
                </c:pt>
              </c:numCache>
            </c:numRef>
          </c:yVal>
          <c:smooth val="1"/>
        </c:ser>
        <c:ser>
          <c:idx val="4"/>
          <c:order val="4"/>
          <c:tx>
            <c:v>Km</c:v>
          </c:tx>
          <c:marker>
            <c:symbol val="none"/>
          </c:marker>
          <c:xVal>
            <c:numRef>
              <c:f>Лист1!$AB$99:$AB$113</c:f>
              <c:numCache>
                <c:formatCode>#,##0.000</c:formatCode>
                <c:ptCount val="15"/>
                <c:pt idx="0">
                  <c:v>0</c:v>
                </c:pt>
                <c:pt idx="1">
                  <c:v>7.2611464968152864E-2</c:v>
                </c:pt>
                <c:pt idx="2">
                  <c:v>0.14394904458598726</c:v>
                </c:pt>
                <c:pt idx="3">
                  <c:v>0.21528662420382164</c:v>
                </c:pt>
                <c:pt idx="4">
                  <c:v>0.28662420382165604</c:v>
                </c:pt>
                <c:pt idx="5">
                  <c:v>0.35796178343949048</c:v>
                </c:pt>
                <c:pt idx="6">
                  <c:v>0.42929936305732486</c:v>
                </c:pt>
                <c:pt idx="7">
                  <c:v>0.50063694267515924</c:v>
                </c:pt>
                <c:pt idx="8">
                  <c:v>0.57197452229299373</c:v>
                </c:pt>
                <c:pt idx="9">
                  <c:v>0.6433121019108281</c:v>
                </c:pt>
                <c:pt idx="10">
                  <c:v>0.71464968152866248</c:v>
                </c:pt>
                <c:pt idx="11">
                  <c:v>0.78598726114649697</c:v>
                </c:pt>
                <c:pt idx="12">
                  <c:v>0.85732484076433135</c:v>
                </c:pt>
                <c:pt idx="13">
                  <c:v>0.92866242038216573</c:v>
                </c:pt>
                <c:pt idx="14">
                  <c:v>1</c:v>
                </c:pt>
              </c:numCache>
            </c:numRef>
          </c:xVal>
          <c:yVal>
            <c:numRef>
              <c:f>Лист1!$AJ$99:$AJ$113</c:f>
              <c:numCache>
                <c:formatCode>#,##0.000</c:formatCode>
                <c:ptCount val="15"/>
                <c:pt idx="0">
                  <c:v>2.8718471290408113E-2</c:v>
                </c:pt>
                <c:pt idx="1">
                  <c:v>8.1189344160860918E-2</c:v>
                </c:pt>
                <c:pt idx="2">
                  <c:v>0.13274230429566095</c:v>
                </c:pt>
                <c:pt idx="3">
                  <c:v>0.18429967423455723</c:v>
                </c:pt>
                <c:pt idx="4">
                  <c:v>0.23586345599721301</c:v>
                </c:pt>
                <c:pt idx="5">
                  <c:v>0.2874359729481441</c:v>
                </c:pt>
                <c:pt idx="6">
                  <c:v>0.33902002330661324</c:v>
                </c:pt>
                <c:pt idx="7">
                  <c:v>0.39061909961003421</c:v>
                </c:pt>
                <c:pt idx="8">
                  <c:v>0.44223771803789358</c:v>
                </c:pt>
                <c:pt idx="9">
                  <c:v>0.49388193643566808</c:v>
                </c:pt>
                <c:pt idx="10">
                  <c:v>0.54556021113659592</c:v>
                </c:pt>
                <c:pt idx="11">
                  <c:v>0.59728489811939611</c:v>
                </c:pt>
                <c:pt idx="12">
                  <c:v>0.64907507290131328</c:v>
                </c:pt>
                <c:pt idx="13">
                  <c:v>0.70096231806124332</c:v>
                </c:pt>
                <c:pt idx="14">
                  <c:v>0.75300409408781099</c:v>
                </c:pt>
              </c:numCache>
            </c:numRef>
          </c:yVal>
          <c:smooth val="1"/>
        </c:ser>
        <c:ser>
          <c:idx val="5"/>
          <c:order val="5"/>
          <c:tx>
            <c:v>Q</c:v>
          </c:tx>
          <c:marker>
            <c:symbol val="none"/>
          </c:marker>
          <c:xVal>
            <c:numRef>
              <c:f>Лист1!$AB$99:$AB$113</c:f>
              <c:numCache>
                <c:formatCode>#,##0.000</c:formatCode>
                <c:ptCount val="15"/>
                <c:pt idx="0">
                  <c:v>0</c:v>
                </c:pt>
                <c:pt idx="1">
                  <c:v>7.2611464968152864E-2</c:v>
                </c:pt>
                <c:pt idx="2">
                  <c:v>0.14394904458598726</c:v>
                </c:pt>
                <c:pt idx="3">
                  <c:v>0.21528662420382164</c:v>
                </c:pt>
                <c:pt idx="4">
                  <c:v>0.28662420382165604</c:v>
                </c:pt>
                <c:pt idx="5">
                  <c:v>0.35796178343949048</c:v>
                </c:pt>
                <c:pt idx="6">
                  <c:v>0.42929936305732486</c:v>
                </c:pt>
                <c:pt idx="7">
                  <c:v>0.50063694267515924</c:v>
                </c:pt>
                <c:pt idx="8">
                  <c:v>0.57197452229299373</c:v>
                </c:pt>
                <c:pt idx="9">
                  <c:v>0.6433121019108281</c:v>
                </c:pt>
                <c:pt idx="10">
                  <c:v>0.71464968152866248</c:v>
                </c:pt>
                <c:pt idx="11">
                  <c:v>0.78598726114649697</c:v>
                </c:pt>
                <c:pt idx="12">
                  <c:v>0.85732484076433135</c:v>
                </c:pt>
                <c:pt idx="13">
                  <c:v>0.92866242038216573</c:v>
                </c:pt>
                <c:pt idx="14">
                  <c:v>1</c:v>
                </c:pt>
              </c:numCache>
            </c:numRef>
          </c:xVal>
          <c:yVal>
            <c:numRef>
              <c:f>Лист1!$AG$99:$AG$113</c:f>
              <c:numCache>
                <c:formatCode>#,##0.000</c:formatCode>
                <c:ptCount val="15"/>
                <c:pt idx="0">
                  <c:v>0.99929450822444599</c:v>
                </c:pt>
                <c:pt idx="1">
                  <c:v>0.99614971879286596</c:v>
                </c:pt>
                <c:pt idx="2">
                  <c:v>0.99010811743007232</c:v>
                </c:pt>
                <c:pt idx="3">
                  <c:v>0.98108628275853593</c:v>
                </c:pt>
                <c:pt idx="4">
                  <c:v>0.96900078648721433</c:v>
                </c:pt>
                <c:pt idx="5">
                  <c:v>0.95373488520579819</c:v>
                </c:pt>
                <c:pt idx="6">
                  <c:v>0.93513241739490649</c:v>
                </c:pt>
                <c:pt idx="7">
                  <c:v>0.91298884860843987</c:v>
                </c:pt>
                <c:pt idx="8">
                  <c:v>0.88703812678248106</c:v>
                </c:pt>
                <c:pt idx="9">
                  <c:v>0.85693307946824882</c:v>
                </c:pt>
                <c:pt idx="10">
                  <c:v>0.82221535443934346</c:v>
                </c:pt>
                <c:pt idx="11">
                  <c:v>0.78226747240246974</c:v>
                </c:pt>
                <c:pt idx="12">
                  <c:v>0.73623220807079981</c:v>
                </c:pt>
                <c:pt idx="13">
                  <c:v>0.68286717924605356</c:v>
                </c:pt>
                <c:pt idx="14">
                  <c:v>0.62025613217233411</c:v>
                </c:pt>
              </c:numCache>
            </c:numRef>
          </c:yVal>
          <c:smooth val="1"/>
        </c:ser>
        <c:ser>
          <c:idx val="6"/>
          <c:order val="6"/>
          <c:tx>
            <c:v>Sm</c:v>
          </c:tx>
          <c:marker>
            <c:symbol val="none"/>
          </c:marker>
          <c:xVal>
            <c:numRef>
              <c:f>Лист1!$AB$99:$AB$113</c:f>
              <c:numCache>
                <c:formatCode>#,##0.000</c:formatCode>
                <c:ptCount val="15"/>
                <c:pt idx="0">
                  <c:v>0</c:v>
                </c:pt>
                <c:pt idx="1">
                  <c:v>7.2611464968152864E-2</c:v>
                </c:pt>
                <c:pt idx="2">
                  <c:v>0.14394904458598726</c:v>
                </c:pt>
                <c:pt idx="3">
                  <c:v>0.21528662420382164</c:v>
                </c:pt>
                <c:pt idx="4">
                  <c:v>0.28662420382165604</c:v>
                </c:pt>
                <c:pt idx="5">
                  <c:v>0.35796178343949048</c:v>
                </c:pt>
                <c:pt idx="6">
                  <c:v>0.42929936305732486</c:v>
                </c:pt>
                <c:pt idx="7">
                  <c:v>0.50063694267515924</c:v>
                </c:pt>
                <c:pt idx="8">
                  <c:v>0.57197452229299373</c:v>
                </c:pt>
                <c:pt idx="9">
                  <c:v>0.6433121019108281</c:v>
                </c:pt>
                <c:pt idx="10">
                  <c:v>0.71464968152866248</c:v>
                </c:pt>
                <c:pt idx="11">
                  <c:v>0.78598726114649697</c:v>
                </c:pt>
                <c:pt idx="12">
                  <c:v>0.85732484076433135</c:v>
                </c:pt>
                <c:pt idx="13">
                  <c:v>0.92866242038216573</c:v>
                </c:pt>
                <c:pt idx="14">
                  <c:v>1</c:v>
                </c:pt>
              </c:numCache>
            </c:numRef>
          </c:xVal>
          <c:yVal>
            <c:numRef>
              <c:f>Лист1!$AI$99:$AI$113</c:f>
              <c:numCache>
                <c:formatCode>#,##0.000</c:formatCode>
                <c:ptCount val="15"/>
                <c:pt idx="0">
                  <c:v>0.2968468223651573</c:v>
                </c:pt>
                <c:pt idx="1">
                  <c:v>0.29681025838666275</c:v>
                </c:pt>
                <c:pt idx="2">
                  <c:v>0.29673939844675357</c:v>
                </c:pt>
                <c:pt idx="3">
                  <c:v>0.29663205178542951</c:v>
                </c:pt>
                <c:pt idx="4">
                  <c:v>0.29648529983265676</c:v>
                </c:pt>
                <c:pt idx="5">
                  <c:v>0.29629492417638065</c:v>
                </c:pt>
                <c:pt idx="6">
                  <c:v>0.29605504130612859</c:v>
                </c:pt>
                <c:pt idx="7">
                  <c:v>0.29575753786749587</c:v>
                </c:pt>
                <c:pt idx="8">
                  <c:v>0.29539118850016222</c:v>
                </c:pt>
                <c:pt idx="9">
                  <c:v>0.29494024260428542</c:v>
                </c:pt>
                <c:pt idx="10">
                  <c:v>0.29438207446460124</c:v>
                </c:pt>
                <c:pt idx="11">
                  <c:v>0.29368307914006003</c:v>
                </c:pt>
                <c:pt idx="12">
                  <c:v>0.29279103617652635</c:v>
                </c:pt>
                <c:pt idx="13">
                  <c:v>0.29161968212152256</c:v>
                </c:pt>
                <c:pt idx="14">
                  <c:v>0.29001389981391751</c:v>
                </c:pt>
              </c:numCache>
            </c:numRef>
          </c:yVal>
          <c:smooth val="1"/>
        </c:ser>
        <c:dLbls/>
        <c:axId val="155640192"/>
        <c:axId val="155641728"/>
      </c:scatterChart>
      <c:valAx>
        <c:axId val="155640192"/>
        <c:scaling>
          <c:orientation val="minMax"/>
        </c:scaling>
        <c:axPos val="b"/>
        <c:majorGridlines/>
        <c:numFmt formatCode="#,##0.000" sourceLinked="1"/>
        <c:minorTickMark val="cross"/>
        <c:tickLblPos val="nextTo"/>
        <c:crossAx val="155641728"/>
        <c:crosses val="autoZero"/>
        <c:crossBetween val="midCat"/>
      </c:valAx>
      <c:valAx>
        <c:axId val="155641728"/>
        <c:scaling>
          <c:orientation val="minMax"/>
        </c:scaling>
        <c:axPos val="l"/>
        <c:majorGridlines/>
        <c:numFmt formatCode="#,##0.000" sourceLinked="1"/>
        <c:minorTickMark val="cross"/>
        <c:tickLblPos val="nextTo"/>
        <c:crossAx val="1556401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6.6186747403462518E-2"/>
          <c:y val="5.2576221705968221E-2"/>
          <c:w val="0.90100223767350562"/>
          <c:h val="0.92271804984779493"/>
        </c:manualLayout>
      </c:layout>
      <c:scatterChart>
        <c:scatterStyle val="smoothMarker"/>
        <c:ser>
          <c:idx val="0"/>
          <c:order val="0"/>
          <c:tx>
            <c:v>ud1</c:v>
          </c:tx>
          <c:marker>
            <c:symbol val="none"/>
          </c:marker>
          <c:xVal>
            <c:numRef>
              <c:f>Лист1!$A$5:$A$41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Лист1!$C$5:$C$41</c:f>
              <c:numCache>
                <c:formatCode>General</c:formatCode>
                <c:ptCount val="37"/>
                <c:pt idx="0">
                  <c:v>267.2</c:v>
                </c:pt>
                <c:pt idx="1">
                  <c:v>266.14520836405092</c:v>
                </c:pt>
                <c:pt idx="2">
                  <c:v>262.9888610574539</c:v>
                </c:pt>
                <c:pt idx="3">
                  <c:v>257.75497978906685</c:v>
                </c:pt>
                <c:pt idx="4">
                  <c:v>250.48339755564592</c:v>
                </c:pt>
                <c:pt idx="5">
                  <c:v>241.22945548868898</c:v>
                </c:pt>
                <c:pt idx="6">
                  <c:v>230.06358167500855</c:v>
                </c:pt>
                <c:pt idx="7">
                  <c:v>217.07075515646562</c:v>
                </c:pt>
                <c:pt idx="8">
                  <c:v>202.34985918814951</c:v>
                </c:pt>
                <c:pt idx="9">
                  <c:v>186.0129286770991</c:v>
                </c:pt>
                <c:pt idx="10">
                  <c:v>168.18429752901184</c:v>
                </c:pt>
                <c:pt idx="11">
                  <c:v>148.99965239214649</c:v>
                </c:pt>
                <c:pt idx="12">
                  <c:v>128.60500000000002</c:v>
                </c:pt>
                <c:pt idx="13">
                  <c:v>107.15555597190448</c:v>
                </c:pt>
                <c:pt idx="14">
                  <c:v>84.81456352844215</c:v>
                </c:pt>
                <c:pt idx="15">
                  <c:v>61.752051111967724</c:v>
                </c:pt>
                <c:pt idx="16">
                  <c:v>38.14353836749644</c:v>
                </c:pt>
                <c:pt idx="17">
                  <c:v>14.168700332223358</c:v>
                </c:pt>
                <c:pt idx="18">
                  <c:v>-9.9899999999999824</c:v>
                </c:pt>
                <c:pt idx="19">
                  <c:v>-34.148700332223385</c:v>
                </c:pt>
                <c:pt idx="20">
                  <c:v>-58.123538367496415</c:v>
                </c:pt>
                <c:pt idx="21">
                  <c:v>-81.732051111967749</c:v>
                </c:pt>
                <c:pt idx="22">
                  <c:v>-104.79456352844211</c:v>
                </c:pt>
                <c:pt idx="23">
                  <c:v>-127.13555597190444</c:v>
                </c:pt>
                <c:pt idx="24">
                  <c:v>-148.58499999999995</c:v>
                </c:pt>
                <c:pt idx="25">
                  <c:v>-168.97965239214639</c:v>
                </c:pt>
                <c:pt idx="26">
                  <c:v>-188.16429752901186</c:v>
                </c:pt>
                <c:pt idx="27">
                  <c:v>-205.99292867709909</c:v>
                </c:pt>
                <c:pt idx="28">
                  <c:v>-222.3298591881495</c:v>
                </c:pt>
                <c:pt idx="29">
                  <c:v>-237.05075515646558</c:v>
                </c:pt>
                <c:pt idx="30">
                  <c:v>-250.04358167500857</c:v>
                </c:pt>
                <c:pt idx="31">
                  <c:v>-261.209455488689</c:v>
                </c:pt>
                <c:pt idx="32">
                  <c:v>-270.46339755564594</c:v>
                </c:pt>
                <c:pt idx="33">
                  <c:v>-277.73497978906681</c:v>
                </c:pt>
                <c:pt idx="34">
                  <c:v>-282.96886105745392</c:v>
                </c:pt>
                <c:pt idx="35">
                  <c:v>-286.12520836405093</c:v>
                </c:pt>
                <c:pt idx="36">
                  <c:v>-287.18</c:v>
                </c:pt>
              </c:numCache>
            </c:numRef>
          </c:yVal>
          <c:smooth val="1"/>
        </c:ser>
        <c:ser>
          <c:idx val="1"/>
          <c:order val="1"/>
          <c:tx>
            <c:v>ed1</c:v>
          </c:tx>
          <c:marker>
            <c:symbol val="none"/>
          </c:marker>
          <c:xVal>
            <c:numRef>
              <c:f>Лист1!$A$5:$A$41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Лист1!$B$5:$B$41</c:f>
              <c:numCache>
                <c:formatCode>General</c:formatCode>
                <c:ptCount val="37"/>
                <c:pt idx="0">
                  <c:v>277.19</c:v>
                </c:pt>
                <c:pt idx="1">
                  <c:v>276.13520836405092</c:v>
                </c:pt>
                <c:pt idx="2">
                  <c:v>272.97886105745391</c:v>
                </c:pt>
                <c:pt idx="3">
                  <c:v>267.74497978906686</c:v>
                </c:pt>
                <c:pt idx="4">
                  <c:v>260.47339755564593</c:v>
                </c:pt>
                <c:pt idx="5">
                  <c:v>251.21945548868899</c:v>
                </c:pt>
                <c:pt idx="6">
                  <c:v>240.05358167500856</c:v>
                </c:pt>
                <c:pt idx="7">
                  <c:v>227.06075515646563</c:v>
                </c:pt>
                <c:pt idx="8">
                  <c:v>212.33985918814952</c:v>
                </c:pt>
                <c:pt idx="9">
                  <c:v>196.00292867709911</c:v>
                </c:pt>
                <c:pt idx="10">
                  <c:v>178.17429752901185</c:v>
                </c:pt>
                <c:pt idx="11">
                  <c:v>158.9896523921465</c:v>
                </c:pt>
                <c:pt idx="12">
                  <c:v>138.59500000000003</c:v>
                </c:pt>
                <c:pt idx="13">
                  <c:v>117.14555597190447</c:v>
                </c:pt>
                <c:pt idx="14">
                  <c:v>94.804563528442145</c:v>
                </c:pt>
                <c:pt idx="15">
                  <c:v>71.742051111967726</c:v>
                </c:pt>
                <c:pt idx="16">
                  <c:v>48.133538367496442</c:v>
                </c:pt>
                <c:pt idx="17">
                  <c:v>24.158700332223358</c:v>
                </c:pt>
                <c:pt idx="18">
                  <c:v>1.697994501080602E-14</c:v>
                </c:pt>
                <c:pt idx="19">
                  <c:v>-24.158700332223386</c:v>
                </c:pt>
                <c:pt idx="20">
                  <c:v>-48.133538367496413</c:v>
                </c:pt>
                <c:pt idx="21">
                  <c:v>-71.742051111967754</c:v>
                </c:pt>
                <c:pt idx="22">
                  <c:v>-94.804563528442117</c:v>
                </c:pt>
                <c:pt idx="23">
                  <c:v>-117.14555597190444</c:v>
                </c:pt>
                <c:pt idx="24">
                  <c:v>-138.59499999999994</c:v>
                </c:pt>
                <c:pt idx="25">
                  <c:v>-158.98965239214638</c:v>
                </c:pt>
                <c:pt idx="26">
                  <c:v>-178.17429752901185</c:v>
                </c:pt>
                <c:pt idx="27">
                  <c:v>-196.00292867709908</c:v>
                </c:pt>
                <c:pt idx="28">
                  <c:v>-212.33985918814949</c:v>
                </c:pt>
                <c:pt idx="29">
                  <c:v>-227.06075515646558</c:v>
                </c:pt>
                <c:pt idx="30">
                  <c:v>-240.05358167500856</c:v>
                </c:pt>
                <c:pt idx="31">
                  <c:v>-251.21945548868899</c:v>
                </c:pt>
                <c:pt idx="32">
                  <c:v>-260.47339755564593</c:v>
                </c:pt>
                <c:pt idx="33">
                  <c:v>-267.7449797890668</c:v>
                </c:pt>
                <c:pt idx="34">
                  <c:v>-272.97886105745391</c:v>
                </c:pt>
                <c:pt idx="35">
                  <c:v>-276.13520836405092</c:v>
                </c:pt>
                <c:pt idx="36">
                  <c:v>-277.19</c:v>
                </c:pt>
              </c:numCache>
            </c:numRef>
          </c:yVal>
          <c:smooth val="1"/>
        </c:ser>
        <c:ser>
          <c:idx val="2"/>
          <c:order val="2"/>
          <c:tx>
            <c:v>Ud2</c:v>
          </c:tx>
          <c:marker>
            <c:symbol val="none"/>
          </c:marker>
          <c:xVal>
            <c:numRef>
              <c:f>Лист1!$H$5:$H$41</c:f>
              <c:numCache>
                <c:formatCode>General</c:formatCode>
                <c:ptCount val="37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185</c:v>
                </c:pt>
                <c:pt idx="32">
                  <c:v>190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</c:numCache>
            </c:numRef>
          </c:xVal>
          <c:yVal>
            <c:numRef>
              <c:f>Лист1!$F$11:$F$47</c:f>
              <c:numCache>
                <c:formatCode>General</c:formatCode>
                <c:ptCount val="37"/>
                <c:pt idx="0">
                  <c:v>287.18</c:v>
                </c:pt>
                <c:pt idx="1">
                  <c:v>286.12520836405093</c:v>
                </c:pt>
                <c:pt idx="2">
                  <c:v>282.96886105745392</c:v>
                </c:pt>
                <c:pt idx="3">
                  <c:v>277.73497978906687</c:v>
                </c:pt>
                <c:pt idx="4">
                  <c:v>270.46339755564594</c:v>
                </c:pt>
                <c:pt idx="5">
                  <c:v>261.209455488689</c:v>
                </c:pt>
                <c:pt idx="6">
                  <c:v>250.04358167500857</c:v>
                </c:pt>
                <c:pt idx="7">
                  <c:v>237.05075515646564</c:v>
                </c:pt>
                <c:pt idx="8">
                  <c:v>222.32985918814953</c:v>
                </c:pt>
                <c:pt idx="9">
                  <c:v>205.99292867709912</c:v>
                </c:pt>
                <c:pt idx="10">
                  <c:v>188.16429752901186</c:v>
                </c:pt>
                <c:pt idx="11">
                  <c:v>168.97965239214651</c:v>
                </c:pt>
                <c:pt idx="12">
                  <c:v>148.58500000000004</c:v>
                </c:pt>
                <c:pt idx="13">
                  <c:v>127.13555597190447</c:v>
                </c:pt>
                <c:pt idx="14">
                  <c:v>104.79456352844214</c:v>
                </c:pt>
                <c:pt idx="15">
                  <c:v>81.732051111967721</c:v>
                </c:pt>
                <c:pt idx="16">
                  <c:v>58.123538367496444</c:v>
                </c:pt>
                <c:pt idx="17">
                  <c:v>34.148700332223356</c:v>
                </c:pt>
                <c:pt idx="18">
                  <c:v>9.990000000000018</c:v>
                </c:pt>
                <c:pt idx="19">
                  <c:v>-14.168700332223386</c:v>
                </c:pt>
                <c:pt idx="20">
                  <c:v>-38.143538367496411</c:v>
                </c:pt>
                <c:pt idx="21">
                  <c:v>-61.752051111967752</c:v>
                </c:pt>
                <c:pt idx="22">
                  <c:v>-84.814563528442122</c:v>
                </c:pt>
                <c:pt idx="23">
                  <c:v>-107.15555597190445</c:v>
                </c:pt>
                <c:pt idx="24">
                  <c:v>-128.60499999999993</c:v>
                </c:pt>
                <c:pt idx="25">
                  <c:v>-148.99965239214637</c:v>
                </c:pt>
                <c:pt idx="26">
                  <c:v>-168.18429752901184</c:v>
                </c:pt>
                <c:pt idx="27">
                  <c:v>-186.01292867709907</c:v>
                </c:pt>
                <c:pt idx="28">
                  <c:v>-202.34985918814948</c:v>
                </c:pt>
                <c:pt idx="29">
                  <c:v>-217.07075515646557</c:v>
                </c:pt>
                <c:pt idx="30">
                  <c:v>-230.06358167500855</c:v>
                </c:pt>
                <c:pt idx="31">
                  <c:v>-241.22945548868898</c:v>
                </c:pt>
                <c:pt idx="32">
                  <c:v>-250.48339755564592</c:v>
                </c:pt>
                <c:pt idx="33">
                  <c:v>-257.75497978906679</c:v>
                </c:pt>
                <c:pt idx="34">
                  <c:v>-262.9888610574539</c:v>
                </c:pt>
                <c:pt idx="35">
                  <c:v>-266.14520836405092</c:v>
                </c:pt>
                <c:pt idx="36">
                  <c:v>-267.2</c:v>
                </c:pt>
              </c:numCache>
            </c:numRef>
          </c:yVal>
          <c:smooth val="1"/>
        </c:ser>
        <c:ser>
          <c:idx val="3"/>
          <c:order val="3"/>
          <c:tx>
            <c:v>Ed2</c:v>
          </c:tx>
          <c:marker>
            <c:symbol val="none"/>
          </c:marker>
          <c:xVal>
            <c:numRef>
              <c:f>Лист1!$H$5:$H$41</c:f>
              <c:numCache>
                <c:formatCode>General</c:formatCode>
                <c:ptCount val="37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185</c:v>
                </c:pt>
                <c:pt idx="32">
                  <c:v>190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</c:numCache>
            </c:numRef>
          </c:xVal>
          <c:yVal>
            <c:numRef>
              <c:f>Лист1!$E$11:$E$47</c:f>
              <c:numCache>
                <c:formatCode>General</c:formatCode>
                <c:ptCount val="37"/>
                <c:pt idx="0">
                  <c:v>277.19</c:v>
                </c:pt>
                <c:pt idx="1">
                  <c:v>276.13520836405092</c:v>
                </c:pt>
                <c:pt idx="2">
                  <c:v>272.97886105745391</c:v>
                </c:pt>
                <c:pt idx="3">
                  <c:v>267.74497978906686</c:v>
                </c:pt>
                <c:pt idx="4">
                  <c:v>260.47339755564593</c:v>
                </c:pt>
                <c:pt idx="5">
                  <c:v>251.21945548868899</c:v>
                </c:pt>
                <c:pt idx="6">
                  <c:v>240.05358167500856</c:v>
                </c:pt>
                <c:pt idx="7">
                  <c:v>227.06075515646563</c:v>
                </c:pt>
                <c:pt idx="8">
                  <c:v>212.33985918814952</c:v>
                </c:pt>
                <c:pt idx="9">
                  <c:v>196.00292867709911</c:v>
                </c:pt>
                <c:pt idx="10">
                  <c:v>178.17429752901185</c:v>
                </c:pt>
                <c:pt idx="11">
                  <c:v>158.9896523921465</c:v>
                </c:pt>
                <c:pt idx="12">
                  <c:v>138.59500000000003</c:v>
                </c:pt>
                <c:pt idx="13">
                  <c:v>117.14555597190447</c:v>
                </c:pt>
                <c:pt idx="14">
                  <c:v>94.804563528442145</c:v>
                </c:pt>
                <c:pt idx="15">
                  <c:v>71.742051111967726</c:v>
                </c:pt>
                <c:pt idx="16">
                  <c:v>48.133538367496442</c:v>
                </c:pt>
                <c:pt idx="17">
                  <c:v>24.158700332223358</c:v>
                </c:pt>
                <c:pt idx="18">
                  <c:v>1.697994501080602E-14</c:v>
                </c:pt>
                <c:pt idx="19">
                  <c:v>-24.158700332223386</c:v>
                </c:pt>
                <c:pt idx="20">
                  <c:v>-48.133538367496413</c:v>
                </c:pt>
                <c:pt idx="21">
                  <c:v>-71.742051111967754</c:v>
                </c:pt>
                <c:pt idx="22">
                  <c:v>-94.804563528442117</c:v>
                </c:pt>
                <c:pt idx="23">
                  <c:v>-117.14555597190444</c:v>
                </c:pt>
                <c:pt idx="24">
                  <c:v>-138.59499999999994</c:v>
                </c:pt>
                <c:pt idx="25">
                  <c:v>-158.98965239214638</c:v>
                </c:pt>
                <c:pt idx="26">
                  <c:v>-178.17429752901185</c:v>
                </c:pt>
                <c:pt idx="27">
                  <c:v>-196.00292867709908</c:v>
                </c:pt>
                <c:pt idx="28">
                  <c:v>-212.33985918814949</c:v>
                </c:pt>
                <c:pt idx="29">
                  <c:v>-227.06075515646558</c:v>
                </c:pt>
                <c:pt idx="30">
                  <c:v>-240.05358167500856</c:v>
                </c:pt>
                <c:pt idx="31">
                  <c:v>-251.21945548868899</c:v>
                </c:pt>
                <c:pt idx="32">
                  <c:v>-260.47339755564593</c:v>
                </c:pt>
                <c:pt idx="33">
                  <c:v>-267.7449797890668</c:v>
                </c:pt>
                <c:pt idx="34">
                  <c:v>-272.97886105745391</c:v>
                </c:pt>
                <c:pt idx="35">
                  <c:v>-276.13520836405092</c:v>
                </c:pt>
                <c:pt idx="36">
                  <c:v>-277.19</c:v>
                </c:pt>
              </c:numCache>
            </c:numRef>
          </c:yVal>
          <c:smooth val="1"/>
        </c:ser>
        <c:dLbls/>
        <c:axId val="155685632"/>
        <c:axId val="155687168"/>
      </c:scatterChart>
      <c:valAx>
        <c:axId val="155685632"/>
        <c:scaling>
          <c:orientation val="minMax"/>
          <c:max val="220"/>
        </c:scaling>
        <c:axPos val="b"/>
        <c:majorGridlines/>
        <c:numFmt formatCode="General" sourceLinked="1"/>
        <c:minorTickMark val="in"/>
        <c:tickLblPos val="nextTo"/>
        <c:crossAx val="155687168"/>
        <c:crosses val="autoZero"/>
        <c:crossBetween val="midCat"/>
        <c:majorUnit val="10"/>
      </c:valAx>
      <c:valAx>
        <c:axId val="155687168"/>
        <c:scaling>
          <c:orientation val="minMax"/>
        </c:scaling>
        <c:axPos val="l"/>
        <c:majorGridlines/>
        <c:numFmt formatCode="General" sourceLinked="1"/>
        <c:tickLblPos val="nextTo"/>
        <c:crossAx val="155685632"/>
        <c:crosses val="autoZero"/>
        <c:crossBetween val="midCat"/>
        <c:majorUnit val="50"/>
      </c:valAx>
      <c:spPr>
        <a:ln>
          <a:noFill/>
        </a:ln>
      </c:spPr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2.2835466107967189E-2"/>
          <c:y val="1.4413705613146192E-2"/>
          <c:w val="0.89469953974242522"/>
          <c:h val="0.93849230194093269"/>
        </c:manualLayout>
      </c:layout>
      <c:scatterChart>
        <c:scatterStyle val="smoothMarker"/>
        <c:ser>
          <c:idx val="0"/>
          <c:order val="0"/>
          <c:tx>
            <c:v>1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Лист1!$L$3:$M$3</c:f>
              <c:numCache>
                <c:formatCode>0.00</c:formatCode>
                <c:ptCount val="2"/>
                <c:pt idx="0">
                  <c:v>-78.03</c:v>
                </c:pt>
                <c:pt idx="1">
                  <c:v>-157.4</c:v>
                </c:pt>
              </c:numCache>
            </c:numRef>
          </c:yVal>
          <c:smooth val="1"/>
        </c:ser>
        <c:ser>
          <c:idx val="1"/>
          <c:order val="1"/>
          <c:tx>
            <c:v>2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</c:dPt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Лист1!$N$3:$O$3</c:f>
              <c:numCache>
                <c:formatCode>0.00</c:formatCode>
                <c:ptCount val="2"/>
                <c:pt idx="0">
                  <c:v>-146.76999035494995</c:v>
                </c:pt>
                <c:pt idx="1">
                  <c:v>-191.68999035494994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Лист1!$L$4:$M$4</c:f>
              <c:numCache>
                <c:formatCode>0.00</c:formatCode>
                <c:ptCount val="2"/>
                <c:pt idx="0">
                  <c:v>-73.313112133195716</c:v>
                </c:pt>
                <c:pt idx="1">
                  <c:v>-152.68311213319572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Лист1!$N$4:$O$4</c:f>
              <c:numCache>
                <c:formatCode>0.00</c:formatCode>
                <c:ptCount val="2"/>
                <c:pt idx="0">
                  <c:v>-141.96256431408096</c:v>
                </c:pt>
                <c:pt idx="1">
                  <c:v>-186.88256431408095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Лист1!$L$5:$M$5</c:f>
              <c:numCache>
                <c:formatCode>0.00</c:formatCode>
                <c:ptCount val="2"/>
                <c:pt idx="0">
                  <c:v>-59.483896645879859</c:v>
                </c:pt>
                <c:pt idx="1">
                  <c:v>-138.85389664587984</c:v>
                </c:pt>
              </c:numCache>
            </c:numRef>
          </c:yVal>
          <c:smooth val="1"/>
        </c:ser>
        <c:ser>
          <c:idx val="5"/>
          <c:order val="5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Лист1!$N$5:$O$5</c:f>
              <c:numCache>
                <c:formatCode>0.00</c:formatCode>
                <c:ptCount val="2"/>
                <c:pt idx="0">
                  <c:v>-123.21252263256989</c:v>
                </c:pt>
                <c:pt idx="1">
                  <c:v>-168.13252263256987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Лист1!$L$6:$M$6</c:f>
              <c:numCache>
                <c:formatCode>0.00</c:formatCode>
                <c:ptCount val="2"/>
                <c:pt idx="0">
                  <c:v>-37.484791719653778</c:v>
                </c:pt>
                <c:pt idx="1">
                  <c:v>-116.85479171965378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Лист1!$N$6:$O$6</c:f>
              <c:numCache>
                <c:formatCode>0.00</c:formatCode>
                <c:ptCount val="2"/>
                <c:pt idx="0">
                  <c:v>-81.503109949289154</c:v>
                </c:pt>
                <c:pt idx="1">
                  <c:v>-126.42310994928914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Лист1!$L$7:$M$7</c:f>
              <c:numCache>
                <c:formatCode>0.00</c:formatCode>
                <c:ptCount val="2"/>
                <c:pt idx="0">
                  <c:v>-8.8149999999999764</c:v>
                </c:pt>
                <c:pt idx="1">
                  <c:v>-88.184999999999974</c:v>
                </c:pt>
              </c:numCache>
            </c:numRef>
          </c:yVal>
          <c:smooth val="1"/>
        </c:ser>
        <c:ser>
          <c:idx val="9"/>
          <c:order val="9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Лист1!$N$7:$O$7</c:f>
              <c:numCache>
                <c:formatCode>0.00</c:formatCode>
                <c:ptCount val="2"/>
                <c:pt idx="0">
                  <c:v>-14.585585763676708</c:v>
                </c:pt>
                <c:pt idx="1">
                  <c:v>-59.505585763676706</c:v>
                </c:pt>
              </c:numCache>
            </c:numRef>
          </c:yVal>
          <c:smooth val="1"/>
        </c:ser>
        <c:ser>
          <c:idx val="10"/>
          <c:order val="10"/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Лист1!$L$8:$M$8</c:f>
              <c:numCache>
                <c:formatCode>0.00</c:formatCode>
                <c:ptCount val="2"/>
                <c:pt idx="0">
                  <c:v>24.571679586458032</c:v>
                </c:pt>
                <c:pt idx="1">
                  <c:v>-54.798320413541965</c:v>
                </c:pt>
              </c:numCache>
            </c:numRef>
          </c:yVal>
          <c:smooth val="1"/>
        </c:ser>
        <c:ser>
          <c:idx val="11"/>
          <c:order val="11"/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Лист1!$N$8:$O$8</c:f>
              <c:numCache>
                <c:formatCode>0.00</c:formatCode>
                <c:ptCount val="2"/>
                <c:pt idx="0">
                  <c:v>60.828841451124589</c:v>
                </c:pt>
                <c:pt idx="1">
                  <c:v>15.908841451124587</c:v>
                </c:pt>
              </c:numCache>
            </c:numRef>
          </c:yVal>
          <c:smooth val="1"/>
        </c:ser>
        <c:ser>
          <c:idx val="12"/>
          <c:order val="12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Лист1!$L$9:$M$9</c:f>
              <c:numCache>
                <c:formatCode>0.00</c:formatCode>
                <c:ptCount val="2"/>
                <c:pt idx="0">
                  <c:v>60.400000000000006</c:v>
                </c:pt>
                <c:pt idx="1">
                  <c:v>-18.969999999999992</c:v>
                </c:pt>
              </c:numCache>
            </c:numRef>
          </c:yVal>
          <c:smooth val="1"/>
        </c:ser>
        <c:ser>
          <c:idx val="13"/>
          <c:order val="13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Лист1!$N$9:$O$9</c:f>
              <c:numCache>
                <c:formatCode>0.00</c:formatCode>
                <c:ptCount val="2"/>
                <c:pt idx="0">
                  <c:v>111.94171623613272</c:v>
                </c:pt>
                <c:pt idx="1">
                  <c:v>67.021716236132718</c:v>
                </c:pt>
              </c:numCache>
            </c:numRef>
          </c:yVal>
          <c:smooth val="1"/>
        </c:ser>
        <c:ser>
          <c:idx val="14"/>
          <c:order val="14"/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Лист1!$L$10:$M$10</c:f>
              <c:numCache>
                <c:formatCode>0.00</c:formatCode>
                <c:ptCount val="2"/>
                <c:pt idx="0">
                  <c:v>96.228320413541951</c:v>
                </c:pt>
                <c:pt idx="1">
                  <c:v>16.858320413541946</c:v>
                </c:pt>
              </c:numCache>
            </c:numRef>
          </c:yVal>
          <c:smooth val="1"/>
        </c:ser>
        <c:ser>
          <c:idx val="15"/>
          <c:order val="15"/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Лист1!$N$10:$O$10</c:f>
              <c:numCache>
                <c:formatCode>0.00</c:formatCode>
                <c:ptCount val="2"/>
                <c:pt idx="0">
                  <c:v>113.51094320643307</c:v>
                </c:pt>
                <c:pt idx="1">
                  <c:v>68.590943206433067</c:v>
                </c:pt>
              </c:numCache>
            </c:numRef>
          </c:yVal>
          <c:smooth val="1"/>
        </c:ser>
        <c:ser>
          <c:idx val="16"/>
          <c:order val="16"/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Лист1!$L$11:$M$11</c:f>
              <c:numCache>
                <c:formatCode>0.00</c:formatCode>
                <c:ptCount val="2"/>
                <c:pt idx="0">
                  <c:v>129.61500000000001</c:v>
                </c:pt>
                <c:pt idx="1">
                  <c:v>50.245000000000019</c:v>
                </c:pt>
              </c:numCache>
            </c:numRef>
          </c:yVal>
          <c:smooth val="1"/>
        </c:ser>
        <c:ser>
          <c:idx val="17"/>
          <c:order val="17"/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Лист1!$N$11:$O$11</c:f>
              <c:numCache>
                <c:formatCode>0.00</c:formatCode>
                <c:ptCount val="2"/>
                <c:pt idx="0">
                  <c:v>69.556828544340476</c:v>
                </c:pt>
                <c:pt idx="1">
                  <c:v>24.636828544340474</c:v>
                </c:pt>
              </c:numCache>
            </c:numRef>
          </c:yVal>
          <c:smooth val="1"/>
        </c:ser>
        <c:ser>
          <c:idx val="18"/>
          <c:order val="18"/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Лист1!$L$12:$M$12</c:f>
              <c:numCache>
                <c:formatCode>0.00</c:formatCode>
                <c:ptCount val="2"/>
                <c:pt idx="0">
                  <c:v>158.28479171965378</c:v>
                </c:pt>
                <c:pt idx="1">
                  <c:v>78.914791719653792</c:v>
                </c:pt>
              </c:numCache>
            </c:numRef>
          </c:yVal>
          <c:smooth val="1"/>
        </c:ser>
        <c:ser>
          <c:idx val="19"/>
          <c:order val="19"/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Лист1!$N$12:$O$12</c:f>
              <c:numCache>
                <c:formatCode>0.00</c:formatCode>
                <c:ptCount val="2"/>
                <c:pt idx="0">
                  <c:v>7.6457458234905715</c:v>
                </c:pt>
                <c:pt idx="1">
                  <c:v>-37.27425417650943</c:v>
                </c:pt>
              </c:numCache>
            </c:numRef>
          </c:yVal>
          <c:smooth val="1"/>
        </c:ser>
        <c:ser>
          <c:idx val="20"/>
          <c:order val="20"/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Лист1!$L$13:$M$13</c:f>
              <c:numCache>
                <c:formatCode>0.00</c:formatCode>
                <c:ptCount val="2"/>
                <c:pt idx="0">
                  <c:v>180.28389664587985</c:v>
                </c:pt>
                <c:pt idx="1">
                  <c:v>100.91389664587986</c:v>
                </c:pt>
              </c:numCache>
            </c:numRef>
          </c:yVal>
          <c:smooth val="1"/>
        </c:ser>
        <c:ser>
          <c:idx val="21"/>
          <c:order val="21"/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Лист1!$N$13:$O$13</c:f>
              <c:numCache>
                <c:formatCode>0.00</c:formatCode>
                <c:ptCount val="2"/>
                <c:pt idx="0">
                  <c:v>-45.179450784725645</c:v>
                </c:pt>
                <c:pt idx="1">
                  <c:v>-90.099450784725647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dPt>
            <c:idx val="1"/>
            <c:spPr>
              <a:ln>
                <a:solidFill>
                  <a:schemeClr val="tx1"/>
                </a:solidFill>
                <a:prstDash val="sysDash"/>
              </a:ln>
            </c:spPr>
          </c:dPt>
          <c:xVal>
            <c:numRef>
              <c:f>Лист1!$R$16:$S$16</c:f>
              <c:numCache>
                <c:formatCode>General</c:formatCode>
                <c:ptCount val="2"/>
                <c:pt idx="1">
                  <c:v>-300</c:v>
                </c:pt>
              </c:numCache>
            </c:numRef>
          </c:xVal>
          <c:yVal>
            <c:numRef>
              <c:f>Лист1!$R$17:$S$17</c:f>
              <c:numCache>
                <c:formatCode>General</c:formatCode>
                <c:ptCount val="2"/>
                <c:pt idx="0">
                  <c:v>248.21135000000001</c:v>
                </c:pt>
                <c:pt idx="1">
                  <c:v>248.21100000000001</c:v>
                </c:pt>
              </c:numCache>
            </c:numRef>
          </c:yVal>
          <c:smooth val="1"/>
        </c:ser>
        <c:ser>
          <c:idx val="23"/>
          <c:order val="23"/>
          <c:marker>
            <c:symbol val="none"/>
          </c:marker>
          <c:dPt>
            <c:idx val="1"/>
            <c:spPr>
              <a:ln>
                <a:solidFill>
                  <a:schemeClr val="tx1"/>
                </a:solidFill>
                <a:prstDash val="dash"/>
              </a:ln>
            </c:spPr>
          </c:dPt>
          <c:xVal>
            <c:numRef>
              <c:f>Лист1!$T$16:$U$16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Лист1!$T$17:$U$17</c:f>
              <c:numCache>
                <c:formatCode>General</c:formatCode>
                <c:ptCount val="2"/>
                <c:pt idx="0">
                  <c:v>-248.21100000000001</c:v>
                </c:pt>
                <c:pt idx="1">
                  <c:v>-248.21100000000001</c:v>
                </c:pt>
              </c:numCache>
            </c:numRef>
          </c:yVal>
          <c:smooth val="1"/>
        </c:ser>
        <c:ser>
          <c:idx val="24"/>
          <c:order val="24"/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Лист1!$L$14:$M$14</c:f>
              <c:numCache>
                <c:formatCode>0.00</c:formatCode>
                <c:ptCount val="2"/>
                <c:pt idx="0">
                  <c:v>194.11311213319573</c:v>
                </c:pt>
                <c:pt idx="1">
                  <c:v>114.74311213319572</c:v>
                </c:pt>
              </c:numCache>
            </c:numRef>
          </c:yVal>
          <c:smooth val="1"/>
        </c:ser>
        <c:ser>
          <c:idx val="25"/>
          <c:order val="25"/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Лист1!$N$14:$O$14</c:f>
              <c:numCache>
                <c:formatCode>0.00</c:formatCode>
                <c:ptCount val="2"/>
                <c:pt idx="0">
                  <c:v>-76.909954188897544</c:v>
                </c:pt>
                <c:pt idx="1">
                  <c:v>-121.82995418889755</c:v>
                </c:pt>
              </c:numCache>
            </c:numRef>
          </c:yVal>
          <c:smooth val="1"/>
        </c:ser>
        <c:dLbls/>
        <c:axId val="155943296"/>
        <c:axId val="155944832"/>
      </c:scatterChart>
      <c:valAx>
        <c:axId val="155943296"/>
        <c:scaling>
          <c:orientation val="minMax"/>
        </c:scaling>
        <c:axPos val="b"/>
        <c:majorGridlines/>
        <c:numFmt formatCode="General" sourceLinked="1"/>
        <c:tickLblPos val="nextTo"/>
        <c:crossAx val="155944832"/>
        <c:crosses val="autoZero"/>
        <c:crossBetween val="midCat"/>
        <c:majorUnit val="100"/>
      </c:valAx>
      <c:valAx>
        <c:axId val="155944832"/>
        <c:scaling>
          <c:orientation val="minMax"/>
        </c:scaling>
        <c:axPos val="l"/>
        <c:majorGridlines/>
        <c:numFmt formatCode="0.00" sourceLinked="1"/>
        <c:tickLblPos val="nextTo"/>
        <c:crossAx val="155943296"/>
        <c:crosses val="autoZero"/>
        <c:crossBetween val="midCat"/>
        <c:majorUnit val="50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png"/><Relationship Id="rId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154172</xdr:colOff>
      <xdr:row>52</xdr:row>
      <xdr:rowOff>87496</xdr:rowOff>
    </xdr:from>
    <xdr:to>
      <xdr:col>20</xdr:col>
      <xdr:colOff>285750</xdr:colOff>
      <xdr:row>71</xdr:row>
      <xdr:rowOff>116072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90486</xdr:colOff>
      <xdr:row>3</xdr:row>
      <xdr:rowOff>28574</xdr:rowOff>
    </xdr:from>
    <xdr:to>
      <xdr:col>42</xdr:col>
      <xdr:colOff>247649</xdr:colOff>
      <xdr:row>27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439145</xdr:colOff>
      <xdr:row>20</xdr:row>
      <xdr:rowOff>50948</xdr:rowOff>
    </xdr:from>
    <xdr:to>
      <xdr:col>23</xdr:col>
      <xdr:colOff>44303</xdr:colOff>
      <xdr:row>48</xdr:row>
      <xdr:rowOff>177209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565544</xdr:colOff>
      <xdr:row>51</xdr:row>
      <xdr:rowOff>104774</xdr:rowOff>
    </xdr:from>
    <xdr:to>
      <xdr:col>35</xdr:col>
      <xdr:colOff>179917</xdr:colOff>
      <xdr:row>75</xdr:row>
      <xdr:rowOff>107156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134274</xdr:colOff>
      <xdr:row>78</xdr:row>
      <xdr:rowOff>259557</xdr:rowOff>
    </xdr:from>
    <xdr:to>
      <xdr:col>31</xdr:col>
      <xdr:colOff>254000</xdr:colOff>
      <xdr:row>93</xdr:row>
      <xdr:rowOff>95251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97</xdr:row>
      <xdr:rowOff>0</xdr:rowOff>
    </xdr:from>
    <xdr:to>
      <xdr:col>27</xdr:col>
      <xdr:colOff>133350</xdr:colOff>
      <xdr:row>97</xdr:row>
      <xdr:rowOff>209550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649700" y="21640800"/>
          <a:ext cx="133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97</xdr:row>
      <xdr:rowOff>0</xdr:rowOff>
    </xdr:from>
    <xdr:to>
      <xdr:col>29</xdr:col>
      <xdr:colOff>95250</xdr:colOff>
      <xdr:row>97</xdr:row>
      <xdr:rowOff>209550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868900" y="21640800"/>
          <a:ext cx="952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97</xdr:row>
      <xdr:rowOff>0</xdr:rowOff>
    </xdr:from>
    <xdr:to>
      <xdr:col>30</xdr:col>
      <xdr:colOff>95250</xdr:colOff>
      <xdr:row>97</xdr:row>
      <xdr:rowOff>238125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478500" y="21640800"/>
          <a:ext cx="95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97</xdr:row>
      <xdr:rowOff>0</xdr:rowOff>
    </xdr:from>
    <xdr:to>
      <xdr:col>31</xdr:col>
      <xdr:colOff>114300</xdr:colOff>
      <xdr:row>97</xdr:row>
      <xdr:rowOff>238125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88100" y="21640800"/>
          <a:ext cx="1143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0</xdr:colOff>
      <xdr:row>97</xdr:row>
      <xdr:rowOff>0</xdr:rowOff>
    </xdr:from>
    <xdr:to>
      <xdr:col>32</xdr:col>
      <xdr:colOff>123825</xdr:colOff>
      <xdr:row>97</xdr:row>
      <xdr:rowOff>238125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697700" y="21640800"/>
          <a:ext cx="1238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0</xdr:colOff>
      <xdr:row>97</xdr:row>
      <xdr:rowOff>0</xdr:rowOff>
    </xdr:from>
    <xdr:to>
      <xdr:col>33</xdr:col>
      <xdr:colOff>171450</xdr:colOff>
      <xdr:row>97</xdr:row>
      <xdr:rowOff>238125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307300" y="21640800"/>
          <a:ext cx="1714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0</xdr:colOff>
      <xdr:row>97</xdr:row>
      <xdr:rowOff>0</xdr:rowOff>
    </xdr:from>
    <xdr:to>
      <xdr:col>34</xdr:col>
      <xdr:colOff>180975</xdr:colOff>
      <xdr:row>97</xdr:row>
      <xdr:rowOff>257175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16900" y="216408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0</xdr:colOff>
      <xdr:row>97</xdr:row>
      <xdr:rowOff>0</xdr:rowOff>
    </xdr:from>
    <xdr:to>
      <xdr:col>35</xdr:col>
      <xdr:colOff>200025</xdr:colOff>
      <xdr:row>97</xdr:row>
      <xdr:rowOff>228600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526500" y="21640800"/>
          <a:ext cx="2000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220264</xdr:colOff>
      <xdr:row>95</xdr:row>
      <xdr:rowOff>295275</xdr:rowOff>
    </xdr:from>
    <xdr:to>
      <xdr:col>52</xdr:col>
      <xdr:colOff>11907</xdr:colOff>
      <xdr:row>113</xdr:row>
      <xdr:rowOff>165563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21</xdr:col>
      <xdr:colOff>180975</xdr:colOff>
      <xdr:row>21</xdr:row>
      <xdr:rowOff>92923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19</xdr:row>
      <xdr:rowOff>38100</xdr:rowOff>
    </xdr:from>
    <xdr:to>
      <xdr:col>15</xdr:col>
      <xdr:colOff>176658</xdr:colOff>
      <xdr:row>48</xdr:row>
      <xdr:rowOff>127108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20"/>
  <sheetViews>
    <sheetView tabSelected="1" topLeftCell="A10" zoomScale="90" zoomScaleNormal="90" workbookViewId="0">
      <selection activeCell="E45" sqref="E45"/>
    </sheetView>
  </sheetViews>
  <sheetFormatPr defaultRowHeight="15"/>
  <cols>
    <col min="2" max="2" width="12" bestFit="1" customWidth="1"/>
    <col min="27" max="27" width="11" bestFit="1" customWidth="1"/>
    <col min="28" max="35" width="9.42578125" bestFit="1" customWidth="1"/>
    <col min="36" max="37" width="15.28515625" bestFit="1" customWidth="1"/>
  </cols>
  <sheetData>
    <row r="1" spans="1:31" ht="15.75" thickBot="1"/>
    <row r="2" spans="1:31" ht="37.5" customHeight="1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K2" s="1" t="s">
        <v>3</v>
      </c>
      <c r="L2" s="2" t="s">
        <v>6</v>
      </c>
      <c r="M2" s="2" t="s">
        <v>7</v>
      </c>
      <c r="N2" s="2" t="s">
        <v>7</v>
      </c>
      <c r="O2" s="2" t="s">
        <v>8</v>
      </c>
      <c r="P2" t="s">
        <v>11</v>
      </c>
      <c r="W2" s="3"/>
      <c r="X2" s="4" t="s">
        <v>9</v>
      </c>
      <c r="Y2">
        <v>-189</v>
      </c>
      <c r="Z2">
        <v>-126</v>
      </c>
      <c r="AA2">
        <v>-63</v>
      </c>
      <c r="AB2">
        <v>0</v>
      </c>
      <c r="AC2">
        <v>63</v>
      </c>
      <c r="AD2">
        <v>126</v>
      </c>
      <c r="AE2">
        <v>189</v>
      </c>
    </row>
    <row r="3" spans="1:31" ht="24" thickBot="1">
      <c r="K3" s="24">
        <v>180</v>
      </c>
      <c r="L3" s="24">
        <f>138.43*COS(K3*PI()/180)+60.4</f>
        <v>-78.03</v>
      </c>
      <c r="M3" s="24">
        <f>138.43*COS(K3*PI()/180)-18.97</f>
        <v>-157.4</v>
      </c>
      <c r="N3" s="24">
        <f>138.43*COS(M3*PI()/180)-18.97</f>
        <v>-146.76999035494995</v>
      </c>
      <c r="O3" s="24">
        <f>138.43*COS(M3*PI()/180)-63.89</f>
        <v>-191.68999035494994</v>
      </c>
      <c r="P3">
        <v>0</v>
      </c>
      <c r="W3" s="5">
        <v>0</v>
      </c>
      <c r="X3" s="6" t="s">
        <v>10</v>
      </c>
      <c r="Y3">
        <f>142.15*COS(W3*PI()/180)-0.37*$Y$2-2.46</f>
        <v>209.61999999999998</v>
      </c>
      <c r="Z3">
        <f>142.15*COS(W3*PI()/180)-0.37*$Z$2-2.46</f>
        <v>186.31</v>
      </c>
      <c r="AA3">
        <f>142.15*COS(W3*PI()/180)-0.37*$AA$2-2.46</f>
        <v>163</v>
      </c>
      <c r="AB3">
        <f>142.15*COS(W3*PI()/180)-0.37*$AB$2-2.46</f>
        <v>139.69</v>
      </c>
      <c r="AC3">
        <f>142.15*COS(W3*PI()/180)-0.37*$AC$2-2.46</f>
        <v>116.38000000000001</v>
      </c>
      <c r="AD3">
        <f>142.15*COS(W3*PI()/180)-0.37*$AD$2-2.46</f>
        <v>93.070000000000007</v>
      </c>
      <c r="AE3">
        <f>142.15*COS(W3*PI()/180)-0.37*$AE$2-2.46</f>
        <v>69.760000000000019</v>
      </c>
    </row>
    <row r="4" spans="1:31" ht="24" thickBot="1">
      <c r="K4" s="24">
        <f>K3-15</f>
        <v>165</v>
      </c>
      <c r="L4" s="24">
        <f t="shared" ref="L4:L15" si="0">138.43*COS(K4*PI()/180)+60.4</f>
        <v>-73.313112133195716</v>
      </c>
      <c r="M4" s="24">
        <f t="shared" ref="M4:M15" si="1">138.43*COS(K4*PI()/180)-18.97</f>
        <v>-152.68311213319572</v>
      </c>
      <c r="N4" s="24">
        <f t="shared" ref="N4:N15" si="2">138.43*COS(M4*PI()/180)-18.97</f>
        <v>-141.96256431408096</v>
      </c>
      <c r="O4" s="24">
        <f t="shared" ref="O4:O15" si="3">138.43*COS(M4*PI()/180)-63.89</f>
        <v>-186.88256431408095</v>
      </c>
      <c r="P4">
        <f>P3+15</f>
        <v>15</v>
      </c>
      <c r="W4" s="5">
        <v>15</v>
      </c>
      <c r="X4" s="6" t="s">
        <v>10</v>
      </c>
      <c r="Y4">
        <f t="shared" ref="Y4:Y15" si="4">142.15*COS(W4*PI()/180)-0.37*$Y$2-2.46</f>
        <v>204.77635620699104</v>
      </c>
      <c r="Z4">
        <f t="shared" ref="Z4:Z15" si="5">142.15*COS(W4*PI()/180)-0.37*$Z$2-2.46</f>
        <v>181.46635620699107</v>
      </c>
      <c r="AA4">
        <f t="shared" ref="AA4:AA15" si="6">142.15*COS(W4*PI()/180)-0.37*$AA$2-2.46</f>
        <v>158.15635620699106</v>
      </c>
      <c r="AB4">
        <f t="shared" ref="AB4:AB15" si="7">142.15*COS(W4*PI()/180)-0.37*$AB$2-2.46</f>
        <v>134.84635620699106</v>
      </c>
      <c r="AC4">
        <f t="shared" ref="AC4:AC15" si="8">142.15*COS(W4*PI()/180)-0.37*$AC$2-2.46</f>
        <v>111.53635620699107</v>
      </c>
      <c r="AD4">
        <f t="shared" ref="AD4:AD15" si="9">142.15*COS(W4*PI()/180)-0.37*$AD$2-2.46</f>
        <v>88.226356206991071</v>
      </c>
      <c r="AE4">
        <f t="shared" ref="AE4:AE15" si="10">142.15*COS(W4*PI()/180)-0.37*$AE$2-2.46</f>
        <v>64.916356206991082</v>
      </c>
    </row>
    <row r="5" spans="1:31" ht="24" thickBot="1">
      <c r="A5">
        <v>0</v>
      </c>
      <c r="B5">
        <f>277.19*COS(A5*PI()/180)</f>
        <v>277.19</v>
      </c>
      <c r="C5">
        <f>277.19*COS(A5*PI()/180)-(222*0.045)</f>
        <v>267.2</v>
      </c>
      <c r="H5">
        <v>30</v>
      </c>
      <c r="K5" s="24">
        <f t="shared" ref="K5:K15" si="11">K4-15</f>
        <v>150</v>
      </c>
      <c r="L5" s="24">
        <f t="shared" si="0"/>
        <v>-59.483896645879859</v>
      </c>
      <c r="M5" s="24">
        <f t="shared" si="1"/>
        <v>-138.85389664587984</v>
      </c>
      <c r="N5" s="24">
        <f t="shared" si="2"/>
        <v>-123.21252263256989</v>
      </c>
      <c r="O5" s="24">
        <f t="shared" si="3"/>
        <v>-168.13252263256987</v>
      </c>
      <c r="P5">
        <f t="shared" ref="P5:P15" si="12">P4+15</f>
        <v>30</v>
      </c>
      <c r="W5" s="5">
        <v>30</v>
      </c>
      <c r="X5" s="6" t="s">
        <v>10</v>
      </c>
      <c r="Y5">
        <f t="shared" si="4"/>
        <v>190.57551114795794</v>
      </c>
      <c r="Z5">
        <f t="shared" si="5"/>
        <v>167.26551114795797</v>
      </c>
      <c r="AA5">
        <f t="shared" si="6"/>
        <v>143.95551114795796</v>
      </c>
      <c r="AB5">
        <f t="shared" si="7"/>
        <v>120.64551114795798</v>
      </c>
      <c r="AC5">
        <f t="shared" si="8"/>
        <v>97.335511147957973</v>
      </c>
      <c r="AD5">
        <f t="shared" si="9"/>
        <v>74.025511147957971</v>
      </c>
      <c r="AE5">
        <f t="shared" si="10"/>
        <v>50.715511147957976</v>
      </c>
    </row>
    <row r="6" spans="1:31" ht="24" thickBot="1">
      <c r="A6">
        <f>A5+5</f>
        <v>5</v>
      </c>
      <c r="B6">
        <f t="shared" ref="B6:B47" si="13">277.19*COS(A6*PI()/180)</f>
        <v>276.13520836405092</v>
      </c>
      <c r="C6">
        <f t="shared" ref="C6:C47" si="14">277.19*COS(A6*PI()/180)-(222*0.045)</f>
        <v>266.14520836405092</v>
      </c>
      <c r="H6">
        <f>H5+5</f>
        <v>35</v>
      </c>
      <c r="K6" s="24">
        <f t="shared" si="11"/>
        <v>135</v>
      </c>
      <c r="L6" s="24">
        <f t="shared" si="0"/>
        <v>-37.484791719653778</v>
      </c>
      <c r="M6" s="24">
        <f t="shared" si="1"/>
        <v>-116.85479171965378</v>
      </c>
      <c r="N6" s="24">
        <f t="shared" si="2"/>
        <v>-81.503109949289154</v>
      </c>
      <c r="O6" s="24">
        <f t="shared" si="3"/>
        <v>-126.42310994928914</v>
      </c>
      <c r="P6">
        <f t="shared" si="12"/>
        <v>45</v>
      </c>
      <c r="W6" s="5">
        <v>45</v>
      </c>
      <c r="X6" s="6" t="s">
        <v>10</v>
      </c>
      <c r="Y6">
        <f t="shared" si="4"/>
        <v>167.98522894566773</v>
      </c>
      <c r="Z6">
        <f t="shared" si="5"/>
        <v>144.67522894566773</v>
      </c>
      <c r="AA6">
        <f t="shared" si="6"/>
        <v>121.36522894566775</v>
      </c>
      <c r="AB6">
        <f t="shared" si="7"/>
        <v>98.05522894566775</v>
      </c>
      <c r="AC6">
        <f t="shared" si="8"/>
        <v>74.745228945667748</v>
      </c>
      <c r="AD6">
        <f t="shared" si="9"/>
        <v>51.435228945667745</v>
      </c>
      <c r="AE6">
        <f t="shared" si="10"/>
        <v>28.12522894566775</v>
      </c>
    </row>
    <row r="7" spans="1:31" ht="24" thickBot="1">
      <c r="A7">
        <f t="shared" ref="A7:A46" si="15">A6+5</f>
        <v>10</v>
      </c>
      <c r="B7">
        <f t="shared" si="13"/>
        <v>272.97886105745391</v>
      </c>
      <c r="C7">
        <f t="shared" si="14"/>
        <v>262.9888610574539</v>
      </c>
      <c r="H7">
        <f t="shared" ref="H7:H41" si="16">H6+5</f>
        <v>40</v>
      </c>
      <c r="K7" s="24">
        <f t="shared" si="11"/>
        <v>120</v>
      </c>
      <c r="L7" s="24">
        <f t="shared" si="0"/>
        <v>-8.8149999999999764</v>
      </c>
      <c r="M7" s="24">
        <f t="shared" si="1"/>
        <v>-88.184999999999974</v>
      </c>
      <c r="N7" s="24">
        <f t="shared" si="2"/>
        <v>-14.585585763676708</v>
      </c>
      <c r="O7" s="24">
        <f t="shared" si="3"/>
        <v>-59.505585763676706</v>
      </c>
      <c r="P7">
        <f t="shared" si="12"/>
        <v>60</v>
      </c>
      <c r="W7" s="5">
        <v>60</v>
      </c>
      <c r="X7" s="6" t="s">
        <v>10</v>
      </c>
      <c r="Y7">
        <f t="shared" si="4"/>
        <v>138.54499999999999</v>
      </c>
      <c r="Z7">
        <f t="shared" si="5"/>
        <v>115.23500000000003</v>
      </c>
      <c r="AA7">
        <f t="shared" si="6"/>
        <v>91.925000000000026</v>
      </c>
      <c r="AB7">
        <f t="shared" si="7"/>
        <v>68.615000000000023</v>
      </c>
      <c r="AC7">
        <f t="shared" si="8"/>
        <v>45.305000000000014</v>
      </c>
      <c r="AD7">
        <f t="shared" si="9"/>
        <v>21.995000000000019</v>
      </c>
      <c r="AE7">
        <f t="shared" si="10"/>
        <v>-1.3149999999999755</v>
      </c>
    </row>
    <row r="8" spans="1:31" ht="24" thickBot="1">
      <c r="A8">
        <f t="shared" si="15"/>
        <v>15</v>
      </c>
      <c r="B8">
        <f t="shared" si="13"/>
        <v>267.74497978906686</v>
      </c>
      <c r="C8">
        <f t="shared" si="14"/>
        <v>257.75497978906685</v>
      </c>
      <c r="H8">
        <f t="shared" si="16"/>
        <v>45</v>
      </c>
      <c r="K8" s="24">
        <f t="shared" si="11"/>
        <v>105</v>
      </c>
      <c r="L8" s="24">
        <f t="shared" si="0"/>
        <v>24.571679586458032</v>
      </c>
      <c r="M8" s="24">
        <f t="shared" si="1"/>
        <v>-54.798320413541965</v>
      </c>
      <c r="N8" s="24">
        <f t="shared" si="2"/>
        <v>60.828841451124589</v>
      </c>
      <c r="O8" s="24">
        <f t="shared" si="3"/>
        <v>15.908841451124587</v>
      </c>
      <c r="P8">
        <f t="shared" si="12"/>
        <v>75</v>
      </c>
      <c r="W8" s="5">
        <v>75</v>
      </c>
      <c r="X8" s="6" t="s">
        <v>10</v>
      </c>
      <c r="Y8">
        <f t="shared" si="4"/>
        <v>104.26112726132332</v>
      </c>
      <c r="Z8">
        <f t="shared" si="5"/>
        <v>80.951127261323322</v>
      </c>
      <c r="AA8">
        <f t="shared" si="6"/>
        <v>57.641127261323327</v>
      </c>
      <c r="AB8">
        <f t="shared" si="7"/>
        <v>34.331127261323324</v>
      </c>
      <c r="AC8">
        <f t="shared" si="8"/>
        <v>11.021127261323326</v>
      </c>
      <c r="AD8">
        <f t="shared" si="9"/>
        <v>-12.288872738676673</v>
      </c>
      <c r="AE8">
        <f t="shared" si="10"/>
        <v>-35.598872738676668</v>
      </c>
    </row>
    <row r="9" spans="1:31" ht="24" thickBot="1">
      <c r="A9">
        <f t="shared" si="15"/>
        <v>20</v>
      </c>
      <c r="B9">
        <f t="shared" si="13"/>
        <v>260.47339755564593</v>
      </c>
      <c r="C9">
        <f t="shared" si="14"/>
        <v>250.48339755564592</v>
      </c>
      <c r="H9">
        <f t="shared" si="16"/>
        <v>50</v>
      </c>
      <c r="K9" s="24">
        <f t="shared" si="11"/>
        <v>90</v>
      </c>
      <c r="L9" s="24">
        <f t="shared" si="0"/>
        <v>60.400000000000006</v>
      </c>
      <c r="M9" s="24">
        <f t="shared" si="1"/>
        <v>-18.969999999999992</v>
      </c>
      <c r="N9" s="24">
        <f t="shared" si="2"/>
        <v>111.94171623613272</v>
      </c>
      <c r="O9" s="24">
        <f t="shared" si="3"/>
        <v>67.021716236132718</v>
      </c>
      <c r="P9">
        <f t="shared" si="12"/>
        <v>90</v>
      </c>
      <c r="W9" s="5">
        <v>90</v>
      </c>
      <c r="X9" s="6" t="s">
        <v>10</v>
      </c>
      <c r="Y9">
        <f t="shared" si="4"/>
        <v>67.470000000000013</v>
      </c>
      <c r="Z9">
        <f t="shared" si="5"/>
        <v>44.160000000000004</v>
      </c>
      <c r="AA9">
        <f t="shared" si="6"/>
        <v>20.850000000000005</v>
      </c>
      <c r="AB9">
        <f t="shared" si="7"/>
        <v>-2.4599999999999911</v>
      </c>
      <c r="AC9">
        <f t="shared" si="8"/>
        <v>-25.769999999999992</v>
      </c>
      <c r="AD9">
        <f t="shared" si="9"/>
        <v>-49.079999999999991</v>
      </c>
      <c r="AE9">
        <f t="shared" si="10"/>
        <v>-72.389999999999972</v>
      </c>
    </row>
    <row r="10" spans="1:31" ht="24" thickBot="1">
      <c r="A10">
        <f t="shared" si="15"/>
        <v>25</v>
      </c>
      <c r="B10">
        <f t="shared" si="13"/>
        <v>251.21945548868899</v>
      </c>
      <c r="C10">
        <f t="shared" si="14"/>
        <v>241.22945548868898</v>
      </c>
      <c r="H10">
        <f t="shared" si="16"/>
        <v>55</v>
      </c>
      <c r="K10" s="24">
        <f t="shared" si="11"/>
        <v>75</v>
      </c>
      <c r="L10" s="24">
        <f t="shared" si="0"/>
        <v>96.228320413541951</v>
      </c>
      <c r="M10" s="24">
        <f t="shared" si="1"/>
        <v>16.858320413541946</v>
      </c>
      <c r="N10" s="24">
        <f t="shared" si="2"/>
        <v>113.51094320643307</v>
      </c>
      <c r="O10" s="24">
        <f t="shared" si="3"/>
        <v>68.590943206433067</v>
      </c>
      <c r="P10">
        <f t="shared" si="12"/>
        <v>105</v>
      </c>
      <c r="W10" s="5">
        <v>105</v>
      </c>
      <c r="X10" s="6" t="s">
        <v>10</v>
      </c>
      <c r="Y10">
        <f t="shared" si="4"/>
        <v>30.678872738676652</v>
      </c>
      <c r="Z10">
        <f t="shared" si="5"/>
        <v>7.3688727386766582</v>
      </c>
      <c r="AA10">
        <f t="shared" si="6"/>
        <v>-15.941127261323341</v>
      </c>
      <c r="AB10">
        <f t="shared" si="7"/>
        <v>-39.25112726132334</v>
      </c>
      <c r="AC10">
        <f t="shared" si="8"/>
        <v>-62.561127261323342</v>
      </c>
      <c r="AD10">
        <f t="shared" si="9"/>
        <v>-85.871127261323338</v>
      </c>
      <c r="AE10">
        <f t="shared" si="10"/>
        <v>-109.18112726132333</v>
      </c>
    </row>
    <row r="11" spans="1:31" ht="24" thickBot="1">
      <c r="A11">
        <f t="shared" si="15"/>
        <v>30</v>
      </c>
      <c r="B11">
        <f t="shared" si="13"/>
        <v>240.05358167500856</v>
      </c>
      <c r="C11">
        <f t="shared" si="14"/>
        <v>230.06358167500855</v>
      </c>
      <c r="D11">
        <v>0</v>
      </c>
      <c r="E11">
        <f>277.19*COS(D11*PI()/180)</f>
        <v>277.19</v>
      </c>
      <c r="F11">
        <f>277.19*COS(D11*PI()/180)+(222*0.045)</f>
        <v>287.18</v>
      </c>
      <c r="H11">
        <f t="shared" si="16"/>
        <v>60</v>
      </c>
      <c r="K11" s="24">
        <f t="shared" si="11"/>
        <v>60</v>
      </c>
      <c r="L11" s="24">
        <f t="shared" si="0"/>
        <v>129.61500000000001</v>
      </c>
      <c r="M11" s="24">
        <f t="shared" si="1"/>
        <v>50.245000000000019</v>
      </c>
      <c r="N11" s="24">
        <f t="shared" si="2"/>
        <v>69.556828544340476</v>
      </c>
      <c r="O11" s="24">
        <f t="shared" si="3"/>
        <v>24.636828544340474</v>
      </c>
      <c r="P11">
        <f t="shared" si="12"/>
        <v>120</v>
      </c>
      <c r="W11" s="5">
        <v>120</v>
      </c>
      <c r="X11" s="6" t="s">
        <v>10</v>
      </c>
      <c r="Y11">
        <f t="shared" si="4"/>
        <v>-3.6049999999999818</v>
      </c>
      <c r="Z11">
        <f t="shared" si="5"/>
        <v>-26.914999999999978</v>
      </c>
      <c r="AA11">
        <f t="shared" si="6"/>
        <v>-50.224999999999973</v>
      </c>
      <c r="AB11">
        <f t="shared" si="7"/>
        <v>-73.534999999999968</v>
      </c>
      <c r="AC11">
        <f t="shared" si="8"/>
        <v>-96.84499999999997</v>
      </c>
      <c r="AD11">
        <f t="shared" si="9"/>
        <v>-120.15499999999996</v>
      </c>
      <c r="AE11">
        <f t="shared" si="10"/>
        <v>-143.46499999999997</v>
      </c>
    </row>
    <row r="12" spans="1:31" ht="24" thickBot="1">
      <c r="A12">
        <f t="shared" si="15"/>
        <v>35</v>
      </c>
      <c r="B12">
        <f t="shared" si="13"/>
        <v>227.06075515646563</v>
      </c>
      <c r="C12">
        <f t="shared" si="14"/>
        <v>217.07075515646562</v>
      </c>
      <c r="D12">
        <f>D11+5</f>
        <v>5</v>
      </c>
      <c r="E12">
        <f>277.19*COS(D12*PI()/180)</f>
        <v>276.13520836405092</v>
      </c>
      <c r="F12">
        <f>277.19*COS(D12*PI()/180)+(222*0.045)</f>
        <v>286.12520836405093</v>
      </c>
      <c r="H12">
        <f t="shared" si="16"/>
        <v>65</v>
      </c>
      <c r="K12" s="24">
        <f t="shared" si="11"/>
        <v>45</v>
      </c>
      <c r="L12" s="24">
        <f t="shared" si="0"/>
        <v>158.28479171965378</v>
      </c>
      <c r="M12" s="24">
        <f t="shared" si="1"/>
        <v>78.914791719653792</v>
      </c>
      <c r="N12" s="24">
        <f t="shared" si="2"/>
        <v>7.6457458234905715</v>
      </c>
      <c r="O12" s="24">
        <f t="shared" si="3"/>
        <v>-37.27425417650943</v>
      </c>
      <c r="P12">
        <f t="shared" si="12"/>
        <v>135</v>
      </c>
      <c r="W12" s="5">
        <v>135</v>
      </c>
      <c r="X12" s="6" t="s">
        <v>10</v>
      </c>
      <c r="Y12">
        <f t="shared" si="4"/>
        <v>-33.045228945667738</v>
      </c>
      <c r="Z12">
        <f t="shared" si="5"/>
        <v>-56.355228945667733</v>
      </c>
      <c r="AA12">
        <f t="shared" si="6"/>
        <v>-79.665228945667721</v>
      </c>
      <c r="AB12">
        <f t="shared" si="7"/>
        <v>-102.97522894566772</v>
      </c>
      <c r="AC12">
        <f t="shared" si="8"/>
        <v>-126.28522894566773</v>
      </c>
      <c r="AD12">
        <f t="shared" si="9"/>
        <v>-149.59522894566774</v>
      </c>
      <c r="AE12">
        <f t="shared" si="10"/>
        <v>-172.90522894566774</v>
      </c>
    </row>
    <row r="13" spans="1:31">
      <c r="A13">
        <f t="shared" si="15"/>
        <v>40</v>
      </c>
      <c r="B13">
        <f t="shared" si="13"/>
        <v>212.33985918814952</v>
      </c>
      <c r="C13">
        <f t="shared" si="14"/>
        <v>202.34985918814951</v>
      </c>
      <c r="D13">
        <f t="shared" ref="D13:D47" si="17">D12+5</f>
        <v>10</v>
      </c>
      <c r="E13">
        <f>277.19*COS(D13*PI()/180)</f>
        <v>272.97886105745391</v>
      </c>
      <c r="F13">
        <f>277.19*COS(D13*PI()/180)+(222*0.045)</f>
        <v>282.96886105745392</v>
      </c>
      <c r="H13">
        <f t="shared" si="16"/>
        <v>70</v>
      </c>
      <c r="K13" s="24">
        <f t="shared" si="11"/>
        <v>30</v>
      </c>
      <c r="L13" s="24">
        <f t="shared" si="0"/>
        <v>180.28389664587985</v>
      </c>
      <c r="M13" s="24">
        <f t="shared" si="1"/>
        <v>100.91389664587986</v>
      </c>
      <c r="N13" s="24">
        <f t="shared" si="2"/>
        <v>-45.179450784725645</v>
      </c>
      <c r="O13" s="24">
        <f t="shared" si="3"/>
        <v>-90.099450784725647</v>
      </c>
      <c r="P13">
        <f t="shared" si="12"/>
        <v>150</v>
      </c>
      <c r="W13">
        <v>150</v>
      </c>
      <c r="Y13">
        <f t="shared" si="4"/>
        <v>-55.635511147957978</v>
      </c>
      <c r="Z13">
        <f t="shared" si="5"/>
        <v>-78.945511147957959</v>
      </c>
      <c r="AA13">
        <f t="shared" si="6"/>
        <v>-102.25551114795796</v>
      </c>
      <c r="AB13">
        <f t="shared" si="7"/>
        <v>-125.56551114795796</v>
      </c>
      <c r="AC13">
        <f t="shared" si="8"/>
        <v>-148.87551114795798</v>
      </c>
      <c r="AD13">
        <f t="shared" si="9"/>
        <v>-172.18551114795798</v>
      </c>
      <c r="AE13">
        <f t="shared" si="10"/>
        <v>-195.49551114795796</v>
      </c>
    </row>
    <row r="14" spans="1:31">
      <c r="A14">
        <f t="shared" si="15"/>
        <v>45</v>
      </c>
      <c r="B14">
        <f t="shared" si="13"/>
        <v>196.00292867709911</v>
      </c>
      <c r="C14">
        <f t="shared" si="14"/>
        <v>186.0129286770991</v>
      </c>
      <c r="D14">
        <f t="shared" si="17"/>
        <v>15</v>
      </c>
      <c r="E14">
        <f>277.19*COS(D14*PI()/180)</f>
        <v>267.74497978906686</v>
      </c>
      <c r="F14">
        <f>277.19*COS(D14*PI()/180)+(222*0.045)</f>
        <v>277.73497978906687</v>
      </c>
      <c r="H14">
        <f t="shared" si="16"/>
        <v>75</v>
      </c>
      <c r="K14" s="24">
        <f t="shared" si="11"/>
        <v>15</v>
      </c>
      <c r="L14" s="24">
        <f t="shared" si="0"/>
        <v>194.11311213319573</v>
      </c>
      <c r="M14" s="24">
        <f t="shared" si="1"/>
        <v>114.74311213319572</v>
      </c>
      <c r="N14" s="24">
        <f t="shared" si="2"/>
        <v>-76.909954188897544</v>
      </c>
      <c r="O14" s="24">
        <f t="shared" si="3"/>
        <v>-121.82995418889755</v>
      </c>
      <c r="P14">
        <f t="shared" si="12"/>
        <v>165</v>
      </c>
      <c r="W14">
        <v>165</v>
      </c>
      <c r="Y14">
        <f t="shared" si="4"/>
        <v>-69.836356206991042</v>
      </c>
      <c r="Z14">
        <f t="shared" si="5"/>
        <v>-93.14635620699103</v>
      </c>
      <c r="AA14">
        <f t="shared" si="6"/>
        <v>-116.45635620699103</v>
      </c>
      <c r="AB14">
        <f t="shared" si="7"/>
        <v>-139.76635620699105</v>
      </c>
      <c r="AC14">
        <f t="shared" si="8"/>
        <v>-163.07635620699105</v>
      </c>
      <c r="AD14">
        <f t="shared" si="9"/>
        <v>-186.38635620699105</v>
      </c>
      <c r="AE14">
        <f t="shared" si="10"/>
        <v>-209.69635620699106</v>
      </c>
    </row>
    <row r="15" spans="1:31">
      <c r="A15">
        <f t="shared" si="15"/>
        <v>50</v>
      </c>
      <c r="B15">
        <f t="shared" si="13"/>
        <v>178.17429752901185</v>
      </c>
      <c r="C15">
        <f t="shared" si="14"/>
        <v>168.18429752901184</v>
      </c>
      <c r="D15">
        <f t="shared" si="17"/>
        <v>20</v>
      </c>
      <c r="E15">
        <f>277.19*COS(D15*PI()/180)</f>
        <v>260.47339755564593</v>
      </c>
      <c r="F15">
        <f>277.19*COS(D15*PI()/180)+(222*0.045)</f>
        <v>270.46339755564594</v>
      </c>
      <c r="H15">
        <f t="shared" si="16"/>
        <v>80</v>
      </c>
      <c r="K15" s="24">
        <f t="shared" si="11"/>
        <v>0</v>
      </c>
      <c r="L15" s="24">
        <f t="shared" si="0"/>
        <v>198.83</v>
      </c>
      <c r="M15" s="24">
        <f t="shared" si="1"/>
        <v>119.46000000000001</v>
      </c>
      <c r="N15" s="24">
        <f t="shared" si="2"/>
        <v>-87.052063581902132</v>
      </c>
      <c r="O15" s="24">
        <f t="shared" si="3"/>
        <v>-131.97206358190215</v>
      </c>
      <c r="P15">
        <f t="shared" si="12"/>
        <v>180</v>
      </c>
      <c r="W15">
        <v>180</v>
      </c>
      <c r="Y15">
        <f t="shared" si="4"/>
        <v>-74.680000000000007</v>
      </c>
      <c r="Z15">
        <f t="shared" si="5"/>
        <v>-97.99</v>
      </c>
      <c r="AA15">
        <f t="shared" si="6"/>
        <v>-121.3</v>
      </c>
      <c r="AB15">
        <f t="shared" si="7"/>
        <v>-144.61000000000001</v>
      </c>
      <c r="AC15">
        <f t="shared" si="8"/>
        <v>-167.92000000000002</v>
      </c>
      <c r="AD15">
        <f t="shared" si="9"/>
        <v>-191.23000000000002</v>
      </c>
      <c r="AE15">
        <f t="shared" si="10"/>
        <v>-214.54</v>
      </c>
    </row>
    <row r="16" spans="1:31">
      <c r="A16">
        <f t="shared" si="15"/>
        <v>55</v>
      </c>
      <c r="B16">
        <f t="shared" si="13"/>
        <v>158.9896523921465</v>
      </c>
      <c r="C16">
        <f t="shared" si="14"/>
        <v>148.99965239214649</v>
      </c>
      <c r="D16">
        <f t="shared" si="17"/>
        <v>25</v>
      </c>
      <c r="E16">
        <f>277.19*COS(D16*PI()/180)</f>
        <v>251.21945548868899</v>
      </c>
      <c r="F16">
        <f>277.19*COS(D16*PI()/180)+(222*0.045)</f>
        <v>261.209455488689</v>
      </c>
      <c r="H16">
        <f t="shared" si="16"/>
        <v>85</v>
      </c>
      <c r="K16" s="25" t="s">
        <v>21</v>
      </c>
      <c r="S16">
        <v>-300</v>
      </c>
      <c r="T16">
        <v>0</v>
      </c>
      <c r="U16">
        <v>300</v>
      </c>
    </row>
    <row r="17" spans="1:21">
      <c r="A17">
        <f t="shared" si="15"/>
        <v>60</v>
      </c>
      <c r="B17">
        <f t="shared" si="13"/>
        <v>138.59500000000003</v>
      </c>
      <c r="C17">
        <f t="shared" si="14"/>
        <v>128.60500000000002</v>
      </c>
      <c r="D17">
        <f t="shared" si="17"/>
        <v>30</v>
      </c>
      <c r="E17">
        <f>277.19*COS(D17*PI()/180)</f>
        <v>240.05358167500856</v>
      </c>
      <c r="F17">
        <f>277.19*COS(D17*PI()/180)+(222*0.045)</f>
        <v>250.04358167500857</v>
      </c>
      <c r="H17">
        <f t="shared" si="16"/>
        <v>90</v>
      </c>
      <c r="R17">
        <f>252.05-0.0471*81.5</f>
        <v>248.21135000000001</v>
      </c>
      <c r="S17">
        <v>248.21100000000001</v>
      </c>
      <c r="T17">
        <v>-248.21100000000001</v>
      </c>
      <c r="U17">
        <v>-248.21100000000001</v>
      </c>
    </row>
    <row r="18" spans="1:21">
      <c r="A18">
        <f t="shared" si="15"/>
        <v>65</v>
      </c>
      <c r="B18">
        <f t="shared" si="13"/>
        <v>117.14555597190447</v>
      </c>
      <c r="C18">
        <f t="shared" si="14"/>
        <v>107.15555597190448</v>
      </c>
      <c r="D18">
        <f t="shared" si="17"/>
        <v>35</v>
      </c>
      <c r="E18">
        <f>277.19*COS(D18*PI()/180)</f>
        <v>227.06075515646563</v>
      </c>
      <c r="F18">
        <f>277.19*COS(D18*PI()/180)+(222*0.045)</f>
        <v>237.05075515646564</v>
      </c>
      <c r="H18">
        <f t="shared" si="16"/>
        <v>95</v>
      </c>
      <c r="K18">
        <v>-244.5</v>
      </c>
      <c r="L18">
        <v>0</v>
      </c>
      <c r="M18">
        <v>0</v>
      </c>
      <c r="N18">
        <v>244.5</v>
      </c>
    </row>
    <row r="19" spans="1:21">
      <c r="A19">
        <f t="shared" si="15"/>
        <v>70</v>
      </c>
      <c r="B19">
        <f t="shared" si="13"/>
        <v>94.804563528442145</v>
      </c>
      <c r="C19">
        <f t="shared" si="14"/>
        <v>84.81456352844215</v>
      </c>
      <c r="D19">
        <f t="shared" si="17"/>
        <v>40</v>
      </c>
      <c r="E19">
        <f>277.19*COS(D19*PI()/180)</f>
        <v>212.33985918814952</v>
      </c>
      <c r="F19">
        <f>277.19*COS(D19*PI()/180)+(222*0.045)</f>
        <v>222.32985918814953</v>
      </c>
      <c r="H19">
        <f t="shared" si="16"/>
        <v>100</v>
      </c>
    </row>
    <row r="20" spans="1:21">
      <c r="A20">
        <f t="shared" si="15"/>
        <v>75</v>
      </c>
      <c r="B20">
        <f t="shared" si="13"/>
        <v>71.742051111967726</v>
      </c>
      <c r="C20">
        <f t="shared" si="14"/>
        <v>61.752051111967724</v>
      </c>
      <c r="D20">
        <f t="shared" si="17"/>
        <v>45</v>
      </c>
      <c r="E20">
        <f>277.19*COS(D20*PI()/180)</f>
        <v>196.00292867709911</v>
      </c>
      <c r="F20">
        <f>277.19*COS(D20*PI()/180)+(222*0.045)</f>
        <v>205.99292867709912</v>
      </c>
      <c r="H20">
        <f t="shared" si="16"/>
        <v>105</v>
      </c>
    </row>
    <row r="21" spans="1:21">
      <c r="A21">
        <f t="shared" si="15"/>
        <v>80</v>
      </c>
      <c r="B21">
        <f t="shared" si="13"/>
        <v>48.133538367496442</v>
      </c>
      <c r="C21">
        <f t="shared" si="14"/>
        <v>38.14353836749644</v>
      </c>
      <c r="D21">
        <f t="shared" si="17"/>
        <v>50</v>
      </c>
      <c r="E21">
        <f>277.19*COS(D21*PI()/180)</f>
        <v>178.17429752901185</v>
      </c>
      <c r="F21">
        <f>277.19*COS(D21*PI()/180)+(222*0.045)</f>
        <v>188.16429752901186</v>
      </c>
      <c r="H21">
        <f t="shared" si="16"/>
        <v>110</v>
      </c>
    </row>
    <row r="22" spans="1:21">
      <c r="A22">
        <f t="shared" si="15"/>
        <v>85</v>
      </c>
      <c r="B22">
        <f t="shared" si="13"/>
        <v>24.158700332223358</v>
      </c>
      <c r="C22">
        <f t="shared" si="14"/>
        <v>14.168700332223358</v>
      </c>
      <c r="D22">
        <f t="shared" si="17"/>
        <v>55</v>
      </c>
      <c r="E22">
        <f>277.19*COS(D22*PI()/180)</f>
        <v>158.9896523921465</v>
      </c>
      <c r="F22">
        <f>277.19*COS(D22*PI()/180)+(222*0.045)</f>
        <v>168.97965239214651</v>
      </c>
      <c r="H22">
        <f t="shared" si="16"/>
        <v>115</v>
      </c>
    </row>
    <row r="23" spans="1:21">
      <c r="A23">
        <f t="shared" si="15"/>
        <v>90</v>
      </c>
      <c r="B23">
        <f t="shared" si="13"/>
        <v>1.697994501080602E-14</v>
      </c>
      <c r="C23">
        <f t="shared" si="14"/>
        <v>-9.9899999999999824</v>
      </c>
      <c r="D23">
        <f t="shared" si="17"/>
        <v>60</v>
      </c>
      <c r="E23">
        <f>277.19*COS(D23*PI()/180)</f>
        <v>138.59500000000003</v>
      </c>
      <c r="F23">
        <f>277.19*COS(D23*PI()/180)+(222*0.045)</f>
        <v>148.58500000000004</v>
      </c>
      <c r="H23">
        <f t="shared" si="16"/>
        <v>120</v>
      </c>
    </row>
    <row r="24" spans="1:21">
      <c r="A24">
        <f t="shared" si="15"/>
        <v>95</v>
      </c>
      <c r="B24">
        <f t="shared" si="13"/>
        <v>-24.158700332223386</v>
      </c>
      <c r="C24">
        <f t="shared" si="14"/>
        <v>-34.148700332223385</v>
      </c>
      <c r="D24">
        <f t="shared" si="17"/>
        <v>65</v>
      </c>
      <c r="E24">
        <f>277.19*COS(D24*PI()/180)</f>
        <v>117.14555597190447</v>
      </c>
      <c r="F24">
        <f>277.19*COS(D24*PI()/180)+(222*0.045)</f>
        <v>127.13555597190447</v>
      </c>
      <c r="H24">
        <f t="shared" si="16"/>
        <v>125</v>
      </c>
    </row>
    <row r="25" spans="1:21">
      <c r="A25">
        <f t="shared" si="15"/>
        <v>100</v>
      </c>
      <c r="B25">
        <f t="shared" si="13"/>
        <v>-48.133538367496413</v>
      </c>
      <c r="C25">
        <f t="shared" si="14"/>
        <v>-58.123538367496415</v>
      </c>
      <c r="D25">
        <f t="shared" si="17"/>
        <v>70</v>
      </c>
      <c r="E25">
        <f>277.19*COS(D25*PI()/180)</f>
        <v>94.804563528442145</v>
      </c>
      <c r="F25">
        <f>277.19*COS(D25*PI()/180)+(222*0.045)</f>
        <v>104.79456352844214</v>
      </c>
      <c r="H25">
        <f t="shared" si="16"/>
        <v>130</v>
      </c>
    </row>
    <row r="26" spans="1:21">
      <c r="A26">
        <f t="shared" si="15"/>
        <v>105</v>
      </c>
      <c r="B26">
        <f t="shared" si="13"/>
        <v>-71.742051111967754</v>
      </c>
      <c r="C26">
        <f t="shared" si="14"/>
        <v>-81.732051111967749</v>
      </c>
      <c r="D26">
        <f t="shared" si="17"/>
        <v>75</v>
      </c>
      <c r="E26">
        <f>277.19*COS(D26*PI()/180)</f>
        <v>71.742051111967726</v>
      </c>
      <c r="F26">
        <f>277.19*COS(D26*PI()/180)+(222*0.045)</f>
        <v>81.732051111967721</v>
      </c>
      <c r="H26">
        <f t="shared" si="16"/>
        <v>135</v>
      </c>
    </row>
    <row r="27" spans="1:21">
      <c r="A27">
        <f t="shared" si="15"/>
        <v>110</v>
      </c>
      <c r="B27">
        <f t="shared" si="13"/>
        <v>-94.804563528442117</v>
      </c>
      <c r="C27">
        <f t="shared" si="14"/>
        <v>-104.79456352844211</v>
      </c>
      <c r="D27">
        <f t="shared" si="17"/>
        <v>80</v>
      </c>
      <c r="E27">
        <f>277.19*COS(D27*PI()/180)</f>
        <v>48.133538367496442</v>
      </c>
      <c r="F27">
        <f>277.19*COS(D27*PI()/180)+(222*0.045)</f>
        <v>58.123538367496444</v>
      </c>
      <c r="H27">
        <f t="shared" si="16"/>
        <v>140</v>
      </c>
    </row>
    <row r="28" spans="1:21">
      <c r="A28">
        <f t="shared" si="15"/>
        <v>115</v>
      </c>
      <c r="B28">
        <f t="shared" si="13"/>
        <v>-117.14555597190444</v>
      </c>
      <c r="C28">
        <f t="shared" si="14"/>
        <v>-127.13555597190444</v>
      </c>
      <c r="D28">
        <f t="shared" si="17"/>
        <v>85</v>
      </c>
      <c r="E28">
        <f>277.19*COS(D28*PI()/180)</f>
        <v>24.158700332223358</v>
      </c>
      <c r="F28">
        <f>277.19*COS(D28*PI()/180)+(222*0.045)</f>
        <v>34.148700332223356</v>
      </c>
      <c r="H28">
        <f t="shared" si="16"/>
        <v>145</v>
      </c>
    </row>
    <row r="29" spans="1:21">
      <c r="A29">
        <f t="shared" si="15"/>
        <v>120</v>
      </c>
      <c r="B29">
        <f t="shared" si="13"/>
        <v>-138.59499999999994</v>
      </c>
      <c r="C29">
        <f t="shared" si="14"/>
        <v>-148.58499999999995</v>
      </c>
      <c r="D29">
        <f t="shared" si="17"/>
        <v>90</v>
      </c>
      <c r="E29">
        <f>277.19*COS(D29*PI()/180)</f>
        <v>1.697994501080602E-14</v>
      </c>
      <c r="F29">
        <f>277.19*COS(D29*PI()/180)+(222*0.045)</f>
        <v>9.990000000000018</v>
      </c>
      <c r="H29">
        <f t="shared" si="16"/>
        <v>150</v>
      </c>
    </row>
    <row r="30" spans="1:21">
      <c r="A30">
        <f t="shared" si="15"/>
        <v>125</v>
      </c>
      <c r="B30">
        <f t="shared" si="13"/>
        <v>-158.98965239214638</v>
      </c>
      <c r="C30">
        <f t="shared" si="14"/>
        <v>-168.97965239214639</v>
      </c>
      <c r="D30">
        <f t="shared" si="17"/>
        <v>95</v>
      </c>
      <c r="E30">
        <f>277.19*COS(D30*PI()/180)</f>
        <v>-24.158700332223386</v>
      </c>
      <c r="F30">
        <f>277.19*COS(D30*PI()/180)+(222*0.045)</f>
        <v>-14.168700332223386</v>
      </c>
      <c r="H30">
        <f t="shared" si="16"/>
        <v>155</v>
      </c>
    </row>
    <row r="31" spans="1:21">
      <c r="A31">
        <f t="shared" si="15"/>
        <v>130</v>
      </c>
      <c r="B31">
        <f t="shared" si="13"/>
        <v>-178.17429752901185</v>
      </c>
      <c r="C31">
        <f t="shared" si="14"/>
        <v>-188.16429752901186</v>
      </c>
      <c r="D31">
        <f t="shared" si="17"/>
        <v>100</v>
      </c>
      <c r="E31">
        <f>277.19*COS(D31*PI()/180)</f>
        <v>-48.133538367496413</v>
      </c>
      <c r="F31">
        <f>277.19*COS(D31*PI()/180)+(222*0.045)</f>
        <v>-38.143538367496411</v>
      </c>
      <c r="H31">
        <f t="shared" si="16"/>
        <v>160</v>
      </c>
    </row>
    <row r="32" spans="1:21">
      <c r="A32">
        <f t="shared" si="15"/>
        <v>135</v>
      </c>
      <c r="B32">
        <f t="shared" si="13"/>
        <v>-196.00292867709908</v>
      </c>
      <c r="C32">
        <f t="shared" si="14"/>
        <v>-205.99292867709909</v>
      </c>
      <c r="D32">
        <f t="shared" si="17"/>
        <v>105</v>
      </c>
      <c r="E32">
        <f>277.19*COS(D32*PI()/180)</f>
        <v>-71.742051111967754</v>
      </c>
      <c r="F32">
        <f>277.19*COS(D32*PI()/180)+(222*0.045)</f>
        <v>-61.752051111967752</v>
      </c>
      <c r="H32">
        <f t="shared" si="16"/>
        <v>165</v>
      </c>
    </row>
    <row r="33" spans="1:8">
      <c r="A33">
        <f t="shared" si="15"/>
        <v>140</v>
      </c>
      <c r="B33">
        <f t="shared" si="13"/>
        <v>-212.33985918814949</v>
      </c>
      <c r="C33">
        <f t="shared" si="14"/>
        <v>-222.3298591881495</v>
      </c>
      <c r="D33">
        <f t="shared" si="17"/>
        <v>110</v>
      </c>
      <c r="E33">
        <f>277.19*COS(D33*PI()/180)</f>
        <v>-94.804563528442117</v>
      </c>
      <c r="F33">
        <f>277.19*COS(D33*PI()/180)+(222*0.045)</f>
        <v>-84.814563528442122</v>
      </c>
      <c r="H33">
        <f t="shared" si="16"/>
        <v>170</v>
      </c>
    </row>
    <row r="34" spans="1:8">
      <c r="A34">
        <f t="shared" si="15"/>
        <v>145</v>
      </c>
      <c r="B34">
        <f t="shared" si="13"/>
        <v>-227.06075515646558</v>
      </c>
      <c r="C34">
        <f t="shared" si="14"/>
        <v>-237.05075515646558</v>
      </c>
      <c r="D34">
        <f t="shared" si="17"/>
        <v>115</v>
      </c>
      <c r="E34">
        <f>277.19*COS(D34*PI()/180)</f>
        <v>-117.14555597190444</v>
      </c>
      <c r="F34">
        <f>277.19*COS(D34*PI()/180)+(222*0.045)</f>
        <v>-107.15555597190445</v>
      </c>
      <c r="H34">
        <f t="shared" si="16"/>
        <v>175</v>
      </c>
    </row>
    <row r="35" spans="1:8">
      <c r="A35">
        <f t="shared" si="15"/>
        <v>150</v>
      </c>
      <c r="B35">
        <f t="shared" si="13"/>
        <v>-240.05358167500856</v>
      </c>
      <c r="C35">
        <f t="shared" si="14"/>
        <v>-250.04358167500857</v>
      </c>
      <c r="D35">
        <f t="shared" si="17"/>
        <v>120</v>
      </c>
      <c r="E35">
        <f>277.19*COS(D35*PI()/180)</f>
        <v>-138.59499999999994</v>
      </c>
      <c r="F35">
        <f>277.19*COS(D35*PI()/180)+(222*0.045)</f>
        <v>-128.60499999999993</v>
      </c>
      <c r="H35">
        <f t="shared" si="16"/>
        <v>180</v>
      </c>
    </row>
    <row r="36" spans="1:8">
      <c r="A36">
        <f t="shared" si="15"/>
        <v>155</v>
      </c>
      <c r="B36">
        <f t="shared" si="13"/>
        <v>-251.21945548868899</v>
      </c>
      <c r="C36">
        <f t="shared" si="14"/>
        <v>-261.209455488689</v>
      </c>
      <c r="D36">
        <f t="shared" si="17"/>
        <v>125</v>
      </c>
      <c r="E36">
        <f>277.19*COS(D36*PI()/180)</f>
        <v>-158.98965239214638</v>
      </c>
      <c r="F36">
        <f>277.19*COS(D36*PI()/180)+(222*0.045)</f>
        <v>-148.99965239214637</v>
      </c>
      <c r="H36">
        <f t="shared" si="16"/>
        <v>185</v>
      </c>
    </row>
    <row r="37" spans="1:8">
      <c r="A37">
        <f t="shared" si="15"/>
        <v>160</v>
      </c>
      <c r="B37">
        <f t="shared" si="13"/>
        <v>-260.47339755564593</v>
      </c>
      <c r="C37">
        <f t="shared" si="14"/>
        <v>-270.46339755564594</v>
      </c>
      <c r="D37">
        <f t="shared" si="17"/>
        <v>130</v>
      </c>
      <c r="E37">
        <f>277.19*COS(D37*PI()/180)</f>
        <v>-178.17429752901185</v>
      </c>
      <c r="F37">
        <f>277.19*COS(D37*PI()/180)+(222*0.045)</f>
        <v>-168.18429752901184</v>
      </c>
      <c r="H37">
        <f t="shared" si="16"/>
        <v>190</v>
      </c>
    </row>
    <row r="38" spans="1:8">
      <c r="A38">
        <f t="shared" si="15"/>
        <v>165</v>
      </c>
      <c r="B38">
        <f t="shared" si="13"/>
        <v>-267.7449797890668</v>
      </c>
      <c r="C38">
        <f t="shared" si="14"/>
        <v>-277.73497978906681</v>
      </c>
      <c r="D38">
        <f t="shared" si="17"/>
        <v>135</v>
      </c>
      <c r="E38">
        <f>277.19*COS(D38*PI()/180)</f>
        <v>-196.00292867709908</v>
      </c>
      <c r="F38">
        <f>277.19*COS(D38*PI()/180)+(222*0.045)</f>
        <v>-186.01292867709907</v>
      </c>
      <c r="H38">
        <f t="shared" si="16"/>
        <v>195</v>
      </c>
    </row>
    <row r="39" spans="1:8">
      <c r="A39">
        <f t="shared" si="15"/>
        <v>170</v>
      </c>
      <c r="B39">
        <f t="shared" si="13"/>
        <v>-272.97886105745391</v>
      </c>
      <c r="C39">
        <f t="shared" si="14"/>
        <v>-282.96886105745392</v>
      </c>
      <c r="D39">
        <f t="shared" si="17"/>
        <v>140</v>
      </c>
      <c r="E39">
        <f>277.19*COS(D39*PI()/180)</f>
        <v>-212.33985918814949</v>
      </c>
      <c r="F39">
        <f>277.19*COS(D39*PI()/180)+(222*0.045)</f>
        <v>-202.34985918814948</v>
      </c>
      <c r="H39">
        <f t="shared" si="16"/>
        <v>200</v>
      </c>
    </row>
    <row r="40" spans="1:8">
      <c r="A40">
        <f t="shared" si="15"/>
        <v>175</v>
      </c>
      <c r="B40">
        <f t="shared" si="13"/>
        <v>-276.13520836405092</v>
      </c>
      <c r="C40">
        <f t="shared" si="14"/>
        <v>-286.12520836405093</v>
      </c>
      <c r="D40">
        <f t="shared" si="17"/>
        <v>145</v>
      </c>
      <c r="E40">
        <f>277.19*COS(D40*PI()/180)</f>
        <v>-227.06075515646558</v>
      </c>
      <c r="F40">
        <f>277.19*COS(D40*PI()/180)+(222*0.045)</f>
        <v>-217.07075515646557</v>
      </c>
      <c r="H40">
        <f t="shared" si="16"/>
        <v>205</v>
      </c>
    </row>
    <row r="41" spans="1:8">
      <c r="A41">
        <f t="shared" si="15"/>
        <v>180</v>
      </c>
      <c r="B41">
        <f t="shared" si="13"/>
        <v>-277.19</v>
      </c>
      <c r="C41">
        <f t="shared" si="14"/>
        <v>-287.18</v>
      </c>
      <c r="D41">
        <f t="shared" si="17"/>
        <v>150</v>
      </c>
      <c r="E41">
        <f>277.19*COS(D41*PI()/180)</f>
        <v>-240.05358167500856</v>
      </c>
      <c r="F41">
        <f>277.19*COS(D41*PI()/180)+(222*0.045)</f>
        <v>-230.06358167500855</v>
      </c>
      <c r="H41">
        <f t="shared" si="16"/>
        <v>210</v>
      </c>
    </row>
    <row r="42" spans="1:8">
      <c r="A42">
        <f t="shared" si="15"/>
        <v>185</v>
      </c>
      <c r="B42">
        <f t="shared" si="13"/>
        <v>-276.13520836405092</v>
      </c>
      <c r="C42">
        <f t="shared" si="14"/>
        <v>-286.12520836405093</v>
      </c>
      <c r="D42">
        <f t="shared" si="17"/>
        <v>155</v>
      </c>
      <c r="E42">
        <f>277.19*COS(D42*PI()/180)</f>
        <v>-251.21945548868899</v>
      </c>
      <c r="F42">
        <f>277.19*COS(D42*PI()/180)+(222*0.045)</f>
        <v>-241.22945548868898</v>
      </c>
    </row>
    <row r="43" spans="1:8">
      <c r="A43">
        <f t="shared" si="15"/>
        <v>190</v>
      </c>
      <c r="B43">
        <f t="shared" si="13"/>
        <v>-272.97886105745391</v>
      </c>
      <c r="C43">
        <f t="shared" si="14"/>
        <v>-282.96886105745392</v>
      </c>
      <c r="D43">
        <f t="shared" si="17"/>
        <v>160</v>
      </c>
      <c r="E43">
        <f>277.19*COS(D43*PI()/180)</f>
        <v>-260.47339755564593</v>
      </c>
      <c r="F43">
        <f>277.19*COS(D43*PI()/180)+(222*0.045)</f>
        <v>-250.48339755564592</v>
      </c>
    </row>
    <row r="44" spans="1:8">
      <c r="A44">
        <f t="shared" si="15"/>
        <v>195</v>
      </c>
      <c r="B44">
        <f t="shared" si="13"/>
        <v>-267.74497978906686</v>
      </c>
      <c r="C44">
        <f t="shared" si="14"/>
        <v>-277.73497978906687</v>
      </c>
      <c r="D44">
        <f t="shared" si="17"/>
        <v>165</v>
      </c>
      <c r="E44">
        <f>277.19*COS(D44*PI()/180)</f>
        <v>-267.7449797890668</v>
      </c>
      <c r="F44">
        <f>277.19*COS(D44*PI()/180)+(222*0.045)</f>
        <v>-257.75497978906679</v>
      </c>
    </row>
    <row r="45" spans="1:8">
      <c r="A45">
        <f t="shared" si="15"/>
        <v>200</v>
      </c>
      <c r="B45">
        <f t="shared" si="13"/>
        <v>-260.47339755564593</v>
      </c>
      <c r="C45">
        <f t="shared" si="14"/>
        <v>-270.46339755564594</v>
      </c>
      <c r="D45">
        <f t="shared" si="17"/>
        <v>170</v>
      </c>
      <c r="E45">
        <f>277.19*COS(D45*PI()/180)</f>
        <v>-272.97886105745391</v>
      </c>
      <c r="F45">
        <f>277.19*COS(D45*PI()/180)+(222*0.045)</f>
        <v>-262.9888610574539</v>
      </c>
    </row>
    <row r="46" spans="1:8">
      <c r="A46">
        <f t="shared" si="15"/>
        <v>205</v>
      </c>
      <c r="B46">
        <f t="shared" si="13"/>
        <v>-251.21945548868902</v>
      </c>
      <c r="C46">
        <f t="shared" si="14"/>
        <v>-261.209455488689</v>
      </c>
      <c r="D46">
        <f t="shared" si="17"/>
        <v>175</v>
      </c>
      <c r="E46">
        <f>277.19*COS(D46*PI()/180)</f>
        <v>-276.13520836405092</v>
      </c>
      <c r="F46">
        <f>277.19*COS(D46*PI()/180)+(222*0.045)</f>
        <v>-266.14520836405092</v>
      </c>
    </row>
    <row r="47" spans="1:8">
      <c r="A47">
        <v>210</v>
      </c>
      <c r="B47">
        <f t="shared" si="13"/>
        <v>-240.05358167500853</v>
      </c>
      <c r="C47">
        <f t="shared" si="14"/>
        <v>-250.04358167500854</v>
      </c>
      <c r="D47">
        <f t="shared" si="17"/>
        <v>180</v>
      </c>
      <c r="E47">
        <f>277.19*COS(D47*PI()/180)</f>
        <v>-277.19</v>
      </c>
      <c r="F47">
        <f>277.19*COS(D47*PI()/180)+(222*0.045)</f>
        <v>-267.2</v>
      </c>
    </row>
    <row r="73" spans="8:21">
      <c r="J73">
        <v>25</v>
      </c>
      <c r="K73">
        <v>30</v>
      </c>
      <c r="L73">
        <v>45</v>
      </c>
      <c r="M73">
        <v>60</v>
      </c>
      <c r="N73">
        <v>75</v>
      </c>
      <c r="O73">
        <v>90</v>
      </c>
      <c r="P73">
        <v>105</v>
      </c>
      <c r="Q73">
        <v>120</v>
      </c>
      <c r="R73">
        <v>135</v>
      </c>
      <c r="S73">
        <v>150</v>
      </c>
      <c r="T73">
        <v>165</v>
      </c>
      <c r="U73">
        <v>180</v>
      </c>
    </row>
    <row r="75" spans="8:21" ht="15.75" thickBot="1"/>
    <row r="76" spans="8:21" ht="21" thickBot="1">
      <c r="H76" s="7" t="s">
        <v>12</v>
      </c>
      <c r="I76" s="8" t="s">
        <v>13</v>
      </c>
      <c r="J76" s="24">
        <v>0.26</v>
      </c>
      <c r="K76" s="24">
        <v>0.52333333333333332</v>
      </c>
      <c r="L76" s="24">
        <v>0.78500000000000003</v>
      </c>
      <c r="M76" s="24">
        <v>1.0466666666666666</v>
      </c>
      <c r="N76" s="24">
        <v>1.3083333333333333</v>
      </c>
      <c r="O76" s="24">
        <v>1.57</v>
      </c>
      <c r="P76" s="24">
        <v>1.8316666666666666</v>
      </c>
      <c r="Q76" s="24">
        <v>2.0933333333333333</v>
      </c>
      <c r="R76" s="24">
        <v>2.355</v>
      </c>
      <c r="S76" s="24">
        <v>2.6166666666666667</v>
      </c>
      <c r="T76" s="24">
        <v>2.8783333333333334</v>
      </c>
      <c r="U76" s="24">
        <v>3.14</v>
      </c>
    </row>
    <row r="77" spans="8:21" ht="21" thickBot="1">
      <c r="H77">
        <v>0.26</v>
      </c>
      <c r="I77" s="9" t="s">
        <v>17</v>
      </c>
      <c r="J77" s="24">
        <f>579.8/0.26*(SIN(0.26+J76-PI()/6)-SIN(J76-PI()/6))</f>
        <v>573.01618942926552</v>
      </c>
      <c r="K77" s="24">
        <f t="shared" ref="K77:U77" si="18">579.8/0.26*(SIN(0.26+K76-PI()/6)-SIN(K76-PI()/6))</f>
        <v>573.30950551272917</v>
      </c>
      <c r="L77" s="24">
        <f t="shared" si="18"/>
        <v>534.44454462578744</v>
      </c>
      <c r="M77" s="24">
        <f t="shared" si="18"/>
        <v>459.19477928957809</v>
      </c>
      <c r="N77" s="24">
        <f t="shared" si="18"/>
        <v>352.68318816323961</v>
      </c>
      <c r="O77" s="24">
        <f t="shared" si="18"/>
        <v>222.16104446806713</v>
      </c>
      <c r="P77" s="24">
        <f t="shared" si="18"/>
        <v>76.514251750841865</v>
      </c>
      <c r="Q77" s="24">
        <f t="shared" si="18"/>
        <v>-74.341605434401671</v>
      </c>
      <c r="R77" s="24">
        <f t="shared" si="18"/>
        <v>-220.13631118050148</v>
      </c>
      <c r="S77" s="24">
        <f t="shared" si="18"/>
        <v>-350.94421106427546</v>
      </c>
      <c r="T77" s="24">
        <f t="shared" si="18"/>
        <v>-457.85994735394451</v>
      </c>
      <c r="U77" s="24">
        <f t="shared" si="18"/>
        <v>-533.60473276172115</v>
      </c>
    </row>
    <row r="78" spans="8:21" ht="21" thickBot="1">
      <c r="I78" s="9" t="s">
        <v>15</v>
      </c>
      <c r="J78" s="24">
        <f>88*SIN(0.26/2)*SIN(0.26/2-PI()/6+J76)*(1-0.26/2*COS(0.26/2)/SIN(0.26/2))</f>
        <v>-8.5697296359913654E-3</v>
      </c>
      <c r="K78" s="24">
        <f t="shared" ref="K78:U78" si="19">88*SIN(0.26/2)*SIN(0.26/2-PI()/6+K76)*(1-0.26/2*COS(0.26/2)/SIN(0.26/2))</f>
        <v>8.3232714447818434E-3</v>
      </c>
      <c r="L78" s="24">
        <f t="shared" si="19"/>
        <v>2.4543343190039726E-2</v>
      </c>
      <c r="M78" s="24">
        <f t="shared" si="19"/>
        <v>3.9092512403911213E-2</v>
      </c>
      <c r="N78" s="24">
        <f t="shared" si="19"/>
        <v>5.0980276550503301E-2</v>
      </c>
      <c r="O78" s="24">
        <f t="shared" si="19"/>
        <v>5.9397320653805478E-2</v>
      </c>
      <c r="P78" s="24">
        <f t="shared" si="19"/>
        <v>6.3770615188455185E-2</v>
      </c>
      <c r="Q78" s="24">
        <f t="shared" si="19"/>
        <v>6.3802427736669581E-2</v>
      </c>
      <c r="R78" s="24">
        <f t="shared" si="19"/>
        <v>5.9490592510889513E-2</v>
      </c>
      <c r="S78" s="24">
        <f t="shared" si="19"/>
        <v>5.112865779986648E-2</v>
      </c>
      <c r="T78" s="24">
        <f t="shared" si="19"/>
        <v>3.9285901300112759E-2</v>
      </c>
      <c r="U78" s="24">
        <f t="shared" si="19"/>
        <v>2.4768573882213145E-2</v>
      </c>
    </row>
    <row r="79" spans="8:21" ht="23.25" thickBot="1">
      <c r="I79" s="9" t="s">
        <v>16</v>
      </c>
      <c r="J79" s="24">
        <f>J77/1.091</f>
        <v>525.22107188750283</v>
      </c>
      <c r="K79" s="24">
        <f t="shared" ref="K79:U79" si="20">K77/1.091</f>
        <v>525.4899225597884</v>
      </c>
      <c r="L79" s="24">
        <f t="shared" si="20"/>
        <v>489.86667701722041</v>
      </c>
      <c r="M79" s="24">
        <f t="shared" si="20"/>
        <v>420.89347322601111</v>
      </c>
      <c r="N79" s="24">
        <f t="shared" si="20"/>
        <v>323.26598365099875</v>
      </c>
      <c r="O79" s="24">
        <f t="shared" si="20"/>
        <v>203.63065487448867</v>
      </c>
      <c r="P79" s="24">
        <f t="shared" si="20"/>
        <v>70.132219753292276</v>
      </c>
      <c r="Q79" s="24">
        <f t="shared" si="20"/>
        <v>-68.14079324876414</v>
      </c>
      <c r="R79" s="24">
        <f t="shared" si="20"/>
        <v>-201.77480401512511</v>
      </c>
      <c r="S79" s="24">
        <f t="shared" si="20"/>
        <v>-321.67205413774104</v>
      </c>
      <c r="T79" s="24">
        <f t="shared" si="20"/>
        <v>-419.66997924284556</v>
      </c>
      <c r="U79" s="24">
        <f t="shared" si="20"/>
        <v>-489.09691362210924</v>
      </c>
    </row>
    <row r="80" spans="8:21" ht="19.5" thickBot="1">
      <c r="I80" s="8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</row>
    <row r="81" spans="8:21" ht="21" thickBot="1">
      <c r="H81">
        <v>0.52</v>
      </c>
      <c r="I81" s="9" t="s">
        <v>14</v>
      </c>
      <c r="J81" s="24">
        <f>579.8/0.52*(SIN(0.52+J76-PI()/6)-SIN(J76-PI()/6))</f>
        <v>573.28591833324811</v>
      </c>
      <c r="K81" s="24">
        <f t="shared" ref="K81:U81" si="21">579.8/0.52*(SIN(0.52+K76-PI()/6)-SIN(K76-PI()/6))</f>
        <v>554.0604554868562</v>
      </c>
      <c r="L81" s="24">
        <f t="shared" si="21"/>
        <v>497.11210126322521</v>
      </c>
      <c r="M81" s="24">
        <f t="shared" si="21"/>
        <v>406.32052275054866</v>
      </c>
      <c r="N81" s="24">
        <f t="shared" si="21"/>
        <v>287.86678001023546</v>
      </c>
      <c r="O81" s="24">
        <f t="shared" si="21"/>
        <v>149.81516392003775</v>
      </c>
      <c r="P81" s="24">
        <f t="shared" si="21"/>
        <v>1.5641819693791845</v>
      </c>
      <c r="Q81" s="24">
        <f t="shared" si="21"/>
        <v>-146.79328896250513</v>
      </c>
      <c r="R81" s="24">
        <f t="shared" si="21"/>
        <v>-285.15712226243369</v>
      </c>
      <c r="S81" s="24">
        <f t="shared" si="21"/>
        <v>-404.10755479858534</v>
      </c>
      <c r="T81" s="24">
        <f t="shared" si="21"/>
        <v>-495.54648121932962</v>
      </c>
      <c r="U81" s="24">
        <f t="shared" si="21"/>
        <v>-553.2487702358826</v>
      </c>
    </row>
    <row r="82" spans="8:21" ht="21" thickBot="1">
      <c r="I82" s="9" t="s">
        <v>15</v>
      </c>
      <c r="J82" s="24">
        <f>88*SIN(0.52/2)*SIN(0.52/2-PI()/6+J76)*(1-0.52/2*COS(0.52/2)/SIN(0.52/2))</f>
        <v>-1.8428781437291352E-3</v>
      </c>
      <c r="K82" s="24">
        <f t="shared" ref="K82:U82" si="22">88*SIN(0.52/2)*SIN(0.52/2-PI()/6+K76)*(1-0.52/2*COS(0.52/2)/SIN(0.52/2))</f>
        <v>0.13151595196682361</v>
      </c>
      <c r="L82" s="24">
        <f t="shared" si="22"/>
        <v>0.25506774731613069</v>
      </c>
      <c r="M82" s="24">
        <f t="shared" si="22"/>
        <v>0.36125461640557482</v>
      </c>
      <c r="N82" s="24">
        <f t="shared" si="22"/>
        <v>0.44284739298067666</v>
      </c>
      <c r="O82" s="24">
        <f t="shared" si="22"/>
        <v>0.49429126831523479</v>
      </c>
      <c r="P82" s="24">
        <f t="shared" si="22"/>
        <v>0.51208396071700946</v>
      </c>
      <c r="Q82" s="24">
        <f t="shared" si="22"/>
        <v>0.49501414968479152</v>
      </c>
      <c r="R82" s="24">
        <f t="shared" si="22"/>
        <v>0.44424394219981711</v>
      </c>
      <c r="S82" s="24">
        <f t="shared" si="22"/>
        <v>0.36322975687420445</v>
      </c>
      <c r="T82" s="24">
        <f t="shared" si="22"/>
        <v>0.25748701213691899</v>
      </c>
      <c r="U82" s="24">
        <f t="shared" si="22"/>
        <v>0.13421463840624948</v>
      </c>
    </row>
    <row r="83" spans="8:21" ht="23.25" thickBot="1">
      <c r="I83" s="9" t="s">
        <v>16</v>
      </c>
      <c r="J83" s="24">
        <f>J81/1.091</f>
        <v>525.46830278024572</v>
      </c>
      <c r="K83" s="24">
        <f t="shared" ref="K83:U83" si="23">K81/1.091</f>
        <v>507.84643032709096</v>
      </c>
      <c r="L83" s="24">
        <f t="shared" si="23"/>
        <v>455.64812214777749</v>
      </c>
      <c r="M83" s="24">
        <f t="shared" si="23"/>
        <v>372.42944340105288</v>
      </c>
      <c r="N83" s="24">
        <f t="shared" si="23"/>
        <v>263.85589368490878</v>
      </c>
      <c r="O83" s="24">
        <f t="shared" si="23"/>
        <v>137.31912366639574</v>
      </c>
      <c r="P83" s="24">
        <f t="shared" si="23"/>
        <v>1.4337139957646055</v>
      </c>
      <c r="Q83" s="24">
        <f t="shared" si="23"/>
        <v>-134.54930244042635</v>
      </c>
      <c r="R83" s="24">
        <f t="shared" si="23"/>
        <v>-261.37224771992089</v>
      </c>
      <c r="S83" s="24">
        <f t="shared" si="23"/>
        <v>-370.40105847716347</v>
      </c>
      <c r="T83" s="24">
        <f t="shared" si="23"/>
        <v>-454.21309002688326</v>
      </c>
      <c r="U83" s="24">
        <f t="shared" si="23"/>
        <v>-507.10244751226639</v>
      </c>
    </row>
    <row r="84" spans="8:21" ht="19.5" thickBot="1">
      <c r="I84" s="8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</row>
    <row r="85" spans="8:21" ht="21" thickBot="1">
      <c r="H85">
        <v>0.79</v>
      </c>
      <c r="I85" s="9" t="s">
        <v>14</v>
      </c>
      <c r="J85" s="24">
        <f>579.8/0.79*(SIN(0.79+J76-PI()/6)-SIN(J76-PI()/6))</f>
        <v>559.97063858256013</v>
      </c>
      <c r="K85" s="24">
        <f t="shared" ref="K85:U85" si="24">579.8/0.79*(SIN(0.79+K76-PI()/6)-SIN(K76-PI()/6))</f>
        <v>521.40302792109844</v>
      </c>
      <c r="L85" s="24">
        <f t="shared" si="24"/>
        <v>447.46259798810649</v>
      </c>
      <c r="M85" s="24">
        <f t="shared" si="24"/>
        <v>343.0590652133435</v>
      </c>
      <c r="N85" s="24">
        <f t="shared" si="24"/>
        <v>215.30018691610715</v>
      </c>
      <c r="O85" s="24">
        <f t="shared" si="24"/>
        <v>72.883744466319641</v>
      </c>
      <c r="P85" s="24">
        <f t="shared" si="24"/>
        <v>-74.494598739315663</v>
      </c>
      <c r="Q85" s="24">
        <f t="shared" si="24"/>
        <v>-216.80137477317916</v>
      </c>
      <c r="R85" s="24">
        <f t="shared" si="24"/>
        <v>-344.34838629119764</v>
      </c>
      <c r="S85" s="24">
        <f t="shared" si="24"/>
        <v>-448.45227574236259</v>
      </c>
      <c r="T85" s="24">
        <f t="shared" si="24"/>
        <v>-522.02568542384438</v>
      </c>
      <c r="U85" s="24">
        <f t="shared" si="24"/>
        <v>-560.05976240441692</v>
      </c>
    </row>
    <row r="86" spans="8:21" ht="21" thickBot="1">
      <c r="I86" s="9" t="s">
        <v>15</v>
      </c>
      <c r="J86" s="24">
        <f>88*SIN(0.79/2)*SIN(0.79/2-PI()/6+J76)*(1-0.79/2*COS(0.79/2)/SIN(0.79/2))</f>
        <v>0.23319023914940851</v>
      </c>
      <c r="K86" s="24">
        <f t="shared" ref="K86:U86" si="25">88*SIN(0.79/2)*SIN(0.79/2-PI()/6+K76)*(1-0.79/2*COS(0.79/2)/SIN(0.79/2))</f>
        <v>0.68443016726077677</v>
      </c>
      <c r="L86" s="24">
        <f t="shared" si="25"/>
        <v>1.0861339501707337</v>
      </c>
      <c r="M86" s="24">
        <f t="shared" si="25"/>
        <v>1.4138940998636202</v>
      </c>
      <c r="N86" s="24">
        <f t="shared" si="25"/>
        <v>1.6453968158286862</v>
      </c>
      <c r="O86" s="24">
        <f t="shared" si="25"/>
        <v>1.7648814711972245</v>
      </c>
      <c r="P86" s="24">
        <f t="shared" si="25"/>
        <v>1.7642135909072492</v>
      </c>
      <c r="Q86" s="24">
        <f t="shared" si="25"/>
        <v>1.6434386440237758</v>
      </c>
      <c r="R86" s="24">
        <f t="shared" si="25"/>
        <v>1.4107789482201976</v>
      </c>
      <c r="S86" s="24">
        <f t="shared" si="25"/>
        <v>1.0820738971626382</v>
      </c>
      <c r="T86" s="24">
        <f t="shared" si="25"/>
        <v>0.67970161992825007</v>
      </c>
      <c r="U86" s="24">
        <f t="shared" si="25"/>
        <v>0.23105548552079175</v>
      </c>
    </row>
    <row r="87" spans="8:21" ht="23.25" thickBot="1">
      <c r="I87" s="9" t="s">
        <v>16</v>
      </c>
      <c r="J87" s="24">
        <f>J85/1.091</f>
        <v>513.26364673011926</v>
      </c>
      <c r="K87" s="24">
        <f t="shared" ref="K87:U87" si="26">K85/1.091</f>
        <v>477.912949515214</v>
      </c>
      <c r="L87" s="24">
        <f t="shared" si="26"/>
        <v>410.13986983327817</v>
      </c>
      <c r="M87" s="24">
        <f t="shared" si="26"/>
        <v>314.4446060617264</v>
      </c>
      <c r="N87" s="24">
        <f t="shared" si="26"/>
        <v>197.3420595014731</v>
      </c>
      <c r="O87" s="24">
        <f t="shared" si="26"/>
        <v>66.804532049788861</v>
      </c>
      <c r="P87" s="24">
        <f t="shared" si="26"/>
        <v>-68.281025425587231</v>
      </c>
      <c r="Q87" s="24">
        <f t="shared" si="26"/>
        <v>-198.71803370593875</v>
      </c>
      <c r="R87" s="24">
        <f t="shared" si="26"/>
        <v>-315.62638523482826</v>
      </c>
      <c r="S87" s="24">
        <f t="shared" si="26"/>
        <v>-411.04699884726176</v>
      </c>
      <c r="T87" s="24">
        <f t="shared" si="26"/>
        <v>-478.48367133257966</v>
      </c>
      <c r="U87" s="24">
        <f t="shared" si="26"/>
        <v>-513.34533675931891</v>
      </c>
    </row>
    <row r="88" spans="8:21" ht="19.5" thickBot="1">
      <c r="I88" s="8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</row>
    <row r="89" spans="8:21" ht="21" thickBot="1">
      <c r="H89">
        <v>1.05</v>
      </c>
      <c r="I89" s="9" t="s">
        <v>14</v>
      </c>
      <c r="J89" s="24">
        <f>579.8/1.05*(SIN(1.05+J76-PI()/6)-SIN(J76-PI()/6))</f>
        <v>534.72601497075311</v>
      </c>
      <c r="K89" s="24">
        <f t="shared" ref="K89:U89" si="27">579.8/1.05*(SIN(1.05+K76-PI()/6)-SIN(K76-PI()/6))</f>
        <v>479.05647049235563</v>
      </c>
      <c r="L89" s="24">
        <f t="shared" si="27"/>
        <v>391.01208426905788</v>
      </c>
      <c r="M89" s="24">
        <f t="shared" si="27"/>
        <v>276.34772714982375</v>
      </c>
      <c r="N89" s="24">
        <f t="shared" si="27"/>
        <v>142.86970991663634</v>
      </c>
      <c r="O89" s="24">
        <f t="shared" si="27"/>
        <v>-0.33482900961139184</v>
      </c>
      <c r="P89" s="24">
        <f t="shared" si="27"/>
        <v>-143.51657288974792</v>
      </c>
      <c r="Q89" s="24">
        <f t="shared" si="27"/>
        <v>-276.92775686365718</v>
      </c>
      <c r="R89" s="24">
        <f t="shared" si="27"/>
        <v>-391.48579249620985</v>
      </c>
      <c r="S89" s="24">
        <f t="shared" si="27"/>
        <v>-479.39160733639778</v>
      </c>
      <c r="T89" s="24">
        <f t="shared" si="27"/>
        <v>-534.66060314091146</v>
      </c>
      <c r="U89" s="24">
        <f t="shared" si="27"/>
        <v>-553.53008530527541</v>
      </c>
    </row>
    <row r="90" spans="8:21" ht="21" thickBot="1">
      <c r="I90" s="9" t="s">
        <v>15</v>
      </c>
      <c r="J90" s="24">
        <f>88*SIN(1.05/2)*SIN(1.05/2-PI()/6+J76)*(1-1.05/2*COS(1.05/2)/SIN(1.05/2))</f>
        <v>1.0670184616378686</v>
      </c>
      <c r="K90" s="24">
        <f t="shared" ref="K90:U90" si="28">88*SIN(1.05/2)*SIN(1.05/2-PI()/6+K76)*(1-1.05/2*COS(1.05/2)/SIN(1.05/2))</f>
        <v>2.0684489549145257</v>
      </c>
      <c r="L90" s="24">
        <f t="shared" si="28"/>
        <v>2.9224140943426122</v>
      </c>
      <c r="M90" s="24">
        <f t="shared" si="28"/>
        <v>3.5774222673058365</v>
      </c>
      <c r="N90" s="24">
        <f t="shared" si="28"/>
        <v>3.9888807381769191</v>
      </c>
      <c r="O90" s="24">
        <f t="shared" si="28"/>
        <v>4.1287775529520614</v>
      </c>
      <c r="P90" s="24">
        <f t="shared" si="28"/>
        <v>3.9875885836373417</v>
      </c>
      <c r="Q90" s="24">
        <f t="shared" si="28"/>
        <v>3.5749259276721803</v>
      </c>
      <c r="R90" s="24">
        <f t="shared" si="28"/>
        <v>2.9188835195756786</v>
      </c>
      <c r="S90" s="24">
        <f t="shared" si="28"/>
        <v>2.0641245053543735</v>
      </c>
      <c r="T90" s="24">
        <f t="shared" si="28"/>
        <v>1.0688405905770193</v>
      </c>
      <c r="U90" s="24">
        <f t="shared" si="28"/>
        <v>7.9036867454489797E-4</v>
      </c>
    </row>
    <row r="91" spans="8:21" ht="22.5">
      <c r="I91" s="10" t="s">
        <v>16</v>
      </c>
      <c r="J91" s="24">
        <f>J89/1.091</f>
        <v>490.12467000069029</v>
      </c>
      <c r="K91" s="24">
        <f t="shared" ref="K91:U91" si="29">K89/1.091</f>
        <v>439.09850640912526</v>
      </c>
      <c r="L91" s="24">
        <f t="shared" si="29"/>
        <v>358.3978774235178</v>
      </c>
      <c r="M91" s="24">
        <f t="shared" si="29"/>
        <v>253.29764175052591</v>
      </c>
      <c r="N91" s="24">
        <f t="shared" si="29"/>
        <v>130.95298800791599</v>
      </c>
      <c r="O91" s="24">
        <f t="shared" si="29"/>
        <v>-0.30690101705902095</v>
      </c>
      <c r="P91" s="24">
        <f t="shared" si="29"/>
        <v>-131.54589632424191</v>
      </c>
      <c r="Q91" s="24">
        <f t="shared" si="29"/>
        <v>-253.82929135073985</v>
      </c>
      <c r="R91" s="24">
        <f t="shared" si="29"/>
        <v>-358.83207378204389</v>
      </c>
      <c r="S91" s="24">
        <f t="shared" si="29"/>
        <v>-439.40568958423262</v>
      </c>
      <c r="T91" s="24">
        <f t="shared" si="29"/>
        <v>-490.06471415298944</v>
      </c>
      <c r="U91" s="24">
        <f t="shared" si="29"/>
        <v>-507.36029817165485</v>
      </c>
    </row>
    <row r="92" spans="8:21" ht="19.5" thickBot="1">
      <c r="I92" s="11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</row>
    <row r="93" spans="8:21" ht="21" thickBot="1">
      <c r="H93" s="7" t="s">
        <v>12</v>
      </c>
      <c r="I93" s="8" t="s">
        <v>13</v>
      </c>
      <c r="J93" s="24">
        <v>6.28</v>
      </c>
      <c r="K93" s="24">
        <v>6.0183333333333326</v>
      </c>
      <c r="L93" s="24">
        <v>5.7566666666666668</v>
      </c>
      <c r="M93" s="24">
        <v>5.4950000000000001</v>
      </c>
      <c r="N93" s="24">
        <v>5.2333333333333334</v>
      </c>
      <c r="O93" s="24">
        <v>4.9716666666666676</v>
      </c>
      <c r="P93" s="24">
        <v>4.71</v>
      </c>
      <c r="Q93" s="24">
        <v>4.4483333333333333</v>
      </c>
      <c r="R93" s="24">
        <v>4.1866666666666665</v>
      </c>
      <c r="S93" s="24">
        <v>3.9249999999999998</v>
      </c>
      <c r="T93" s="24">
        <v>3.6633333333333331</v>
      </c>
      <c r="U93" s="24">
        <v>3.58</v>
      </c>
    </row>
    <row r="94" spans="8:21" ht="21" thickBot="1">
      <c r="H94">
        <v>0.26</v>
      </c>
      <c r="I94" s="9" t="s">
        <v>17</v>
      </c>
      <c r="J94" s="24">
        <f>206.72/$H$77*(SIN($H$77+J93-PI()/6)-SIN(J93-PI()/6))</f>
        <v>190.12305577997108</v>
      </c>
      <c r="K94" s="24">
        <f t="shared" ref="K94:U94" si="30">206.72/$H$77*(SIN($H$77+K93-PI()/6)-SIN(K93-PI()/6))</f>
        <v>163.04321003926984</v>
      </c>
      <c r="L94" s="24">
        <f t="shared" si="30"/>
        <v>124.86343751717848</v>
      </c>
      <c r="M94" s="24">
        <f t="shared" si="30"/>
        <v>78.183004257484953</v>
      </c>
      <c r="N94" s="24">
        <f t="shared" si="30"/>
        <v>26.179898421618638</v>
      </c>
      <c r="O94" s="24">
        <f t="shared" si="30"/>
        <v>-27.605526074155026</v>
      </c>
      <c r="P94" s="24">
        <f t="shared" si="30"/>
        <v>-79.511575659982896</v>
      </c>
      <c r="Q94" s="24">
        <f t="shared" si="30"/>
        <v>-126.00450397638592</v>
      </c>
      <c r="R94" s="24">
        <f t="shared" si="30"/>
        <v>-163.91908813527164</v>
      </c>
      <c r="S94" s="24">
        <f t="shared" si="30"/>
        <v>-190.67411602722919</v>
      </c>
      <c r="T94" s="24">
        <f t="shared" si="30"/>
        <v>-204.44811437187329</v>
      </c>
      <c r="U94" s="24">
        <f t="shared" si="30"/>
        <v>-205.9313221063893</v>
      </c>
    </row>
    <row r="95" spans="8:21" ht="21" thickBot="1">
      <c r="I95" s="9" t="s">
        <v>15</v>
      </c>
      <c r="J95" s="24">
        <f>1086.7*SIN($H$77/2)*SIN($H$77/2-PI()/6+J93)*(1-$H$77/2*COS($H$77/2)/SIN($H$77/2))</f>
        <v>-0.3070311599249419</v>
      </c>
      <c r="K95" s="24">
        <f t="shared" ref="K95:U95" si="31">1086.7*SIN($H$77/2)*SIN($H$77/2-PI()/6+K93)*(1-$H$77/2*COS($H$77/2)/SIN($H$77/2))</f>
        <v>-0.4861376599627269</v>
      </c>
      <c r="L95" s="24">
        <f t="shared" si="31"/>
        <v>-0.63214807197597278</v>
      </c>
      <c r="M95" s="24">
        <f t="shared" si="31"/>
        <v>-0.73512205633154293</v>
      </c>
      <c r="N95" s="24">
        <f t="shared" si="31"/>
        <v>-0.78804917888464998</v>
      </c>
      <c r="O95" s="24">
        <f t="shared" si="31"/>
        <v>-0.78732617897238344</v>
      </c>
      <c r="P95" s="24">
        <f t="shared" si="31"/>
        <v>-0.7330022781850638</v>
      </c>
      <c r="Q95" s="24">
        <f t="shared" si="31"/>
        <v>-0.62877582937696519</v>
      </c>
      <c r="R95" s="24">
        <f t="shared" si="31"/>
        <v>-0.48174253405062539</v>
      </c>
      <c r="S95" s="24">
        <f t="shared" si="31"/>
        <v>-0.3019123693903496</v>
      </c>
      <c r="T95" s="24">
        <f t="shared" si="31"/>
        <v>-0.10152811238963336</v>
      </c>
      <c r="U95" s="24">
        <f t="shared" si="31"/>
        <v>-3.5587713590350491E-2</v>
      </c>
    </row>
    <row r="96" spans="8:21" ht="23.25" thickBot="1">
      <c r="I96" s="9" t="s">
        <v>16</v>
      </c>
      <c r="J96" s="24">
        <f>J94/2.664</f>
        <v>71.36751343092007</v>
      </c>
      <c r="K96" s="24">
        <f t="shared" ref="K96:U96" si="32">K94/2.664</f>
        <v>61.202406170897085</v>
      </c>
      <c r="L96" s="24">
        <f t="shared" si="32"/>
        <v>46.870659728670596</v>
      </c>
      <c r="M96" s="24">
        <f t="shared" si="32"/>
        <v>29.347974571127985</v>
      </c>
      <c r="N96" s="24">
        <f t="shared" si="32"/>
        <v>9.8272891973042924</v>
      </c>
      <c r="O96" s="24">
        <f t="shared" si="32"/>
        <v>-10.362434712520654</v>
      </c>
      <c r="P96" s="24">
        <f t="shared" si="32"/>
        <v>-29.846687560053638</v>
      </c>
      <c r="Q96" s="24">
        <f t="shared" si="32"/>
        <v>-47.298987979123844</v>
      </c>
      <c r="R96" s="24">
        <f t="shared" si="32"/>
        <v>-61.531189239966828</v>
      </c>
      <c r="S96" s="24">
        <f t="shared" si="32"/>
        <v>-71.574367878089035</v>
      </c>
      <c r="T96" s="24">
        <f t="shared" si="32"/>
        <v>-76.744787677129608</v>
      </c>
      <c r="U96" s="24">
        <f t="shared" si="32"/>
        <v>-77.301547337233217</v>
      </c>
    </row>
    <row r="97" spans="8:37" ht="19.5" thickBot="1">
      <c r="I97" s="8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 spans="8:37" ht="21" thickBot="1">
      <c r="H98">
        <v>0.52</v>
      </c>
      <c r="I98" s="9" t="s">
        <v>14</v>
      </c>
      <c r="J98" s="24">
        <f>205/$H$81*(SIN($H$81+J93-PI()/6)-SIN(J93-PI()/6))</f>
        <v>195.52741715890767</v>
      </c>
      <c r="K98" s="24">
        <f t="shared" ref="K98:U98" si="33">205/$H$81*(SIN($H$81+K93-PI()/6)-SIN(K93-PI()/6))</f>
        <v>175.04792033014547</v>
      </c>
      <c r="L98" s="24">
        <f t="shared" si="33"/>
        <v>142.65122008990016</v>
      </c>
      <c r="M98" s="24">
        <f t="shared" si="33"/>
        <v>100.54287287035039</v>
      </c>
      <c r="N98" s="24">
        <f t="shared" si="33"/>
        <v>51.589600756456761</v>
      </c>
      <c r="O98" s="24">
        <f t="shared" si="33"/>
        <v>-0.87587398727897681</v>
      </c>
      <c r="P98" s="24">
        <f t="shared" si="33"/>
        <v>-53.281719525197722</v>
      </c>
      <c r="Q98" s="24">
        <f t="shared" si="33"/>
        <v>-102.06016355787216</v>
      </c>
      <c r="R98" s="24">
        <f t="shared" si="33"/>
        <v>-143.8903860576398</v>
      </c>
      <c r="S98" s="24">
        <f t="shared" si="33"/>
        <v>-175.92459957671394</v>
      </c>
      <c r="T98" s="24">
        <f t="shared" si="33"/>
        <v>-195.9819256567059</v>
      </c>
      <c r="U98" s="24">
        <f t="shared" si="33"/>
        <v>-199.60897763525819</v>
      </c>
      <c r="AA98" s="14" t="s">
        <v>18</v>
      </c>
      <c r="AB98" s="15"/>
      <c r="AC98" s="16" t="s">
        <v>19</v>
      </c>
      <c r="AD98" s="15"/>
      <c r="AE98" s="15"/>
      <c r="AF98" s="15"/>
      <c r="AG98" s="15"/>
      <c r="AH98" s="17"/>
      <c r="AI98" s="17"/>
      <c r="AJ98" s="18"/>
      <c r="AK98" s="19" t="s">
        <v>20</v>
      </c>
    </row>
    <row r="99" spans="8:37" ht="21" thickBot="1">
      <c r="I99" s="9" t="s">
        <v>15</v>
      </c>
      <c r="J99" s="24">
        <f>1086.7*SIN($H$81/2)*SIN($H$81/2-PI()/6+J93)*(1-$H$81/2*COS($H$81/2)/SIN($H$81/2))</f>
        <v>-1.6671155173266934</v>
      </c>
      <c r="K99" s="24">
        <f t="shared" ref="K99:U99" si="34">1086.7*SIN($H$81/2)*SIN($H$81/2-PI()/6+K93)*(1-$H$81/2*COS($H$81/2)/SIN($H$81/2))</f>
        <v>-3.1883736189855258</v>
      </c>
      <c r="L99" s="24">
        <f t="shared" si="34"/>
        <v>-4.4925683193905837</v>
      </c>
      <c r="M99" s="24">
        <f t="shared" si="34"/>
        <v>-5.4909104829520752</v>
      </c>
      <c r="N99" s="24">
        <f t="shared" si="34"/>
        <v>-6.1154333116927075</v>
      </c>
      <c r="O99" s="24">
        <f t="shared" si="34"/>
        <v>-6.3236195019439769</v>
      </c>
      <c r="P99" s="24">
        <f t="shared" si="34"/>
        <v>-6.1012958080483068</v>
      </c>
      <c r="Q99" s="24">
        <f t="shared" si="34"/>
        <v>-5.4635979521459594</v>
      </c>
      <c r="R99" s="24">
        <f t="shared" si="34"/>
        <v>-4.4539401893136121</v>
      </c>
      <c r="S99" s="24">
        <f t="shared" si="34"/>
        <v>-3.1410596797126891</v>
      </c>
      <c r="T99" s="24">
        <f t="shared" si="34"/>
        <v>-1.6143368858952634</v>
      </c>
      <c r="U99" s="24">
        <f t="shared" si="34"/>
        <v>-1.0998118254573197</v>
      </c>
      <c r="AA99" s="22">
        <v>0</v>
      </c>
      <c r="AB99" s="20">
        <f t="shared" ref="AB99:AB112" si="35">AA99/78.5</f>
        <v>0</v>
      </c>
      <c r="AC99" s="20">
        <f>ACOS(0.0096*AA99+0.0526)</f>
        <v>1.5181720412835815</v>
      </c>
      <c r="AD99" s="20">
        <f>ACOS(COS(AC99)-0.0453)-AC99</f>
        <v>4.532422067359354E-2</v>
      </c>
      <c r="AE99" s="20">
        <f>3.14/3*SQRT(1-AD99/2/3.14)</f>
        <v>1.0428828086682744</v>
      </c>
      <c r="AF99" s="20">
        <f>COS(AC99+AD99/2)*COS(AD99/2)</f>
        <v>2.9950000000000015E-2</v>
      </c>
      <c r="AG99" s="20">
        <f>SIN(AC99+AD99/2)*COS(AD99/2)</f>
        <v>0.99929450822444599</v>
      </c>
      <c r="AH99" s="20">
        <f>COS(AD99/2)</f>
        <v>0.99974322536716265</v>
      </c>
      <c r="AI99" s="20">
        <f>SQRT(AE99^2-AH99^2)</f>
        <v>0.2968468223651573</v>
      </c>
      <c r="AJ99" s="21">
        <f>AF99/AE99</f>
        <v>2.8718471290408113E-2</v>
      </c>
      <c r="AK99" s="21">
        <f>(AB99+0.06)/(AB99+0.069)</f>
        <v>0.86956521739130421</v>
      </c>
    </row>
    <row r="100" spans="8:37" ht="23.25" thickBot="1">
      <c r="I100" s="9" t="s">
        <v>16</v>
      </c>
      <c r="J100" s="24">
        <f>J98/2.664</f>
        <v>73.396177612202578</v>
      </c>
      <c r="K100" s="24">
        <f t="shared" ref="K100:U100" si="36">K98/2.664</f>
        <v>65.708678802607153</v>
      </c>
      <c r="L100" s="24">
        <f t="shared" si="36"/>
        <v>53.547755289001557</v>
      </c>
      <c r="M100" s="24">
        <f t="shared" si="36"/>
        <v>37.741318645026425</v>
      </c>
      <c r="N100" s="24">
        <f t="shared" si="36"/>
        <v>19.365465749420704</v>
      </c>
      <c r="O100" s="24">
        <f t="shared" si="36"/>
        <v>-0.32878152675637268</v>
      </c>
      <c r="P100" s="24">
        <f t="shared" si="36"/>
        <v>-20.000645467416561</v>
      </c>
      <c r="Q100" s="24">
        <f t="shared" si="36"/>
        <v>-38.310872206408469</v>
      </c>
      <c r="R100" s="24">
        <f t="shared" si="36"/>
        <v>-54.012907679294216</v>
      </c>
      <c r="S100" s="24">
        <f t="shared" si="36"/>
        <v>-66.037762603871599</v>
      </c>
      <c r="T100" s="24">
        <f t="shared" si="36"/>
        <v>-73.566788910174878</v>
      </c>
      <c r="U100" s="24">
        <f t="shared" si="36"/>
        <v>-74.928294908129942</v>
      </c>
      <c r="AA100" s="22">
        <f t="shared" ref="AA100:AA111" si="37">AA101-5.6</f>
        <v>5.6999999999999993</v>
      </c>
      <c r="AB100" s="20">
        <f t="shared" si="35"/>
        <v>7.2611464968152864E-2</v>
      </c>
      <c r="AC100" s="20">
        <f t="shared" ref="AC100:AC113" si="38">ACOS(0.0096*AA100+0.0526)</f>
        <v>1.4632692405220247</v>
      </c>
      <c r="AD100" s="20">
        <f t="shared" ref="AD100:AD113" si="39">ACOS(COS(AC100)-0.0453)-AC100</f>
        <v>4.5467257508296832E-2</v>
      </c>
      <c r="AE100" s="20">
        <f t="shared" ref="AE100:AE113" si="40">3.14/3*SQRT(1-AD100/2/3.14)</f>
        <v>1.0428708456154403</v>
      </c>
      <c r="AF100" s="20">
        <f t="shared" ref="AF100:AF113" si="41">COS(AC100+AD100/2)*COS(AD100/2)</f>
        <v>8.4670000000000037E-2</v>
      </c>
      <c r="AG100" s="20">
        <f t="shared" ref="AG100:AG113" si="42">SIN(AC100+AD100/2)*COS(AD100/2)</f>
        <v>0.99614971879286596</v>
      </c>
      <c r="AH100" s="20">
        <f t="shared" ref="AH100:AH113" si="43">COS(AD100/2)</f>
        <v>0.99974160219083907</v>
      </c>
      <c r="AI100" s="20">
        <f t="shared" ref="AI100:AI113" si="44">SQRT(AE100^2-AH100^2)</f>
        <v>0.29681025838666275</v>
      </c>
      <c r="AJ100" s="21">
        <f t="shared" ref="AJ100:AJ113" si="45">AF100/AE100</f>
        <v>8.1189344160860918E-2</v>
      </c>
      <c r="AK100" s="21">
        <f t="shared" ref="AK100:AK113" si="46">(AB100+0.06)/(AB100+0.069)</f>
        <v>0.93644582377546881</v>
      </c>
    </row>
    <row r="101" spans="8:37" ht="19.5" thickBot="1">
      <c r="I101" s="8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AA101" s="22">
        <f t="shared" si="37"/>
        <v>11.299999999999999</v>
      </c>
      <c r="AB101" s="20">
        <f t="shared" si="35"/>
        <v>0.14394904458598726</v>
      </c>
      <c r="AC101" s="20">
        <f t="shared" si="38"/>
        <v>1.4090114813811032</v>
      </c>
      <c r="AD101" s="20">
        <f t="shared" si="39"/>
        <v>4.5744600494795895E-2</v>
      </c>
      <c r="AE101" s="20">
        <f t="shared" si="40"/>
        <v>1.0428476493196228</v>
      </c>
      <c r="AF101" s="20">
        <f t="shared" si="41"/>
        <v>0.13843000000000008</v>
      </c>
      <c r="AG101" s="20">
        <f t="shared" si="42"/>
        <v>0.99010811743007232</v>
      </c>
      <c r="AH101" s="20">
        <f t="shared" si="43"/>
        <v>0.99973844034373405</v>
      </c>
      <c r="AI101" s="20">
        <f t="shared" si="44"/>
        <v>0.29673939844675357</v>
      </c>
      <c r="AJ101" s="21">
        <f t="shared" si="45"/>
        <v>0.13274230429566095</v>
      </c>
      <c r="AK101" s="21">
        <f t="shared" si="46"/>
        <v>0.95773636825890585</v>
      </c>
    </row>
    <row r="102" spans="8:37" ht="21" thickBot="1">
      <c r="H102">
        <v>0.79</v>
      </c>
      <c r="I102" s="9" t="s">
        <v>14</v>
      </c>
      <c r="J102" s="24">
        <f>205/$H$85*(SIN($H$85+J93-PI()/6)-SIN(J93-PI()/6))</f>
        <v>197.97889611029478</v>
      </c>
      <c r="K102" s="24">
        <f t="shared" ref="K102:U102" si="47">205/$H$85*(SIN($H$85+K93-PI()/6)-SIN(K93-PI()/6))</f>
        <v>184.45101734062837</v>
      </c>
      <c r="L102" s="24">
        <f t="shared" si="47"/>
        <v>158.36577548457026</v>
      </c>
      <c r="M102" s="24">
        <f t="shared" si="47"/>
        <v>121.49904501495094</v>
      </c>
      <c r="N102" s="24">
        <f t="shared" si="47"/>
        <v>76.360700515222703</v>
      </c>
      <c r="O102" s="24">
        <f t="shared" si="47"/>
        <v>26.023745263838663</v>
      </c>
      <c r="P102" s="24">
        <f t="shared" si="47"/>
        <v>-26.084897793107132</v>
      </c>
      <c r="Q102" s="24">
        <f t="shared" si="47"/>
        <v>-76.417689800911774</v>
      </c>
      <c r="R102" s="24">
        <f t="shared" si="47"/>
        <v>-121.5479912457005</v>
      </c>
      <c r="S102" s="24">
        <f t="shared" si="47"/>
        <v>-158.40334641748956</v>
      </c>
      <c r="T102" s="24">
        <f t="shared" si="47"/>
        <v>-184.47465515926868</v>
      </c>
      <c r="U102" s="24">
        <f t="shared" si="47"/>
        <v>-190.20274768388089</v>
      </c>
      <c r="AA102" s="22">
        <f t="shared" si="37"/>
        <v>16.899999999999999</v>
      </c>
      <c r="AB102" s="20">
        <f t="shared" si="35"/>
        <v>0.21528662420382164</v>
      </c>
      <c r="AC102" s="20">
        <f t="shared" si="38"/>
        <v>1.3542683253513854</v>
      </c>
      <c r="AD102" s="20">
        <f t="shared" si="39"/>
        <v>4.6165108171614788E-2</v>
      </c>
      <c r="AE102" s="20">
        <f t="shared" si="40"/>
        <v>1.0428124780915291</v>
      </c>
      <c r="AF102" s="20">
        <f t="shared" si="41"/>
        <v>0.19219000000000017</v>
      </c>
      <c r="AG102" s="20">
        <f t="shared" si="42"/>
        <v>0.98108628275853593</v>
      </c>
      <c r="AH102" s="20">
        <f t="shared" si="43"/>
        <v>0.99973360967657887</v>
      </c>
      <c r="AI102" s="20">
        <f t="shared" si="44"/>
        <v>0.29663205178542951</v>
      </c>
      <c r="AJ102" s="21">
        <f t="shared" si="45"/>
        <v>0.18429967423455723</v>
      </c>
      <c r="AK102" s="21">
        <f t="shared" si="46"/>
        <v>0.96834180987161966</v>
      </c>
    </row>
    <row r="103" spans="8:37" ht="21" thickBot="1">
      <c r="I103" s="9" t="s">
        <v>15</v>
      </c>
      <c r="J103" s="24">
        <f>1086.7*SIN($H$85/2)*SIN($H$85/2-PI()/6+J93)*(1-$H$85/2*COS($H$85/2)/SIN($H$85/2))</f>
        <v>-2.8879761812770015</v>
      </c>
      <c r="K103" s="24">
        <f t="shared" ref="K103:U103" si="48">1086.7*SIN($H$85/2)*SIN($H$85/2-PI()/6+K93)*(1-$H$85/2*COS($H$85/2)/SIN($H$85/2))</f>
        <v>-8.425882103242115</v>
      </c>
      <c r="L103" s="24">
        <f t="shared" si="48"/>
        <v>-13.390156811787826</v>
      </c>
      <c r="M103" s="24">
        <f t="shared" si="48"/>
        <v>-17.442834158098211</v>
      </c>
      <c r="N103" s="24">
        <f t="shared" si="48"/>
        <v>-20.308009234499941</v>
      </c>
      <c r="O103" s="24">
        <f t="shared" si="48"/>
        <v>-21.790621887575625</v>
      </c>
      <c r="P103" s="24">
        <f t="shared" si="48"/>
        <v>-21.789736347658202</v>
      </c>
      <c r="Q103" s="24">
        <f t="shared" si="48"/>
        <v>-20.305412902006744</v>
      </c>
      <c r="R103" s="24">
        <f t="shared" si="48"/>
        <v>-17.438703790470214</v>
      </c>
      <c r="S103" s="24">
        <f t="shared" si="48"/>
        <v>-13.384773603060896</v>
      </c>
      <c r="T103" s="24">
        <f t="shared" si="48"/>
        <v>-8.4196125404518103</v>
      </c>
      <c r="U103" s="24">
        <f t="shared" si="48"/>
        <v>-6.7005761741456498</v>
      </c>
      <c r="AA103" s="22">
        <f t="shared" si="37"/>
        <v>22.5</v>
      </c>
      <c r="AB103" s="20">
        <f t="shared" si="35"/>
        <v>0.28662420382165604</v>
      </c>
      <c r="AC103" s="20">
        <f t="shared" si="38"/>
        <v>1.2988570006788887</v>
      </c>
      <c r="AD103" s="20">
        <f t="shared" si="39"/>
        <v>4.6740676708723283E-2</v>
      </c>
      <c r="AE103" s="20">
        <f t="shared" si="40"/>
        <v>1.0427643356625218</v>
      </c>
      <c r="AF103" s="20">
        <f t="shared" si="41"/>
        <v>0.24595000000000025</v>
      </c>
      <c r="AG103" s="20">
        <f t="shared" si="42"/>
        <v>0.96900078648721433</v>
      </c>
      <c r="AH103" s="20">
        <f t="shared" si="43"/>
        <v>0.99972692607173486</v>
      </c>
      <c r="AI103" s="20">
        <f t="shared" si="44"/>
        <v>0.29648529983265676</v>
      </c>
      <c r="AJ103" s="21">
        <f t="shared" si="45"/>
        <v>0.23586345599721301</v>
      </c>
      <c r="AK103" s="21">
        <f t="shared" si="46"/>
        <v>0.97469238622320131</v>
      </c>
    </row>
    <row r="104" spans="8:37" ht="23.25" thickBot="1">
      <c r="I104" s="9" t="s">
        <v>16</v>
      </c>
      <c r="J104" s="24">
        <f>J102/2.664</f>
        <v>74.31640244380435</v>
      </c>
      <c r="K104" s="24">
        <f t="shared" ref="K104:U104" si="49">K102/2.664</f>
        <v>69.238369872608246</v>
      </c>
      <c r="L104" s="24">
        <f t="shared" si="49"/>
        <v>59.446612419132975</v>
      </c>
      <c r="M104" s="24">
        <f t="shared" si="49"/>
        <v>45.607749630236839</v>
      </c>
      <c r="N104" s="24">
        <f t="shared" si="49"/>
        <v>28.663926619828342</v>
      </c>
      <c r="O104" s="24">
        <f t="shared" si="49"/>
        <v>9.7686731470865844</v>
      </c>
      <c r="P104" s="24">
        <f t="shared" si="49"/>
        <v>-9.7916283007158906</v>
      </c>
      <c r="Q104" s="24">
        <f t="shared" si="49"/>
        <v>-28.685318994336249</v>
      </c>
      <c r="R104" s="24">
        <f t="shared" si="49"/>
        <v>-45.626122839977661</v>
      </c>
      <c r="S104" s="24">
        <f t="shared" si="49"/>
        <v>-59.460715622180764</v>
      </c>
      <c r="T104" s="24">
        <f t="shared" si="49"/>
        <v>-69.247242927653403</v>
      </c>
      <c r="U104" s="24">
        <f t="shared" si="49"/>
        <v>-71.397427809264599</v>
      </c>
      <c r="AA104" s="22">
        <f t="shared" si="37"/>
        <v>28.1</v>
      </c>
      <c r="AB104" s="20">
        <f t="shared" si="35"/>
        <v>0.35796178343949048</v>
      </c>
      <c r="AC104" s="20">
        <f t="shared" si="38"/>
        <v>1.2425748061845552</v>
      </c>
      <c r="AD104" s="20">
        <f t="shared" si="39"/>
        <v>4.7488549642776379E-2</v>
      </c>
      <c r="AE104" s="20">
        <f t="shared" si="40"/>
        <v>1.042701777811472</v>
      </c>
      <c r="AF104" s="20">
        <f t="shared" si="41"/>
        <v>0.29971000000000003</v>
      </c>
      <c r="AG104" s="20">
        <f t="shared" si="42"/>
        <v>0.95373488520579819</v>
      </c>
      <c r="AH104" s="20">
        <f t="shared" si="43"/>
        <v>0.99971811795051368</v>
      </c>
      <c r="AI104" s="20">
        <f t="shared" si="44"/>
        <v>0.29629492417638065</v>
      </c>
      <c r="AJ104" s="21">
        <f t="shared" si="45"/>
        <v>0.2874359729481441</v>
      </c>
      <c r="AK104" s="21">
        <f t="shared" si="46"/>
        <v>0.97892083003893604</v>
      </c>
    </row>
    <row r="105" spans="8:37" ht="19.5" thickBot="1">
      <c r="I105" s="8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AA105" s="22">
        <f t="shared" si="37"/>
        <v>33.700000000000003</v>
      </c>
      <c r="AB105" s="20">
        <f t="shared" si="35"/>
        <v>0.42929936305732486</v>
      </c>
      <c r="AC105" s="20">
        <f t="shared" si="38"/>
        <v>1.1851910904752292</v>
      </c>
      <c r="AD105" s="20">
        <f t="shared" si="39"/>
        <v>4.8432867509213384E-2</v>
      </c>
      <c r="AE105" s="20">
        <f t="shared" si="40"/>
        <v>1.0426227824316976</v>
      </c>
      <c r="AF105" s="20">
        <f t="shared" si="41"/>
        <v>0.35347000000000006</v>
      </c>
      <c r="AG105" s="20">
        <f t="shared" si="42"/>
        <v>0.93513241739490649</v>
      </c>
      <c r="AH105" s="20">
        <f t="shared" si="43"/>
        <v>0.99970679649727379</v>
      </c>
      <c r="AI105" s="20">
        <f t="shared" si="44"/>
        <v>0.29605504130612859</v>
      </c>
      <c r="AJ105" s="21">
        <f t="shared" si="45"/>
        <v>0.33902002330661324</v>
      </c>
      <c r="AK105" s="21">
        <f t="shared" si="46"/>
        <v>0.98193856812342617</v>
      </c>
    </row>
    <row r="106" spans="8:37" ht="21" thickBot="1">
      <c r="H106">
        <v>1.05</v>
      </c>
      <c r="I106" s="9" t="s">
        <v>14</v>
      </c>
      <c r="J106" s="24">
        <f>205/$H$89*(SIN($H$89+J93-PI()/6)-SIN(J93-PI()/6))</f>
        <v>195.71143321175043</v>
      </c>
      <c r="K106" s="24">
        <f t="shared" ref="K106:U106" si="50">205/$H$89*(SIN($H$89+K93-PI()/6)-SIN(K93-PI()/6))</f>
        <v>188.95912302290438</v>
      </c>
      <c r="L106" s="24">
        <f t="shared" si="50"/>
        <v>169.34253943239511</v>
      </c>
      <c r="M106" s="24">
        <f t="shared" si="50"/>
        <v>138.19717283876912</v>
      </c>
      <c r="N106" s="24">
        <f t="shared" si="50"/>
        <v>97.643389301340164</v>
      </c>
      <c r="O106" s="24">
        <f t="shared" si="50"/>
        <v>50.442076733597069</v>
      </c>
      <c r="P106" s="24">
        <f t="shared" si="50"/>
        <v>-0.19331541531595914</v>
      </c>
      <c r="Q106" s="24">
        <f t="shared" si="50"/>
        <v>-50.815546715916206</v>
      </c>
      <c r="R106" s="24">
        <f t="shared" si="50"/>
        <v>-97.978272724838646</v>
      </c>
      <c r="S106" s="24">
        <f t="shared" si="50"/>
        <v>-138.47067095285644</v>
      </c>
      <c r="T106" s="24">
        <f t="shared" si="50"/>
        <v>-169.53603257765403</v>
      </c>
      <c r="U106" s="24">
        <f t="shared" si="50"/>
        <v>-177.08648106503776</v>
      </c>
      <c r="AA106" s="22">
        <f t="shared" si="37"/>
        <v>39.300000000000004</v>
      </c>
      <c r="AB106" s="20">
        <f t="shared" si="35"/>
        <v>0.50063694267515924</v>
      </c>
      <c r="AC106" s="20">
        <f t="shared" si="38"/>
        <v>1.1264364612046889</v>
      </c>
      <c r="AD106" s="20">
        <f t="shared" si="39"/>
        <v>4.9607078917659475E-2</v>
      </c>
      <c r="AE106" s="20">
        <f t="shared" si="40"/>
        <v>1.0425245473315283</v>
      </c>
      <c r="AF106" s="20">
        <f t="shared" si="41"/>
        <v>0.40723000000000009</v>
      </c>
      <c r="AG106" s="20">
        <f t="shared" si="42"/>
        <v>0.91298884860843987</v>
      </c>
      <c r="AH106" s="20">
        <f t="shared" si="43"/>
        <v>0.9996924079852586</v>
      </c>
      <c r="AI106" s="20">
        <f t="shared" si="44"/>
        <v>0.29575753786749587</v>
      </c>
      <c r="AJ106" s="21">
        <f t="shared" si="45"/>
        <v>0.39061909961003421</v>
      </c>
      <c r="AK106" s="21">
        <f t="shared" si="46"/>
        <v>0.98420046291637298</v>
      </c>
    </row>
    <row r="107" spans="8:37" ht="21" thickBot="1">
      <c r="I107" s="9" t="s">
        <v>15</v>
      </c>
      <c r="J107" s="24">
        <v>0</v>
      </c>
      <c r="K107" s="24">
        <f>1086.7*SIN($H$89/2)*SIN($H$89/2-PI()/6+K93)*(1-$H$89/2*COS($H$89/2)/SIN($H$89/2))</f>
        <v>-13.277384374324528</v>
      </c>
      <c r="L107" s="24">
        <f t="shared" ref="L107:U107" si="51">1086.7*SIN($H$89/2)*SIN($H$89/2-PI()/6+L93)*(1-$H$89/2*COS($H$89/2)/SIN($H$89/2))</f>
        <v>-25.559886198667613</v>
      </c>
      <c r="M107" s="24">
        <f t="shared" si="51"/>
        <v>-36.102279586250035</v>
      </c>
      <c r="N107" s="24">
        <f t="shared" si="51"/>
        <v>-44.18684194884132</v>
      </c>
      <c r="O107" s="24">
        <f t="shared" si="51"/>
        <v>-49.263179005914644</v>
      </c>
      <c r="P107" s="24">
        <f t="shared" si="51"/>
        <v>-50.985695441739921</v>
      </c>
      <c r="Q107" s="24">
        <f t="shared" si="51"/>
        <v>-49.237122917986461</v>
      </c>
      <c r="R107" s="24">
        <f t="shared" si="51"/>
        <v>-44.136503662668176</v>
      </c>
      <c r="S107" s="24">
        <f t="shared" si="51"/>
        <v>-36.031086115386742</v>
      </c>
      <c r="T107" s="24">
        <f t="shared" si="51"/>
        <v>-25.472684370612885</v>
      </c>
      <c r="U107" s="24">
        <f t="shared" si="51"/>
        <v>-21.707999522250134</v>
      </c>
      <c r="AA107" s="22">
        <f t="shared" si="37"/>
        <v>44.900000000000006</v>
      </c>
      <c r="AB107" s="20">
        <f t="shared" si="35"/>
        <v>0.57197452229299373</v>
      </c>
      <c r="AC107" s="20">
        <f t="shared" si="38"/>
        <v>1.0659876389002196</v>
      </c>
      <c r="AD107" s="20">
        <f t="shared" si="39"/>
        <v>5.1057736061271619E-2</v>
      </c>
      <c r="AE107" s="20">
        <f t="shared" si="40"/>
        <v>1.042403171862649</v>
      </c>
      <c r="AF107" s="20">
        <f t="shared" si="41"/>
        <v>0.46099000000000007</v>
      </c>
      <c r="AG107" s="20">
        <f t="shared" si="42"/>
        <v>0.88703812678248106</v>
      </c>
      <c r="AH107" s="20">
        <f t="shared" si="43"/>
        <v>0.99967415614577781</v>
      </c>
      <c r="AI107" s="20">
        <f t="shared" si="44"/>
        <v>0.29539118850016222</v>
      </c>
      <c r="AJ107" s="21">
        <f t="shared" si="45"/>
        <v>0.44223771803789358</v>
      </c>
      <c r="AK107" s="21">
        <f t="shared" si="46"/>
        <v>0.98595888028777856</v>
      </c>
    </row>
    <row r="108" spans="8:37" ht="23.25" thickBot="1">
      <c r="I108" s="10" t="s">
        <v>16</v>
      </c>
      <c r="J108" s="24">
        <f>J106/2.664</f>
        <v>73.465252707113521</v>
      </c>
      <c r="K108" s="24">
        <f t="shared" ref="K108:U108" si="52">K106/2.664</f>
        <v>70.930601735324458</v>
      </c>
      <c r="L108" s="24">
        <f t="shared" si="52"/>
        <v>63.567019306454618</v>
      </c>
      <c r="M108" s="24">
        <f t="shared" si="52"/>
        <v>51.875815630168589</v>
      </c>
      <c r="N108" s="24">
        <f t="shared" si="52"/>
        <v>36.652923911914478</v>
      </c>
      <c r="O108" s="24">
        <f t="shared" si="52"/>
        <v>18.934713488587487</v>
      </c>
      <c r="P108" s="24">
        <f t="shared" si="52"/>
        <v>-7.2565846590074742E-2</v>
      </c>
      <c r="Q108" s="24">
        <f t="shared" si="52"/>
        <v>-19.074904923391969</v>
      </c>
      <c r="R108" s="24">
        <f t="shared" si="52"/>
        <v>-36.778630902717211</v>
      </c>
      <c r="S108" s="24">
        <f t="shared" si="52"/>
        <v>-51.97848008740857</v>
      </c>
      <c r="T108" s="24">
        <f t="shared" si="52"/>
        <v>-63.639651868488748</v>
      </c>
      <c r="U108" s="24">
        <f t="shared" si="52"/>
        <v>-66.473904303692848</v>
      </c>
      <c r="AA108" s="22">
        <f t="shared" si="37"/>
        <v>50.500000000000007</v>
      </c>
      <c r="AB108" s="20">
        <f t="shared" si="35"/>
        <v>0.6433121019108281</v>
      </c>
      <c r="AC108" s="20">
        <f t="shared" si="38"/>
        <v>1.0034452820991917</v>
      </c>
      <c r="AD108" s="20">
        <f t="shared" si="39"/>
        <v>5.2850632452422275E-2</v>
      </c>
      <c r="AE108" s="20">
        <f t="shared" si="40"/>
        <v>1.0422531419450893</v>
      </c>
      <c r="AF108" s="20">
        <f t="shared" si="41"/>
        <v>0.51474999999999993</v>
      </c>
      <c r="AG108" s="20">
        <f t="shared" si="42"/>
        <v>0.85693307946824882</v>
      </c>
      <c r="AH108" s="20">
        <f t="shared" si="43"/>
        <v>0.99965087164816491</v>
      </c>
      <c r="AI108" s="20">
        <f t="shared" si="44"/>
        <v>0.29494024260428542</v>
      </c>
      <c r="AJ108" s="21">
        <f t="shared" si="45"/>
        <v>0.49388193643566808</v>
      </c>
      <c r="AK108" s="21">
        <f t="shared" si="46"/>
        <v>0.98736508901665887</v>
      </c>
    </row>
    <row r="109" spans="8:37" ht="19.5" thickBot="1">
      <c r="AA109" s="22">
        <f t="shared" si="37"/>
        <v>56.100000000000009</v>
      </c>
      <c r="AB109" s="20">
        <f t="shared" si="35"/>
        <v>0.71464968152866248</v>
      </c>
      <c r="AC109" s="20">
        <f t="shared" si="38"/>
        <v>0.93830002590903105</v>
      </c>
      <c r="AD109" s="20">
        <f t="shared" si="39"/>
        <v>5.5081124536893067E-2</v>
      </c>
      <c r="AE109" s="20">
        <f t="shared" si="40"/>
        <v>1.0420664637833315</v>
      </c>
      <c r="AF109" s="20">
        <f t="shared" si="41"/>
        <v>0.56851000000000018</v>
      </c>
      <c r="AG109" s="20">
        <f t="shared" si="42"/>
        <v>0.82221535443934346</v>
      </c>
      <c r="AH109" s="20">
        <f t="shared" si="43"/>
        <v>0.99962078268502164</v>
      </c>
      <c r="AI109" s="20">
        <f t="shared" si="44"/>
        <v>0.29438207446460124</v>
      </c>
      <c r="AJ109" s="21">
        <f t="shared" si="45"/>
        <v>0.54556021113659592</v>
      </c>
      <c r="AK109" s="21">
        <f t="shared" si="46"/>
        <v>0.98851527638926151</v>
      </c>
    </row>
    <row r="110" spans="8:37" ht="19.5" thickBot="1">
      <c r="AA110" s="22">
        <f t="shared" si="37"/>
        <v>61.70000000000001</v>
      </c>
      <c r="AB110" s="20">
        <f t="shared" si="35"/>
        <v>0.78598726114649697</v>
      </c>
      <c r="AC110" s="20">
        <f t="shared" si="38"/>
        <v>0.86987772596838131</v>
      </c>
      <c r="AD110" s="20">
        <f t="shared" si="39"/>
        <v>5.7892407471831997E-2</v>
      </c>
      <c r="AE110" s="20">
        <f t="shared" si="40"/>
        <v>1.0418311294313181</v>
      </c>
      <c r="AF110" s="20">
        <f t="shared" si="41"/>
        <v>0.62227000000000021</v>
      </c>
      <c r="AG110" s="20">
        <f t="shared" si="42"/>
        <v>0.78226747240246974</v>
      </c>
      <c r="AH110" s="20">
        <f t="shared" si="43"/>
        <v>0.99958108789579903</v>
      </c>
      <c r="AI110" s="20">
        <f t="shared" si="44"/>
        <v>0.29368307914006003</v>
      </c>
      <c r="AJ110" s="21">
        <f t="shared" si="45"/>
        <v>0.59728489811939611</v>
      </c>
      <c r="AK110" s="21">
        <f t="shared" si="46"/>
        <v>0.98947352737404348</v>
      </c>
    </row>
    <row r="111" spans="8:37" ht="19.5" thickBot="1">
      <c r="AA111" s="22">
        <f t="shared" si="37"/>
        <v>67.300000000000011</v>
      </c>
      <c r="AB111" s="20">
        <f t="shared" si="35"/>
        <v>0.85732484076433135</v>
      </c>
      <c r="AC111" s="20">
        <f t="shared" si="38"/>
        <v>0.79724552956454364</v>
      </c>
      <c r="AD111" s="20">
        <f t="shared" si="39"/>
        <v>6.1510099557219533E-2</v>
      </c>
      <c r="AE111" s="20">
        <f t="shared" si="40"/>
        <v>1.0415282117955948</v>
      </c>
      <c r="AF111" s="20">
        <f t="shared" si="41"/>
        <v>0.67603000000000013</v>
      </c>
      <c r="AG111" s="20">
        <f t="shared" si="42"/>
        <v>0.73623220807079981</v>
      </c>
      <c r="AH111" s="20">
        <f t="shared" si="43"/>
        <v>0.99952710073354467</v>
      </c>
      <c r="AI111" s="20">
        <f t="shared" si="44"/>
        <v>0.29279103617652635</v>
      </c>
      <c r="AJ111" s="21">
        <f t="shared" si="45"/>
        <v>0.64907507290131328</v>
      </c>
      <c r="AK111" s="21">
        <f t="shared" si="46"/>
        <v>0.9902841858450282</v>
      </c>
    </row>
    <row r="112" spans="8:37" ht="19.5" thickBot="1">
      <c r="AA112" s="22">
        <f>AA113-5.6</f>
        <v>72.900000000000006</v>
      </c>
      <c r="AB112" s="20">
        <f t="shared" si="35"/>
        <v>0.92866242038216573</v>
      </c>
      <c r="AC112" s="20">
        <f t="shared" si="38"/>
        <v>0.71903755852927764</v>
      </c>
      <c r="AD112" s="20">
        <f t="shared" si="39"/>
        <v>6.6313625268101584E-2</v>
      </c>
      <c r="AE112" s="20">
        <f t="shared" si="40"/>
        <v>1.0411258653938629</v>
      </c>
      <c r="AF112" s="20">
        <f t="shared" si="41"/>
        <v>0.72979000000000005</v>
      </c>
      <c r="AG112" s="20">
        <f t="shared" si="42"/>
        <v>0.68286717924605356</v>
      </c>
      <c r="AH112" s="20">
        <f t="shared" si="43"/>
        <v>0.99945036324545</v>
      </c>
      <c r="AI112" s="20">
        <f t="shared" si="44"/>
        <v>0.29161968212152256</v>
      </c>
      <c r="AJ112" s="21">
        <f t="shared" si="45"/>
        <v>0.70096231806124332</v>
      </c>
      <c r="AK112" s="21">
        <f t="shared" si="46"/>
        <v>0.99097891248970515</v>
      </c>
    </row>
    <row r="113" spans="2:37" ht="18.75">
      <c r="AA113" s="23">
        <v>78.5</v>
      </c>
      <c r="AB113" s="20">
        <f>AA113/78.5</f>
        <v>1</v>
      </c>
      <c r="AC113" s="20">
        <f t="shared" si="38"/>
        <v>0.63309540251072327</v>
      </c>
      <c r="AD113" s="20">
        <f t="shared" si="39"/>
        <v>7.3001906532516148E-2</v>
      </c>
      <c r="AE113" s="20">
        <f t="shared" si="40"/>
        <v>1.0405653915457025</v>
      </c>
      <c r="AF113" s="20">
        <f t="shared" si="41"/>
        <v>0.78355000000000008</v>
      </c>
      <c r="AG113" s="20">
        <f t="shared" si="42"/>
        <v>0.62025613217233411</v>
      </c>
      <c r="AH113" s="20">
        <f t="shared" si="43"/>
        <v>0.99933391416352124</v>
      </c>
      <c r="AI113" s="20">
        <f t="shared" si="44"/>
        <v>0.29001389981391751</v>
      </c>
      <c r="AJ113" s="21">
        <f t="shared" si="45"/>
        <v>0.75300409408781099</v>
      </c>
      <c r="AK113" s="21">
        <f t="shared" si="46"/>
        <v>0.99158091674462123</v>
      </c>
    </row>
    <row r="114" spans="2:37" ht="18.75">
      <c r="AA114" s="12"/>
      <c r="AB114" s="12"/>
      <c r="AC114" s="12"/>
      <c r="AD114" s="12"/>
      <c r="AE114" s="12"/>
      <c r="AF114" s="12"/>
      <c r="AG114" s="12"/>
      <c r="AH114" s="12"/>
      <c r="AI114" s="12"/>
      <c r="AJ114" s="13"/>
      <c r="AK114" s="13"/>
    </row>
    <row r="115" spans="2:37" ht="18.75">
      <c r="AA115" s="12"/>
      <c r="AB115" s="12"/>
      <c r="AC115" s="12"/>
      <c r="AD115" s="12"/>
      <c r="AE115" s="12"/>
      <c r="AF115" s="12"/>
      <c r="AG115" s="12"/>
      <c r="AH115" s="12"/>
      <c r="AI115" s="12"/>
      <c r="AJ115" s="13"/>
      <c r="AK115" s="13"/>
    </row>
    <row r="119" spans="2:37">
      <c r="C119">
        <v>360</v>
      </c>
      <c r="D119">
        <f>165+180</f>
        <v>345</v>
      </c>
      <c r="E119">
        <f>D119-15</f>
        <v>330</v>
      </c>
      <c r="F119">
        <f t="shared" ref="F119:M119" si="53">E119-15</f>
        <v>315</v>
      </c>
      <c r="G119">
        <f t="shared" si="53"/>
        <v>300</v>
      </c>
      <c r="H119">
        <f t="shared" si="53"/>
        <v>285</v>
      </c>
      <c r="I119">
        <f t="shared" si="53"/>
        <v>270</v>
      </c>
      <c r="J119">
        <f t="shared" si="53"/>
        <v>255</v>
      </c>
      <c r="K119">
        <f t="shared" si="53"/>
        <v>240</v>
      </c>
      <c r="L119">
        <f t="shared" si="53"/>
        <v>225</v>
      </c>
      <c r="M119">
        <f t="shared" si="53"/>
        <v>210</v>
      </c>
      <c r="N119">
        <v>205</v>
      </c>
    </row>
    <row r="120" spans="2:37">
      <c r="B120" s="24"/>
      <c r="C120" s="24">
        <f t="shared" ref="C120:N120" si="54">C119*3.14/180</f>
        <v>6.28</v>
      </c>
      <c r="D120" s="24">
        <f t="shared" si="54"/>
        <v>6.0183333333333326</v>
      </c>
      <c r="E120" s="24">
        <f t="shared" si="54"/>
        <v>5.7566666666666668</v>
      </c>
      <c r="F120" s="24">
        <f t="shared" si="54"/>
        <v>5.4950000000000001</v>
      </c>
      <c r="G120" s="24">
        <f t="shared" si="54"/>
        <v>5.2333333333333334</v>
      </c>
      <c r="H120" s="24">
        <f t="shared" si="54"/>
        <v>4.9716666666666676</v>
      </c>
      <c r="I120" s="24">
        <f t="shared" si="54"/>
        <v>4.71</v>
      </c>
      <c r="J120" s="24">
        <f t="shared" si="54"/>
        <v>4.4483333333333333</v>
      </c>
      <c r="K120" s="24">
        <f t="shared" si="54"/>
        <v>4.1866666666666665</v>
      </c>
      <c r="L120" s="24">
        <f t="shared" si="54"/>
        <v>3.9249999999999998</v>
      </c>
      <c r="M120" s="24">
        <f t="shared" si="54"/>
        <v>3.6633333333333331</v>
      </c>
      <c r="N120" s="24">
        <f t="shared" si="54"/>
        <v>3.5761111111111115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E10" sqref="E10:F46"/>
    </sheetView>
  </sheetViews>
  <sheetFormatPr defaultRowHeight="15"/>
  <sheetData>
    <row r="1" spans="1:6" ht="15.75" thickBot="1"/>
    <row r="2" spans="1:6" ht="39.75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5" spans="1:6">
      <c r="A5">
        <v>0</v>
      </c>
      <c r="B5">
        <f>277.19*COS(A5*PI()/180)</f>
        <v>277.19</v>
      </c>
      <c r="C5">
        <f>277.19*COS(A5*PI()/180)-39.8</f>
        <v>237.39</v>
      </c>
    </row>
    <row r="6" spans="1:6">
      <c r="A6">
        <f>A5+5</f>
        <v>5</v>
      </c>
      <c r="B6">
        <f t="shared" ref="B6:B46" si="0">277.19*COS(A6*PI()/180)</f>
        <v>276.13520836405092</v>
      </c>
      <c r="C6">
        <f t="shared" ref="C6:C46" si="1">277.19*COS(A6*PI()/180)-39.8</f>
        <v>236.33520836405091</v>
      </c>
    </row>
    <row r="7" spans="1:6">
      <c r="A7">
        <f t="shared" ref="A7:A46" si="2">A6+5</f>
        <v>10</v>
      </c>
      <c r="B7">
        <f t="shared" si="0"/>
        <v>272.97886105745391</v>
      </c>
      <c r="C7">
        <f t="shared" si="1"/>
        <v>233.1788610574539</v>
      </c>
    </row>
    <row r="8" spans="1:6">
      <c r="A8">
        <f t="shared" si="2"/>
        <v>15</v>
      </c>
      <c r="B8">
        <f t="shared" si="0"/>
        <v>267.74497978906686</v>
      </c>
      <c r="C8">
        <f t="shared" si="1"/>
        <v>227.94497978906685</v>
      </c>
    </row>
    <row r="9" spans="1:6">
      <c r="A9">
        <f t="shared" si="2"/>
        <v>20</v>
      </c>
      <c r="B9">
        <f t="shared" si="0"/>
        <v>260.47339755564593</v>
      </c>
      <c r="C9">
        <f t="shared" si="1"/>
        <v>220.67339755564592</v>
      </c>
    </row>
    <row r="10" spans="1:6">
      <c r="A10">
        <f t="shared" si="2"/>
        <v>25</v>
      </c>
      <c r="B10">
        <f t="shared" si="0"/>
        <v>251.21945548868899</v>
      </c>
      <c r="C10">
        <f t="shared" si="1"/>
        <v>211.41945548868898</v>
      </c>
      <c r="D10">
        <v>180</v>
      </c>
      <c r="E10">
        <f>277.19*COS(D10*PI()/180)</f>
        <v>-277.19</v>
      </c>
      <c r="F10">
        <f>277.19*COS(D10*PI()/180)+39.8</f>
        <v>-237.39</v>
      </c>
    </row>
    <row r="11" spans="1:6">
      <c r="A11">
        <f t="shared" si="2"/>
        <v>30</v>
      </c>
      <c r="B11">
        <f t="shared" si="0"/>
        <v>240.05358167500856</v>
      </c>
      <c r="C11">
        <f t="shared" si="1"/>
        <v>200.25358167500855</v>
      </c>
      <c r="D11">
        <f>D10-5</f>
        <v>175</v>
      </c>
      <c r="E11">
        <f t="shared" ref="E11:E46" si="3">277.19*COS(D11*PI()/180)</f>
        <v>-276.13520836405092</v>
      </c>
      <c r="F11">
        <f t="shared" ref="F11:F46" si="4">277.19*COS(D11*PI()/180)+39.8</f>
        <v>-236.33520836405091</v>
      </c>
    </row>
    <row r="12" spans="1:6">
      <c r="A12">
        <f t="shared" si="2"/>
        <v>35</v>
      </c>
      <c r="B12">
        <f t="shared" si="0"/>
        <v>227.06075515646563</v>
      </c>
      <c r="C12">
        <f t="shared" si="1"/>
        <v>187.26075515646562</v>
      </c>
      <c r="D12">
        <f t="shared" ref="D12:D46" si="5">D11-5</f>
        <v>170</v>
      </c>
      <c r="E12">
        <f t="shared" si="3"/>
        <v>-272.97886105745391</v>
      </c>
      <c r="F12">
        <f t="shared" si="4"/>
        <v>-233.1788610574539</v>
      </c>
    </row>
    <row r="13" spans="1:6">
      <c r="A13">
        <f t="shared" si="2"/>
        <v>40</v>
      </c>
      <c r="B13">
        <f t="shared" si="0"/>
        <v>212.33985918814952</v>
      </c>
      <c r="C13">
        <f t="shared" si="1"/>
        <v>172.53985918814953</v>
      </c>
      <c r="D13">
        <f t="shared" si="5"/>
        <v>165</v>
      </c>
      <c r="E13">
        <f t="shared" si="3"/>
        <v>-267.7449797890668</v>
      </c>
      <c r="F13">
        <f t="shared" si="4"/>
        <v>-227.94497978906679</v>
      </c>
    </row>
    <row r="14" spans="1:6">
      <c r="A14">
        <f t="shared" si="2"/>
        <v>45</v>
      </c>
      <c r="B14">
        <f t="shared" si="0"/>
        <v>196.00292867709911</v>
      </c>
      <c r="C14">
        <f t="shared" si="1"/>
        <v>156.20292867709912</v>
      </c>
      <c r="D14">
        <f t="shared" si="5"/>
        <v>160</v>
      </c>
      <c r="E14">
        <f t="shared" si="3"/>
        <v>-260.47339755564593</v>
      </c>
      <c r="F14">
        <f t="shared" si="4"/>
        <v>-220.67339755564592</v>
      </c>
    </row>
    <row r="15" spans="1:6">
      <c r="A15">
        <f t="shared" si="2"/>
        <v>50</v>
      </c>
      <c r="B15">
        <f t="shared" si="0"/>
        <v>178.17429752901185</v>
      </c>
      <c r="C15">
        <f t="shared" si="1"/>
        <v>138.37429752901187</v>
      </c>
      <c r="D15">
        <f t="shared" si="5"/>
        <v>155</v>
      </c>
      <c r="E15">
        <f t="shared" si="3"/>
        <v>-251.21945548868899</v>
      </c>
      <c r="F15">
        <f t="shared" si="4"/>
        <v>-211.41945548868898</v>
      </c>
    </row>
    <row r="16" spans="1:6">
      <c r="A16">
        <f t="shared" si="2"/>
        <v>55</v>
      </c>
      <c r="B16">
        <f t="shared" si="0"/>
        <v>158.9896523921465</v>
      </c>
      <c r="C16">
        <f t="shared" si="1"/>
        <v>119.1896523921465</v>
      </c>
      <c r="D16">
        <f t="shared" si="5"/>
        <v>150</v>
      </c>
      <c r="E16">
        <f t="shared" si="3"/>
        <v>-240.05358167500856</v>
      </c>
      <c r="F16">
        <f t="shared" si="4"/>
        <v>-200.25358167500855</v>
      </c>
    </row>
    <row r="17" spans="1:6">
      <c r="A17">
        <f t="shared" si="2"/>
        <v>60</v>
      </c>
      <c r="B17">
        <f t="shared" si="0"/>
        <v>138.59500000000003</v>
      </c>
      <c r="C17">
        <f t="shared" si="1"/>
        <v>98.79500000000003</v>
      </c>
      <c r="D17">
        <f t="shared" si="5"/>
        <v>145</v>
      </c>
      <c r="E17">
        <f t="shared" si="3"/>
        <v>-227.06075515646558</v>
      </c>
      <c r="F17">
        <f t="shared" si="4"/>
        <v>-187.26075515646556</v>
      </c>
    </row>
    <row r="18" spans="1:6">
      <c r="A18">
        <f t="shared" si="2"/>
        <v>65</v>
      </c>
      <c r="B18">
        <f t="shared" si="0"/>
        <v>117.14555597190447</v>
      </c>
      <c r="C18">
        <f t="shared" si="1"/>
        <v>77.345555971904474</v>
      </c>
      <c r="D18">
        <f t="shared" si="5"/>
        <v>140</v>
      </c>
      <c r="E18">
        <f t="shared" si="3"/>
        <v>-212.33985918814949</v>
      </c>
      <c r="F18">
        <f t="shared" si="4"/>
        <v>-172.53985918814948</v>
      </c>
    </row>
    <row r="19" spans="1:6">
      <c r="A19">
        <f t="shared" si="2"/>
        <v>70</v>
      </c>
      <c r="B19">
        <f t="shared" si="0"/>
        <v>94.804563528442145</v>
      </c>
      <c r="C19">
        <f t="shared" si="1"/>
        <v>55.004563528442148</v>
      </c>
      <c r="D19">
        <f t="shared" si="5"/>
        <v>135</v>
      </c>
      <c r="E19">
        <f t="shared" si="3"/>
        <v>-196.00292867709908</v>
      </c>
      <c r="F19">
        <f t="shared" si="4"/>
        <v>-156.20292867709907</v>
      </c>
    </row>
    <row r="20" spans="1:6">
      <c r="A20">
        <f t="shared" si="2"/>
        <v>75</v>
      </c>
      <c r="B20">
        <f t="shared" si="0"/>
        <v>71.742051111967726</v>
      </c>
      <c r="C20">
        <f t="shared" si="1"/>
        <v>31.942051111967729</v>
      </c>
      <c r="D20">
        <f t="shared" si="5"/>
        <v>130</v>
      </c>
      <c r="E20">
        <f t="shared" si="3"/>
        <v>-178.17429752901185</v>
      </c>
      <c r="F20">
        <f t="shared" si="4"/>
        <v>-138.37429752901187</v>
      </c>
    </row>
    <row r="21" spans="1:6">
      <c r="A21">
        <f t="shared" si="2"/>
        <v>80</v>
      </c>
      <c r="B21">
        <f t="shared" si="0"/>
        <v>48.133538367496442</v>
      </c>
      <c r="C21">
        <f t="shared" si="1"/>
        <v>8.3335383674964447</v>
      </c>
      <c r="D21">
        <f t="shared" si="5"/>
        <v>125</v>
      </c>
      <c r="E21">
        <f t="shared" si="3"/>
        <v>-158.98965239214638</v>
      </c>
      <c r="F21">
        <f t="shared" si="4"/>
        <v>-119.18965239214639</v>
      </c>
    </row>
    <row r="22" spans="1:6">
      <c r="A22">
        <f t="shared" si="2"/>
        <v>85</v>
      </c>
      <c r="B22">
        <f t="shared" si="0"/>
        <v>24.158700332223358</v>
      </c>
      <c r="C22">
        <f t="shared" si="1"/>
        <v>-15.641299667776639</v>
      </c>
      <c r="D22">
        <f t="shared" si="5"/>
        <v>120</v>
      </c>
      <c r="E22">
        <f t="shared" si="3"/>
        <v>-138.59499999999994</v>
      </c>
      <c r="F22">
        <f t="shared" si="4"/>
        <v>-98.794999999999945</v>
      </c>
    </row>
    <row r="23" spans="1:6">
      <c r="A23">
        <f t="shared" si="2"/>
        <v>90</v>
      </c>
      <c r="B23">
        <f t="shared" si="0"/>
        <v>1.697994501080602E-14</v>
      </c>
      <c r="C23">
        <f t="shared" si="1"/>
        <v>-39.799999999999983</v>
      </c>
      <c r="D23">
        <f t="shared" si="5"/>
        <v>115</v>
      </c>
      <c r="E23">
        <f t="shared" si="3"/>
        <v>-117.14555597190444</v>
      </c>
      <c r="F23">
        <f t="shared" si="4"/>
        <v>-77.345555971904446</v>
      </c>
    </row>
    <row r="24" spans="1:6">
      <c r="A24">
        <f t="shared" si="2"/>
        <v>95</v>
      </c>
      <c r="B24">
        <f t="shared" si="0"/>
        <v>-24.158700332223386</v>
      </c>
      <c r="C24">
        <f t="shared" si="1"/>
        <v>-63.958700332223387</v>
      </c>
      <c r="D24">
        <f t="shared" si="5"/>
        <v>110</v>
      </c>
      <c r="E24">
        <f t="shared" si="3"/>
        <v>-94.804563528442117</v>
      </c>
      <c r="F24">
        <f t="shared" si="4"/>
        <v>-55.004563528442119</v>
      </c>
    </row>
    <row r="25" spans="1:6">
      <c r="A25">
        <f t="shared" si="2"/>
        <v>100</v>
      </c>
      <c r="B25">
        <f t="shared" si="0"/>
        <v>-48.133538367496413</v>
      </c>
      <c r="C25">
        <f t="shared" si="1"/>
        <v>-87.933538367496411</v>
      </c>
      <c r="D25">
        <f t="shared" si="5"/>
        <v>105</v>
      </c>
      <c r="E25">
        <f t="shared" si="3"/>
        <v>-71.742051111967754</v>
      </c>
      <c r="F25">
        <f t="shared" si="4"/>
        <v>-31.942051111967757</v>
      </c>
    </row>
    <row r="26" spans="1:6">
      <c r="A26">
        <f t="shared" si="2"/>
        <v>105</v>
      </c>
      <c r="B26">
        <f t="shared" si="0"/>
        <v>-71.742051111967754</v>
      </c>
      <c r="C26">
        <f t="shared" si="1"/>
        <v>-111.54205111196775</v>
      </c>
      <c r="D26">
        <f t="shared" si="5"/>
        <v>100</v>
      </c>
      <c r="E26">
        <f t="shared" si="3"/>
        <v>-48.133538367496413</v>
      </c>
      <c r="F26">
        <f t="shared" si="4"/>
        <v>-8.3335383674964163</v>
      </c>
    </row>
    <row r="27" spans="1:6">
      <c r="A27">
        <f t="shared" si="2"/>
        <v>110</v>
      </c>
      <c r="B27">
        <f t="shared" si="0"/>
        <v>-94.804563528442117</v>
      </c>
      <c r="C27">
        <f t="shared" si="1"/>
        <v>-134.6045635284421</v>
      </c>
      <c r="D27">
        <f t="shared" si="5"/>
        <v>95</v>
      </c>
      <c r="E27">
        <f t="shared" si="3"/>
        <v>-24.158700332223386</v>
      </c>
      <c r="F27">
        <f t="shared" si="4"/>
        <v>15.641299667776611</v>
      </c>
    </row>
    <row r="28" spans="1:6">
      <c r="A28">
        <f t="shared" si="2"/>
        <v>115</v>
      </c>
      <c r="B28">
        <f t="shared" si="0"/>
        <v>-117.14555597190444</v>
      </c>
      <c r="C28">
        <f t="shared" si="1"/>
        <v>-156.94555597190444</v>
      </c>
      <c r="D28">
        <f t="shared" si="5"/>
        <v>90</v>
      </c>
      <c r="E28">
        <f t="shared" si="3"/>
        <v>1.697994501080602E-14</v>
      </c>
      <c r="F28">
        <f t="shared" si="4"/>
        <v>39.800000000000011</v>
      </c>
    </row>
    <row r="29" spans="1:6">
      <c r="A29">
        <f t="shared" si="2"/>
        <v>120</v>
      </c>
      <c r="B29">
        <f t="shared" si="0"/>
        <v>-138.59499999999994</v>
      </c>
      <c r="C29">
        <f t="shared" si="1"/>
        <v>-178.39499999999992</v>
      </c>
      <c r="D29">
        <f t="shared" si="5"/>
        <v>85</v>
      </c>
      <c r="E29">
        <f t="shared" si="3"/>
        <v>24.158700332223358</v>
      </c>
      <c r="F29">
        <f t="shared" si="4"/>
        <v>63.958700332223358</v>
      </c>
    </row>
    <row r="30" spans="1:6">
      <c r="A30">
        <f t="shared" si="2"/>
        <v>125</v>
      </c>
      <c r="B30">
        <f t="shared" si="0"/>
        <v>-158.98965239214638</v>
      </c>
      <c r="C30">
        <f t="shared" si="1"/>
        <v>-198.78965239214637</v>
      </c>
      <c r="D30">
        <f t="shared" si="5"/>
        <v>80</v>
      </c>
      <c r="E30">
        <f t="shared" si="3"/>
        <v>48.133538367496442</v>
      </c>
      <c r="F30">
        <f t="shared" si="4"/>
        <v>87.933538367496439</v>
      </c>
    </row>
    <row r="31" spans="1:6">
      <c r="A31">
        <f t="shared" si="2"/>
        <v>130</v>
      </c>
      <c r="B31">
        <f t="shared" si="0"/>
        <v>-178.17429752901185</v>
      </c>
      <c r="C31">
        <f t="shared" si="1"/>
        <v>-217.97429752901184</v>
      </c>
      <c r="D31">
        <f t="shared" si="5"/>
        <v>75</v>
      </c>
      <c r="E31">
        <f t="shared" si="3"/>
        <v>71.742051111967726</v>
      </c>
      <c r="F31">
        <f t="shared" si="4"/>
        <v>111.54205111196772</v>
      </c>
    </row>
    <row r="32" spans="1:6">
      <c r="A32">
        <f t="shared" si="2"/>
        <v>135</v>
      </c>
      <c r="B32">
        <f t="shared" si="0"/>
        <v>-196.00292867709908</v>
      </c>
      <c r="C32">
        <f t="shared" si="1"/>
        <v>-235.80292867709909</v>
      </c>
      <c r="D32">
        <f t="shared" si="5"/>
        <v>70</v>
      </c>
      <c r="E32">
        <f t="shared" si="3"/>
        <v>94.804563528442145</v>
      </c>
      <c r="F32">
        <f t="shared" si="4"/>
        <v>134.60456352844216</v>
      </c>
    </row>
    <row r="33" spans="1:6">
      <c r="A33">
        <f t="shared" si="2"/>
        <v>140</v>
      </c>
      <c r="B33">
        <f t="shared" si="0"/>
        <v>-212.33985918814949</v>
      </c>
      <c r="C33">
        <f t="shared" si="1"/>
        <v>-252.1398591881495</v>
      </c>
      <c r="D33">
        <f t="shared" si="5"/>
        <v>65</v>
      </c>
      <c r="E33">
        <f t="shared" si="3"/>
        <v>117.14555597190447</v>
      </c>
      <c r="F33">
        <f t="shared" si="4"/>
        <v>156.94555597190447</v>
      </c>
    </row>
    <row r="34" spans="1:6">
      <c r="A34">
        <f t="shared" si="2"/>
        <v>145</v>
      </c>
      <c r="B34">
        <f t="shared" si="0"/>
        <v>-227.06075515646558</v>
      </c>
      <c r="C34">
        <f t="shared" si="1"/>
        <v>-266.86075515646559</v>
      </c>
      <c r="D34">
        <f t="shared" si="5"/>
        <v>60</v>
      </c>
      <c r="E34">
        <f t="shared" si="3"/>
        <v>138.59500000000003</v>
      </c>
      <c r="F34">
        <f t="shared" si="4"/>
        <v>178.39500000000004</v>
      </c>
    </row>
    <row r="35" spans="1:6">
      <c r="A35">
        <f t="shared" si="2"/>
        <v>150</v>
      </c>
      <c r="B35">
        <f t="shared" si="0"/>
        <v>-240.05358167500856</v>
      </c>
      <c r="C35">
        <f t="shared" si="1"/>
        <v>-279.85358167500857</v>
      </c>
      <c r="D35">
        <f t="shared" si="5"/>
        <v>55</v>
      </c>
      <c r="E35">
        <f t="shared" si="3"/>
        <v>158.9896523921465</v>
      </c>
      <c r="F35">
        <f t="shared" si="4"/>
        <v>198.78965239214648</v>
      </c>
    </row>
    <row r="36" spans="1:6">
      <c r="A36">
        <f t="shared" si="2"/>
        <v>155</v>
      </c>
      <c r="B36">
        <f t="shared" si="0"/>
        <v>-251.21945548868899</v>
      </c>
      <c r="C36">
        <f t="shared" si="1"/>
        <v>-291.019455488689</v>
      </c>
      <c r="D36">
        <f t="shared" si="5"/>
        <v>50</v>
      </c>
      <c r="E36">
        <f t="shared" si="3"/>
        <v>178.17429752901185</v>
      </c>
      <c r="F36">
        <f t="shared" si="4"/>
        <v>217.97429752901184</v>
      </c>
    </row>
    <row r="37" spans="1:6">
      <c r="A37">
        <f t="shared" si="2"/>
        <v>160</v>
      </c>
      <c r="B37">
        <f t="shared" si="0"/>
        <v>-260.47339755564593</v>
      </c>
      <c r="C37">
        <f t="shared" si="1"/>
        <v>-300.27339755564594</v>
      </c>
      <c r="D37">
        <f t="shared" si="5"/>
        <v>45</v>
      </c>
      <c r="E37">
        <f t="shared" si="3"/>
        <v>196.00292867709911</v>
      </c>
      <c r="F37">
        <f t="shared" si="4"/>
        <v>235.80292867709909</v>
      </c>
    </row>
    <row r="38" spans="1:6">
      <c r="A38">
        <f t="shared" si="2"/>
        <v>165</v>
      </c>
      <c r="B38">
        <f t="shared" si="0"/>
        <v>-267.7449797890668</v>
      </c>
      <c r="C38">
        <f t="shared" si="1"/>
        <v>-307.54497978906682</v>
      </c>
      <c r="D38">
        <f t="shared" si="5"/>
        <v>40</v>
      </c>
      <c r="E38">
        <f t="shared" si="3"/>
        <v>212.33985918814952</v>
      </c>
      <c r="F38">
        <f t="shared" si="4"/>
        <v>252.1398591881495</v>
      </c>
    </row>
    <row r="39" spans="1:6">
      <c r="A39">
        <f t="shared" si="2"/>
        <v>170</v>
      </c>
      <c r="B39">
        <f t="shared" si="0"/>
        <v>-272.97886105745391</v>
      </c>
      <c r="C39">
        <f t="shared" si="1"/>
        <v>-312.77886105745392</v>
      </c>
      <c r="D39">
        <f t="shared" si="5"/>
        <v>35</v>
      </c>
      <c r="E39">
        <f t="shared" si="3"/>
        <v>227.06075515646563</v>
      </c>
      <c r="F39">
        <f t="shared" si="4"/>
        <v>266.86075515646564</v>
      </c>
    </row>
    <row r="40" spans="1:6">
      <c r="A40">
        <f t="shared" si="2"/>
        <v>175</v>
      </c>
      <c r="B40">
        <f t="shared" si="0"/>
        <v>-276.13520836405092</v>
      </c>
      <c r="C40">
        <f t="shared" si="1"/>
        <v>-315.93520836405094</v>
      </c>
      <c r="D40">
        <f t="shared" si="5"/>
        <v>30</v>
      </c>
      <c r="E40">
        <f t="shared" si="3"/>
        <v>240.05358167500856</v>
      </c>
      <c r="F40">
        <f t="shared" si="4"/>
        <v>279.85358167500857</v>
      </c>
    </row>
    <row r="41" spans="1:6">
      <c r="A41">
        <f t="shared" si="2"/>
        <v>180</v>
      </c>
      <c r="B41">
        <f t="shared" si="0"/>
        <v>-277.19</v>
      </c>
      <c r="C41">
        <f t="shared" si="1"/>
        <v>-316.99</v>
      </c>
      <c r="D41">
        <f t="shared" si="5"/>
        <v>25</v>
      </c>
      <c r="E41">
        <f t="shared" si="3"/>
        <v>251.21945548868899</v>
      </c>
      <c r="F41">
        <f t="shared" si="4"/>
        <v>291.019455488689</v>
      </c>
    </row>
    <row r="42" spans="1:6">
      <c r="A42">
        <f t="shared" si="2"/>
        <v>185</v>
      </c>
      <c r="B42">
        <f t="shared" si="0"/>
        <v>-276.13520836405092</v>
      </c>
      <c r="C42">
        <f t="shared" si="1"/>
        <v>-315.93520836405094</v>
      </c>
      <c r="D42">
        <f t="shared" si="5"/>
        <v>20</v>
      </c>
      <c r="E42">
        <f t="shared" si="3"/>
        <v>260.47339755564593</v>
      </c>
      <c r="F42">
        <f t="shared" si="4"/>
        <v>300.27339755564594</v>
      </c>
    </row>
    <row r="43" spans="1:6">
      <c r="A43">
        <f t="shared" si="2"/>
        <v>190</v>
      </c>
      <c r="B43">
        <f t="shared" si="0"/>
        <v>-272.97886105745391</v>
      </c>
      <c r="C43">
        <f t="shared" si="1"/>
        <v>-312.77886105745392</v>
      </c>
      <c r="D43">
        <f t="shared" si="5"/>
        <v>15</v>
      </c>
      <c r="E43">
        <f t="shared" si="3"/>
        <v>267.74497978906686</v>
      </c>
      <c r="F43">
        <f t="shared" si="4"/>
        <v>307.54497978906687</v>
      </c>
    </row>
    <row r="44" spans="1:6">
      <c r="A44">
        <f t="shared" si="2"/>
        <v>195</v>
      </c>
      <c r="B44">
        <f t="shared" si="0"/>
        <v>-267.74497978906686</v>
      </c>
      <c r="C44">
        <f t="shared" si="1"/>
        <v>-307.54497978906687</v>
      </c>
      <c r="D44">
        <f t="shared" si="5"/>
        <v>10</v>
      </c>
      <c r="E44">
        <f t="shared" si="3"/>
        <v>272.97886105745391</v>
      </c>
      <c r="F44">
        <f t="shared" si="4"/>
        <v>312.77886105745392</v>
      </c>
    </row>
    <row r="45" spans="1:6">
      <c r="A45">
        <f t="shared" si="2"/>
        <v>200</v>
      </c>
      <c r="B45">
        <f t="shared" si="0"/>
        <v>-260.47339755564593</v>
      </c>
      <c r="C45">
        <f t="shared" si="1"/>
        <v>-300.27339755564594</v>
      </c>
      <c r="D45">
        <f t="shared" si="5"/>
        <v>5</v>
      </c>
      <c r="E45">
        <f t="shared" si="3"/>
        <v>276.13520836405092</v>
      </c>
      <c r="F45">
        <f t="shared" si="4"/>
        <v>315.93520836405094</v>
      </c>
    </row>
    <row r="46" spans="1:6">
      <c r="A46">
        <f t="shared" si="2"/>
        <v>205</v>
      </c>
      <c r="B46">
        <f t="shared" si="0"/>
        <v>-251.21945548868902</v>
      </c>
      <c r="C46">
        <f t="shared" si="1"/>
        <v>-291.019455488689</v>
      </c>
      <c r="D46">
        <f t="shared" si="5"/>
        <v>0</v>
      </c>
      <c r="E46">
        <f t="shared" si="3"/>
        <v>277.19</v>
      </c>
      <c r="F46">
        <f t="shared" si="4"/>
        <v>316.99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D16"/>
  <sheetViews>
    <sheetView topLeftCell="H1" workbookViewId="0">
      <selection activeCell="AC3" sqref="AC3:AD15"/>
    </sheetView>
  </sheetViews>
  <sheetFormatPr defaultRowHeight="15"/>
  <sheetData>
    <row r="1" spans="2:30" ht="15.75" thickBot="1">
      <c r="E1" t="s">
        <v>11</v>
      </c>
    </row>
    <row r="2" spans="2:30" ht="60" thickBot="1">
      <c r="B2" s="1" t="s">
        <v>3</v>
      </c>
      <c r="C2" s="2" t="s">
        <v>6</v>
      </c>
      <c r="D2" s="2" t="s">
        <v>7</v>
      </c>
      <c r="E2" t="s">
        <v>11</v>
      </c>
      <c r="F2" s="2" t="s">
        <v>7</v>
      </c>
      <c r="G2" s="2" t="s">
        <v>8</v>
      </c>
      <c r="L2" s="25"/>
      <c r="O2" s="1" t="s">
        <v>3</v>
      </c>
      <c r="P2" s="2" t="s">
        <v>6</v>
      </c>
      <c r="Q2" s="2" t="s">
        <v>7</v>
      </c>
      <c r="R2" t="s">
        <v>11</v>
      </c>
      <c r="S2" s="2" t="s">
        <v>7</v>
      </c>
      <c r="T2" s="2" t="s">
        <v>8</v>
      </c>
      <c r="Y2" s="1" t="s">
        <v>3</v>
      </c>
      <c r="Z2" s="2" t="s">
        <v>6</v>
      </c>
      <c r="AA2" s="2" t="s">
        <v>7</v>
      </c>
      <c r="AB2" t="s">
        <v>11</v>
      </c>
      <c r="AC2" s="2" t="s">
        <v>7</v>
      </c>
      <c r="AD2" s="2" t="s">
        <v>8</v>
      </c>
    </row>
    <row r="3" spans="2:30">
      <c r="B3" s="24">
        <v>180</v>
      </c>
      <c r="C3" s="24">
        <f>277.19*COS(B3*PI()/180)+62.15</f>
        <v>-215.04</v>
      </c>
      <c r="D3" s="24">
        <f>277.19*COS(B3*PI()/180)-19.78</f>
        <v>-296.97000000000003</v>
      </c>
      <c r="E3">
        <v>0</v>
      </c>
      <c r="F3" s="24">
        <f>277.19*COS(E3*PI()/180)-19.78</f>
        <v>257.40999999999997</v>
      </c>
      <c r="G3" s="24">
        <f>277.19*COS(E3*PI()/180)-125.7</f>
        <v>151.49</v>
      </c>
      <c r="O3" s="24">
        <v>180</v>
      </c>
      <c r="P3" s="24">
        <f>277.19*COS(O3*PI()/180)+499.2</f>
        <v>222.01</v>
      </c>
      <c r="Q3" s="24">
        <f>277.19*COS(O3*PI()/180)-142.4</f>
        <v>-419.59000000000003</v>
      </c>
      <c r="R3">
        <v>0</v>
      </c>
      <c r="S3" s="24">
        <f>277.19*COS(R3*PI()/180)-142.4</f>
        <v>134.79</v>
      </c>
      <c r="T3" s="24">
        <f>277.19*COS(R3*PI()/180)-571.2</f>
        <v>-294.01000000000005</v>
      </c>
      <c r="Y3" s="24">
        <v>180</v>
      </c>
      <c r="Z3" s="24">
        <f>138.43*COS(Y3*PI()/180)+60.4</f>
        <v>-78.03</v>
      </c>
      <c r="AA3" s="24">
        <f>138.43*COS(Y3*PI()/180)-18.97</f>
        <v>-157.4</v>
      </c>
      <c r="AB3">
        <v>0</v>
      </c>
      <c r="AC3" s="24">
        <f>138.43*COS(AB3*PI()/180)-18.97</f>
        <v>119.46000000000001</v>
      </c>
      <c r="AD3" s="24">
        <f>138.43*COS(AB3*PI()/180)-63.89</f>
        <v>74.540000000000006</v>
      </c>
    </row>
    <row r="4" spans="2:30">
      <c r="B4" s="24">
        <f>B3-15</f>
        <v>165</v>
      </c>
      <c r="C4" s="24">
        <f t="shared" ref="C4:C15" si="0">277.19*COS(B4*PI()/180)+62.15</f>
        <v>-205.5949797890668</v>
      </c>
      <c r="D4" s="24">
        <f t="shared" ref="D4:D15" si="1">277.19*COS(B4*PI()/180)-19.78</f>
        <v>-287.52497978906683</v>
      </c>
      <c r="E4">
        <f>E3+15</f>
        <v>15</v>
      </c>
      <c r="F4" s="24">
        <f t="shared" ref="F4:F15" si="2">277.19*COS(E4*PI()/180)-19.78</f>
        <v>247.96497978906686</v>
      </c>
      <c r="G4" s="24">
        <f t="shared" ref="G4:G15" si="3">277.19*COS(E4*PI()/180)-125.7</f>
        <v>142.04497978906687</v>
      </c>
      <c r="O4" s="24">
        <f>O3-15</f>
        <v>165</v>
      </c>
      <c r="P4" s="24">
        <f t="shared" ref="P4:P15" si="4">277.19*COS(O4*PI()/180)+499.2</f>
        <v>231.45502021093318</v>
      </c>
      <c r="Q4" s="24">
        <f t="shared" ref="Q4:Q15" si="5">277.19*COS(O4*PI()/180)-142.4</f>
        <v>-410.14497978906684</v>
      </c>
      <c r="R4">
        <f>R3+15</f>
        <v>15</v>
      </c>
      <c r="S4" s="24">
        <f t="shared" ref="S4:S15" si="6">277.19*COS(R4*PI()/180)-142.4</f>
        <v>125.34497978906685</v>
      </c>
      <c r="T4" s="24">
        <f t="shared" ref="T4:T15" si="7">277.19*COS(R4*PI()/180)-571.2</f>
        <v>-303.45502021093318</v>
      </c>
      <c r="Y4" s="24">
        <f>Y3-15</f>
        <v>165</v>
      </c>
      <c r="Z4" s="24">
        <f t="shared" ref="Z4:Z15" si="8">138.43*COS(Y4*PI()/180)+60.4</f>
        <v>-73.313112133195716</v>
      </c>
      <c r="AA4" s="24">
        <f t="shared" ref="AA4:AA15" si="9">138.43*COS(Y4*PI()/180)-18.97</f>
        <v>-152.68311213319572</v>
      </c>
      <c r="AB4">
        <f>AB3+15</f>
        <v>15</v>
      </c>
      <c r="AC4" s="24">
        <f t="shared" ref="AC4:AC15" si="10">138.43*COS(AB4*PI()/180)-18.97</f>
        <v>114.74311213319572</v>
      </c>
      <c r="AD4" s="24">
        <f t="shared" ref="AD4:AD15" si="11">138.43*COS(AB4*PI()/180)-63.89</f>
        <v>69.823112133195721</v>
      </c>
    </row>
    <row r="5" spans="2:30">
      <c r="B5" s="24">
        <f t="shared" ref="B5:B15" si="12">B4-15</f>
        <v>150</v>
      </c>
      <c r="C5" s="24">
        <f t="shared" si="0"/>
        <v>-177.90358167500855</v>
      </c>
      <c r="D5" s="24">
        <f t="shared" si="1"/>
        <v>-259.83358167500853</v>
      </c>
      <c r="E5">
        <f t="shared" ref="E5:E15" si="13">E4+15</f>
        <v>30</v>
      </c>
      <c r="F5" s="24">
        <f t="shared" si="2"/>
        <v>220.27358167500856</v>
      </c>
      <c r="G5" s="24">
        <f t="shared" si="3"/>
        <v>114.35358167500856</v>
      </c>
      <c r="O5" s="24">
        <f t="shared" ref="O5:O15" si="14">O4-15</f>
        <v>150</v>
      </c>
      <c r="P5" s="24">
        <f t="shared" si="4"/>
        <v>259.14641832499143</v>
      </c>
      <c r="Q5" s="24">
        <f t="shared" si="5"/>
        <v>-382.45358167500854</v>
      </c>
      <c r="R5">
        <f t="shared" ref="R5:R15" si="15">R4+15</f>
        <v>30</v>
      </c>
      <c r="S5" s="24">
        <f t="shared" si="6"/>
        <v>97.653581675008553</v>
      </c>
      <c r="T5" s="24">
        <f t="shared" si="7"/>
        <v>-331.14641832499149</v>
      </c>
      <c r="Y5" s="24">
        <f t="shared" ref="Y5:Y15" si="16">Y4-15</f>
        <v>150</v>
      </c>
      <c r="Z5" s="24">
        <f t="shared" si="8"/>
        <v>-59.483896645879859</v>
      </c>
      <c r="AA5" s="24">
        <f t="shared" si="9"/>
        <v>-138.85389664587984</v>
      </c>
      <c r="AB5">
        <f t="shared" ref="AB5:AB15" si="17">AB4+15</f>
        <v>30</v>
      </c>
      <c r="AC5" s="24">
        <f t="shared" si="10"/>
        <v>100.91389664587986</v>
      </c>
      <c r="AD5" s="24">
        <f t="shared" si="11"/>
        <v>55.993896645879857</v>
      </c>
    </row>
    <row r="6" spans="2:30">
      <c r="B6" s="24">
        <f t="shared" si="12"/>
        <v>135</v>
      </c>
      <c r="C6" s="24">
        <f t="shared" si="0"/>
        <v>-133.85292867709907</v>
      </c>
      <c r="D6" s="24">
        <f t="shared" si="1"/>
        <v>-215.78292867709908</v>
      </c>
      <c r="E6">
        <f t="shared" si="13"/>
        <v>45</v>
      </c>
      <c r="F6" s="24">
        <f t="shared" si="2"/>
        <v>176.22292867709911</v>
      </c>
      <c r="G6" s="24">
        <f t="shared" si="3"/>
        <v>70.302928677099104</v>
      </c>
      <c r="O6" s="24">
        <f t="shared" si="14"/>
        <v>135</v>
      </c>
      <c r="P6" s="24">
        <f t="shared" si="4"/>
        <v>303.19707132290091</v>
      </c>
      <c r="Q6" s="24">
        <f t="shared" si="5"/>
        <v>-338.40292867709911</v>
      </c>
      <c r="R6">
        <f t="shared" si="15"/>
        <v>45</v>
      </c>
      <c r="S6" s="24">
        <f t="shared" si="6"/>
        <v>53.602928677099101</v>
      </c>
      <c r="T6" s="24">
        <f t="shared" si="7"/>
        <v>-375.19707132290091</v>
      </c>
      <c r="Y6" s="24">
        <f t="shared" si="16"/>
        <v>135</v>
      </c>
      <c r="Z6" s="24">
        <f t="shared" si="8"/>
        <v>-37.484791719653778</v>
      </c>
      <c r="AA6" s="24">
        <f t="shared" si="9"/>
        <v>-116.85479171965378</v>
      </c>
      <c r="AB6">
        <f t="shared" si="17"/>
        <v>45</v>
      </c>
      <c r="AC6" s="24">
        <f t="shared" si="10"/>
        <v>78.914791719653792</v>
      </c>
      <c r="AD6" s="24">
        <f t="shared" si="11"/>
        <v>33.99479171965379</v>
      </c>
    </row>
    <row r="7" spans="2:30">
      <c r="B7" s="24">
        <f t="shared" si="12"/>
        <v>120</v>
      </c>
      <c r="C7" s="24">
        <f t="shared" si="0"/>
        <v>-76.444999999999936</v>
      </c>
      <c r="D7" s="24">
        <f t="shared" si="1"/>
        <v>-158.37499999999994</v>
      </c>
      <c r="E7">
        <f t="shared" si="13"/>
        <v>60</v>
      </c>
      <c r="F7" s="24">
        <f t="shared" si="2"/>
        <v>118.81500000000003</v>
      </c>
      <c r="G7" s="24">
        <f t="shared" si="3"/>
        <v>12.895000000000024</v>
      </c>
      <c r="O7" s="24">
        <f t="shared" si="14"/>
        <v>120</v>
      </c>
      <c r="P7" s="24">
        <f t="shared" si="4"/>
        <v>360.60500000000002</v>
      </c>
      <c r="Q7" s="24">
        <f t="shared" si="5"/>
        <v>-280.99499999999995</v>
      </c>
      <c r="R7">
        <f t="shared" si="15"/>
        <v>60</v>
      </c>
      <c r="S7" s="24">
        <f t="shared" si="6"/>
        <v>-3.8049999999999784</v>
      </c>
      <c r="T7" s="24">
        <f t="shared" si="7"/>
        <v>-432.60500000000002</v>
      </c>
      <c r="Y7" s="24">
        <f t="shared" si="16"/>
        <v>120</v>
      </c>
      <c r="Z7" s="24">
        <f t="shared" si="8"/>
        <v>-8.8149999999999764</v>
      </c>
      <c r="AA7" s="24">
        <f t="shared" si="9"/>
        <v>-88.184999999999974</v>
      </c>
      <c r="AB7">
        <f t="shared" si="17"/>
        <v>60</v>
      </c>
      <c r="AC7" s="24">
        <f t="shared" si="10"/>
        <v>50.245000000000019</v>
      </c>
      <c r="AD7" s="24">
        <f t="shared" si="11"/>
        <v>5.3250000000000171</v>
      </c>
    </row>
    <row r="8" spans="2:30">
      <c r="B8" s="24">
        <f t="shared" si="12"/>
        <v>105</v>
      </c>
      <c r="C8" s="24">
        <f t="shared" si="0"/>
        <v>-9.5920511119677556</v>
      </c>
      <c r="D8" s="24">
        <f t="shared" si="1"/>
        <v>-91.522051111967755</v>
      </c>
      <c r="E8">
        <f t="shared" si="13"/>
        <v>75</v>
      </c>
      <c r="F8" s="24">
        <f t="shared" si="2"/>
        <v>51.962051111967725</v>
      </c>
      <c r="G8" s="24">
        <f t="shared" si="3"/>
        <v>-53.957948888032277</v>
      </c>
      <c r="O8" s="24">
        <f t="shared" si="14"/>
        <v>105</v>
      </c>
      <c r="P8" s="24">
        <f t="shared" si="4"/>
        <v>427.45794888803221</v>
      </c>
      <c r="Q8" s="24">
        <f t="shared" si="5"/>
        <v>-214.14205111196776</v>
      </c>
      <c r="R8">
        <f t="shared" si="15"/>
        <v>75</v>
      </c>
      <c r="S8" s="24">
        <f t="shared" si="6"/>
        <v>-70.65794888803228</v>
      </c>
      <c r="T8" s="24">
        <f t="shared" si="7"/>
        <v>-499.45794888803232</v>
      </c>
      <c r="Y8" s="24">
        <f t="shared" si="16"/>
        <v>105</v>
      </c>
      <c r="Z8" s="24">
        <f t="shared" si="8"/>
        <v>24.571679586458032</v>
      </c>
      <c r="AA8" s="24">
        <f t="shared" si="9"/>
        <v>-54.798320413541965</v>
      </c>
      <c r="AB8">
        <f t="shared" si="17"/>
        <v>75</v>
      </c>
      <c r="AC8" s="24">
        <f t="shared" si="10"/>
        <v>16.858320413541946</v>
      </c>
      <c r="AD8" s="24">
        <f t="shared" si="11"/>
        <v>-28.061679586458055</v>
      </c>
    </row>
    <row r="9" spans="2:30">
      <c r="B9" s="24">
        <f t="shared" si="12"/>
        <v>90</v>
      </c>
      <c r="C9" s="24">
        <f t="shared" si="0"/>
        <v>62.150000000000013</v>
      </c>
      <c r="D9" s="24">
        <f t="shared" si="1"/>
        <v>-19.779999999999983</v>
      </c>
      <c r="E9">
        <f t="shared" si="13"/>
        <v>90</v>
      </c>
      <c r="F9" s="24">
        <f t="shared" si="2"/>
        <v>-19.779999999999983</v>
      </c>
      <c r="G9" s="24">
        <f t="shared" si="3"/>
        <v>-125.69999999999999</v>
      </c>
      <c r="O9" s="24">
        <f t="shared" si="14"/>
        <v>90</v>
      </c>
      <c r="P9" s="24">
        <f t="shared" si="4"/>
        <v>499.2</v>
      </c>
      <c r="Q9" s="24">
        <f t="shared" si="5"/>
        <v>-142.39999999999998</v>
      </c>
      <c r="R9">
        <f t="shared" si="15"/>
        <v>90</v>
      </c>
      <c r="S9" s="24">
        <f t="shared" si="6"/>
        <v>-142.39999999999998</v>
      </c>
      <c r="T9" s="24">
        <f t="shared" si="7"/>
        <v>-571.20000000000005</v>
      </c>
      <c r="Y9" s="24">
        <f t="shared" si="16"/>
        <v>90</v>
      </c>
      <c r="Z9" s="24">
        <f t="shared" si="8"/>
        <v>60.400000000000006</v>
      </c>
      <c r="AA9" s="24">
        <f t="shared" si="9"/>
        <v>-18.969999999999992</v>
      </c>
      <c r="AB9">
        <f t="shared" si="17"/>
        <v>90</v>
      </c>
      <c r="AC9" s="24">
        <f t="shared" si="10"/>
        <v>-18.969999999999992</v>
      </c>
      <c r="AD9" s="24">
        <f t="shared" si="11"/>
        <v>-63.889999999999993</v>
      </c>
    </row>
    <row r="10" spans="2:30">
      <c r="B10" s="24">
        <f t="shared" si="12"/>
        <v>75</v>
      </c>
      <c r="C10" s="24">
        <f t="shared" si="0"/>
        <v>133.89205111196773</v>
      </c>
      <c r="D10" s="24">
        <f t="shared" si="1"/>
        <v>51.962051111967725</v>
      </c>
      <c r="E10">
        <f t="shared" si="13"/>
        <v>105</v>
      </c>
      <c r="F10" s="24">
        <f t="shared" si="2"/>
        <v>-91.522051111967755</v>
      </c>
      <c r="G10" s="24">
        <f t="shared" si="3"/>
        <v>-197.44205111196777</v>
      </c>
      <c r="O10" s="24">
        <f t="shared" si="14"/>
        <v>75</v>
      </c>
      <c r="P10" s="24">
        <f t="shared" si="4"/>
        <v>570.94205111196766</v>
      </c>
      <c r="Q10" s="24">
        <f t="shared" si="5"/>
        <v>-70.65794888803228</v>
      </c>
      <c r="R10">
        <f t="shared" si="15"/>
        <v>105</v>
      </c>
      <c r="S10" s="24">
        <f t="shared" si="6"/>
        <v>-214.14205111196776</v>
      </c>
      <c r="T10" s="24">
        <f t="shared" si="7"/>
        <v>-642.94205111196777</v>
      </c>
      <c r="Y10" s="24">
        <f t="shared" si="16"/>
        <v>75</v>
      </c>
      <c r="Z10" s="24">
        <f t="shared" si="8"/>
        <v>96.228320413541951</v>
      </c>
      <c r="AA10" s="24">
        <f t="shared" si="9"/>
        <v>16.858320413541946</v>
      </c>
      <c r="AB10">
        <f t="shared" si="17"/>
        <v>105</v>
      </c>
      <c r="AC10" s="24">
        <f t="shared" si="10"/>
        <v>-54.798320413541965</v>
      </c>
      <c r="AD10" s="24">
        <f t="shared" si="11"/>
        <v>-99.71832041354196</v>
      </c>
    </row>
    <row r="11" spans="2:30">
      <c r="B11" s="24">
        <f t="shared" si="12"/>
        <v>60</v>
      </c>
      <c r="C11" s="24">
        <f t="shared" si="0"/>
        <v>200.74500000000003</v>
      </c>
      <c r="D11" s="24">
        <f t="shared" si="1"/>
        <v>118.81500000000003</v>
      </c>
      <c r="E11">
        <f t="shared" si="13"/>
        <v>120</v>
      </c>
      <c r="F11" s="24">
        <f t="shared" si="2"/>
        <v>-158.37499999999994</v>
      </c>
      <c r="G11" s="24">
        <f t="shared" si="3"/>
        <v>-264.29499999999996</v>
      </c>
      <c r="O11" s="24">
        <f t="shared" si="14"/>
        <v>60</v>
      </c>
      <c r="P11" s="24">
        <f t="shared" si="4"/>
        <v>637.79500000000007</v>
      </c>
      <c r="Q11" s="24">
        <f t="shared" si="5"/>
        <v>-3.8049999999999784</v>
      </c>
      <c r="R11">
        <f t="shared" si="15"/>
        <v>120</v>
      </c>
      <c r="S11" s="24">
        <f t="shared" si="6"/>
        <v>-280.99499999999995</v>
      </c>
      <c r="T11" s="24">
        <f t="shared" si="7"/>
        <v>-709.79499999999996</v>
      </c>
      <c r="Y11" s="24">
        <f t="shared" si="16"/>
        <v>60</v>
      </c>
      <c r="Z11" s="24">
        <f t="shared" si="8"/>
        <v>129.61500000000001</v>
      </c>
      <c r="AA11" s="24">
        <f t="shared" si="9"/>
        <v>50.245000000000019</v>
      </c>
      <c r="AB11">
        <f t="shared" si="17"/>
        <v>120</v>
      </c>
      <c r="AC11" s="24">
        <f t="shared" si="10"/>
        <v>-88.184999999999974</v>
      </c>
      <c r="AD11" s="24">
        <f t="shared" si="11"/>
        <v>-133.10499999999996</v>
      </c>
    </row>
    <row r="12" spans="2:30">
      <c r="B12" s="24">
        <f t="shared" si="12"/>
        <v>45</v>
      </c>
      <c r="C12" s="24">
        <f t="shared" si="0"/>
        <v>258.15292867709911</v>
      </c>
      <c r="D12" s="24">
        <f t="shared" si="1"/>
        <v>176.22292867709911</v>
      </c>
      <c r="E12">
        <f t="shared" si="13"/>
        <v>135</v>
      </c>
      <c r="F12" s="24">
        <f t="shared" si="2"/>
        <v>-215.78292867709908</v>
      </c>
      <c r="G12" s="24">
        <f t="shared" si="3"/>
        <v>-321.70292867709907</v>
      </c>
      <c r="O12" s="24">
        <f t="shared" si="14"/>
        <v>45</v>
      </c>
      <c r="P12" s="24">
        <f t="shared" si="4"/>
        <v>695.20292867709907</v>
      </c>
      <c r="Q12" s="24">
        <f t="shared" si="5"/>
        <v>53.602928677099101</v>
      </c>
      <c r="R12">
        <f t="shared" si="15"/>
        <v>135</v>
      </c>
      <c r="S12" s="24">
        <f t="shared" si="6"/>
        <v>-338.40292867709911</v>
      </c>
      <c r="T12" s="24">
        <f t="shared" si="7"/>
        <v>-767.20292867709918</v>
      </c>
      <c r="Y12" s="24">
        <f t="shared" si="16"/>
        <v>45</v>
      </c>
      <c r="Z12" s="24">
        <f t="shared" si="8"/>
        <v>158.28479171965378</v>
      </c>
      <c r="AA12" s="24">
        <f t="shared" si="9"/>
        <v>78.914791719653792</v>
      </c>
      <c r="AB12">
        <f t="shared" si="17"/>
        <v>135</v>
      </c>
      <c r="AC12" s="24">
        <f t="shared" si="10"/>
        <v>-116.85479171965378</v>
      </c>
      <c r="AD12" s="24">
        <f t="shared" si="11"/>
        <v>-161.77479171965376</v>
      </c>
    </row>
    <row r="13" spans="2:30">
      <c r="B13" s="24">
        <f t="shared" si="12"/>
        <v>30</v>
      </c>
      <c r="C13" s="24">
        <f t="shared" si="0"/>
        <v>302.20358167500854</v>
      </c>
      <c r="D13" s="24">
        <f t="shared" si="1"/>
        <v>220.27358167500856</v>
      </c>
      <c r="E13">
        <f t="shared" si="13"/>
        <v>150</v>
      </c>
      <c r="F13" s="24">
        <f t="shared" si="2"/>
        <v>-259.83358167500853</v>
      </c>
      <c r="G13" s="24">
        <f t="shared" si="3"/>
        <v>-365.75358167500855</v>
      </c>
      <c r="O13" s="24">
        <f t="shared" si="14"/>
        <v>30</v>
      </c>
      <c r="P13" s="24">
        <f t="shared" si="4"/>
        <v>739.25358167500849</v>
      </c>
      <c r="Q13" s="24">
        <f t="shared" si="5"/>
        <v>97.653581675008553</v>
      </c>
      <c r="R13">
        <f t="shared" si="15"/>
        <v>150</v>
      </c>
      <c r="S13" s="24">
        <f t="shared" si="6"/>
        <v>-382.45358167500854</v>
      </c>
      <c r="T13" s="24">
        <f t="shared" si="7"/>
        <v>-811.2535816750086</v>
      </c>
      <c r="Y13" s="24">
        <f t="shared" si="16"/>
        <v>30</v>
      </c>
      <c r="Z13" s="24">
        <f t="shared" si="8"/>
        <v>180.28389664587985</v>
      </c>
      <c r="AA13" s="24">
        <f t="shared" si="9"/>
        <v>100.91389664587986</v>
      </c>
      <c r="AB13">
        <f t="shared" si="17"/>
        <v>150</v>
      </c>
      <c r="AC13" s="24">
        <f t="shared" si="10"/>
        <v>-138.85389664587984</v>
      </c>
      <c r="AD13" s="24">
        <f t="shared" si="11"/>
        <v>-183.77389664587986</v>
      </c>
    </row>
    <row r="14" spans="2:30">
      <c r="B14" s="24">
        <f t="shared" si="12"/>
        <v>15</v>
      </c>
      <c r="C14" s="24">
        <f t="shared" si="0"/>
        <v>329.89497978906684</v>
      </c>
      <c r="D14" s="24">
        <f t="shared" si="1"/>
        <v>247.96497978906686</v>
      </c>
      <c r="E14">
        <f t="shared" si="13"/>
        <v>165</v>
      </c>
      <c r="F14" s="24">
        <f t="shared" si="2"/>
        <v>-287.52497978906683</v>
      </c>
      <c r="G14" s="24">
        <f t="shared" si="3"/>
        <v>-393.44497978906679</v>
      </c>
      <c r="O14" s="24">
        <f t="shared" si="14"/>
        <v>15</v>
      </c>
      <c r="P14" s="24">
        <f t="shared" si="4"/>
        <v>766.94497978906679</v>
      </c>
      <c r="Q14" s="24">
        <f t="shared" si="5"/>
        <v>125.34497978906685</v>
      </c>
      <c r="R14">
        <f t="shared" si="15"/>
        <v>165</v>
      </c>
      <c r="S14" s="24">
        <f t="shared" si="6"/>
        <v>-410.14497978906684</v>
      </c>
      <c r="T14" s="24">
        <f t="shared" si="7"/>
        <v>-838.94497978906679</v>
      </c>
      <c r="Y14" s="24">
        <f t="shared" si="16"/>
        <v>15</v>
      </c>
      <c r="Z14" s="24">
        <f t="shared" si="8"/>
        <v>194.11311213319573</v>
      </c>
      <c r="AA14" s="24">
        <f t="shared" si="9"/>
        <v>114.74311213319572</v>
      </c>
      <c r="AB14">
        <f t="shared" si="17"/>
        <v>165</v>
      </c>
      <c r="AC14" s="24">
        <f t="shared" si="10"/>
        <v>-152.68311213319572</v>
      </c>
      <c r="AD14" s="24">
        <f t="shared" si="11"/>
        <v>-197.60311213319574</v>
      </c>
    </row>
    <row r="15" spans="2:30">
      <c r="B15" s="24">
        <f t="shared" si="12"/>
        <v>0</v>
      </c>
      <c r="C15" s="24">
        <f t="shared" si="0"/>
        <v>339.34</v>
      </c>
      <c r="D15" s="24">
        <f t="shared" si="1"/>
        <v>257.40999999999997</v>
      </c>
      <c r="E15">
        <f t="shared" si="13"/>
        <v>180</v>
      </c>
      <c r="F15" s="24">
        <f t="shared" si="2"/>
        <v>-296.97000000000003</v>
      </c>
      <c r="G15" s="24">
        <f t="shared" si="3"/>
        <v>-402.89</v>
      </c>
      <c r="O15" s="24">
        <f t="shared" si="14"/>
        <v>0</v>
      </c>
      <c r="P15" s="24">
        <f t="shared" si="4"/>
        <v>776.39</v>
      </c>
      <c r="Q15" s="24">
        <f t="shared" si="5"/>
        <v>134.79</v>
      </c>
      <c r="R15">
        <f t="shared" si="15"/>
        <v>180</v>
      </c>
      <c r="S15" s="24">
        <f t="shared" si="6"/>
        <v>-419.59000000000003</v>
      </c>
      <c r="T15" s="24">
        <f t="shared" si="7"/>
        <v>-848.3900000000001</v>
      </c>
      <c r="Y15" s="24">
        <f t="shared" si="16"/>
        <v>0</v>
      </c>
      <c r="Z15" s="24">
        <f t="shared" si="8"/>
        <v>198.83</v>
      </c>
      <c r="AA15" s="24">
        <f t="shared" si="9"/>
        <v>119.46000000000001</v>
      </c>
      <c r="AB15">
        <f t="shared" si="17"/>
        <v>180</v>
      </c>
      <c r="AC15" s="24">
        <f t="shared" si="10"/>
        <v>-157.4</v>
      </c>
      <c r="AD15" s="24">
        <f t="shared" si="11"/>
        <v>-202.32</v>
      </c>
    </row>
    <row r="16" spans="2:30">
      <c r="B16" s="25" t="s">
        <v>21</v>
      </c>
      <c r="O16" s="26" t="s">
        <v>23</v>
      </c>
      <c r="Y16" s="27" t="s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4"/>
  <sheetViews>
    <sheetView workbookViewId="0">
      <selection activeCell="C2" sqref="C2:N17"/>
    </sheetView>
  </sheetViews>
  <sheetFormatPr defaultRowHeight="15"/>
  <sheetData>
    <row r="1" spans="1:14" ht="15.75" thickBot="1"/>
    <row r="2" spans="1:14" ht="21" thickBot="1">
      <c r="A2" s="7" t="s">
        <v>12</v>
      </c>
      <c r="B2" s="8" t="s">
        <v>13</v>
      </c>
      <c r="C2" s="24">
        <v>0.26</v>
      </c>
      <c r="D2" s="24">
        <v>0.52333333333333332</v>
      </c>
      <c r="E2" s="24">
        <v>0.78500000000000003</v>
      </c>
      <c r="F2" s="24">
        <v>1.0466666666666666</v>
      </c>
      <c r="G2" s="24">
        <v>1.3083333333333333</v>
      </c>
      <c r="H2" s="24">
        <v>1.57</v>
      </c>
      <c r="I2" s="24">
        <v>1.8316666666666666</v>
      </c>
      <c r="J2" s="24">
        <v>2.0933333333333333</v>
      </c>
      <c r="K2" s="24">
        <v>2.355</v>
      </c>
      <c r="L2" s="24">
        <v>2.6166666666666667</v>
      </c>
      <c r="M2" s="24">
        <v>2.8783333333333334</v>
      </c>
      <c r="N2" s="24">
        <v>3.14</v>
      </c>
    </row>
    <row r="3" spans="1:14" ht="21" thickBot="1">
      <c r="A3">
        <v>0.26</v>
      </c>
      <c r="B3" s="9" t="s">
        <v>17</v>
      </c>
      <c r="C3" s="24">
        <f>579.8/0.26*(SIN(0.26+C2-PI()/6)-SIN(C2-PI()/6))</f>
        <v>573.01618942926552</v>
      </c>
      <c r="D3" s="24">
        <f t="shared" ref="D3:N3" si="0">579.8/0.26*(SIN(0.26+D2-PI()/6)-SIN(D2-PI()/6))</f>
        <v>573.30950551272917</v>
      </c>
      <c r="E3" s="24">
        <f t="shared" si="0"/>
        <v>534.44454462578744</v>
      </c>
      <c r="F3" s="24">
        <f t="shared" si="0"/>
        <v>459.19477928957809</v>
      </c>
      <c r="G3" s="24">
        <f t="shared" si="0"/>
        <v>352.68318816323961</v>
      </c>
      <c r="H3" s="24">
        <f t="shared" si="0"/>
        <v>222.16104446806713</v>
      </c>
      <c r="I3" s="24">
        <f t="shared" si="0"/>
        <v>76.514251750841865</v>
      </c>
      <c r="J3" s="24">
        <f t="shared" si="0"/>
        <v>-74.341605434401671</v>
      </c>
      <c r="K3" s="24">
        <f t="shared" si="0"/>
        <v>-220.13631118050148</v>
      </c>
      <c r="L3" s="24">
        <f t="shared" si="0"/>
        <v>-350.94421106427546</v>
      </c>
      <c r="M3" s="24">
        <f t="shared" si="0"/>
        <v>-457.85994735394451</v>
      </c>
      <c r="N3" s="24">
        <f t="shared" si="0"/>
        <v>-533.60473276172115</v>
      </c>
    </row>
    <row r="4" spans="1:14" ht="21" thickBot="1">
      <c r="B4" s="9" t="s">
        <v>15</v>
      </c>
      <c r="C4" s="24">
        <f>88*SIN(0.26/2)*SIN(0.26/2-PI()/6+C2)*(1-0.26/2*COS(0.26/2)/SIN(0.26/2))</f>
        <v>-8.5697296359913654E-3</v>
      </c>
      <c r="D4" s="24">
        <f t="shared" ref="D4:N4" si="1">88*SIN(0.26/2)*SIN(0.26/2-PI()/6+D2)*(1-0.26/2*COS(0.26/2)/SIN(0.26/2))</f>
        <v>8.3232714447818434E-3</v>
      </c>
      <c r="E4" s="24">
        <f t="shared" si="1"/>
        <v>2.4543343190039726E-2</v>
      </c>
      <c r="F4" s="24">
        <f t="shared" si="1"/>
        <v>3.9092512403911213E-2</v>
      </c>
      <c r="G4" s="24">
        <f t="shared" si="1"/>
        <v>5.0980276550503301E-2</v>
      </c>
      <c r="H4" s="24">
        <f t="shared" si="1"/>
        <v>5.9397320653805478E-2</v>
      </c>
      <c r="I4" s="24">
        <f t="shared" si="1"/>
        <v>6.3770615188455185E-2</v>
      </c>
      <c r="J4" s="24">
        <f t="shared" si="1"/>
        <v>6.3802427736669581E-2</v>
      </c>
      <c r="K4" s="24">
        <f t="shared" si="1"/>
        <v>5.9490592510889513E-2</v>
      </c>
      <c r="L4" s="24">
        <f t="shared" si="1"/>
        <v>5.112865779986648E-2</v>
      </c>
      <c r="M4" s="24">
        <f t="shared" si="1"/>
        <v>3.9285901300112759E-2</v>
      </c>
      <c r="N4" s="24">
        <f t="shared" si="1"/>
        <v>2.4768573882213145E-2</v>
      </c>
    </row>
    <row r="5" spans="1:14" ht="23.25" thickBot="1">
      <c r="B5" s="9" t="s">
        <v>16</v>
      </c>
      <c r="C5" s="24">
        <f>C3/1.091</f>
        <v>525.22107188750283</v>
      </c>
      <c r="D5" s="24">
        <f t="shared" ref="D5:N5" si="2">D3/1.091</f>
        <v>525.4899225597884</v>
      </c>
      <c r="E5" s="24">
        <f t="shared" si="2"/>
        <v>489.86667701722041</v>
      </c>
      <c r="F5" s="24">
        <f t="shared" si="2"/>
        <v>420.89347322601111</v>
      </c>
      <c r="G5" s="24">
        <f t="shared" si="2"/>
        <v>323.26598365099875</v>
      </c>
      <c r="H5" s="24">
        <f t="shared" si="2"/>
        <v>203.63065487448867</v>
      </c>
      <c r="I5" s="24">
        <f t="shared" si="2"/>
        <v>70.132219753292276</v>
      </c>
      <c r="J5" s="24">
        <f t="shared" si="2"/>
        <v>-68.14079324876414</v>
      </c>
      <c r="K5" s="24">
        <f t="shared" si="2"/>
        <v>-201.77480401512511</v>
      </c>
      <c r="L5" s="24">
        <f t="shared" si="2"/>
        <v>-321.67205413774104</v>
      </c>
      <c r="M5" s="24">
        <f t="shared" si="2"/>
        <v>-419.66997924284556</v>
      </c>
      <c r="N5" s="24">
        <f t="shared" si="2"/>
        <v>-489.09691362210924</v>
      </c>
    </row>
    <row r="6" spans="1:14" ht="19.5" thickBot="1">
      <c r="B6" s="8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21" thickBot="1">
      <c r="A7">
        <v>0.52</v>
      </c>
      <c r="B7" s="9" t="s">
        <v>14</v>
      </c>
      <c r="C7" s="24">
        <f>579.8/0.52*(SIN(0.52+C2-PI()/6)-SIN(C2-PI()/6))</f>
        <v>573.28591833324811</v>
      </c>
      <c r="D7" s="24">
        <f t="shared" ref="D7:N7" si="3">579.8/0.52*(SIN(0.52+D2-PI()/6)-SIN(D2-PI()/6))</f>
        <v>554.0604554868562</v>
      </c>
      <c r="E7" s="24">
        <f t="shared" si="3"/>
        <v>497.11210126322521</v>
      </c>
      <c r="F7" s="24">
        <f t="shared" si="3"/>
        <v>406.32052275054866</v>
      </c>
      <c r="G7" s="24">
        <f t="shared" si="3"/>
        <v>287.86678001023546</v>
      </c>
      <c r="H7" s="24">
        <f t="shared" si="3"/>
        <v>149.81516392003775</v>
      </c>
      <c r="I7" s="24">
        <f t="shared" si="3"/>
        <v>1.5641819693791845</v>
      </c>
      <c r="J7" s="24">
        <f t="shared" si="3"/>
        <v>-146.79328896250513</v>
      </c>
      <c r="K7" s="24">
        <f t="shared" si="3"/>
        <v>-285.15712226243369</v>
      </c>
      <c r="L7" s="24">
        <f t="shared" si="3"/>
        <v>-404.10755479858534</v>
      </c>
      <c r="M7" s="24">
        <f t="shared" si="3"/>
        <v>-495.54648121932962</v>
      </c>
      <c r="N7" s="24">
        <f t="shared" si="3"/>
        <v>-553.2487702358826</v>
      </c>
    </row>
    <row r="8" spans="1:14" ht="21" thickBot="1">
      <c r="B8" s="9" t="s">
        <v>15</v>
      </c>
      <c r="C8" s="24">
        <f>88*SIN(0.52/2)*SIN(0.52/2-PI()/6+C2)*(1-0.52/2*COS(0.52/2)/SIN(0.52/2))</f>
        <v>-1.8428781437291352E-3</v>
      </c>
      <c r="D8" s="24">
        <f t="shared" ref="D8:N8" si="4">88*SIN(0.52/2)*SIN(0.52/2-PI()/6+D2)*(1-0.52/2*COS(0.52/2)/SIN(0.52/2))</f>
        <v>0.13151595196682361</v>
      </c>
      <c r="E8" s="24">
        <f t="shared" si="4"/>
        <v>0.25506774731613069</v>
      </c>
      <c r="F8" s="24">
        <f t="shared" si="4"/>
        <v>0.36125461640557482</v>
      </c>
      <c r="G8" s="24">
        <f t="shared" si="4"/>
        <v>0.44284739298067666</v>
      </c>
      <c r="H8" s="24">
        <f t="shared" si="4"/>
        <v>0.49429126831523479</v>
      </c>
      <c r="I8" s="24">
        <f t="shared" si="4"/>
        <v>0.51208396071700946</v>
      </c>
      <c r="J8" s="24">
        <f t="shared" si="4"/>
        <v>0.49501414968479152</v>
      </c>
      <c r="K8" s="24">
        <f t="shared" si="4"/>
        <v>0.44424394219981711</v>
      </c>
      <c r="L8" s="24">
        <f t="shared" si="4"/>
        <v>0.36322975687420445</v>
      </c>
      <c r="M8" s="24">
        <f t="shared" si="4"/>
        <v>0.25748701213691899</v>
      </c>
      <c r="N8" s="24">
        <f t="shared" si="4"/>
        <v>0.13421463840624948</v>
      </c>
    </row>
    <row r="9" spans="1:14" ht="23.25" thickBot="1">
      <c r="B9" s="9" t="s">
        <v>16</v>
      </c>
      <c r="C9" s="24">
        <f>C7/1.091</f>
        <v>525.46830278024572</v>
      </c>
      <c r="D9" s="24">
        <f t="shared" ref="D9:N9" si="5">D7/1.091</f>
        <v>507.84643032709096</v>
      </c>
      <c r="E9" s="24">
        <f t="shared" si="5"/>
        <v>455.64812214777749</v>
      </c>
      <c r="F9" s="24">
        <f t="shared" si="5"/>
        <v>372.42944340105288</v>
      </c>
      <c r="G9" s="24">
        <f t="shared" si="5"/>
        <v>263.85589368490878</v>
      </c>
      <c r="H9" s="24">
        <f t="shared" si="5"/>
        <v>137.31912366639574</v>
      </c>
      <c r="I9" s="24">
        <f t="shared" si="5"/>
        <v>1.4337139957646055</v>
      </c>
      <c r="J9" s="24">
        <f t="shared" si="5"/>
        <v>-134.54930244042635</v>
      </c>
      <c r="K9" s="24">
        <f t="shared" si="5"/>
        <v>-261.37224771992089</v>
      </c>
      <c r="L9" s="24">
        <f t="shared" si="5"/>
        <v>-370.40105847716347</v>
      </c>
      <c r="M9" s="24">
        <f t="shared" si="5"/>
        <v>-454.21309002688326</v>
      </c>
      <c r="N9" s="24">
        <f t="shared" si="5"/>
        <v>-507.10244751226639</v>
      </c>
    </row>
    <row r="10" spans="1:14" ht="19.5" thickBot="1">
      <c r="B10" s="8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21" thickBot="1">
      <c r="A11">
        <v>0.79</v>
      </c>
      <c r="B11" s="9" t="s">
        <v>14</v>
      </c>
      <c r="C11" s="24">
        <f>579.8/0.79*(SIN(0.79+C2-PI()/6)-SIN(C2-PI()/6))</f>
        <v>559.97063858256013</v>
      </c>
      <c r="D11" s="24">
        <f t="shared" ref="D11:N11" si="6">579.8/0.79*(SIN(0.79+D2-PI()/6)-SIN(D2-PI()/6))</f>
        <v>521.40302792109844</v>
      </c>
      <c r="E11" s="24">
        <f t="shared" si="6"/>
        <v>447.46259798810649</v>
      </c>
      <c r="F11" s="24">
        <f t="shared" si="6"/>
        <v>343.0590652133435</v>
      </c>
      <c r="G11" s="24">
        <f t="shared" si="6"/>
        <v>215.30018691610715</v>
      </c>
      <c r="H11" s="24">
        <f t="shared" si="6"/>
        <v>72.883744466319641</v>
      </c>
      <c r="I11" s="24">
        <f t="shared" si="6"/>
        <v>-74.494598739315663</v>
      </c>
      <c r="J11" s="24">
        <f t="shared" si="6"/>
        <v>-216.80137477317916</v>
      </c>
      <c r="K11" s="24">
        <f t="shared" si="6"/>
        <v>-344.34838629119764</v>
      </c>
      <c r="L11" s="24">
        <f t="shared" si="6"/>
        <v>-448.45227574236259</v>
      </c>
      <c r="M11" s="24">
        <f t="shared" si="6"/>
        <v>-522.02568542384438</v>
      </c>
      <c r="N11" s="24">
        <f t="shared" si="6"/>
        <v>-560.05976240441692</v>
      </c>
    </row>
    <row r="12" spans="1:14" ht="21" thickBot="1">
      <c r="B12" s="9" t="s">
        <v>15</v>
      </c>
      <c r="C12" s="24">
        <f>88*SIN(0.79/2)*SIN(0.79/2-PI()/6+C2)*(1-0.79/2*COS(0.79/2)/SIN(0.79/2))</f>
        <v>0.23319023914940851</v>
      </c>
      <c r="D12" s="24">
        <f t="shared" ref="D12:N12" si="7">88*SIN(0.79/2)*SIN(0.79/2-PI()/6+D2)*(1-0.79/2*COS(0.79/2)/SIN(0.79/2))</f>
        <v>0.68443016726077677</v>
      </c>
      <c r="E12" s="24">
        <f t="shared" si="7"/>
        <v>1.0861339501707337</v>
      </c>
      <c r="F12" s="24">
        <f t="shared" si="7"/>
        <v>1.4138940998636202</v>
      </c>
      <c r="G12" s="24">
        <f t="shared" si="7"/>
        <v>1.6453968158286862</v>
      </c>
      <c r="H12" s="24">
        <f t="shared" si="7"/>
        <v>1.7648814711972245</v>
      </c>
      <c r="I12" s="24">
        <f t="shared" si="7"/>
        <v>1.7642135909072492</v>
      </c>
      <c r="J12" s="24">
        <f t="shared" si="7"/>
        <v>1.6434386440237758</v>
      </c>
      <c r="K12" s="24">
        <f t="shared" si="7"/>
        <v>1.4107789482201976</v>
      </c>
      <c r="L12" s="24">
        <f t="shared" si="7"/>
        <v>1.0820738971626382</v>
      </c>
      <c r="M12" s="24">
        <f t="shared" si="7"/>
        <v>0.67970161992825007</v>
      </c>
      <c r="N12" s="24">
        <f t="shared" si="7"/>
        <v>0.23105548552079175</v>
      </c>
    </row>
    <row r="13" spans="1:14" ht="23.25" thickBot="1">
      <c r="B13" s="9" t="s">
        <v>16</v>
      </c>
      <c r="C13" s="24">
        <f>C11/1.091</f>
        <v>513.26364673011926</v>
      </c>
      <c r="D13" s="24">
        <f t="shared" ref="D13:N13" si="8">D11/1.091</f>
        <v>477.912949515214</v>
      </c>
      <c r="E13" s="24">
        <f t="shared" si="8"/>
        <v>410.13986983327817</v>
      </c>
      <c r="F13" s="24">
        <f t="shared" si="8"/>
        <v>314.4446060617264</v>
      </c>
      <c r="G13" s="24">
        <f t="shared" si="8"/>
        <v>197.3420595014731</v>
      </c>
      <c r="H13" s="24">
        <f t="shared" si="8"/>
        <v>66.804532049788861</v>
      </c>
      <c r="I13" s="24">
        <f t="shared" si="8"/>
        <v>-68.281025425587231</v>
      </c>
      <c r="J13" s="24">
        <f t="shared" si="8"/>
        <v>-198.71803370593875</v>
      </c>
      <c r="K13" s="24">
        <f t="shared" si="8"/>
        <v>-315.62638523482826</v>
      </c>
      <c r="L13" s="24">
        <f t="shared" si="8"/>
        <v>-411.04699884726176</v>
      </c>
      <c r="M13" s="24">
        <f t="shared" si="8"/>
        <v>-478.48367133257966</v>
      </c>
      <c r="N13" s="24">
        <f t="shared" si="8"/>
        <v>-513.34533675931891</v>
      </c>
    </row>
    <row r="14" spans="1:14" ht="19.5" thickBot="1">
      <c r="B14" s="8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4" ht="21" thickBot="1">
      <c r="A15">
        <v>1.05</v>
      </c>
      <c r="B15" s="9" t="s">
        <v>14</v>
      </c>
      <c r="C15" s="24">
        <f>579.8/1.05*(SIN(1.05+C2-PI()/6)-SIN(C2-PI()/6))</f>
        <v>534.72601497075311</v>
      </c>
      <c r="D15" s="24">
        <f t="shared" ref="D15:N15" si="9">579.8/1.05*(SIN(1.05+D2-PI()/6)-SIN(D2-PI()/6))</f>
        <v>479.05647049235563</v>
      </c>
      <c r="E15" s="24">
        <f t="shared" si="9"/>
        <v>391.01208426905788</v>
      </c>
      <c r="F15" s="24">
        <f t="shared" si="9"/>
        <v>276.34772714982375</v>
      </c>
      <c r="G15" s="24">
        <f t="shared" si="9"/>
        <v>142.86970991663634</v>
      </c>
      <c r="H15" s="24">
        <f t="shared" si="9"/>
        <v>-0.33482900961139184</v>
      </c>
      <c r="I15" s="24">
        <f t="shared" si="9"/>
        <v>-143.51657288974792</v>
      </c>
      <c r="J15" s="24">
        <f t="shared" si="9"/>
        <v>-276.92775686365718</v>
      </c>
      <c r="K15" s="24">
        <f t="shared" si="9"/>
        <v>-391.48579249620985</v>
      </c>
      <c r="L15" s="24">
        <f t="shared" si="9"/>
        <v>-479.39160733639778</v>
      </c>
      <c r="M15" s="24">
        <f t="shared" si="9"/>
        <v>-534.66060314091146</v>
      </c>
      <c r="N15" s="24">
        <f t="shared" si="9"/>
        <v>-553.53008530527541</v>
      </c>
    </row>
    <row r="16" spans="1:14" ht="21" thickBot="1">
      <c r="B16" s="9" t="s">
        <v>15</v>
      </c>
      <c r="C16" s="24">
        <f>88*SIN(1.05/2)*SIN(1.05/2-PI()/6+C2)*(1-1.05/2*COS(1.05/2)/SIN(1.05/2))</f>
        <v>1.0670184616378686</v>
      </c>
      <c r="D16" s="24">
        <f t="shared" ref="D16:N16" si="10">88*SIN(1.05/2)*SIN(1.05/2-PI()/6+D2)*(1-1.05/2*COS(1.05/2)/SIN(1.05/2))</f>
        <v>2.0684489549145257</v>
      </c>
      <c r="E16" s="24">
        <f t="shared" si="10"/>
        <v>2.9224140943426122</v>
      </c>
      <c r="F16" s="24">
        <f t="shared" si="10"/>
        <v>3.5774222673058365</v>
      </c>
      <c r="G16" s="24">
        <f t="shared" si="10"/>
        <v>3.9888807381769191</v>
      </c>
      <c r="H16" s="24">
        <f t="shared" si="10"/>
        <v>4.1287775529520614</v>
      </c>
      <c r="I16" s="24">
        <f t="shared" si="10"/>
        <v>3.9875885836373417</v>
      </c>
      <c r="J16" s="24">
        <f t="shared" si="10"/>
        <v>3.5749259276721803</v>
      </c>
      <c r="K16" s="24">
        <f t="shared" si="10"/>
        <v>2.9188835195756786</v>
      </c>
      <c r="L16" s="24">
        <f t="shared" si="10"/>
        <v>2.0641245053543735</v>
      </c>
      <c r="M16" s="24">
        <f t="shared" si="10"/>
        <v>1.0688405905770193</v>
      </c>
      <c r="N16" s="24">
        <f t="shared" si="10"/>
        <v>7.9036867454489797E-4</v>
      </c>
    </row>
    <row r="17" spans="1:14" ht="22.5">
      <c r="B17" s="10" t="s">
        <v>16</v>
      </c>
      <c r="C17" s="24">
        <f>C15/1.091</f>
        <v>490.12467000069029</v>
      </c>
      <c r="D17" s="24">
        <f t="shared" ref="D17:N17" si="11">D15/1.091</f>
        <v>439.09850640912526</v>
      </c>
      <c r="E17" s="24">
        <f t="shared" si="11"/>
        <v>358.3978774235178</v>
      </c>
      <c r="F17" s="24">
        <f t="shared" si="11"/>
        <v>253.29764175052591</v>
      </c>
      <c r="G17" s="24">
        <f t="shared" si="11"/>
        <v>130.95298800791599</v>
      </c>
      <c r="H17" s="24">
        <f t="shared" si="11"/>
        <v>-0.30690101705902095</v>
      </c>
      <c r="I17" s="24">
        <f t="shared" si="11"/>
        <v>-131.54589632424191</v>
      </c>
      <c r="J17" s="24">
        <f t="shared" si="11"/>
        <v>-253.82929135073985</v>
      </c>
      <c r="K17" s="24">
        <f t="shared" si="11"/>
        <v>-358.83207378204389</v>
      </c>
      <c r="L17" s="24">
        <f t="shared" si="11"/>
        <v>-439.40568958423262</v>
      </c>
      <c r="M17" s="24">
        <f t="shared" si="11"/>
        <v>-490.06471415298944</v>
      </c>
      <c r="N17" s="24">
        <f t="shared" si="11"/>
        <v>-507.36029817165485</v>
      </c>
    </row>
    <row r="18" spans="1:14" ht="19.5" thickBot="1">
      <c r="B18" s="1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ht="21" thickBot="1">
      <c r="A19" s="7" t="s">
        <v>12</v>
      </c>
      <c r="B19" s="8" t="s">
        <v>13</v>
      </c>
      <c r="C19" s="24">
        <v>0.26</v>
      </c>
      <c r="D19" s="24">
        <v>0.52</v>
      </c>
      <c r="E19" s="24">
        <v>0.79</v>
      </c>
      <c r="F19" s="24">
        <v>1.05</v>
      </c>
      <c r="G19" s="24">
        <v>1.31</v>
      </c>
      <c r="H19" s="24">
        <v>1.57</v>
      </c>
      <c r="I19" s="24">
        <v>1.83</v>
      </c>
      <c r="J19" s="24">
        <v>2.09</v>
      </c>
      <c r="K19" s="24">
        <v>2.36</v>
      </c>
      <c r="L19" s="24">
        <v>2.62</v>
      </c>
      <c r="M19" s="24">
        <v>2.88</v>
      </c>
      <c r="N19" s="24">
        <v>3.14</v>
      </c>
    </row>
    <row r="20" spans="1:14" ht="21" thickBot="1">
      <c r="A20">
        <v>0.26</v>
      </c>
      <c r="B20" s="9" t="s">
        <v>17</v>
      </c>
      <c r="C20" s="24">
        <f>579.8/0.26*(SIN(0.26+C19-PI()/6)-SIN(C19-PI()/6))</f>
        <v>573.01618942926552</v>
      </c>
      <c r="D20" s="24">
        <f t="shared" ref="D20:N20" si="12">579.8/0.26*(SIN(0.26+D19-PI()/6)-SIN(D19-PI()/6))</f>
        <v>573.55564723723069</v>
      </c>
      <c r="E20" s="24">
        <f t="shared" si="12"/>
        <v>533.33505881003316</v>
      </c>
      <c r="F20" s="24">
        <f t="shared" si="12"/>
        <v>458.02119707333992</v>
      </c>
      <c r="G20" s="24">
        <f t="shared" si="12"/>
        <v>351.91913043966326</v>
      </c>
      <c r="H20" s="24">
        <f t="shared" si="12"/>
        <v>222.16104446806713</v>
      </c>
      <c r="I20" s="24">
        <f t="shared" si="12"/>
        <v>77.469283372008334</v>
      </c>
      <c r="J20" s="24">
        <f t="shared" si="12"/>
        <v>-72.429966340124253</v>
      </c>
      <c r="K20" s="24">
        <f t="shared" si="12"/>
        <v>-222.80664841724823</v>
      </c>
      <c r="L20" s="24">
        <f t="shared" si="12"/>
        <v>-352.47383984383691</v>
      </c>
      <c r="M20" s="24">
        <f t="shared" si="12"/>
        <v>-458.44772434209938</v>
      </c>
      <c r="N20" s="24">
        <f t="shared" si="12"/>
        <v>-533.60473276172115</v>
      </c>
    </row>
    <row r="21" spans="1:14" ht="21" thickBot="1">
      <c r="B21" s="9" t="s">
        <v>15</v>
      </c>
      <c r="C21" s="24">
        <f>1086.7*SIN($A$20/2)*SIN($A$20/2-PI()/6+C19)*(1-$A$20/2*COS($A$20/2)/SIN($A$20/2))</f>
        <v>-0.10582642267536158</v>
      </c>
      <c r="D21" s="24">
        <f t="shared" ref="D21:N21" si="13">1086.7*SIN($A$20/2)*SIN($A$20/2-PI()/6+D19)*(1-$A$20/2*COS($A$20/2)/SIN($A$20/2))</f>
        <v>0.10015635832464141</v>
      </c>
      <c r="E21" s="24">
        <f t="shared" si="13"/>
        <v>0.306750594886252</v>
      </c>
      <c r="F21" s="24">
        <f t="shared" si="13"/>
        <v>0.48484874104541337</v>
      </c>
      <c r="G21" s="24">
        <f t="shared" si="13"/>
        <v>0.63035533362859464</v>
      </c>
      <c r="H21" s="24">
        <f t="shared" si="13"/>
        <v>0.73348941311920923</v>
      </c>
      <c r="I21" s="24">
        <f t="shared" si="13"/>
        <v>0.78731830218374443</v>
      </c>
      <c r="J21" s="24">
        <f t="shared" si="13"/>
        <v>0.7882236205452926</v>
      </c>
      <c r="K21" s="24">
        <f t="shared" si="13"/>
        <v>0.73311955047079946</v>
      </c>
      <c r="L21" s="24">
        <f t="shared" si="13"/>
        <v>0.62976983348178406</v>
      </c>
      <c r="M21" s="24">
        <f t="shared" si="13"/>
        <v>0.48408696074567537</v>
      </c>
      <c r="N21" s="24">
        <f t="shared" si="13"/>
        <v>0.30586374133864802</v>
      </c>
    </row>
    <row r="22" spans="1:14" ht="23.25" thickBot="1">
      <c r="B22" s="9" t="s">
        <v>16</v>
      </c>
      <c r="C22" s="24">
        <f>C20/2.664</f>
        <v>215.09616720317774</v>
      </c>
      <c r="D22" s="24">
        <f t="shared" ref="D22:N22" si="14">D20/2.664</f>
        <v>215.29866638034184</v>
      </c>
      <c r="E22" s="24">
        <f t="shared" si="14"/>
        <v>200.20084790166408</v>
      </c>
      <c r="F22" s="24">
        <f t="shared" si="14"/>
        <v>171.92987878128375</v>
      </c>
      <c r="G22" s="24">
        <f t="shared" si="14"/>
        <v>132.10177569056427</v>
      </c>
      <c r="H22" s="24">
        <f t="shared" si="14"/>
        <v>83.393785460986152</v>
      </c>
      <c r="I22" s="24">
        <f t="shared" si="14"/>
        <v>29.080061325828954</v>
      </c>
      <c r="J22" s="24">
        <f t="shared" si="14"/>
        <v>-27.188425803349944</v>
      </c>
      <c r="K22" s="24">
        <f t="shared" si="14"/>
        <v>-83.636129285753839</v>
      </c>
      <c r="L22" s="24">
        <f t="shared" si="14"/>
        <v>-132.30999994138023</v>
      </c>
      <c r="M22" s="24">
        <f t="shared" si="14"/>
        <v>-172.08998661490216</v>
      </c>
      <c r="N22" s="24">
        <f t="shared" si="14"/>
        <v>-200.30207686250793</v>
      </c>
    </row>
    <row r="23" spans="1:14" ht="19.5" thickBot="1">
      <c r="B23" s="8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  <row r="24" spans="1:14" ht="21" thickBot="1">
      <c r="A24">
        <v>0.52</v>
      </c>
      <c r="B24" s="9" t="s">
        <v>14</v>
      </c>
      <c r="C24" s="24">
        <f>579.8/0.52*(SIN(0.52+C19-PI()/6)-SIN(C19-PI()/6))</f>
        <v>573.28591833324811</v>
      </c>
      <c r="D24" s="24">
        <f t="shared" ref="D24:N24" si="15">579.8/0.52*(SIN(0.52+D19-PI()/6)-SIN(D19-PI()/6))</f>
        <v>554.54815829649647</v>
      </c>
      <c r="E24" s="24">
        <f t="shared" si="15"/>
        <v>495.67812794168657</v>
      </c>
      <c r="F24" s="24">
        <f t="shared" si="15"/>
        <v>404.97016375650162</v>
      </c>
      <c r="G24" s="24">
        <f t="shared" si="15"/>
        <v>287.04008745386523</v>
      </c>
      <c r="H24" s="24">
        <f t="shared" si="15"/>
        <v>149.81516392003775</v>
      </c>
      <c r="I24" s="24">
        <f t="shared" si="15"/>
        <v>2.5196585159419165</v>
      </c>
      <c r="J24" s="24">
        <f t="shared" si="15"/>
        <v>-144.94521844378235</v>
      </c>
      <c r="K24" s="24">
        <f t="shared" si="15"/>
        <v>-287.64024413054261</v>
      </c>
      <c r="L24" s="24">
        <f t="shared" si="15"/>
        <v>-405.46078209296866</v>
      </c>
      <c r="M24" s="24">
        <f t="shared" si="15"/>
        <v>-496.02622855191032</v>
      </c>
      <c r="N24" s="24">
        <f t="shared" si="15"/>
        <v>-553.2487702358826</v>
      </c>
    </row>
    <row r="25" spans="1:14" ht="21" thickBot="1">
      <c r="B25" s="9" t="s">
        <v>15</v>
      </c>
      <c r="C25" s="24">
        <f>1086.7*SIN($A$24/2)*SIN($A$24/2-PI()/6+C19)*(1-$A$24/2*COS($A$24/2)/SIN($A$24/2))</f>
        <v>-2.2757450895346039E-2</v>
      </c>
      <c r="D25" s="24">
        <f t="shared" ref="D25:N25" si="16">1086.7*SIN($A$24/2)*SIN($A$24/2-PI()/6+D19)*(1-$A$24/2*COS($A$24/2)/SIN($A$24/2))</f>
        <v>1.603691669027101</v>
      </c>
      <c r="E25" s="24">
        <f t="shared" si="16"/>
        <v>3.1771743496994715</v>
      </c>
      <c r="F25" s="24">
        <f t="shared" si="16"/>
        <v>4.4759989301462202</v>
      </c>
      <c r="G25" s="24">
        <f t="shared" si="16"/>
        <v>5.4739466667687484</v>
      </c>
      <c r="H25" s="24">
        <f t="shared" si="16"/>
        <v>6.1039354690700653</v>
      </c>
      <c r="I25" s="24">
        <f t="shared" si="16"/>
        <v>6.3236174622094516</v>
      </c>
      <c r="J25" s="24">
        <f t="shared" si="16"/>
        <v>6.1182256130011696</v>
      </c>
      <c r="K25" s="24">
        <f t="shared" si="16"/>
        <v>5.4701122090704519</v>
      </c>
      <c r="L25" s="24">
        <f t="shared" si="16"/>
        <v>4.4705914661902435</v>
      </c>
      <c r="M25" s="24">
        <f t="shared" si="16"/>
        <v>3.170557369449412</v>
      </c>
      <c r="N25" s="24">
        <f t="shared" si="16"/>
        <v>1.6573982676826284</v>
      </c>
    </row>
    <row r="26" spans="1:14" ht="23.25" thickBot="1">
      <c r="B26" s="9" t="s">
        <v>16</v>
      </c>
      <c r="C26" s="24">
        <f>C24/2.664</f>
        <v>215.19741679175979</v>
      </c>
      <c r="D26" s="24">
        <f t="shared" ref="D26:N26" si="17">D24/2.664</f>
        <v>208.16372308427043</v>
      </c>
      <c r="E26" s="24">
        <f t="shared" si="17"/>
        <v>186.06536334147393</v>
      </c>
      <c r="F26" s="24">
        <f t="shared" si="17"/>
        <v>152.01582723592404</v>
      </c>
      <c r="G26" s="24">
        <f t="shared" si="17"/>
        <v>107.74778057577522</v>
      </c>
      <c r="H26" s="24">
        <f t="shared" si="17"/>
        <v>56.236923393407558</v>
      </c>
      <c r="I26" s="24">
        <f t="shared" si="17"/>
        <v>0.94581776123945804</v>
      </c>
      <c r="J26" s="24">
        <f t="shared" si="17"/>
        <v>-54.408865782200579</v>
      </c>
      <c r="K26" s="24">
        <f t="shared" si="17"/>
        <v>-107.97306461356705</v>
      </c>
      <c r="L26" s="24">
        <f t="shared" si="17"/>
        <v>-152.19999327814139</v>
      </c>
      <c r="M26" s="24">
        <f t="shared" si="17"/>
        <v>-186.19603173870507</v>
      </c>
      <c r="N26" s="24">
        <f t="shared" si="17"/>
        <v>-207.67596480325923</v>
      </c>
    </row>
    <row r="27" spans="1:14" ht="19.5" thickBot="1">
      <c r="B27" s="8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1:14" ht="21" thickBot="1">
      <c r="A28">
        <v>0.79</v>
      </c>
      <c r="B28" s="9" t="s">
        <v>14</v>
      </c>
      <c r="C28" s="24">
        <f>579.8/0.79*(SIN(0.79+C19-PI()/6)-SIN(C19-PI()/6))</f>
        <v>559.97063858256013</v>
      </c>
      <c r="D28" s="24">
        <f t="shared" ref="D28:N28" si="18">579.8/0.79*(SIN(0.79+D19-PI()/6)-SIN(D19-PI()/6))</f>
        <v>522.12418540212877</v>
      </c>
      <c r="E28" s="24">
        <f t="shared" si="18"/>
        <v>445.73348778860083</v>
      </c>
      <c r="F28" s="24">
        <f t="shared" si="18"/>
        <v>341.56141008426897</v>
      </c>
      <c r="G28" s="24">
        <f t="shared" si="18"/>
        <v>214.42955945725947</v>
      </c>
      <c r="H28" s="24">
        <f t="shared" si="18"/>
        <v>72.883744466319641</v>
      </c>
      <c r="I28" s="24">
        <f t="shared" si="18"/>
        <v>-73.561319014923328</v>
      </c>
      <c r="J28" s="24">
        <f t="shared" si="18"/>
        <v>-215.06158741507494</v>
      </c>
      <c r="K28" s="24">
        <f t="shared" si="18"/>
        <v>-346.58275738634001</v>
      </c>
      <c r="L28" s="24">
        <f t="shared" si="18"/>
        <v>-449.59450318536977</v>
      </c>
      <c r="M28" s="24">
        <f t="shared" si="18"/>
        <v>-522.38448681907346</v>
      </c>
      <c r="N28" s="24">
        <f t="shared" si="18"/>
        <v>-560.05976240441692</v>
      </c>
    </row>
    <row r="29" spans="1:14" ht="21" thickBot="1">
      <c r="B29" s="9" t="s">
        <v>15</v>
      </c>
      <c r="C29" s="24">
        <f>1086.7*SIN($A$28/2)*SIN($A$28/2-PI()/6+C19)*(1-$A$28/2*COS($A$28/2)/SIN($A$28/2))</f>
        <v>2.8796344645870708</v>
      </c>
      <c r="D29" s="24">
        <f t="shared" ref="D29:N29" si="19">1086.7*SIN($A$28/2)*SIN($A$28/2-PI()/6+D19)*(1-$A$28/2*COS($A$28/2)/SIN($A$28/2))</f>
        <v>8.3842617220641493</v>
      </c>
      <c r="E29" s="24">
        <f t="shared" si="19"/>
        <v>13.49940623073212</v>
      </c>
      <c r="F29" s="24">
        <f t="shared" si="19"/>
        <v>17.504383297848147</v>
      </c>
      <c r="G29" s="24">
        <f t="shared" si="19"/>
        <v>20.332714954199101</v>
      </c>
      <c r="H29" s="24">
        <f t="shared" si="19"/>
        <v>21.794280622159366</v>
      </c>
      <c r="I29" s="24">
        <f t="shared" si="19"/>
        <v>21.790833793612972</v>
      </c>
      <c r="J29" s="24">
        <f t="shared" si="19"/>
        <v>20.322606164525535</v>
      </c>
      <c r="K29" s="24">
        <f t="shared" si="19"/>
        <v>17.354306107902193</v>
      </c>
      <c r="L29" s="24">
        <f t="shared" si="19"/>
        <v>13.304144372364238</v>
      </c>
      <c r="M29" s="24">
        <f t="shared" si="19"/>
        <v>8.3596774703127785</v>
      </c>
      <c r="N29" s="24">
        <f t="shared" si="19"/>
        <v>2.8532726831300499</v>
      </c>
    </row>
    <row r="30" spans="1:14" ht="23.25" thickBot="1">
      <c r="B30" s="9" t="s">
        <v>16</v>
      </c>
      <c r="C30" s="24">
        <f>C28/2.664</f>
        <v>210.19918865711716</v>
      </c>
      <c r="D30" s="24">
        <f t="shared" ref="D30:N30" si="20">D28/2.664</f>
        <v>195.99256208788617</v>
      </c>
      <c r="E30" s="24">
        <f t="shared" si="20"/>
        <v>167.31737529602131</v>
      </c>
      <c r="F30" s="24">
        <f t="shared" si="20"/>
        <v>128.213742524125</v>
      </c>
      <c r="G30" s="24">
        <f t="shared" si="20"/>
        <v>80.491576372845145</v>
      </c>
      <c r="H30" s="24">
        <f t="shared" si="20"/>
        <v>27.358762937807672</v>
      </c>
      <c r="I30" s="24">
        <f t="shared" si="20"/>
        <v>-27.61310773833458</v>
      </c>
      <c r="J30" s="24">
        <f t="shared" si="20"/>
        <v>-80.728824104757862</v>
      </c>
      <c r="K30" s="24">
        <f t="shared" si="20"/>
        <v>-130.09863265253003</v>
      </c>
      <c r="L30" s="24">
        <f t="shared" si="20"/>
        <v>-168.76670539991358</v>
      </c>
      <c r="M30" s="24">
        <f t="shared" si="20"/>
        <v>-196.09027282998252</v>
      </c>
      <c r="N30" s="24">
        <f t="shared" si="20"/>
        <v>-210.23264354520154</v>
      </c>
    </row>
    <row r="31" spans="1:14" ht="19.5" thickBot="1">
      <c r="B31" s="8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</row>
    <row r="32" spans="1:14" ht="21" thickBot="1">
      <c r="A32">
        <v>1.05</v>
      </c>
      <c r="B32" s="9" t="s">
        <v>14</v>
      </c>
      <c r="C32" s="24">
        <f>579.8/1.05*(SIN(1.05+C19-PI()/6)-SIN(C19-PI()/6))</f>
        <v>534.72601497075311</v>
      </c>
      <c r="D32" s="24">
        <f t="shared" ref="D32:N32" si="21">579.8/1.05*(SIN(1.05+D19-PI()/6)-SIN(D19-PI()/6))</f>
        <v>479.97817179237546</v>
      </c>
      <c r="E32" s="24">
        <f t="shared" si="21"/>
        <v>389.04821834017247</v>
      </c>
      <c r="F32" s="24">
        <f t="shared" si="21"/>
        <v>274.74748877171754</v>
      </c>
      <c r="G32" s="24">
        <f t="shared" si="21"/>
        <v>141.97822099305236</v>
      </c>
      <c r="H32" s="24">
        <f t="shared" si="21"/>
        <v>-0.33482900961139184</v>
      </c>
      <c r="I32" s="24">
        <f t="shared" si="21"/>
        <v>-142.62537179160671</v>
      </c>
      <c r="J32" s="24">
        <f t="shared" si="21"/>
        <v>-275.32863084462389</v>
      </c>
      <c r="K32" s="24">
        <f t="shared" si="21"/>
        <v>-393.43751057612064</v>
      </c>
      <c r="L32" s="24">
        <f t="shared" si="21"/>
        <v>-480.31137423472921</v>
      </c>
      <c r="M32" s="24">
        <f t="shared" si="21"/>
        <v>-534.89868631279546</v>
      </c>
      <c r="N32" s="24">
        <f t="shared" si="21"/>
        <v>-553.53008530527541</v>
      </c>
    </row>
    <row r="33" spans="2:14" ht="21" thickBot="1">
      <c r="B33" s="9" t="s">
        <v>15</v>
      </c>
      <c r="C33" s="24">
        <v>0</v>
      </c>
      <c r="D33" s="24">
        <f>1086.7*SIN($A$32/2)*SIN($A$32/2-PI()/6+D19)*(1-$A$32/2*COS($A$32/2)/SIN($A$32/2))</f>
        <v>25.395765962631312</v>
      </c>
      <c r="E33" s="24">
        <f t="shared" ref="E33:N33" si="22">1086.7*SIN($A$32/2)*SIN($A$32/2-PI()/6+E19)*(1-$A$32/2*COS($A$32/2)/SIN($A$32/2))</f>
        <v>36.268122123174777</v>
      </c>
      <c r="F33" s="24">
        <f t="shared" si="22"/>
        <v>44.261702232457786</v>
      </c>
      <c r="G33" s="24">
        <f t="shared" si="22"/>
        <v>49.280008782067647</v>
      </c>
      <c r="H33" s="24">
        <f t="shared" si="22"/>
        <v>50.985710986284161</v>
      </c>
      <c r="I33" s="24">
        <f t="shared" si="22"/>
        <v>49.264151468347869</v>
      </c>
      <c r="J33" s="24">
        <f t="shared" si="22"/>
        <v>44.231053534339942</v>
      </c>
      <c r="K33" s="24">
        <f t="shared" si="22"/>
        <v>35.86414573936527</v>
      </c>
      <c r="L33" s="24">
        <f t="shared" si="22"/>
        <v>25.342261323268971</v>
      </c>
      <c r="M33" s="24">
        <f t="shared" si="22"/>
        <v>13.116868992780789</v>
      </c>
      <c r="N33" s="24">
        <f t="shared" si="22"/>
        <v>9.7601549844084177E-3</v>
      </c>
    </row>
    <row r="34" spans="2:14" ht="22.5">
      <c r="B34" s="10" t="s">
        <v>16</v>
      </c>
      <c r="C34" s="24">
        <f>C32/2.664</f>
        <v>200.72297859262503</v>
      </c>
      <c r="D34" s="24">
        <f t="shared" ref="D34:N34" si="23">D32/2.664</f>
        <v>180.17198640854934</v>
      </c>
      <c r="E34" s="24">
        <f t="shared" si="23"/>
        <v>146.03912099856322</v>
      </c>
      <c r="F34" s="24">
        <f t="shared" si="23"/>
        <v>103.1334417311252</v>
      </c>
      <c r="G34" s="24">
        <f t="shared" si="23"/>
        <v>53.295128000395025</v>
      </c>
      <c r="H34" s="24">
        <f t="shared" si="23"/>
        <v>-0.12568656516944138</v>
      </c>
      <c r="I34" s="24">
        <f t="shared" si="23"/>
        <v>-53.53805247432684</v>
      </c>
      <c r="J34" s="24">
        <f t="shared" si="23"/>
        <v>-103.35158815488884</v>
      </c>
      <c r="K34" s="24">
        <f t="shared" si="23"/>
        <v>-147.68675321926449</v>
      </c>
      <c r="L34" s="24">
        <f t="shared" si="23"/>
        <v>-180.29706240042387</v>
      </c>
      <c r="M34" s="24">
        <f t="shared" si="23"/>
        <v>-200.78779516246075</v>
      </c>
      <c r="N34" s="24">
        <f t="shared" si="23"/>
        <v>-207.7815635530313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</dc:creator>
  <cp:lastModifiedBy>109</cp:lastModifiedBy>
  <cp:lastPrinted>2016-12-09T20:21:47Z</cp:lastPrinted>
  <dcterms:created xsi:type="dcterms:W3CDTF">2016-12-09T19:14:45Z</dcterms:created>
  <dcterms:modified xsi:type="dcterms:W3CDTF">2018-12-25T13:17:48Z</dcterms:modified>
</cp:coreProperties>
</file>