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14745" yWindow="6735" windowWidth="11520" windowHeight="789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" i="1" l="1"/>
  <c r="E9" i="1"/>
  <c r="E8" i="1" l="1"/>
  <c r="B6" i="1"/>
  <c r="B14" i="1" s="1"/>
  <c r="B7" i="1"/>
  <c r="B8" i="1" s="1"/>
  <c r="E6" i="1" l="1"/>
  <c r="B9" i="1"/>
  <c r="H6" i="1"/>
  <c r="N8" i="1" s="1"/>
  <c r="N18" i="1" s="1"/>
  <c r="E10" i="1" l="1"/>
  <c r="B5" i="1"/>
  <c r="B13" i="1"/>
  <c r="H7" i="1"/>
  <c r="N19" i="1"/>
  <c r="N20" i="1" s="1"/>
  <c r="N9" i="1"/>
  <c r="N11" i="1" s="1"/>
  <c r="H8" i="1" l="1"/>
  <c r="I7" i="1"/>
  <c r="H9" i="1" l="1"/>
  <c r="H13" i="1"/>
  <c r="H14" i="1"/>
  <c r="J14" i="1" s="1"/>
  <c r="H12" i="1"/>
  <c r="J13" i="1" l="1"/>
  <c r="J12" i="1" s="1"/>
  <c r="J16" i="1" l="1"/>
  <c r="K12" i="1"/>
</calcChain>
</file>

<file path=xl/sharedStrings.xml><?xml version="1.0" encoding="utf-8"?>
<sst xmlns="http://schemas.openxmlformats.org/spreadsheetml/2006/main" count="40" uniqueCount="37">
  <si>
    <t>nн</t>
  </si>
  <si>
    <t>wн</t>
  </si>
  <si>
    <t>Iн</t>
  </si>
  <si>
    <t>Uн</t>
  </si>
  <si>
    <t>Rя</t>
  </si>
  <si>
    <t>Eн</t>
  </si>
  <si>
    <t>Сн</t>
  </si>
  <si>
    <t>Ra</t>
  </si>
  <si>
    <t>La</t>
  </si>
  <si>
    <t>Rf</t>
  </si>
  <si>
    <t>Lf</t>
  </si>
  <si>
    <t>Laf</t>
  </si>
  <si>
    <t>J</t>
  </si>
  <si>
    <t>Rв</t>
  </si>
  <si>
    <t>Iвн</t>
  </si>
  <si>
    <t>Mн</t>
  </si>
  <si>
    <t>МОДЕЛЬ</t>
  </si>
  <si>
    <t>Реостатный пуск</t>
  </si>
  <si>
    <t>Iп1</t>
  </si>
  <si>
    <t>R1</t>
  </si>
  <si>
    <t>λ</t>
  </si>
  <si>
    <t>Iп2</t>
  </si>
  <si>
    <t>Rп1</t>
  </si>
  <si>
    <t>Rп2</t>
  </si>
  <si>
    <t>Rп3</t>
  </si>
  <si>
    <t>R2</t>
  </si>
  <si>
    <t>R3</t>
  </si>
  <si>
    <t>Шунтирование</t>
  </si>
  <si>
    <t>Rпос</t>
  </si>
  <si>
    <t>w0*</t>
  </si>
  <si>
    <t>w0</t>
  </si>
  <si>
    <t>Rш</t>
  </si>
  <si>
    <t>rп</t>
  </si>
  <si>
    <t>ro</t>
  </si>
  <si>
    <t>rш</t>
  </si>
  <si>
    <t>w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</si>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</sst>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B13" sqref="B13"/>
    </sheetView>
  </sheetViews>
  <sheetFormatPr defaultRowHeight="15" x14ac:dyDescent="0.25"/>
  <sheetData>
    <row r="1" spans="1:14" x14ac:dyDescent="0.25">
      <c r="A1" t="s">
        <v>0</v>
      </c>
      <c r="B1" t="s">
        <v>2</v>
      </c>
      <c r="C1" t="s">
        <v>3</v>
      </c>
      <c r="D1" t="s">
        <v>4</v>
      </c>
      <c r="E1" t="s">
        <v>13</v>
      </c>
      <c r="F1" t="s">
        <v>14</v>
      </c>
      <c r="G1" t="s">
        <v>12</v>
      </c>
      <c r="H1" t="s">
        <v>35</v>
      </c>
      <c r="I1" t="s">
        <v>36</v>
      </c>
    </row>
    <row r="2" spans="1:14" x14ac:dyDescent="0.25">
      <c r="A2">
        <v>625</v>
      </c>
      <c r="B2">
        <v>233</v>
      </c>
      <c r="C2">
        <v>220</v>
      </c>
      <c r="D2">
        <v>3.2199999999999999E-2</v>
      </c>
      <c r="E2">
        <v>42</v>
      </c>
      <c r="F2">
        <v>3.6</v>
      </c>
      <c r="G2">
        <v>4</v>
      </c>
      <c r="H2">
        <v>1145</v>
      </c>
      <c r="I2">
        <v>2</v>
      </c>
    </row>
    <row r="5" spans="1:14" x14ac:dyDescent="0.25">
      <c r="A5" t="s">
        <v>30</v>
      </c>
      <c r="B5">
        <f>C2/B9</f>
        <v>68.890529653659442</v>
      </c>
      <c r="D5" s="2" t="s">
        <v>16</v>
      </c>
      <c r="E5" s="2"/>
      <c r="G5" s="2" t="s">
        <v>17</v>
      </c>
      <c r="H5" s="2"/>
    </row>
    <row r="6" spans="1:14" x14ac:dyDescent="0.25">
      <c r="A6" t="s">
        <v>1</v>
      </c>
      <c r="B6">
        <f>A2/9.55</f>
        <v>65.445026178010465</v>
      </c>
      <c r="D6" t="s">
        <v>7</v>
      </c>
      <c r="E6">
        <f>B7</f>
        <v>4.7223690987124464E-2</v>
      </c>
      <c r="G6" t="s">
        <v>18</v>
      </c>
      <c r="H6">
        <f>1.5*B2</f>
        <v>349.5</v>
      </c>
      <c r="M6" t="s">
        <v>27</v>
      </c>
    </row>
    <row r="7" spans="1:14" x14ac:dyDescent="0.25">
      <c r="A7" t="s">
        <v>4</v>
      </c>
      <c r="B7">
        <f>1.2*D2+2/B2</f>
        <v>4.7223690987124464E-2</v>
      </c>
      <c r="D7" t="s">
        <v>8</v>
      </c>
      <c r="E7">
        <f>0.6*C2/(B2*B6*G2)</f>
        <v>2.16412017167382E-3</v>
      </c>
      <c r="G7" t="s">
        <v>19</v>
      </c>
      <c r="H7">
        <f>C2/H6</f>
        <v>0.62947067238912735</v>
      </c>
      <c r="I7">
        <f>H7-E6</f>
        <v>0.58224698140200293</v>
      </c>
    </row>
    <row r="8" spans="1:14" x14ac:dyDescent="0.25">
      <c r="A8" t="s">
        <v>5</v>
      </c>
      <c r="B8">
        <f>C2-B2*B7</f>
        <v>208.99688</v>
      </c>
      <c r="D8" t="s">
        <v>9</v>
      </c>
      <c r="E8">
        <f>1.2*E2</f>
        <v>50.4</v>
      </c>
      <c r="G8" s="1" t="s">
        <v>20</v>
      </c>
      <c r="H8">
        <f>(H7/B7)^(1/3)</f>
        <v>2.3710380533138777</v>
      </c>
      <c r="M8" t="s">
        <v>28</v>
      </c>
      <c r="N8">
        <f>C2/H6</f>
        <v>0.62947067238912735</v>
      </c>
    </row>
    <row r="9" spans="1:14" x14ac:dyDescent="0.25">
      <c r="A9" t="s">
        <v>6</v>
      </c>
      <c r="B9">
        <f>B8/B6</f>
        <v>3.1934723264000002</v>
      </c>
      <c r="D9" t="s">
        <v>10</v>
      </c>
      <c r="E9">
        <f>2*G2*1.2*H2*0.4</f>
        <v>4396.8</v>
      </c>
      <c r="G9" t="s">
        <v>21</v>
      </c>
      <c r="H9">
        <f>H6/H8</f>
        <v>147.40379198533819</v>
      </c>
      <c r="M9" t="s">
        <v>29</v>
      </c>
      <c r="N9">
        <f>0.2*B5</f>
        <v>13.77810593073189</v>
      </c>
    </row>
    <row r="10" spans="1:14" x14ac:dyDescent="0.25">
      <c r="D10" t="s">
        <v>11</v>
      </c>
      <c r="E10">
        <f>B9/F2</f>
        <v>0.88707564622222224</v>
      </c>
    </row>
    <row r="11" spans="1:14" x14ac:dyDescent="0.25">
      <c r="D11" t="s">
        <v>12</v>
      </c>
      <c r="E11">
        <v>4</v>
      </c>
      <c r="M11" t="s">
        <v>31</v>
      </c>
      <c r="N11">
        <f>N8*N9/(B5-N9)</f>
        <v>0.15736766809728187</v>
      </c>
    </row>
    <row r="12" spans="1:14" x14ac:dyDescent="0.25">
      <c r="G12" t="s">
        <v>19</v>
      </c>
      <c r="H12">
        <f>H8^3*E6</f>
        <v>0.62947067238912724</v>
      </c>
      <c r="I12" t="s">
        <v>22</v>
      </c>
      <c r="J12">
        <f>H12-J13-J14-E6</f>
        <v>0.36398751343714481</v>
      </c>
      <c r="K12">
        <f>J12/J13</f>
        <v>2.3710380533138782</v>
      </c>
    </row>
    <row r="13" spans="1:14" x14ac:dyDescent="0.25">
      <c r="A13" t="s">
        <v>15</v>
      </c>
      <c r="B13">
        <f>B9*B2</f>
        <v>744.07905205120005</v>
      </c>
      <c r="G13" t="s">
        <v>25</v>
      </c>
      <c r="H13">
        <f>H8^2*E6</f>
        <v>0.26548315895198243</v>
      </c>
      <c r="I13" t="s">
        <v>23</v>
      </c>
      <c r="J13">
        <f>H13-J14-E6</f>
        <v>0.15351399060357473</v>
      </c>
    </row>
    <row r="14" spans="1:14" x14ac:dyDescent="0.25">
      <c r="B14">
        <f>125000/B6</f>
        <v>1910.0000000000002</v>
      </c>
      <c r="G14" t="s">
        <v>26</v>
      </c>
      <c r="H14">
        <f>H8*E6</f>
        <v>0.1119691683484077</v>
      </c>
      <c r="I14" t="s">
        <v>24</v>
      </c>
      <c r="J14">
        <f>H14-E6</f>
        <v>6.4745477361283235E-2</v>
      </c>
    </row>
    <row r="16" spans="1:14" x14ac:dyDescent="0.25">
      <c r="J16">
        <f>SUM(J12:J14)</f>
        <v>0.58224698140200282</v>
      </c>
    </row>
    <row r="18" spans="13:14" x14ac:dyDescent="0.25">
      <c r="M18" t="s">
        <v>32</v>
      </c>
      <c r="N18">
        <f>N8</f>
        <v>0.62947067238912735</v>
      </c>
    </row>
    <row r="19" spans="13:14" x14ac:dyDescent="0.25">
      <c r="M19" t="s">
        <v>33</v>
      </c>
      <c r="N19">
        <f>(J2*B9-H6*B7)/(C2+H6*N18)</f>
        <v>-3.7510636363636364E-2</v>
      </c>
    </row>
    <row r="20" spans="13:14" x14ac:dyDescent="0.25">
      <c r="M20" t="s">
        <v>34</v>
      </c>
      <c r="N20">
        <f>N19*N18/(1-N19)</f>
        <v>-2.2758171980115038E-2</v>
      </c>
    </row>
  </sheetData>
  <mergeCells count="2">
    <mergeCell ref="D5:E5"/>
    <mergeCell ref="G5:H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</dc:creator>
  <cp:lastModifiedBy>user</cp:lastModifiedBy>
  <dcterms:created xsi:type="dcterms:W3CDTF">2021-09-09T10:01:28Z</dcterms:created>
  <dcterms:modified xsi:type="dcterms:W3CDTF">2022-02-08T15:09:35Z</dcterms:modified>
</cp:coreProperties>
</file>