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date1904="1" showInkAnnotation="0" autoCompressPictures="0"/>
  <bookViews>
    <workbookView xWindow="0" yWindow="0" windowWidth="28540" windowHeight="174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6" i="1" l="1"/>
  <c r="R27" i="1"/>
  <c r="S27" i="1"/>
  <c r="X27" i="1"/>
  <c r="Y27" i="1"/>
  <c r="AB27" i="1"/>
  <c r="AB28" i="1"/>
  <c r="R29" i="1"/>
  <c r="S29" i="1"/>
  <c r="X29" i="1"/>
  <c r="Y29" i="1"/>
  <c r="AB29" i="1"/>
  <c r="R30" i="1"/>
  <c r="S30" i="1"/>
  <c r="X30" i="1"/>
  <c r="Y30" i="1"/>
  <c r="AB30" i="1"/>
  <c r="R31" i="1"/>
  <c r="S31" i="1"/>
  <c r="X31" i="1"/>
  <c r="Y31" i="1"/>
  <c r="AB31" i="1"/>
  <c r="R32" i="1"/>
  <c r="S32" i="1"/>
  <c r="X32" i="1"/>
  <c r="Y32" i="1"/>
  <c r="AB32" i="1"/>
  <c r="AB25" i="1"/>
  <c r="R26" i="1"/>
  <c r="S26" i="1"/>
  <c r="T26" i="1"/>
  <c r="U26" i="1"/>
  <c r="V26" i="1"/>
  <c r="W26" i="1"/>
  <c r="X26" i="1"/>
  <c r="Y26" i="1"/>
  <c r="Z26" i="1"/>
  <c r="AA26" i="1"/>
  <c r="T27" i="1"/>
  <c r="U27" i="1"/>
  <c r="V27" i="1"/>
  <c r="W27" i="1"/>
  <c r="Z27" i="1"/>
  <c r="AA27" i="1"/>
  <c r="R28" i="1"/>
  <c r="S28" i="1"/>
  <c r="T28" i="1"/>
  <c r="U28" i="1"/>
  <c r="V28" i="1"/>
  <c r="W28" i="1"/>
  <c r="X28" i="1"/>
  <c r="Y28" i="1"/>
  <c r="Z28" i="1"/>
  <c r="AA28" i="1"/>
  <c r="T29" i="1"/>
  <c r="U29" i="1"/>
  <c r="V29" i="1"/>
  <c r="W29" i="1"/>
  <c r="Z29" i="1"/>
  <c r="AA29" i="1"/>
  <c r="T30" i="1"/>
  <c r="U30" i="1"/>
  <c r="V30" i="1"/>
  <c r="W30" i="1"/>
  <c r="Z30" i="1"/>
  <c r="AA30" i="1"/>
  <c r="T31" i="1"/>
  <c r="U31" i="1"/>
  <c r="V31" i="1"/>
  <c r="W31" i="1"/>
  <c r="Z31" i="1"/>
  <c r="AA31" i="1"/>
  <c r="T32" i="1"/>
  <c r="U32" i="1"/>
  <c r="V32" i="1"/>
  <c r="W32" i="1"/>
  <c r="Z32" i="1"/>
  <c r="AA32" i="1"/>
  <c r="S25" i="1"/>
  <c r="T25" i="1"/>
  <c r="U25" i="1"/>
  <c r="V25" i="1"/>
  <c r="W25" i="1"/>
  <c r="X25" i="1"/>
  <c r="Y25" i="1"/>
  <c r="Z25" i="1"/>
  <c r="AA25" i="1"/>
  <c r="R25" i="1"/>
  <c r="G2" i="1"/>
  <c r="S2" i="1"/>
  <c r="G3" i="1"/>
  <c r="S3" i="1"/>
  <c r="G4" i="1"/>
  <c r="S4" i="1"/>
  <c r="G5" i="1"/>
  <c r="S5" i="1"/>
  <c r="E6" i="1"/>
  <c r="G6" i="1"/>
  <c r="S6" i="1"/>
  <c r="G7" i="1"/>
  <c r="S7" i="1"/>
  <c r="C8" i="1"/>
  <c r="G8" i="1"/>
  <c r="S8" i="1"/>
  <c r="C9" i="1"/>
  <c r="G9" i="1"/>
  <c r="S9" i="1"/>
  <c r="G10" i="1"/>
  <c r="S10" i="1"/>
  <c r="G11" i="1"/>
  <c r="S11" i="1"/>
  <c r="G12" i="1"/>
  <c r="S12" i="1"/>
  <c r="G13" i="1"/>
  <c r="S13" i="1"/>
  <c r="S17" i="1"/>
  <c r="S21" i="1"/>
  <c r="T2" i="1"/>
  <c r="T3" i="1"/>
  <c r="T4" i="1"/>
  <c r="T5" i="1"/>
  <c r="T6" i="1"/>
  <c r="T7" i="1"/>
  <c r="T8" i="1"/>
  <c r="T9" i="1"/>
  <c r="T10" i="1"/>
  <c r="T11" i="1"/>
  <c r="T12" i="1"/>
  <c r="T13" i="1"/>
  <c r="T17" i="1"/>
  <c r="T21" i="1"/>
  <c r="U2" i="1"/>
  <c r="U3" i="1"/>
  <c r="U4" i="1"/>
  <c r="U5" i="1"/>
  <c r="U6" i="1"/>
  <c r="U7" i="1"/>
  <c r="U8" i="1"/>
  <c r="U9" i="1"/>
  <c r="U10" i="1"/>
  <c r="U11" i="1"/>
  <c r="U12" i="1"/>
  <c r="U13" i="1"/>
  <c r="U17" i="1"/>
  <c r="U21" i="1"/>
  <c r="V2" i="1"/>
  <c r="V3" i="1"/>
  <c r="V4" i="1"/>
  <c r="V5" i="1"/>
  <c r="V6" i="1"/>
  <c r="V7" i="1"/>
  <c r="V8" i="1"/>
  <c r="V9" i="1"/>
  <c r="V10" i="1"/>
  <c r="V11" i="1"/>
  <c r="V12" i="1"/>
  <c r="V13" i="1"/>
  <c r="V17" i="1"/>
  <c r="V21" i="1"/>
  <c r="W2" i="1"/>
  <c r="W3" i="1"/>
  <c r="W4" i="1"/>
  <c r="W5" i="1"/>
  <c r="W6" i="1"/>
  <c r="W7" i="1"/>
  <c r="W8" i="1"/>
  <c r="W9" i="1"/>
  <c r="W10" i="1"/>
  <c r="W11" i="1"/>
  <c r="W12" i="1"/>
  <c r="W13" i="1"/>
  <c r="W17" i="1"/>
  <c r="W21" i="1"/>
  <c r="X2" i="1"/>
  <c r="X3" i="1"/>
  <c r="X4" i="1"/>
  <c r="X5" i="1"/>
  <c r="X6" i="1"/>
  <c r="X7" i="1"/>
  <c r="X8" i="1"/>
  <c r="X9" i="1"/>
  <c r="X10" i="1"/>
  <c r="X11" i="1"/>
  <c r="X12" i="1"/>
  <c r="X13" i="1"/>
  <c r="X17" i="1"/>
  <c r="X21" i="1"/>
  <c r="Y2" i="1"/>
  <c r="Y3" i="1"/>
  <c r="Y4" i="1"/>
  <c r="Y5" i="1"/>
  <c r="Y6" i="1"/>
  <c r="Y7" i="1"/>
  <c r="Y8" i="1"/>
  <c r="Y9" i="1"/>
  <c r="Y10" i="1"/>
  <c r="Y11" i="1"/>
  <c r="Y12" i="1"/>
  <c r="Y13" i="1"/>
  <c r="Y17" i="1"/>
  <c r="Y21" i="1"/>
  <c r="Z2" i="1"/>
  <c r="Z3" i="1"/>
  <c r="Z4" i="1"/>
  <c r="Z5" i="1"/>
  <c r="Z6" i="1"/>
  <c r="Z7" i="1"/>
  <c r="Z8" i="1"/>
  <c r="Z9" i="1"/>
  <c r="Z10" i="1"/>
  <c r="Z11" i="1"/>
  <c r="Z12" i="1"/>
  <c r="Z13" i="1"/>
  <c r="Z17" i="1"/>
  <c r="Z21" i="1"/>
  <c r="AA2" i="1"/>
  <c r="AA3" i="1"/>
  <c r="AA4" i="1"/>
  <c r="AA5" i="1"/>
  <c r="AA6" i="1"/>
  <c r="AA7" i="1"/>
  <c r="AA8" i="1"/>
  <c r="AA9" i="1"/>
  <c r="AA10" i="1"/>
  <c r="AA11" i="1"/>
  <c r="AA12" i="1"/>
  <c r="AA13" i="1"/>
  <c r="AA17" i="1"/>
  <c r="AA21" i="1"/>
  <c r="R2" i="1"/>
  <c r="R3" i="1"/>
  <c r="R4" i="1"/>
  <c r="R5" i="1"/>
  <c r="R6" i="1"/>
  <c r="R7" i="1"/>
  <c r="R8" i="1"/>
  <c r="R9" i="1"/>
  <c r="R10" i="1"/>
  <c r="R11" i="1"/>
  <c r="R12" i="1"/>
  <c r="R13" i="1"/>
  <c r="R17" i="1"/>
  <c r="R21" i="1"/>
  <c r="S23" i="1"/>
  <c r="T23" i="1"/>
  <c r="U23" i="1"/>
  <c r="V23" i="1"/>
  <c r="W23" i="1"/>
  <c r="X23" i="1"/>
  <c r="Y23" i="1"/>
  <c r="Z23" i="1"/>
  <c r="AA23" i="1"/>
  <c r="R23" i="1"/>
  <c r="S22" i="1"/>
  <c r="T22" i="1"/>
  <c r="U22" i="1"/>
  <c r="V22" i="1"/>
  <c r="W22" i="1"/>
  <c r="X22" i="1"/>
  <c r="Y22" i="1"/>
  <c r="Z22" i="1"/>
  <c r="AA22" i="1"/>
  <c r="R22" i="1"/>
  <c r="R18" i="1"/>
  <c r="S18" i="1"/>
  <c r="T18" i="1"/>
  <c r="U18" i="1"/>
  <c r="V18" i="1"/>
  <c r="W18" i="1"/>
  <c r="X18" i="1"/>
  <c r="Y18" i="1"/>
  <c r="Z18" i="1"/>
  <c r="AA18" i="1"/>
  <c r="D20" i="1"/>
</calcChain>
</file>

<file path=xl/sharedStrings.xml><?xml version="1.0" encoding="utf-8"?>
<sst xmlns="http://schemas.openxmlformats.org/spreadsheetml/2006/main" count="66" uniqueCount="60">
  <si>
    <t>SampleName</t>
    <phoneticPr fontId="3" type="noConversion"/>
  </si>
  <si>
    <t>Xsec</t>
    <phoneticPr fontId="3" type="noConversion"/>
  </si>
  <si>
    <t>Order</t>
    <phoneticPr fontId="3" type="noConversion"/>
  </si>
  <si>
    <t>NNLO</t>
  </si>
  <si>
    <t>NNLO</t>
    <phoneticPr fontId="3" type="noConversion"/>
  </si>
  <si>
    <t>NNLL</t>
  </si>
  <si>
    <t>NLO</t>
    <phoneticPr fontId="3" type="noConversion"/>
  </si>
  <si>
    <t>NLO</t>
    <phoneticPr fontId="3" type="noConversion"/>
  </si>
  <si>
    <t>NLO</t>
    <phoneticPr fontId="3" type="noConversion"/>
  </si>
  <si>
    <t>N_Gen</t>
    <phoneticPr fontId="3" type="noConversion"/>
  </si>
  <si>
    <t>FilterEff</t>
    <phoneticPr fontId="3" type="noConversion"/>
  </si>
  <si>
    <t>Lumi</t>
    <phoneticPr fontId="3" type="noConversion"/>
  </si>
  <si>
    <t>Weight</t>
    <phoneticPr fontId="3" type="noConversion"/>
  </si>
  <si>
    <t>MultiJet PD</t>
    <phoneticPr fontId="3" type="noConversion"/>
  </si>
  <si>
    <t>/TTJets_MassiveBinDECAY_TuneZ2star_8TeV-madgraph-tauola/Summer12_DR53X-PU_S10_START53_V7A-v1/AODSIM</t>
  </si>
  <si>
    <t>/QCD_HT-1000ToInf_TuneZ2star_8TeV-madgraph-pythia6/Summer12-PU_S7_START52_V9-v1/AODSIM</t>
  </si>
  <si>
    <t>/QCD_HT-100To250_TuneZ2star_8TeV-madgraph-pythia/Summer12-PU_S7_START52_V9-v1/AODSIM</t>
  </si>
  <si>
    <t>/QCD_HT-250To500_TuneZ2star_8TeV-madgraph-pythia6/Summer12-PU_S7_START52_V9-v1/AODSIM</t>
  </si>
  <si>
    <t>/QCD_HT-500To1000_TuneZ2star_8TeV-madgraph-pythia6/Summer12-PU_S7_START52_V9-v1/AODSIM</t>
  </si>
  <si>
    <t>/WJetsToLNu_TuneZ2Star_8TeV-madgraph-tarball/Summer12_DR53X-PU_S10_START53_V7A-v2/AODSIM</t>
  </si>
  <si>
    <t>/T_tW-channel-DR_TuneZ2star_8TeV-powheg-tauola/Summer12_DR53X-PU_S10_START53_V7A-v1/AODSIM</t>
  </si>
  <si>
    <t>/Tbar_tW-channel-DR_TuneZ2star_8TeV-powheg-tauola/Summer12_DR53X-PU_S10_START53_V7A-v1/AODSIM</t>
  </si>
  <si>
    <t>/DYJetsToLL_M-50_TuneZ2Star_8TeV-madgraph-tarball/Summer12_DR53X-PU_S10_START53_V7A-v1/AODSIM</t>
  </si>
  <si>
    <t>/WW_TuneZ2star_8TeV_pythia6_tauola/Summer12_DR53X-PU_S10_START53_V7A-v1/AODSIM</t>
  </si>
  <si>
    <t>/WZ_TuneZ2star_8TeV_pythia6_tauola/Summer12_DR53X-PU_S10_START53_V7A-v1/AODSIM</t>
  </si>
  <si>
    <t>/ZZ_TuneZ2star_8TeV_pythia6_tauola/Summer12_DR53X-PU_S10_START53_V7A-v1/AODSIM</t>
  </si>
  <si>
    <t>Bjet LS</t>
  </si>
  <si>
    <t>Bjet HS</t>
  </si>
  <si>
    <t>Bveto LS</t>
  </si>
  <si>
    <t>Bveto HS</t>
  </si>
  <si>
    <t>LepBVeto LS</t>
  </si>
  <si>
    <t>LepBVeto HS</t>
  </si>
  <si>
    <t>Ele</t>
  </si>
  <si>
    <t>Mu</t>
  </si>
  <si>
    <t>EleBVeto</t>
  </si>
  <si>
    <t>MuBVeto</t>
  </si>
  <si>
    <t>N Bjet LS</t>
  </si>
  <si>
    <t>N Bjet HS</t>
  </si>
  <si>
    <t>N Bveto LS</t>
  </si>
  <si>
    <t>N Bveto HS</t>
  </si>
  <si>
    <t>N MuBVeto</t>
  </si>
  <si>
    <t>N EleBVeto</t>
  </si>
  <si>
    <t>N Mu</t>
  </si>
  <si>
    <t>N Ele</t>
  </si>
  <si>
    <t>N LepBVeto HS</t>
  </si>
  <si>
    <t>N LepBVeto LS</t>
  </si>
  <si>
    <t>QCD KF</t>
  </si>
  <si>
    <t>Frac</t>
  </si>
  <si>
    <t>Data</t>
  </si>
  <si>
    <t>QCD Frac</t>
  </si>
  <si>
    <t>TT Frac</t>
  </si>
  <si>
    <t>RMRTree_660_40</t>
  </si>
  <si>
    <t>RMRTree_800_0</t>
  </si>
  <si>
    <t>RMRTree_500_120</t>
  </si>
  <si>
    <t>RMRTree_200_10</t>
  </si>
  <si>
    <t>RMRTree_500_0</t>
  </si>
  <si>
    <t>RMRTree_700_130</t>
  </si>
  <si>
    <t>RMRTree_700_0</t>
  </si>
  <si>
    <t>RMRTree_800_130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</si>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</sst>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1" fontId="2" fillId="0" borderId="0" xfId="0" applyNumberFormat="1" applyFont="1"/>
    <xf numFmtId="0" fontId="0" fillId="0" borderId="0" xfId="0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0" fillId="2" borderId="0" xfId="0" applyNumberFormat="1" applyFont="1" applyFill="1"/>
    <xf numFmtId="2" fontId="0" fillId="0" borderId="0" xfId="0" applyNumberFormat="1" applyFont="1"/>
    <xf numFmtId="0" fontId="1" fillId="0" borderId="0" xfId="0" applyFont="1" applyAlignment="1">
      <alignment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K1" workbookViewId="0">
      <selection activeCell="R25" sqref="R25:AA32"/>
    </sheetView>
  </sheetViews>
  <sheetFormatPr baseColWidth="10" defaultRowHeight="13" x14ac:dyDescent="0"/>
  <cols>
    <col min="2" max="2" width="73.140625" bestFit="1" customWidth="1"/>
    <col min="12" max="12" width="11.140625" bestFit="1" customWidth="1"/>
    <col min="13" max="13" width="11.42578125" bestFit="1" customWidth="1"/>
    <col min="14" max="14" width="7.5703125" customWidth="1"/>
    <col min="15" max="15" width="7.85546875" customWidth="1"/>
    <col min="16" max="17" width="8.28515625" bestFit="1" customWidth="1"/>
  </cols>
  <sheetData>
    <row r="1" spans="1:27">
      <c r="A1" s="1" t="s">
        <v>11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12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7" t="s">
        <v>36</v>
      </c>
      <c r="S1" s="7" t="s">
        <v>37</v>
      </c>
      <c r="T1" s="7" t="s">
        <v>38</v>
      </c>
      <c r="U1" s="7" t="s">
        <v>39</v>
      </c>
      <c r="V1" s="7" t="s">
        <v>45</v>
      </c>
      <c r="W1" s="7" t="s">
        <v>44</v>
      </c>
      <c r="X1" s="7" t="s">
        <v>43</v>
      </c>
      <c r="Y1" s="7" t="s">
        <v>42</v>
      </c>
      <c r="Z1" s="7" t="s">
        <v>41</v>
      </c>
      <c r="AA1" s="7" t="s">
        <v>40</v>
      </c>
    </row>
    <row r="2" spans="1:27">
      <c r="A2">
        <v>5000</v>
      </c>
      <c r="B2" t="s">
        <v>14</v>
      </c>
      <c r="C2">
        <v>234</v>
      </c>
      <c r="D2" t="s">
        <v>5</v>
      </c>
      <c r="E2">
        <v>6914068</v>
      </c>
      <c r="F2">
        <v>1</v>
      </c>
      <c r="G2">
        <f>($A$2*$C2*F2)/(E2)</f>
        <v>0.16922020437172444</v>
      </c>
      <c r="H2">
        <v>29018</v>
      </c>
      <c r="I2">
        <v>49242</v>
      </c>
      <c r="J2">
        <v>1093</v>
      </c>
      <c r="K2">
        <v>1110</v>
      </c>
      <c r="L2">
        <v>397</v>
      </c>
      <c r="M2">
        <v>231</v>
      </c>
      <c r="N2">
        <v>32163</v>
      </c>
      <c r="O2">
        <v>38764</v>
      </c>
      <c r="P2">
        <v>1369</v>
      </c>
      <c r="Q2">
        <v>1665</v>
      </c>
      <c r="R2" s="8">
        <f>H2*$G2</f>
        <v>4910.4318904586999</v>
      </c>
      <c r="S2" s="8">
        <f t="shared" ref="S2:AA13" si="0">I2*$G2</f>
        <v>8332.7413036724556</v>
      </c>
      <c r="T2" s="8">
        <f t="shared" si="0"/>
        <v>184.9576833782948</v>
      </c>
      <c r="U2" s="8">
        <f t="shared" si="0"/>
        <v>187.83442685261414</v>
      </c>
      <c r="V2" s="8">
        <f t="shared" si="0"/>
        <v>67.180421135574605</v>
      </c>
      <c r="W2" s="8">
        <f t="shared" si="0"/>
        <v>39.089867209868345</v>
      </c>
      <c r="X2" s="8">
        <f t="shared" si="0"/>
        <v>5442.6294332077732</v>
      </c>
      <c r="Y2" s="8">
        <f t="shared" si="0"/>
        <v>6559.6520022655259</v>
      </c>
      <c r="Z2" s="8">
        <f t="shared" si="0"/>
        <v>231.66245978489076</v>
      </c>
      <c r="AA2" s="8">
        <f t="shared" si="0"/>
        <v>281.75164027892117</v>
      </c>
    </row>
    <row r="3" spans="1:27">
      <c r="B3" t="s">
        <v>15</v>
      </c>
      <c r="C3" s="2">
        <v>204</v>
      </c>
      <c r="D3" t="s">
        <v>6</v>
      </c>
      <c r="E3">
        <v>13879218</v>
      </c>
      <c r="F3">
        <v>1</v>
      </c>
      <c r="G3">
        <f>($A$2*$C3*F3)/(E3)</f>
        <v>7.3491172197165569E-2</v>
      </c>
      <c r="H3">
        <v>29214</v>
      </c>
      <c r="I3">
        <v>3007</v>
      </c>
      <c r="J3">
        <v>32725</v>
      </c>
      <c r="K3">
        <v>2252</v>
      </c>
      <c r="L3">
        <v>667</v>
      </c>
      <c r="M3">
        <v>46</v>
      </c>
      <c r="N3">
        <v>11</v>
      </c>
      <c r="O3">
        <v>3</v>
      </c>
      <c r="P3">
        <v>22</v>
      </c>
      <c r="Q3">
        <v>1</v>
      </c>
      <c r="R3" s="8">
        <f t="shared" ref="R3:R13" si="1">H3*$G3</f>
        <v>2146.9711045679951</v>
      </c>
      <c r="S3" s="8">
        <f t="shared" si="0"/>
        <v>220.98795479687686</v>
      </c>
      <c r="T3" s="8">
        <f t="shared" si="0"/>
        <v>2404.9986101522431</v>
      </c>
      <c r="U3" s="8">
        <f t="shared" si="0"/>
        <v>165.50211978801687</v>
      </c>
      <c r="V3" s="8">
        <f t="shared" si="0"/>
        <v>49.018611855509434</v>
      </c>
      <c r="W3" s="8">
        <f t="shared" si="0"/>
        <v>3.3805939210696163</v>
      </c>
      <c r="X3" s="8">
        <f t="shared" si="0"/>
        <v>0.80840289416882127</v>
      </c>
      <c r="Y3" s="8">
        <f t="shared" si="0"/>
        <v>0.22047351659149672</v>
      </c>
      <c r="Z3" s="8">
        <f t="shared" si="0"/>
        <v>1.6168057883376425</v>
      </c>
      <c r="AA3" s="8">
        <f t="shared" si="0"/>
        <v>7.3491172197165569E-2</v>
      </c>
    </row>
    <row r="4" spans="1:27">
      <c r="B4" t="s">
        <v>16</v>
      </c>
      <c r="C4" s="4">
        <v>10360000</v>
      </c>
      <c r="D4" t="s">
        <v>6</v>
      </c>
      <c r="E4">
        <v>48553986</v>
      </c>
      <c r="F4">
        <v>1</v>
      </c>
      <c r="G4">
        <f>($A$2*$C4*F4)/(E4)</f>
        <v>1066.8537079530402</v>
      </c>
      <c r="H4">
        <v>2</v>
      </c>
      <c r="I4">
        <v>1</v>
      </c>
      <c r="J4">
        <v>10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8">
        <f t="shared" si="1"/>
        <v>2133.7074159060803</v>
      </c>
      <c r="S4" s="8">
        <f t="shared" si="0"/>
        <v>1066.8537079530402</v>
      </c>
      <c r="T4" s="8">
        <f t="shared" si="0"/>
        <v>10668.537079530401</v>
      </c>
      <c r="U4" s="8">
        <f t="shared" si="0"/>
        <v>2133.7074159060803</v>
      </c>
      <c r="V4" s="8">
        <f t="shared" si="0"/>
        <v>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</row>
    <row r="5" spans="1:27">
      <c r="B5" t="s">
        <v>17</v>
      </c>
      <c r="C5" s="2">
        <v>276000</v>
      </c>
      <c r="D5" t="s">
        <v>6</v>
      </c>
      <c r="E5">
        <v>27029305</v>
      </c>
      <c r="F5">
        <v>1</v>
      </c>
      <c r="G5">
        <f>($A$2*$C5*F5)/(E5)</f>
        <v>51.055696770597692</v>
      </c>
      <c r="H5">
        <v>730</v>
      </c>
      <c r="I5">
        <v>261</v>
      </c>
      <c r="J5">
        <v>1123</v>
      </c>
      <c r="K5">
        <v>363</v>
      </c>
      <c r="L5">
        <v>15</v>
      </c>
      <c r="M5">
        <v>6</v>
      </c>
      <c r="N5">
        <v>0</v>
      </c>
      <c r="O5">
        <v>0</v>
      </c>
      <c r="P5">
        <v>3</v>
      </c>
      <c r="Q5">
        <v>0</v>
      </c>
      <c r="R5" s="8">
        <f t="shared" si="1"/>
        <v>37270.658642536313</v>
      </c>
      <c r="S5" s="8">
        <f t="shared" si="0"/>
        <v>13325.536857125997</v>
      </c>
      <c r="T5" s="8">
        <f t="shared" si="0"/>
        <v>57335.547473381208</v>
      </c>
      <c r="U5" s="8">
        <f t="shared" si="0"/>
        <v>18533.217927726961</v>
      </c>
      <c r="V5" s="8">
        <f t="shared" si="0"/>
        <v>765.83545155896536</v>
      </c>
      <c r="W5" s="8">
        <f t="shared" si="0"/>
        <v>306.33418062358612</v>
      </c>
      <c r="X5" s="8">
        <f t="shared" si="0"/>
        <v>0</v>
      </c>
      <c r="Y5" s="8">
        <f t="shared" si="0"/>
        <v>0</v>
      </c>
      <c r="Z5" s="8">
        <f t="shared" si="0"/>
        <v>153.16709031179306</v>
      </c>
      <c r="AA5" s="8">
        <f t="shared" si="0"/>
        <v>0</v>
      </c>
    </row>
    <row r="6" spans="1:27">
      <c r="B6" t="s">
        <v>18</v>
      </c>
      <c r="C6">
        <v>8426</v>
      </c>
      <c r="D6" t="s">
        <v>6</v>
      </c>
      <c r="E6">
        <f>64511388/2</f>
        <v>32255694</v>
      </c>
      <c r="F6">
        <v>1</v>
      </c>
      <c r="G6">
        <f>($A$2*$C6*F6)/(E6)</f>
        <v>1.3061259819739113</v>
      </c>
      <c r="H6">
        <v>36576</v>
      </c>
      <c r="I6">
        <v>9162</v>
      </c>
      <c r="J6">
        <v>52345</v>
      </c>
      <c r="K6">
        <v>10683</v>
      </c>
      <c r="L6">
        <v>964</v>
      </c>
      <c r="M6">
        <v>174</v>
      </c>
      <c r="N6">
        <v>22</v>
      </c>
      <c r="O6">
        <v>16</v>
      </c>
      <c r="P6">
        <v>34</v>
      </c>
      <c r="Q6">
        <v>4</v>
      </c>
      <c r="R6" s="8">
        <f t="shared" si="1"/>
        <v>47772.863916677779</v>
      </c>
      <c r="S6" s="8">
        <f t="shared" si="0"/>
        <v>11966.726246844975</v>
      </c>
      <c r="T6" s="8">
        <f t="shared" si="0"/>
        <v>68369.164526424385</v>
      </c>
      <c r="U6" s="8">
        <f t="shared" si="0"/>
        <v>13953.343865427294</v>
      </c>
      <c r="V6" s="8">
        <f t="shared" si="0"/>
        <v>1259.1054466228504</v>
      </c>
      <c r="W6" s="8">
        <f t="shared" si="0"/>
        <v>227.26592086346056</v>
      </c>
      <c r="X6" s="8">
        <f t="shared" si="0"/>
        <v>28.734771603426047</v>
      </c>
      <c r="Y6" s="8">
        <f t="shared" si="0"/>
        <v>20.89801571158258</v>
      </c>
      <c r="Z6" s="8">
        <f t="shared" si="0"/>
        <v>44.408283387112981</v>
      </c>
      <c r="AA6" s="8">
        <f t="shared" si="0"/>
        <v>5.2245039278956451</v>
      </c>
    </row>
    <row r="7" spans="1:27">
      <c r="B7" t="s">
        <v>19</v>
      </c>
      <c r="C7" s="5">
        <v>37509</v>
      </c>
      <c r="D7" t="s">
        <v>7</v>
      </c>
      <c r="E7">
        <v>57154384</v>
      </c>
      <c r="F7">
        <v>1</v>
      </c>
      <c r="G7">
        <f>($A$2*$C7*F7)/(E7)</f>
        <v>3.2813755809178171</v>
      </c>
      <c r="H7">
        <v>52</v>
      </c>
      <c r="I7">
        <v>10</v>
      </c>
      <c r="J7">
        <v>91</v>
      </c>
      <c r="K7">
        <v>21</v>
      </c>
      <c r="L7">
        <v>46</v>
      </c>
      <c r="M7">
        <v>23</v>
      </c>
      <c r="N7">
        <v>141</v>
      </c>
      <c r="O7">
        <v>185</v>
      </c>
      <c r="P7">
        <v>481</v>
      </c>
      <c r="Q7">
        <v>565</v>
      </c>
      <c r="R7" s="8">
        <f t="shared" si="1"/>
        <v>170.63153020772648</v>
      </c>
      <c r="S7" s="8">
        <f t="shared" si="0"/>
        <v>32.813755809178168</v>
      </c>
      <c r="T7" s="8">
        <f t="shared" si="0"/>
        <v>298.60517786352136</v>
      </c>
      <c r="U7" s="8">
        <f t="shared" si="0"/>
        <v>68.908887199274162</v>
      </c>
      <c r="V7" s="8">
        <f t="shared" si="0"/>
        <v>150.94327672221959</v>
      </c>
      <c r="W7" s="8">
        <f t="shared" si="0"/>
        <v>75.471638361109797</v>
      </c>
      <c r="X7" s="8">
        <f t="shared" si="0"/>
        <v>462.6739569094122</v>
      </c>
      <c r="Y7" s="8">
        <f t="shared" si="0"/>
        <v>607.0544824697962</v>
      </c>
      <c r="Z7" s="8">
        <f t="shared" si="0"/>
        <v>1578.3416544214701</v>
      </c>
      <c r="AA7" s="8">
        <f t="shared" si="0"/>
        <v>1853.9772032185667</v>
      </c>
    </row>
    <row r="8" spans="1:27">
      <c r="B8" t="s">
        <v>20</v>
      </c>
      <c r="C8" s="2">
        <f>22.2/2</f>
        <v>11.1</v>
      </c>
      <c r="D8" t="s">
        <v>6</v>
      </c>
      <c r="E8">
        <v>497658</v>
      </c>
      <c r="F8">
        <v>0.996</v>
      </c>
      <c r="G8">
        <f>($A$2*$C8*F8)/(E8)</f>
        <v>0.11107628130161677</v>
      </c>
      <c r="H8">
        <v>966</v>
      </c>
      <c r="I8">
        <v>1194</v>
      </c>
      <c r="J8">
        <v>50</v>
      </c>
      <c r="K8">
        <v>58</v>
      </c>
      <c r="L8">
        <v>10</v>
      </c>
      <c r="M8">
        <v>8</v>
      </c>
      <c r="N8">
        <v>1109</v>
      </c>
      <c r="O8">
        <v>1315</v>
      </c>
      <c r="P8">
        <v>103</v>
      </c>
      <c r="Q8">
        <v>105</v>
      </c>
      <c r="R8" s="8">
        <f t="shared" si="1"/>
        <v>107.29968773736181</v>
      </c>
      <c r="S8" s="8">
        <f t="shared" si="0"/>
        <v>132.62507987413042</v>
      </c>
      <c r="T8" s="8">
        <f t="shared" si="0"/>
        <v>5.5538140650808385</v>
      </c>
      <c r="U8" s="8">
        <f t="shared" si="0"/>
        <v>6.4424243154937724</v>
      </c>
      <c r="V8" s="8">
        <f t="shared" si="0"/>
        <v>1.1107628130161677</v>
      </c>
      <c r="W8" s="8">
        <f t="shared" si="0"/>
        <v>0.88861025041293418</v>
      </c>
      <c r="X8" s="8">
        <f t="shared" si="0"/>
        <v>123.183595963493</v>
      </c>
      <c r="Y8" s="8">
        <f t="shared" si="0"/>
        <v>146.06530991162606</v>
      </c>
      <c r="Z8" s="8">
        <f t="shared" si="0"/>
        <v>11.440856974066527</v>
      </c>
      <c r="AA8" s="8">
        <f t="shared" si="0"/>
        <v>11.663009536669762</v>
      </c>
    </row>
    <row r="9" spans="1:27">
      <c r="B9" t="s">
        <v>21</v>
      </c>
      <c r="C9" s="2">
        <f>22.2/2</f>
        <v>11.1</v>
      </c>
      <c r="D9" t="s">
        <v>8</v>
      </c>
      <c r="E9">
        <v>493460</v>
      </c>
      <c r="F9">
        <v>1</v>
      </c>
      <c r="G9">
        <f>($A$2*$C9*F9)/(E9)</f>
        <v>0.11247112227941475</v>
      </c>
      <c r="H9">
        <v>911</v>
      </c>
      <c r="I9">
        <v>1126</v>
      </c>
      <c r="J9">
        <v>52</v>
      </c>
      <c r="K9">
        <v>55</v>
      </c>
      <c r="L9">
        <v>13</v>
      </c>
      <c r="M9">
        <v>10</v>
      </c>
      <c r="N9">
        <v>1089</v>
      </c>
      <c r="O9">
        <v>1247</v>
      </c>
      <c r="P9">
        <v>75</v>
      </c>
      <c r="Q9">
        <v>91</v>
      </c>
      <c r="R9" s="8">
        <f t="shared" si="1"/>
        <v>102.46119239654683</v>
      </c>
      <c r="S9" s="8">
        <f t="shared" si="0"/>
        <v>126.64248368662101</v>
      </c>
      <c r="T9" s="8">
        <f t="shared" si="0"/>
        <v>5.8484983585295671</v>
      </c>
      <c r="U9" s="8">
        <f t="shared" si="0"/>
        <v>6.1859117253678111</v>
      </c>
      <c r="V9" s="8">
        <f t="shared" si="0"/>
        <v>1.4621245896323918</v>
      </c>
      <c r="W9" s="8">
        <f t="shared" si="0"/>
        <v>1.1247112227941476</v>
      </c>
      <c r="X9" s="8">
        <f t="shared" si="0"/>
        <v>122.48105216228267</v>
      </c>
      <c r="Y9" s="8">
        <f t="shared" si="0"/>
        <v>140.2514894824302</v>
      </c>
      <c r="Z9" s="8">
        <f t="shared" si="0"/>
        <v>8.4353341709561054</v>
      </c>
      <c r="AA9" s="8">
        <f t="shared" si="0"/>
        <v>10.234872127426742</v>
      </c>
    </row>
    <row r="10" spans="1:27">
      <c r="B10" t="s">
        <v>22</v>
      </c>
      <c r="C10" s="2">
        <v>3503.71</v>
      </c>
      <c r="D10" t="s">
        <v>6</v>
      </c>
      <c r="E10">
        <v>30409627</v>
      </c>
      <c r="F10">
        <v>1</v>
      </c>
      <c r="G10">
        <f>($A$2*$C10*F10)/(E10)</f>
        <v>0.57608565866329109</v>
      </c>
      <c r="H10">
        <v>26</v>
      </c>
      <c r="I10">
        <v>12</v>
      </c>
      <c r="J10">
        <v>12</v>
      </c>
      <c r="K10">
        <v>13</v>
      </c>
      <c r="L10">
        <v>4</v>
      </c>
      <c r="M10">
        <v>3</v>
      </c>
      <c r="N10">
        <v>31</v>
      </c>
      <c r="O10">
        <v>34</v>
      </c>
      <c r="P10">
        <v>61</v>
      </c>
      <c r="Q10">
        <v>84</v>
      </c>
      <c r="R10" s="8">
        <f t="shared" si="1"/>
        <v>14.978227125245569</v>
      </c>
      <c r="S10" s="8">
        <f t="shared" si="0"/>
        <v>6.9130279039594935</v>
      </c>
      <c r="T10" s="8">
        <f t="shared" si="0"/>
        <v>6.9130279039594935</v>
      </c>
      <c r="U10" s="8">
        <f t="shared" si="0"/>
        <v>7.4891135626227845</v>
      </c>
      <c r="V10" s="8">
        <f t="shared" si="0"/>
        <v>2.3043426346531644</v>
      </c>
      <c r="W10" s="8">
        <f t="shared" si="0"/>
        <v>1.7282569759898734</v>
      </c>
      <c r="X10" s="8">
        <f t="shared" si="0"/>
        <v>17.858655418562023</v>
      </c>
      <c r="Y10" s="8">
        <f t="shared" si="0"/>
        <v>19.586912394551899</v>
      </c>
      <c r="Z10" s="8">
        <f t="shared" si="0"/>
        <v>35.141225178460758</v>
      </c>
      <c r="AA10" s="8">
        <f t="shared" si="0"/>
        <v>48.391195327716453</v>
      </c>
    </row>
    <row r="11" spans="1:27">
      <c r="B11" t="s">
        <v>23</v>
      </c>
      <c r="C11" s="5">
        <v>54.838000000000001</v>
      </c>
      <c r="D11" t="s">
        <v>6</v>
      </c>
      <c r="E11">
        <v>9967851</v>
      </c>
      <c r="F11">
        <v>1</v>
      </c>
      <c r="G11">
        <f>($A$2*$C11*F11)/(E11)</f>
        <v>2.7507433648436358E-2</v>
      </c>
      <c r="H11">
        <v>340</v>
      </c>
      <c r="I11">
        <v>237</v>
      </c>
      <c r="J11">
        <v>304</v>
      </c>
      <c r="K11">
        <v>237</v>
      </c>
      <c r="L11">
        <v>52</v>
      </c>
      <c r="M11">
        <v>35</v>
      </c>
      <c r="N11">
        <v>341</v>
      </c>
      <c r="O11">
        <v>372</v>
      </c>
      <c r="P11">
        <v>591</v>
      </c>
      <c r="Q11">
        <v>771</v>
      </c>
      <c r="R11" s="8">
        <f t="shared" si="1"/>
        <v>9.3525274404683625</v>
      </c>
      <c r="S11" s="8">
        <f t="shared" si="0"/>
        <v>6.5192617746794168</v>
      </c>
      <c r="T11" s="8">
        <f t="shared" si="0"/>
        <v>8.3622598291246533</v>
      </c>
      <c r="U11" s="8">
        <f t="shared" si="0"/>
        <v>6.5192617746794168</v>
      </c>
      <c r="V11" s="8">
        <f t="shared" si="0"/>
        <v>1.4303865497186905</v>
      </c>
      <c r="W11" s="8">
        <f t="shared" si="0"/>
        <v>0.96276017769527256</v>
      </c>
      <c r="X11" s="8">
        <f t="shared" si="0"/>
        <v>9.3800348741167987</v>
      </c>
      <c r="Y11" s="8">
        <f t="shared" si="0"/>
        <v>10.232765317218325</v>
      </c>
      <c r="Z11" s="8">
        <f t="shared" si="0"/>
        <v>16.256893286225889</v>
      </c>
      <c r="AA11" s="8">
        <f t="shared" si="0"/>
        <v>21.208231342944433</v>
      </c>
    </row>
    <row r="12" spans="1:27">
      <c r="B12" t="s">
        <v>24</v>
      </c>
      <c r="C12" s="2">
        <v>33.21</v>
      </c>
      <c r="D12" t="s">
        <v>4</v>
      </c>
      <c r="E12">
        <v>10000283</v>
      </c>
      <c r="F12">
        <v>1</v>
      </c>
      <c r="G12">
        <f>($A$2*$C12*F12)/(E12)</f>
        <v>1.6604530091798402E-2</v>
      </c>
      <c r="H12">
        <v>564</v>
      </c>
      <c r="I12">
        <v>398</v>
      </c>
      <c r="J12">
        <v>364</v>
      </c>
      <c r="K12">
        <v>258</v>
      </c>
      <c r="L12">
        <v>45</v>
      </c>
      <c r="M12">
        <v>16</v>
      </c>
      <c r="N12">
        <v>369</v>
      </c>
      <c r="O12">
        <v>386</v>
      </c>
      <c r="P12">
        <v>400</v>
      </c>
      <c r="Q12">
        <v>474</v>
      </c>
      <c r="R12" s="8">
        <f t="shared" si="1"/>
        <v>9.3649549717742993</v>
      </c>
      <c r="S12" s="8">
        <f t="shared" si="0"/>
        <v>6.6086029765357637</v>
      </c>
      <c r="T12" s="8">
        <f t="shared" si="0"/>
        <v>6.0440489534146185</v>
      </c>
      <c r="U12" s="8">
        <f t="shared" si="0"/>
        <v>4.2839687636839878</v>
      </c>
      <c r="V12" s="8">
        <f t="shared" si="0"/>
        <v>0.74720385413092805</v>
      </c>
      <c r="W12" s="8">
        <f t="shared" si="0"/>
        <v>0.26567248146877442</v>
      </c>
      <c r="X12" s="8">
        <f t="shared" si="0"/>
        <v>6.1270716038736097</v>
      </c>
      <c r="Y12" s="8">
        <f t="shared" si="0"/>
        <v>6.4093486154341832</v>
      </c>
      <c r="Z12" s="8">
        <f t="shared" si="0"/>
        <v>6.6418120367193607</v>
      </c>
      <c r="AA12" s="8">
        <f t="shared" si="0"/>
        <v>7.8705472635124423</v>
      </c>
    </row>
    <row r="13" spans="1:27">
      <c r="B13" t="s">
        <v>25</v>
      </c>
      <c r="C13">
        <v>17.654</v>
      </c>
      <c r="D13" t="s">
        <v>3</v>
      </c>
      <c r="E13">
        <v>9788026</v>
      </c>
      <c r="F13">
        <v>1</v>
      </c>
      <c r="G13">
        <f>($A$2*$C13*F13)/(E13)</f>
        <v>9.0181615782385545E-3</v>
      </c>
      <c r="H13">
        <v>771</v>
      </c>
      <c r="I13">
        <v>528</v>
      </c>
      <c r="J13">
        <v>353</v>
      </c>
      <c r="K13">
        <v>228</v>
      </c>
      <c r="L13">
        <v>21</v>
      </c>
      <c r="M13">
        <v>11</v>
      </c>
      <c r="N13">
        <v>67</v>
      </c>
      <c r="O13">
        <v>62</v>
      </c>
      <c r="P13">
        <v>57</v>
      </c>
      <c r="Q13">
        <v>52</v>
      </c>
      <c r="R13" s="8">
        <f t="shared" si="1"/>
        <v>6.9530025768219259</v>
      </c>
      <c r="S13" s="8">
        <f t="shared" si="0"/>
        <v>4.7615893133099565</v>
      </c>
      <c r="T13" s="8">
        <f t="shared" si="0"/>
        <v>3.1834110371182098</v>
      </c>
      <c r="U13" s="8">
        <f t="shared" si="0"/>
        <v>2.0561408398383905</v>
      </c>
      <c r="V13" s="8">
        <f t="shared" si="0"/>
        <v>0.18938139314300964</v>
      </c>
      <c r="W13" s="8">
        <f t="shared" si="0"/>
        <v>9.9199777360624103E-2</v>
      </c>
      <c r="X13" s="8">
        <f t="shared" si="0"/>
        <v>0.6042168257419831</v>
      </c>
      <c r="Y13" s="8">
        <f t="shared" si="0"/>
        <v>0.55912601785079041</v>
      </c>
      <c r="Z13" s="8">
        <f t="shared" si="0"/>
        <v>0.51403520995959762</v>
      </c>
      <c r="AA13" s="8">
        <f t="shared" si="0"/>
        <v>0.46894440206840482</v>
      </c>
    </row>
    <row r="14" spans="1:27"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3" customFormat="1"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B16" t="s">
        <v>13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2:28">
      <c r="R17" s="8">
        <f>SUM(R2:R13)</f>
        <v>94655.674092602814</v>
      </c>
      <c r="S17" s="8">
        <f t="shared" ref="S17:AA17" si="2">SUM(S2:S13)</f>
        <v>35229.729871731761</v>
      </c>
      <c r="T17" s="8">
        <f t="shared" si="2"/>
        <v>139297.71561087732</v>
      </c>
      <c r="U17" s="8">
        <f t="shared" si="2"/>
        <v>35075.491463881917</v>
      </c>
      <c r="V17" s="8">
        <f t="shared" si="2"/>
        <v>2299.3274097294138</v>
      </c>
      <c r="W17" s="8">
        <f t="shared" si="2"/>
        <v>656.6114118648162</v>
      </c>
      <c r="X17" s="8">
        <f t="shared" si="2"/>
        <v>6214.4811914628508</v>
      </c>
      <c r="Y17" s="8">
        <f t="shared" si="2"/>
        <v>7510.9299257026087</v>
      </c>
      <c r="Z17" s="8">
        <f t="shared" si="2"/>
        <v>2087.626450549993</v>
      </c>
      <c r="AA17" s="8">
        <f t="shared" si="2"/>
        <v>2240.8636385979189</v>
      </c>
    </row>
    <row r="18" spans="2:28">
      <c r="P18" t="s">
        <v>46</v>
      </c>
      <c r="Q18">
        <v>1</v>
      </c>
      <c r="R18" s="8">
        <f>SUM(R3:R6)*$Q$18 + (SUM(R2:R12)-SUM(R3:R6))</f>
        <v>94648.721090025996</v>
      </c>
      <c r="S18" s="8">
        <f t="shared" ref="S18:AA18" si="3">SUM(S3:S6)*$Q$18 + (SUM(S2:S12)-SUM(S3:S6))</f>
        <v>35224.968282418449</v>
      </c>
      <c r="T18" s="8">
        <f t="shared" si="3"/>
        <v>139294.53219984021</v>
      </c>
      <c r="U18" s="8">
        <f t="shared" si="3"/>
        <v>35073.435323042082</v>
      </c>
      <c r="V18" s="8">
        <f t="shared" si="3"/>
        <v>2299.138028336271</v>
      </c>
      <c r="W18" s="8">
        <f t="shared" si="3"/>
        <v>656.51221208745562</v>
      </c>
      <c r="X18" s="8">
        <f t="shared" si="3"/>
        <v>6213.876974637109</v>
      </c>
      <c r="Y18" s="8">
        <f t="shared" si="3"/>
        <v>7510.3707996847579</v>
      </c>
      <c r="Z18" s="8">
        <f t="shared" si="3"/>
        <v>2087.1124153400333</v>
      </c>
      <c r="AA18" s="8">
        <f t="shared" si="3"/>
        <v>2240.3946941958507</v>
      </c>
    </row>
    <row r="19" spans="2:28">
      <c r="Q19" t="s">
        <v>48</v>
      </c>
      <c r="R19" s="8">
        <v>92709</v>
      </c>
      <c r="S19" s="8">
        <v>41178</v>
      </c>
      <c r="T19" s="8">
        <v>90693</v>
      </c>
      <c r="U19" s="8">
        <v>30228</v>
      </c>
      <c r="V19" s="8">
        <v>3217</v>
      </c>
      <c r="W19" s="8">
        <v>1096</v>
      </c>
      <c r="X19" s="8">
        <v>6913</v>
      </c>
      <c r="Y19" s="8">
        <v>8287</v>
      </c>
      <c r="Z19" s="8">
        <v>1857</v>
      </c>
      <c r="AA19" s="8">
        <v>2216</v>
      </c>
    </row>
    <row r="20" spans="2:28">
      <c r="C20">
        <v>3581947</v>
      </c>
      <c r="D20">
        <f>E2*F2</f>
        <v>6914068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2:28">
      <c r="C21">
        <v>3581947</v>
      </c>
      <c r="P21" t="s">
        <v>47</v>
      </c>
      <c r="R21" s="10">
        <f>R19/R17</f>
        <v>0.97943415319510208</v>
      </c>
      <c r="S21" s="10">
        <f t="shared" ref="S21:AA21" si="4">S19/S17</f>
        <v>1.1688423428145873</v>
      </c>
      <c r="T21" s="10">
        <f t="shared" si="4"/>
        <v>0.65107313212046725</v>
      </c>
      <c r="U21" s="10">
        <f t="shared" si="4"/>
        <v>0.86179833092649616</v>
      </c>
      <c r="V21" s="10">
        <f t="shared" si="4"/>
        <v>1.3991047931614831</v>
      </c>
      <c r="W21" s="10">
        <f t="shared" si="4"/>
        <v>1.6691759847537428</v>
      </c>
      <c r="X21" s="10">
        <f t="shared" si="4"/>
        <v>1.1124017897900698</v>
      </c>
      <c r="Y21" s="10">
        <f t="shared" si="4"/>
        <v>1.1033254313346286</v>
      </c>
      <c r="Z21" s="10">
        <f t="shared" si="4"/>
        <v>0.88952695512684576</v>
      </c>
      <c r="AA21" s="10">
        <f t="shared" si="4"/>
        <v>0.98890443926633764</v>
      </c>
    </row>
    <row r="22" spans="2:28">
      <c r="P22" t="s">
        <v>49</v>
      </c>
      <c r="R22" s="10">
        <f>SUM(R3:R6)/R17</f>
        <v>0.94367508272458345</v>
      </c>
      <c r="S22" s="10">
        <f t="shared" ref="S22:AA22" si="5">SUM(S3:S6)/S17</f>
        <v>0.7544793804407991</v>
      </c>
      <c r="T22" s="10">
        <f t="shared" si="5"/>
        <v>0.99627080803794221</v>
      </c>
      <c r="U22" s="10">
        <f t="shared" si="5"/>
        <v>0.99174009763107951</v>
      </c>
      <c r="V22" s="10">
        <f t="shared" si="5"/>
        <v>0.90198529416103912</v>
      </c>
      <c r="W22" s="10">
        <f t="shared" si="5"/>
        <v>0.81780591336824093</v>
      </c>
      <c r="X22" s="10">
        <f t="shared" si="5"/>
        <v>4.7539245171712534E-3</v>
      </c>
      <c r="Y22" s="10">
        <f t="shared" si="5"/>
        <v>2.8117010060107238E-3</v>
      </c>
      <c r="Z22" s="10">
        <f t="shared" si="5"/>
        <v>9.5415623534931632E-2</v>
      </c>
      <c r="AA22" s="10">
        <f t="shared" si="5"/>
        <v>2.3642648346990456E-3</v>
      </c>
    </row>
    <row r="23" spans="2:28">
      <c r="P23" t="s">
        <v>50</v>
      </c>
      <c r="R23" s="10">
        <f>R$2/R17</f>
        <v>5.1876783272968546E-2</v>
      </c>
      <c r="S23" s="10">
        <f t="shared" ref="S23:AA23" si="6">S$2/S17</f>
        <v>0.23652583582137041</v>
      </c>
      <c r="T23" s="10">
        <f t="shared" si="6"/>
        <v>1.3277869099803962E-3</v>
      </c>
      <c r="U23" s="10">
        <f t="shared" si="6"/>
        <v>5.3551473981777791E-3</v>
      </c>
      <c r="V23" s="10">
        <f t="shared" si="6"/>
        <v>2.9217422821693949E-2</v>
      </c>
      <c r="W23" s="10">
        <f t="shared" si="6"/>
        <v>5.953272590686591E-2</v>
      </c>
      <c r="X23" s="10">
        <f t="shared" si="6"/>
        <v>0.87579787685005639</v>
      </c>
      <c r="Y23" s="10">
        <f t="shared" si="6"/>
        <v>0.87334751717203707</v>
      </c>
      <c r="Z23" s="10">
        <f t="shared" si="6"/>
        <v>0.11096930666109275</v>
      </c>
      <c r="AA23" s="10">
        <f t="shared" si="6"/>
        <v>0.12573350534404215</v>
      </c>
    </row>
    <row r="24" spans="2:28"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1" t="s">
        <v>59</v>
      </c>
    </row>
    <row r="25" spans="2:28">
      <c r="B25" t="s">
        <v>54</v>
      </c>
      <c r="C25">
        <v>18.5245</v>
      </c>
      <c r="E25">
        <v>49999</v>
      </c>
      <c r="H25">
        <v>236</v>
      </c>
      <c r="I25">
        <v>541</v>
      </c>
      <c r="J25">
        <v>8</v>
      </c>
      <c r="K25">
        <v>14</v>
      </c>
      <c r="L25">
        <v>0</v>
      </c>
      <c r="M25">
        <v>1</v>
      </c>
      <c r="N25">
        <v>194</v>
      </c>
      <c r="O25">
        <v>274</v>
      </c>
      <c r="P25">
        <v>6</v>
      </c>
      <c r="Q25">
        <v>17</v>
      </c>
      <c r="R25" s="6">
        <f t="shared" ref="R25:R27" si="7">(H25/$E25)*100</f>
        <v>0.47200944018880375</v>
      </c>
      <c r="S25" s="6">
        <f t="shared" ref="S25" si="8">(I25/$E25)*100</f>
        <v>1.0820216404328087</v>
      </c>
      <c r="T25" s="6">
        <f t="shared" ref="T25" si="9">(J25/$E25)*100</f>
        <v>1.6000320006400129E-2</v>
      </c>
      <c r="U25" s="6">
        <f t="shared" ref="U25" si="10">(K25/$E25)*100</f>
        <v>2.8000560011200226E-2</v>
      </c>
      <c r="V25" s="6">
        <f t="shared" ref="V25" si="11">(L25/$E25)*100</f>
        <v>0</v>
      </c>
      <c r="W25" s="6">
        <f t="shared" ref="W25" si="12">(M25/$E25)*100</f>
        <v>2.0000400008000161E-3</v>
      </c>
      <c r="X25" s="6">
        <f t="shared" ref="X25" si="13">(N25/$E25)*100</f>
        <v>0.38800776015520311</v>
      </c>
      <c r="Y25" s="6">
        <f t="shared" ref="Y25" si="14">(O25/$E25)*100</f>
        <v>0.54801096021920437</v>
      </c>
      <c r="Z25" s="6">
        <f t="shared" ref="Z25" si="15">(P25/$E25)*100</f>
        <v>1.2000240004800097E-2</v>
      </c>
      <c r="AA25" s="6">
        <f t="shared" ref="AA25" si="16">(Q25/$E25)*100</f>
        <v>3.4000680013600272E-2</v>
      </c>
      <c r="AB25">
        <f>((R25+S25+X25+Y25)/100)*$C25*$A$2</f>
        <v>2306.3463769275381</v>
      </c>
    </row>
    <row r="26" spans="2:28">
      <c r="B26" t="s">
        <v>55</v>
      </c>
      <c r="C26">
        <v>8.55847E-2</v>
      </c>
      <c r="E26">
        <v>49993</v>
      </c>
      <c r="H26">
        <v>2096</v>
      </c>
      <c r="I26">
        <v>3870</v>
      </c>
      <c r="J26">
        <v>98</v>
      </c>
      <c r="K26">
        <v>103</v>
      </c>
      <c r="L26">
        <v>14</v>
      </c>
      <c r="M26">
        <v>16</v>
      </c>
      <c r="N26">
        <v>1197</v>
      </c>
      <c r="O26">
        <v>1559</v>
      </c>
      <c r="P26">
        <v>39</v>
      </c>
      <c r="Q26">
        <v>71</v>
      </c>
      <c r="R26" s="6">
        <f t="shared" ref="R26:R34" si="17">(H26/$E26)*100</f>
        <v>4.1925869621747047</v>
      </c>
      <c r="S26" s="6">
        <f t="shared" ref="S26:S34" si="18">(I26/$E26)*100</f>
        <v>7.7410837517252418</v>
      </c>
      <c r="T26" s="6">
        <f t="shared" ref="T26:T34" si="19">(J26/$E26)*100</f>
        <v>0.19602744384213791</v>
      </c>
      <c r="U26" s="6">
        <f t="shared" ref="U26:U34" si="20">(K26/$E26)*100</f>
        <v>0.20602884403816535</v>
      </c>
      <c r="V26" s="6">
        <f t="shared" ref="V26:V34" si="21">(L26/$E26)*100</f>
        <v>2.8003920548876841E-2</v>
      </c>
      <c r="W26" s="6">
        <f t="shared" ref="W26:W34" si="22">(M26/$E26)*100</f>
        <v>3.2004480627287821E-2</v>
      </c>
      <c r="X26" s="6">
        <f t="shared" ref="X26:X34" si="23">(N26/$E26)*100</f>
        <v>2.3943352069289698</v>
      </c>
      <c r="Y26" s="6">
        <f t="shared" ref="Y26:Y34" si="24">(O26/$E26)*100</f>
        <v>3.1184365811213572</v>
      </c>
      <c r="Z26" s="6">
        <f t="shared" ref="Z26:Z34" si="25">(P26/$E26)*100</f>
        <v>7.8010921529014066E-2</v>
      </c>
      <c r="AA26" s="6">
        <f t="shared" ref="AA26:AA34" si="26">(Q26/$E26)*100</f>
        <v>0.14201988278358971</v>
      </c>
      <c r="AB26">
        <f t="shared" ref="AB26:AB32" si="27">((R26+S26+X26+Y26)/100)*$C26*$A$2</f>
        <v>74.65742737983318</v>
      </c>
    </row>
    <row r="27" spans="2:28">
      <c r="B27" t="s">
        <v>53</v>
      </c>
      <c r="C27">
        <v>8.55847E-2</v>
      </c>
      <c r="E27">
        <v>49996</v>
      </c>
      <c r="H27">
        <v>1908</v>
      </c>
      <c r="I27">
        <v>3568</v>
      </c>
      <c r="J27">
        <v>78</v>
      </c>
      <c r="K27">
        <v>90</v>
      </c>
      <c r="L27">
        <v>15</v>
      </c>
      <c r="M27">
        <v>8</v>
      </c>
      <c r="N27">
        <v>1048</v>
      </c>
      <c r="O27">
        <v>1388</v>
      </c>
      <c r="P27">
        <v>42</v>
      </c>
      <c r="Q27">
        <v>50</v>
      </c>
      <c r="R27" s="6">
        <f t="shared" si="17"/>
        <v>3.816305304424354</v>
      </c>
      <c r="S27" s="6">
        <f t="shared" si="18"/>
        <v>7.1365709256740546</v>
      </c>
      <c r="T27" s="6">
        <f t="shared" si="19"/>
        <v>0.15601248099847989</v>
      </c>
      <c r="U27" s="6">
        <f t="shared" si="20"/>
        <v>0.18001440115209216</v>
      </c>
      <c r="V27" s="6">
        <f t="shared" si="21"/>
        <v>3.0002400192015364E-2</v>
      </c>
      <c r="W27" s="6">
        <f t="shared" si="22"/>
        <v>1.6001280102408193E-2</v>
      </c>
      <c r="X27" s="6">
        <f t="shared" si="23"/>
        <v>2.0961676934154729</v>
      </c>
      <c r="Y27" s="6">
        <f t="shared" si="24"/>
        <v>2.7762220977678211</v>
      </c>
      <c r="Z27" s="6">
        <f t="shared" si="25"/>
        <v>8.4006720537643007E-2</v>
      </c>
      <c r="AA27" s="6">
        <f t="shared" si="26"/>
        <v>0.10000800064005121</v>
      </c>
      <c r="AB27">
        <f t="shared" si="27"/>
        <v>67.720032242579407</v>
      </c>
    </row>
    <row r="28" spans="2:28">
      <c r="B28" t="s">
        <v>51</v>
      </c>
      <c r="C28">
        <v>1.25393E-2</v>
      </c>
      <c r="E28">
        <v>49991</v>
      </c>
      <c r="H28">
        <v>2547</v>
      </c>
      <c r="I28">
        <v>4164</v>
      </c>
      <c r="J28">
        <v>120</v>
      </c>
      <c r="K28">
        <v>90</v>
      </c>
      <c r="L28">
        <v>12</v>
      </c>
      <c r="M28">
        <v>20</v>
      </c>
      <c r="N28">
        <v>1506</v>
      </c>
      <c r="O28">
        <v>1877</v>
      </c>
      <c r="P28">
        <v>62</v>
      </c>
      <c r="Q28">
        <v>75</v>
      </c>
      <c r="R28" s="6">
        <f t="shared" si="17"/>
        <v>5.0949170850753136</v>
      </c>
      <c r="S28" s="6">
        <f t="shared" si="18"/>
        <v>8.3294993098757786</v>
      </c>
      <c r="T28" s="6">
        <f t="shared" si="19"/>
        <v>0.2400432077773999</v>
      </c>
      <c r="U28" s="6">
        <f t="shared" si="20"/>
        <v>0.18003240583304997</v>
      </c>
      <c r="V28" s="6">
        <f t="shared" si="21"/>
        <v>2.4004320777739993E-2</v>
      </c>
      <c r="W28" s="6">
        <f t="shared" si="22"/>
        <v>4.0007201296233322E-2</v>
      </c>
      <c r="X28" s="6">
        <f t="shared" si="23"/>
        <v>3.0125422576063694</v>
      </c>
      <c r="Y28" s="6">
        <f t="shared" si="24"/>
        <v>3.7546758416514976</v>
      </c>
      <c r="Z28" s="6">
        <f t="shared" si="25"/>
        <v>0.1240223240183233</v>
      </c>
      <c r="AA28" s="6">
        <f t="shared" si="26"/>
        <v>0.15002700486087495</v>
      </c>
      <c r="AB28">
        <f t="shared" si="27"/>
        <v>12.65944812066172</v>
      </c>
    </row>
    <row r="29" spans="2:28">
      <c r="B29" t="s">
        <v>57</v>
      </c>
      <c r="C29">
        <v>8.1141000000000008E-3</v>
      </c>
      <c r="E29">
        <v>49998</v>
      </c>
      <c r="H29">
        <v>2058</v>
      </c>
      <c r="I29">
        <v>3344</v>
      </c>
      <c r="J29">
        <v>96</v>
      </c>
      <c r="K29">
        <v>86</v>
      </c>
      <c r="L29">
        <v>19</v>
      </c>
      <c r="M29">
        <v>7</v>
      </c>
      <c r="N29">
        <v>1292</v>
      </c>
      <c r="O29">
        <v>1589</v>
      </c>
      <c r="P29">
        <v>44</v>
      </c>
      <c r="Q29">
        <v>66</v>
      </c>
      <c r="R29" s="6">
        <f t="shared" si="17"/>
        <v>4.1161646465858635</v>
      </c>
      <c r="S29" s="6">
        <f t="shared" si="18"/>
        <v>6.6882675307012276</v>
      </c>
      <c r="T29" s="6">
        <f t="shared" si="19"/>
        <v>0.1920076803072123</v>
      </c>
      <c r="U29" s="6">
        <f t="shared" si="20"/>
        <v>0.17200688027521102</v>
      </c>
      <c r="V29" s="6">
        <f t="shared" si="21"/>
        <v>3.800152006080243E-2</v>
      </c>
      <c r="W29" s="6">
        <f t="shared" si="22"/>
        <v>1.4000560022400896E-2</v>
      </c>
      <c r="X29" s="6">
        <f t="shared" si="23"/>
        <v>2.5841033641345654</v>
      </c>
      <c r="Y29" s="6">
        <f t="shared" si="24"/>
        <v>3.1781271250850036</v>
      </c>
      <c r="Z29" s="6">
        <f t="shared" si="25"/>
        <v>8.8003520140805633E-2</v>
      </c>
      <c r="AA29" s="6">
        <f t="shared" si="26"/>
        <v>0.13200528021120844</v>
      </c>
      <c r="AB29">
        <f t="shared" si="27"/>
        <v>6.7211778771150854</v>
      </c>
    </row>
    <row r="30" spans="2:28">
      <c r="B30" t="s">
        <v>56</v>
      </c>
      <c r="C30">
        <v>8.1141000000000008E-3</v>
      </c>
      <c r="E30">
        <v>49997</v>
      </c>
      <c r="H30">
        <v>2053</v>
      </c>
      <c r="I30">
        <v>3456</v>
      </c>
      <c r="J30">
        <v>112</v>
      </c>
      <c r="K30">
        <v>78</v>
      </c>
      <c r="L30">
        <v>17</v>
      </c>
      <c r="M30">
        <v>7</v>
      </c>
      <c r="N30">
        <v>1254</v>
      </c>
      <c r="O30">
        <v>1560</v>
      </c>
      <c r="P30">
        <v>38</v>
      </c>
      <c r="Q30">
        <v>71</v>
      </c>
      <c r="R30" s="6">
        <f t="shared" si="17"/>
        <v>4.1062463747824873</v>
      </c>
      <c r="S30" s="6">
        <f t="shared" si="18"/>
        <v>6.9124147448846927</v>
      </c>
      <c r="T30" s="6">
        <f t="shared" si="19"/>
        <v>0.22401344080644842</v>
      </c>
      <c r="U30" s="6">
        <f t="shared" si="20"/>
        <v>0.1560093605616337</v>
      </c>
      <c r="V30" s="6">
        <f t="shared" si="21"/>
        <v>3.4002040122407345E-2</v>
      </c>
      <c r="W30" s="6">
        <f t="shared" si="22"/>
        <v>1.4000840050403026E-2</v>
      </c>
      <c r="X30" s="6">
        <f t="shared" si="23"/>
        <v>2.5081504890293416</v>
      </c>
      <c r="Y30" s="6">
        <f t="shared" si="24"/>
        <v>3.1201872112326741</v>
      </c>
      <c r="Z30" s="6">
        <f t="shared" si="25"/>
        <v>7.600456027361642E-2</v>
      </c>
      <c r="AA30" s="6">
        <f t="shared" si="26"/>
        <v>0.14200852051123067</v>
      </c>
      <c r="AB30">
        <f t="shared" si="27"/>
        <v>6.7537706562393751</v>
      </c>
    </row>
    <row r="31" spans="2:28">
      <c r="B31" t="s">
        <v>52</v>
      </c>
      <c r="C31">
        <v>2.89588E-3</v>
      </c>
      <c r="E31">
        <v>49997</v>
      </c>
      <c r="H31">
        <v>2730</v>
      </c>
      <c r="I31">
        <v>3931</v>
      </c>
      <c r="J31">
        <v>110</v>
      </c>
      <c r="K31">
        <v>96</v>
      </c>
      <c r="L31">
        <v>28</v>
      </c>
      <c r="M31">
        <v>8</v>
      </c>
      <c r="N31">
        <v>1676</v>
      </c>
      <c r="O31">
        <v>1929</v>
      </c>
      <c r="P31">
        <v>58</v>
      </c>
      <c r="Q31">
        <v>63</v>
      </c>
      <c r="R31" s="6">
        <f t="shared" si="17"/>
        <v>5.4603276196571793</v>
      </c>
      <c r="S31" s="6">
        <f t="shared" si="18"/>
        <v>7.8624717483048983</v>
      </c>
      <c r="T31" s="6">
        <f t="shared" si="19"/>
        <v>0.2200132007920475</v>
      </c>
      <c r="U31" s="6">
        <f t="shared" si="20"/>
        <v>0.19201152069124147</v>
      </c>
      <c r="V31" s="6">
        <f t="shared" si="21"/>
        <v>5.6003360201612104E-2</v>
      </c>
      <c r="W31" s="6">
        <f t="shared" si="22"/>
        <v>1.6000960057603455E-2</v>
      </c>
      <c r="X31" s="6">
        <f t="shared" si="23"/>
        <v>3.3522011320679237</v>
      </c>
      <c r="Y31" s="6">
        <f t="shared" si="24"/>
        <v>3.8582314938896336</v>
      </c>
      <c r="Z31" s="6">
        <f t="shared" si="25"/>
        <v>0.11600696041762507</v>
      </c>
      <c r="AA31" s="6">
        <f t="shared" si="26"/>
        <v>0.12600756045362721</v>
      </c>
      <c r="AB31">
        <f t="shared" si="27"/>
        <v>2.9730887933275998</v>
      </c>
    </row>
    <row r="32" spans="2:28">
      <c r="B32" t="s">
        <v>58</v>
      </c>
      <c r="C32">
        <v>2.89588E-3</v>
      </c>
      <c r="E32">
        <v>49997</v>
      </c>
      <c r="H32">
        <v>2730</v>
      </c>
      <c r="I32">
        <v>4141</v>
      </c>
      <c r="J32">
        <v>127</v>
      </c>
      <c r="K32">
        <v>99</v>
      </c>
      <c r="L32">
        <v>17</v>
      </c>
      <c r="M32">
        <v>15</v>
      </c>
      <c r="N32">
        <v>1593</v>
      </c>
      <c r="O32">
        <v>1949</v>
      </c>
      <c r="P32">
        <v>49</v>
      </c>
      <c r="Q32">
        <v>75</v>
      </c>
      <c r="R32" s="6">
        <f t="shared" si="17"/>
        <v>5.4603276196571793</v>
      </c>
      <c r="S32" s="6">
        <f t="shared" si="18"/>
        <v>8.2824969498169896</v>
      </c>
      <c r="T32" s="6">
        <f t="shared" si="19"/>
        <v>0.25401524091445482</v>
      </c>
      <c r="U32" s="6">
        <f t="shared" si="20"/>
        <v>0.19801188071284279</v>
      </c>
      <c r="V32" s="6">
        <f t="shared" si="21"/>
        <v>3.4002040122407345E-2</v>
      </c>
      <c r="W32" s="6">
        <f t="shared" si="22"/>
        <v>3.0001800108006477E-2</v>
      </c>
      <c r="X32" s="6">
        <f t="shared" si="23"/>
        <v>3.1861911714702882</v>
      </c>
      <c r="Y32" s="6">
        <f t="shared" si="24"/>
        <v>3.8982338940336416</v>
      </c>
      <c r="Z32" s="6">
        <f t="shared" si="25"/>
        <v>9.8005880352821165E-2</v>
      </c>
      <c r="AA32" s="6">
        <f t="shared" si="26"/>
        <v>0.15000900054003241</v>
      </c>
      <c r="AB32">
        <f t="shared" si="27"/>
        <v>3.0156607836470188</v>
      </c>
    </row>
  </sheetData>
  <phoneticPr fontId="3" type="noConversion"/>
  <conditionalFormatting sqref="AB25:AB32">
    <cfRule type="cellIs" dxfId="1" priority="1" operator="greaterThan">
      <formula>8</formula>
    </cfRule>
  </conditionalFormatting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Reece</dc:creator>
  <cp:lastModifiedBy>Will Reece</cp:lastModifiedBy>
  <dcterms:created xsi:type="dcterms:W3CDTF">2012-01-23T13:31:23Z</dcterms:created>
  <dcterms:modified xsi:type="dcterms:W3CDTF">2013-01-09T17:20:44Z</dcterms:modified>
</cp:coreProperties>
</file>