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<sst xmlns="http://schemas.openxmlformats.org/spreadsheetml/2006/main" count="231" uniqueCount="165">
  <si>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</si>
  <si>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</si>
  <si>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</si>
  <si>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</si>
  <si>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</si>
  <si>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</si>
  <si>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</si>
  <si>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</si>
  <si>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</si>
  <si>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</si>
  <si>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</si>
  <si>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</si>
  <si>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</si>
  <si>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</si>
  <si>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</si>
  <si>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</si>
  <si>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</si>
  <si>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</si>
  <si>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</si>
  <si>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</si>
  <si>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</si>
  <si>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</si>
  <si>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</si>
  <si>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</si>
  <si>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</si>
  <si>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</si>
  <si>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</si>
  <si>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</si>
  <si>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</si>
  <si>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</si>
  <si>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</si>
  <si>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</si>
  <si>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</si>
  <si>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</si>
  <si>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</si>
  <si>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</si>
  <si>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</si>
  <si>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</si>
  <si>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</si>
  <si>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</si>
  <si>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</si>
  <si>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</si>
  <si>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</si>
  <si>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</si>
  <si>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</si>
  <si>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</si>
  <si>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</si>
  <si>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</si>
  <si>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</si>
  <si>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</si>
  <si>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</si>
  <si>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</si>
  <si>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</si>
  <si>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</si>
  <si>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</si>
  <si>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</si>
  <si>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</si>
  <si>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</si>
  <si>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</si>
  <si>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</si>
  <si>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</si>
  <si>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</si>
  <si>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</si>
  <si>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</si>
  <si>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</si>
  <si>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</si>
  <si>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</si>
  <si>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</si>
  <si>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</si>
  <si>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</si>
  <si>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</si>
  <si>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</si>
  <si>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</si>
  <si>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</si>
  <si>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</si>
  <si>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</si>
  <si>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</si>
  <si>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</si>
  <si>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</si>
  <si>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</si>
  <si>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</si>
  <si>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</si>
  <si>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</si>
  <si>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</si>
  <si>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</si>
  <si>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</si>
  <si>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</si>
  <si>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</si>
  <si>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</si>
  <si>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</si>
  <si>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</si>
  <si>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</si>
  <si>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</si>
  <si>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</si>
  <si>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</si>
  <si>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</si>
  <si>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</si>
  <si>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</si>
  <si>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</si>
  <si>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</si>
  <si>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</si>
  <si>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</si>
  <si>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</si>
  <si>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</si>
  <si>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</si>
  <si>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</si>
  <si>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</si>
  <si>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</si>
  <si>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</si>
  <si>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</si>
  <si>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</si>
  <si>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</si>
  <si>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</si>
  <si>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</si>
  <si>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</si>
  <si>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</si>
  <si>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</si>
  <si>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</si>
  <si>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</si>
  <si>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</si>
  <si>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</si>
  <si>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</si>
  <si>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</si>
  <si>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</si>
  <si>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</si>
  <si>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</si>
  <si>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</si>
  <si>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</si>
  <si>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</si>
  <si>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</si>
  <si>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</si>
  <si>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</si>
  <si>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</si>
  <si>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</si>
  <si>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</si>
  <si>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</si>
  <si>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</si>
  <si>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</si>
  <si>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</si>
  <si>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</si>
  <si>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</si>
  <si>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</si>
  <si>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</si>
  <si>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</si>
  <si>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</si>
  <si>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</si>
  <si>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</si>
  <si>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</si>
  <si>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</si>
  <si>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</si>
  <si>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</si>
  <si>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</si>
  <si>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</si>
  <si>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</si>
  <si>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</si>
  <si>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</si>
  <si>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</si>
  <si>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</si>
  <si>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</si>
  <si>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</si>
  <si>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</si>
  <si>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</si>
  <si>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ABBV_Abbvie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</si>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</sst>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7.5792726096536</v>
      </c>
      <c r="G12" s="119" t="n">
        <f>Financials!D76</f>
        <v>14.137954654428386</v>
      </c>
      <c r="H12" s="119" t="n">
        <f>Financials!E76</f>
        <v>6.447861011158362</v>
      </c>
      <c r="I12" s="119" t="n">
        <f>Financials!F76</f>
        <v>9.696512723845428</v>
      </c>
      <c r="J12" s="119" t="n">
        <f>Financials!G76</f>
        <v>9.006187688164722</v>
      </c>
      <c r="K12" s="119" t="n">
        <f>Financials!H76</f>
        <v>7.500070635436385</v>
      </c>
      <c r="L12" s="119" t="n">
        <f>Financials!I76</f>
        <v>9.581816956463134</v>
      </c>
      <c r="M12" s="119" t="n">
        <f>Financials!J76</f>
        <v>8.844751164226</v>
      </c>
      <c r="N12" s="119" t="n">
        <f>Financials!K76</f>
        <v>3.0657855411284163</v>
      </c>
      <c r="O12" s="119" t="n">
        <f>Financials!L76</f>
        <v>7.8769390359587526</v>
      </c>
      <c r="P12" s="119" t="n">
        <f>Financials!M76</f>
        <v>8.527070350491696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6" t="str">
        <f>V11</f>
        <v>L</v>
      </c>
      <c r="E14" s="46">
        <v>0.08</v>
      </c>
      <c r="F14" s="124" t="n">
        <f>AVERAGE(L14:P14)</f>
        <v>2.940131662429226</v>
      </c>
      <c r="G14" s="40" t="n">
        <f>Financials!D77</f>
        <v>91.8967052537845</v>
      </c>
      <c r="H14" s="40" t="n">
        <f>Financials!E77</f>
        <v>101.8369690011481</v>
      </c>
      <c r="I14" s="40" t="n">
        <f>Financials!F77</f>
        <v>130.39290240811152</v>
      </c>
      <c r="J14" s="40" t="n">
        <f>Financials!G77</f>
        <v>128.4081104400345</v>
      </c>
      <c r="K14" s="40" t="n">
        <f>Financials!H77</f>
        <v>104.15930939768491</v>
      </c>
      <c r="L14" s="40" t="n">
        <f>Financials!I77</f>
        <v>-67.33364906464598</v>
      </c>
      <c r="M14" s="40" t="n">
        <f>Financials!J77</f>
        <v>-96.45129711209006</v>
      </c>
      <c r="N14" s="40" t="n">
        <f>Financials!K77</f>
        <v>35.24471252958693</v>
      </c>
      <c r="O14" s="40" t="n">
        <f>Financials!L77</f>
        <v>74.77325732054936</v>
      </c>
      <c r="P14" s="40" t="n">
        <f>Financials!M77</f>
        <v>68.46763463874588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0.061905696694895776</v>
      </c>
      <c r="F16" s="124" t="n">
        <f>AVERAGE(L16:P16)</f>
        <v>7.56599988937378</v>
      </c>
      <c r="G16" s="40" t="n">
        <f>Financials!D78</f>
        <v>22.709999084472656</v>
      </c>
      <c r="H16" s="40" t="n">
        <f>Financials!E78</f>
        <v>11.489999771118164</v>
      </c>
      <c r="I16" s="40" t="n">
        <f>Financials!F78</f>
        <v>21.65999984741211</v>
      </c>
      <c r="J16" s="40" t="n">
        <f>Financials!G78</f>
        <v>17.270000457763672</v>
      </c>
      <c r="K16" s="40" t="n">
        <f>Financials!H78</f>
        <v>14.239999771118164</v>
      </c>
      <c r="L16" s="40" t="n">
        <f>Financials!I78</f>
        <v>0.0</v>
      </c>
      <c r="M16" s="40" t="n">
        <f>Financials!J78</f>
        <v>0.0</v>
      </c>
      <c r="N16" s="40" t="n">
        <f>Financials!K78</f>
        <v>7.889999866485596</v>
      </c>
      <c r="O16" s="40" t="n">
        <f>Financials!L78</f>
        <v>14.210000038146973</v>
      </c>
      <c r="P16" s="40" t="n">
        <f>Financials!M78</f>
        <v>15.729999542236328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1.3521714251357921</v>
      </c>
      <c r="G18" s="42" t="n">
        <f>Financials!D59</f>
        <v>2.5945631632504726</v>
      </c>
      <c r="H18" s="42" t="n">
        <f>Financials!E59</f>
        <v>1.4114807337839024</v>
      </c>
      <c r="I18" s="42" t="n">
        <f>Financials!F59</f>
        <v>1.4975215715072516</v>
      </c>
      <c r="J18" s="42" t="n">
        <f>Financials!G59</f>
        <v>1.6549432573356508</v>
      </c>
      <c r="K18" s="42" t="n">
        <f>Financials!H59</f>
        <v>1.2753440298059011</v>
      </c>
      <c r="L18" s="42" t="n">
        <f>Financials!I59</f>
        <v>0.9829456464992169</v>
      </c>
      <c r="M18" s="42" t="n">
        <f>Financials!J59</f>
        <v>3.177350016041065</v>
      </c>
      <c r="N18" s="42" t="n">
        <f>Financials!K59</f>
        <v>0.8434109068071596</v>
      </c>
      <c r="O18" s="42" t="n">
        <f>Financials!L59</f>
        <v>0.7935443541512758</v>
      </c>
      <c r="P18" s="42" t="n">
        <f>Financials!M59</f>
        <v>0.9636062021802424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1.2172233269173898</v>
      </c>
      <c r="G20" s="42" t="n">
        <f>Financials!D58</f>
        <v>5.5</v>
      </c>
      <c r="H20" s="42" t="n">
        <f>Financials!E58</f>
        <v>14.793915040183697</v>
      </c>
      <c r="I20" s="42" t="n">
        <f>Financials!F58</f>
        <v>12.447401774397973</v>
      </c>
      <c r="J20" s="42" t="n">
        <f>Financials!G58</f>
        <v>13.257765314926662</v>
      </c>
      <c r="K20" s="42" t="n">
        <f>Financials!H58</f>
        <v>12.887777123798312</v>
      </c>
      <c r="L20" s="42" t="n">
        <f>Financials!I58</f>
        <v>-8.027231825716315</v>
      </c>
      <c r="M20" s="42" t="n">
        <f>Financials!J58</f>
        <v>-11.904919236417033</v>
      </c>
      <c r="N20" s="42" t="n">
        <f>Financials!K58</f>
        <v>10.496144155150034</v>
      </c>
      <c r="O20" s="42" t="n">
        <f>Financials!L58</f>
        <v>8.49267945063488</v>
      </c>
      <c r="P20" s="42" t="n">
        <f>Financials!M58</f>
        <v>7.029444090935385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3.4988987510946763</v>
      </c>
      <c r="G22" s="42" t="n">
        <f>Financials!D60</f>
        <v>2.178326474622771</v>
      </c>
      <c r="H22" s="42" t="n">
        <f>Financials!E60</f>
        <v>2.5108410769597334</v>
      </c>
      <c r="I22" s="42" t="n">
        <f>Financials!F60</f>
        <v>3.4921772363549506</v>
      </c>
      <c r="J22" s="42" t="n">
        <f>Financials!G60</f>
        <v>3.4609174660461584</v>
      </c>
      <c r="K22" s="42" t="n">
        <f>Financials!H60</f>
        <v>2.8021908383125114</v>
      </c>
      <c r="L22" s="42" t="n">
        <f>Financials!I60</f>
        <v>4.295778105056455</v>
      </c>
      <c r="M22" s="42" t="n">
        <f>Financials!J60</f>
        <v>4.198333333333333</v>
      </c>
      <c r="N22" s="42" t="n">
        <f>Financials!K60</f>
        <v>4.348659863182685</v>
      </c>
      <c r="O22" s="42" t="n">
        <f>Financials!L60</f>
        <v>2.4272641331064473</v>
      </c>
      <c r="P22" s="42" t="n">
        <f>Financials!M60</f>
        <v>2.224458320794463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1604.0</v>
      </c>
      <c r="H24" s="40" t="n">
        <f>Financials!E12</f>
        <v>1610.0</v>
      </c>
      <c r="I24" s="40" t="n">
        <f>Financials!F12</f>
        <v>1637.0</v>
      </c>
      <c r="J24" s="40" t="n">
        <f>Financials!G12</f>
        <v>1631.0</v>
      </c>
      <c r="K24" s="40" t="n">
        <f>Financials!H12</f>
        <v>1603.0</v>
      </c>
      <c r="L24" s="40" t="n">
        <f>Financials!I12</f>
        <v>1546.0</v>
      </c>
      <c r="M24" s="40" t="n">
        <f>Financials!J12</f>
        <v>1484.0</v>
      </c>
      <c r="N24" s="40" t="n">
        <f>Financials!K12</f>
        <v>1673.0</v>
      </c>
      <c r="O24" s="40" t="n">
        <f>Financials!L12</f>
        <v>1777.0</v>
      </c>
      <c r="P24" s="40" t="n">
        <f>Financials!M12</f>
        <v>1778.0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27.09599952697754</v>
      </c>
      <c r="G26" s="44" t="n">
        <f>Financials!D81</f>
        <v>18.510000228881836</v>
      </c>
      <c r="H26" s="44" t="n">
        <f>Financials!E81</f>
        <v>28.450000762939453</v>
      </c>
      <c r="I26" s="44" t="n">
        <f>Financials!F81</f>
        <v>34.63999938964844</v>
      </c>
      <c r="J26" s="44" t="n">
        <f>Financials!G81</f>
        <v>16.920000076293945</v>
      </c>
      <c r="K26" s="44" t="n">
        <f>Financials!H81</f>
        <v>23.469999313354492</v>
      </c>
      <c r="L26" s="44" t="n">
        <f>Financials!I81</f>
        <v>19.1299991607666</v>
      </c>
      <c r="M26" s="44" t="n">
        <f>Financials!J81</f>
        <v>39.0</v>
      </c>
      <c r="N26" s="44" t="n">
        <f>Financials!K81</f>
        <v>23.09000015258789</v>
      </c>
      <c r="O26" s="44" t="n">
        <f>Financials!L81</f>
        <v>32.709999084472656</v>
      </c>
      <c r="P26" s="44" t="n">
        <f>Financials!M81</f>
        <v>21.549999237060547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11.07800006866455</v>
      </c>
      <c r="G28" s="44" t="n">
        <f>Financials!D82</f>
        <v>14.09000015258789</v>
      </c>
      <c r="H28" s="44" t="n">
        <f>Financials!E82</f>
        <v>19.600000381469727</v>
      </c>
      <c r="I28" s="44" t="n">
        <f>Financials!F82</f>
        <v>19.329999923706055</v>
      </c>
      <c r="J28" s="44" t="n">
        <f>Financials!G82</f>
        <v>13.720000267028809</v>
      </c>
      <c r="K28" s="44" t="n">
        <f>Financials!H82</f>
        <v>17.440000534057617</v>
      </c>
      <c r="L28" s="44" t="n">
        <f>Financials!I82</f>
        <v>11.489999771118164</v>
      </c>
      <c r="M28" s="44" t="n">
        <f>Financials!J82</f>
        <v>9.800000190734863</v>
      </c>
      <c r="N28" s="44" t="n">
        <f>Financials!K82</f>
        <v>10.710000038146973</v>
      </c>
      <c r="O28" s="44" t="n">
        <f>Financials!L82</f>
        <v>10.670000076293945</v>
      </c>
      <c r="P28" s="44" t="n">
        <f>Financials!M82</f>
        <v>12.720000267028809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3.990000009536743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0.13649588400268642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0.15426326403797708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0.2668169383126058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0.3229092651632963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0.15788211475917868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0.11108306144077407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0.12128551705139334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0.11941349150526581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0.4459260512822049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0.12472371587191211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0.19925073310688862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0.32397444897880073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281.5400085449219</v>
      </c>
    </row>
    <row r="6" spans="2:16">
      <c r="B6" s="4" t="s">
        <v>5</v>
      </c>
      <c r="C6" s="59" t="n">
        <v>2.9538E7</v>
      </c>
    </row>
    <row r="7" spans="2:16">
      <c r="B7" s="4" t="s">
        <v>4</v>
      </c>
      <c r="C7" s="59" t="n">
        <v>9.198E7</v>
      </c>
    </row>
    <row r="8" spans="2:16">
      <c r="B8" s="4" t="s">
        <v>3</v>
      </c>
      <c r="C8" s="59" t="n">
        <v>2230000.0</v>
      </c>
    </row>
    <row r="9" spans="2:16">
      <c r="B9" s="10" t="s">
        <v>6</v>
      </c>
      <c r="C9" s="59" t="n">
        <v>1.3477E7</v>
      </c>
    </row>
    <row r="10" spans="2:16">
      <c r="B10" s="10" t="s">
        <v>7</v>
      </c>
      <c r="C10" s="59" t="n">
        <v>1632000.0</v>
      </c>
    </row>
    <row r="11" spans="2:16">
      <c r="B11" s="10" t="s">
        <v>9</v>
      </c>
      <c r="C11" s="60" t="n">
        <v>0.550000011920929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1.21518E8</v>
      </c>
    </row>
    <row r="18" spans="2:15" ht="18" thickTop="1" thickBot="1">
      <c r="B18" s="2" t="s">
        <v>20</v>
      </c>
      <c r="C18" s="12" t="n">
        <f>C8/C17</f>
        <v>0.018351190770091674</v>
      </c>
    </row>
    <row r="19" spans="2:15" ht="18" thickTop="1" thickBot="1">
      <c r="B19" s="2" t="s">
        <v>19</v>
      </c>
      <c r="C19" s="12" t="n">
        <f>C14+C11*(C15-C14)</f>
        <v>0.08085000103712082</v>
      </c>
    </row>
    <row r="20" spans="2:15" ht="18" thickTop="1" thickBot="1">
      <c r="B20" s="2" t="s">
        <v>18</v>
      </c>
      <c r="C20" s="12" t="n">
        <f>C8/C17</f>
        <v>0.018351190770091674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4.03058008544922E8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0.6985098982682626</v>
      </c>
      <c r="K22" t="s" s="0">
        <v>12</v>
      </c>
    </row>
    <row r="23" spans="2:15" ht="18" thickTop="1" thickBot="1">
      <c r="B23" s="16" t="s">
        <v>24</v>
      </c>
      <c r="C23" s="12" t="n">
        <f>C17/C21</f>
        <v>0.30149010173173735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0.061905696694895776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0.061905696694895776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0.009999999776482582</v>
      </c>
    </row>
    <row r="7" spans="2:12">
      <c r="B7" s="18" t="s">
        <v>31</v>
      </c>
      <c r="C7" s="13" t="n">
        <f>AVERAGEIF(C28:L28, "&lt;0.5")</f>
        <v>0.18745634185894278</v>
      </c>
    </row>
    <row r="8" spans="2:12">
      <c r="B8" s="18" t="s">
        <v>112</v>
      </c>
      <c r="C8" s="13" t="n">
        <f>AVERAGEIF(C29:L29,"&lt;2")</f>
        <v>1.5457903914692772</v>
      </c>
    </row>
    <row r="9" spans="2:12">
      <c r="B9" s="18" t="s">
        <v>136</v>
      </c>
      <c r="C9" s="66" t="n">
        <v>11.140000343322754</v>
      </c>
    </row>
    <row r="10" spans="2:12">
      <c r="B10" s="18" t="s">
        <v>100</v>
      </c>
      <c r="C10" s="67" t="n">
        <v>0.07999999821186066</v>
      </c>
    </row>
    <row r="11" spans="2:12">
      <c r="B11" s="18" t="s">
        <v>44</v>
      </c>
      <c r="C11" s="59" t="n">
        <v>1.769399936E9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18790.0</v>
      </c>
      <c r="D16" s="21" t="n">
        <f>Financials!E3</f>
        <v>19960.0</v>
      </c>
      <c r="E16" s="21" t="n">
        <f>Financials!F3</f>
        <v>22859.0</v>
      </c>
      <c r="F16" s="21" t="n">
        <f>Financials!G3</f>
        <v>25638.0</v>
      </c>
      <c r="G16" s="21" t="n">
        <f>Financials!H3</f>
        <v>28216.0</v>
      </c>
      <c r="H16" s="21" t="n">
        <f>Financials!I3</f>
        <v>32753.0</v>
      </c>
      <c r="I16" s="21" t="n">
        <f>Financials!J3</f>
        <v>33266.0</v>
      </c>
      <c r="J16" s="21" t="n">
        <f>Financials!K3</f>
        <v>45804.0</v>
      </c>
      <c r="K16" s="21" t="n">
        <f>Financials!L3</f>
        <v>56197.0</v>
      </c>
      <c r="L16" s="21" t="n">
        <f>Financials!M3</f>
        <v>58054.0</v>
      </c>
    </row>
    <row r="17" spans="2:12">
      <c r="B17" s="18" t="s">
        <v>27</v>
      </c>
      <c r="C17" s="22"/>
      <c r="D17" s="20" t="n">
        <f t="shared" ref="D17:L17" si="0">(D16-C16)/C16</f>
        <v>0.06226716338477914</v>
      </c>
      <c r="E17" s="20" t="n">
        <f t="shared" si="0"/>
        <v>0.14524048096192385</v>
      </c>
      <c r="F17" s="20" t="n">
        <f t="shared" si="0"/>
        <v>0.12157137232599852</v>
      </c>
      <c r="G17" s="20" t="n">
        <f t="shared" si="0"/>
        <v>0.10055386535611202</v>
      </c>
      <c r="H17" s="20" t="n">
        <f t="shared" si="0"/>
        <v>0.1607952934505245</v>
      </c>
      <c r="I17" s="20" t="n">
        <f t="shared" si="0"/>
        <v>0.015662687387414893</v>
      </c>
      <c r="J17" s="20" t="n">
        <f t="shared" si="0"/>
        <v>0.3769013407082306</v>
      </c>
      <c r="K17" s="20" t="n">
        <f t="shared" si="0"/>
        <v>0.22690158064797833</v>
      </c>
      <c r="L17" s="20" t="n">
        <f t="shared" si="0"/>
        <v>0.033044468565937686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4128.0</v>
      </c>
      <c r="D19" s="21" t="n">
        <f>Financials!E6</f>
        <v>1774.0</v>
      </c>
      <c r="E19" s="21" t="n">
        <f>Financials!F6</f>
        <v>5144.0</v>
      </c>
      <c r="F19" s="21" t="n">
        <f>Financials!G6</f>
        <v>5953.0</v>
      </c>
      <c r="G19" s="21" t="n">
        <f>Financials!H6</f>
        <v>5309.0</v>
      </c>
      <c r="H19" s="21" t="n">
        <f>Financials!I6</f>
        <v>5687.0</v>
      </c>
      <c r="I19" s="21" t="n">
        <f>Financials!J6</f>
        <v>7882.0</v>
      </c>
      <c r="J19" s="21" t="n">
        <f>Financials!K6</f>
        <v>4616.0</v>
      </c>
      <c r="K19" s="21" t="n">
        <f>Financials!L6</f>
        <v>11542.0</v>
      </c>
      <c r="L19" s="21" t="n">
        <f>Financials!M6</f>
        <v>11836.0</v>
      </c>
    </row>
    <row r="20" spans="2:12">
      <c r="B20" s="18" t="s">
        <v>27</v>
      </c>
      <c r="C20" s="22"/>
      <c r="D20" s="20" t="n">
        <f>(D19-C19)/C19</f>
        <v>-0.5702519379844961</v>
      </c>
      <c r="E20" s="20" t="n">
        <f t="shared" ref="E20:L20" si="1">(E19-D19)/D19</f>
        <v>1.8996617812852312</v>
      </c>
      <c r="F20" s="20" t="n">
        <f t="shared" si="1"/>
        <v>0.1572706065318818</v>
      </c>
      <c r="G20" s="20" t="n">
        <f t="shared" si="1"/>
        <v>-0.10818074920208298</v>
      </c>
      <c r="H20" s="20" t="n">
        <f t="shared" si="1"/>
        <v>0.07119984931248823</v>
      </c>
      <c r="I20" s="20" t="n">
        <f t="shared" si="1"/>
        <v>0.3859679971865658</v>
      </c>
      <c r="J20" s="20" t="n">
        <f t="shared" si="1"/>
        <v>-0.41436183709718344</v>
      </c>
      <c r="K20" s="20" t="n">
        <f t="shared" si="1"/>
        <v>1.5004332755632583</v>
      </c>
      <c r="L20" s="20" t="n">
        <f t="shared" si="1"/>
        <v>0.025472188528851154</v>
      </c>
    </row>
    <row r="22" spans="2:12">
      <c r="B22" s="18" t="s">
        <v>30</v>
      </c>
      <c r="C22" s="25" t="n">
        <f>Financials!D20</f>
        <v>5776.0</v>
      </c>
      <c r="D22" s="25" t="n">
        <f>Financials!E20</f>
        <v>2937.0</v>
      </c>
      <c r="E22" s="25" t="n">
        <f>Financials!F20</f>
        <v>7003.0</v>
      </c>
      <c r="F22" s="25" t="n">
        <f>Financials!G20</f>
        <v>6562.0</v>
      </c>
      <c r="G22" s="25" t="n">
        <f>Financials!H20</f>
        <v>9431.0</v>
      </c>
      <c r="H22" s="25" t="n">
        <f>Financials!I20</f>
        <v>12789.0</v>
      </c>
      <c r="I22" s="25" t="n">
        <f>Financials!J20</f>
        <v>12772.0</v>
      </c>
      <c r="J22" s="25" t="n">
        <f>Financials!K20</f>
        <v>16790.0</v>
      </c>
      <c r="K22" s="25" t="n">
        <f>Financials!L20</f>
        <v>21990.0</v>
      </c>
      <c r="L22" s="25" t="n">
        <f>Financials!M20</f>
        <v>24248.0</v>
      </c>
    </row>
    <row r="23" spans="2:12">
      <c r="B23" s="18" t="s">
        <v>27</v>
      </c>
      <c r="C23" s="26"/>
      <c r="D23" s="26" t="n">
        <f>(D22-C22)/C22</f>
        <v>-0.49151662049861494</v>
      </c>
      <c r="E23" s="26" t="n">
        <f t="shared" ref="E23:L23" si="2">(E22-D22)/D22</f>
        <v>1.3844058563159687</v>
      </c>
      <c r="F23" s="26" t="n">
        <f t="shared" si="2"/>
        <v>-0.06297301156647152</v>
      </c>
      <c r="G23" s="26" t="n">
        <f t="shared" si="2"/>
        <v>0.43721426394391955</v>
      </c>
      <c r="H23" s="26" t="n">
        <f t="shared" si="2"/>
        <v>0.3560598027780723</v>
      </c>
      <c r="I23" s="26" t="n">
        <f t="shared" si="2"/>
        <v>-0.0013292673391195559</v>
      </c>
      <c r="J23" s="26" t="n">
        <f t="shared" si="2"/>
        <v>0.3145944253053555</v>
      </c>
      <c r="K23" s="26" t="n">
        <f t="shared" si="2"/>
        <v>0.3097081596188207</v>
      </c>
      <c r="L23" s="26" t="n">
        <f t="shared" si="2"/>
        <v>0.10268303774442929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6561.0</v>
      </c>
      <c r="D25" s="62" t="n">
        <f>Financials!E9</f>
        <v>4197.0</v>
      </c>
      <c r="E25" s="62" t="n">
        <f>Financials!F9</f>
        <v>8373.0</v>
      </c>
      <c r="F25" s="62" t="n">
        <f>Financials!G9</f>
        <v>10529.0</v>
      </c>
      <c r="G25" s="62" t="n">
        <f>Financials!H9</f>
        <v>11046.0</v>
      </c>
      <c r="H25" s="62" t="n">
        <f>Financials!I9</f>
        <v>8148.0</v>
      </c>
      <c r="I25" s="62" t="n">
        <f>Financials!J9</f>
        <v>15000.0</v>
      </c>
      <c r="J25" s="62" t="n">
        <f>Financials!K9</f>
        <v>17834.0</v>
      </c>
      <c r="K25" s="62" t="n">
        <f>Financials!L9</f>
        <v>26445.0</v>
      </c>
      <c r="L25" s="62" t="n">
        <f>Financials!M9</f>
        <v>26584.0</v>
      </c>
    </row>
    <row r="26" spans="2:12">
      <c r="B26" s="18" t="s">
        <v>27</v>
      </c>
      <c r="C26" s="63"/>
      <c r="D26" s="63" t="n">
        <f>Financials!E10</f>
        <v>-0.36031092821216276</v>
      </c>
      <c r="E26" s="63" t="n">
        <f>Financials!F10</f>
        <v>0.9949964260185847</v>
      </c>
      <c r="F26" s="63" t="n">
        <f>Financials!G10</f>
        <v>0.25749432700346353</v>
      </c>
      <c r="G26" s="63" t="n">
        <f>Financials!H10</f>
        <v>0.04910247886788869</v>
      </c>
      <c r="H26" s="63" t="n">
        <f>Financials!I10</f>
        <v>-0.2623574144486692</v>
      </c>
      <c r="I26" s="63" t="n">
        <f>Financials!J10</f>
        <v>0.8409425625920471</v>
      </c>
      <c r="J26" s="63" t="n">
        <f>Financials!K10</f>
        <v>0.18893333333333334</v>
      </c>
      <c r="K26" s="63" t="n">
        <f>Financials!L10</f>
        <v>0.48284176292475045</v>
      </c>
      <c r="L26" s="63" t="n">
        <f>Financials!M10</f>
        <v>0.005256192096804689</v>
      </c>
    </row>
    <row r="28" spans="2:12" ht="15" thickBot="1">
      <c r="B28" s="1" t="s">
        <v>31</v>
      </c>
      <c r="C28" s="24" t="n">
        <f t="shared" ref="C28:L28" si="3">C19/C16</f>
        <v>0.21969132517296433</v>
      </c>
      <c r="D28" s="24" t="n">
        <f t="shared" si="3"/>
        <v>0.08887775551102205</v>
      </c>
      <c r="E28" s="24" t="n">
        <f t="shared" si="3"/>
        <v>0.22503171617306095</v>
      </c>
      <c r="F28" s="24" t="n">
        <f t="shared" si="3"/>
        <v>0.23219439893907481</v>
      </c>
      <c r="G28" s="24" t="n">
        <f t="shared" si="3"/>
        <v>0.1881556563651829</v>
      </c>
      <c r="H28" s="24" t="n">
        <f t="shared" si="3"/>
        <v>0.17363294965346684</v>
      </c>
      <c r="I28" s="24" t="n">
        <f t="shared" si="3"/>
        <v>0.23693861600432875</v>
      </c>
      <c r="J28" s="24" t="n">
        <f t="shared" si="3"/>
        <v>0.10077722469653305</v>
      </c>
      <c r="K28" s="24" t="n">
        <f t="shared" si="3"/>
        <v>0.2053846290727263</v>
      </c>
      <c r="L28" s="24" t="n">
        <f t="shared" si="3"/>
        <v>0.20387914700106796</v>
      </c>
    </row>
    <row r="29" spans="2:12" ht="15" thickBot="1">
      <c r="B29" s="1" t="s">
        <v>32</v>
      </c>
      <c r="C29" s="24" t="n">
        <f t="shared" ref="C29:L29" si="4">C22/C19</f>
        <v>1.3992248062015504</v>
      </c>
      <c r="D29" s="24" t="n">
        <f t="shared" si="4"/>
        <v>1.6555806087936866</v>
      </c>
      <c r="E29" s="24" t="n">
        <f t="shared" si="4"/>
        <v>1.3613919129082426</v>
      </c>
      <c r="F29" s="24" t="n">
        <f t="shared" si="4"/>
        <v>1.1023013606584915</v>
      </c>
      <c r="G29" s="24" t="n">
        <f t="shared" si="4"/>
        <v>1.7764174044076098</v>
      </c>
      <c r="H29" s="24" t="n">
        <f t="shared" si="4"/>
        <v>2.2488130824687884</v>
      </c>
      <c r="I29" s="24" t="n">
        <f t="shared" si="4"/>
        <v>1.6204009134737376</v>
      </c>
      <c r="J29" s="24" t="n">
        <f t="shared" si="4"/>
        <v>3.6373483535528597</v>
      </c>
      <c r="K29" s="24" t="n">
        <f t="shared" si="4"/>
        <v>1.9052157338416218</v>
      </c>
      <c r="L29" s="24" t="n">
        <f t="shared" si="4"/>
        <v>2.0486650895572827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52660.78337024152</v>
      </c>
      <c r="D36" s="21" t="n">
        <f>C36*(D37+1)</f>
        <v>52471.20454110411</v>
      </c>
      <c r="E36" s="21" t="n">
        <f>D36*(E37+1)</f>
        <v>55446.32196462421</v>
      </c>
      <c r="F36" s="21" t="n">
        <f t="shared" ref="F36:L36" si="5">E36*(F37+1)</f>
        <v>56000.78517187708</v>
      </c>
      <c r="G36" s="21" t="n">
        <f t="shared" si="5"/>
        <v>56560.793011078575</v>
      </c>
      <c r="H36" s="21" t="n">
        <f t="shared" si="5"/>
        <v>57126.400928546915</v>
      </c>
      <c r="I36" s="21" t="n">
        <f t="shared" si="5"/>
        <v>57697.66492506347</v>
      </c>
      <c r="J36" s="21" t="n">
        <f t="shared" si="5"/>
        <v>58274.64156141755</v>
      </c>
      <c r="K36" s="21" t="n">
        <f t="shared" si="5"/>
        <v>58857.38796400613</v>
      </c>
      <c r="L36" s="21" t="n">
        <f t="shared" si="5"/>
        <v>59445.961830490356</v>
      </c>
    </row>
    <row r="37" spans="2:12">
      <c r="B37" s="18" t="s">
        <v>27</v>
      </c>
      <c r="C37" s="68" t="n">
        <v>-0.09290000051259995</v>
      </c>
      <c r="D37" s="68" t="n">
        <v>-0.0036000001709908247</v>
      </c>
      <c r="E37" s="68" t="n">
        <v>0.056700002402067184</v>
      </c>
      <c r="F37" s="27" t="n">
        <f>C6</f>
        <v>0.009999999776482582</v>
      </c>
      <c r="G37" s="27" t="n">
        <f>C6</f>
        <v>0.009999999776482582</v>
      </c>
      <c r="H37" s="27" t="n">
        <f>C6</f>
        <v>0.009999999776482582</v>
      </c>
      <c r="I37" s="27" t="n">
        <f>C6</f>
        <v>0.009999999776482582</v>
      </c>
      <c r="J37" s="27" t="n">
        <f>C6</f>
        <v>0.009999999776482582</v>
      </c>
      <c r="K37" s="27" t="n">
        <f>C6</f>
        <v>0.009999999776482582</v>
      </c>
      <c r="L37" s="27" t="n">
        <f>C6</f>
        <v>0.009999999776482582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9871.597810011732</v>
      </c>
      <c r="D39" s="21" t="n">
        <f>D36*C7</f>
        <v>9836.060056207732</v>
      </c>
      <c r="E39" s="21" t="n">
        <f>E36*C7</f>
        <v>10393.764685021613</v>
      </c>
      <c r="F39" s="21" t="n">
        <f>F36*C7</f>
        <v>10497.70232954862</v>
      </c>
      <c r="G39" s="21" t="n">
        <f>G36*C7</f>
        <v>10602.679350497665</v>
      </c>
      <c r="H39" s="21" t="n">
        <f>H36*C7</f>
        <v>10708.706141632727</v>
      </c>
      <c r="I39" s="21" t="n">
        <f>I36*C7</f>
        <v>10815.793200655447</v>
      </c>
      <c r="J39" s="21" t="n">
        <f>J36*C7</f>
        <v>10923.951130244446</v>
      </c>
      <c r="K39" s="21" t="n">
        <f>K36*C7</f>
        <v>11033.190639105165</v>
      </c>
      <c r="L39" s="21" t="n">
        <f>L36*C7</f>
        <v>11143.522543030085</v>
      </c>
    </row>
    <row r="40" spans="2:12">
      <c r="B40" s="18"/>
      <c r="C40" s="20" t="n">
        <f>(C39-L19)/L19</f>
        <v>-0.16596841753871833</v>
      </c>
      <c r="D40" s="20" t="n">
        <f>(D39-C39)/C39</f>
        <v>-0.0036000001709912727</v>
      </c>
      <c r="E40" s="20" t="n">
        <f t="shared" ref="E40:L40" si="6">(E39-D39)/D39</f>
        <v>0.05670000240206979</v>
      </c>
      <c r="F40" s="20" t="n">
        <f t="shared" si="6"/>
        <v>0.009999999776480412</v>
      </c>
      <c r="G40" s="20" t="n">
        <f t="shared" si="6"/>
        <v>0.009999999776480516</v>
      </c>
      <c r="H40" s="20" t="n">
        <f t="shared" si="6"/>
        <v>0.009999999776479612</v>
      </c>
      <c r="I40" s="20" t="n">
        <f t="shared" si="6"/>
        <v>0.00999999977648028</v>
      </c>
      <c r="J40" s="20" t="n">
        <f t="shared" si="6"/>
        <v>0.009999999776479177</v>
      </c>
      <c r="K40" s="20" t="n">
        <f t="shared" si="6"/>
        <v>0.009999999776479685</v>
      </c>
      <c r="L40" s="20" t="n">
        <f t="shared" si="6"/>
        <v>0.009999999776480613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15259.42104316532</v>
      </c>
      <c r="D42" s="21" t="n">
        <f>D39*C8</f>
        <v>15204.487124800695</v>
      </c>
      <c r="E42" s="21" t="n">
        <f>E39*C8</f>
        <v>16066.581581299117</v>
      </c>
      <c r="F42" s="21" t="n">
        <f>F39*C8</f>
        <v>16227.247393520904</v>
      </c>
      <c r="G42" s="21" t="n">
        <f>G39*C8</f>
        <v>16389.51986382909</v>
      </c>
      <c r="H42" s="21" t="n">
        <f>H39*C8</f>
        <v>16553.415058803894</v>
      </c>
      <c r="I42" s="21" t="n">
        <f>I39*C8</f>
        <v>16718.949205691886</v>
      </c>
      <c r="J42" s="21" t="n">
        <f>J39*C8</f>
        <v>16886.138694011774</v>
      </c>
      <c r="K42" s="21" t="n">
        <f>K39*C8</f>
        <v>17055.00007717762</v>
      </c>
      <c r="L42" s="21" t="n">
        <f>L39*C8</f>
        <v>17225.550074137245</v>
      </c>
    </row>
    <row r="43" spans="2:12">
      <c r="B43" s="18" t="s">
        <v>27</v>
      </c>
      <c r="C43" s="20" t="n">
        <f>(C42-L22)/L22</f>
        <v>-0.3706936224362702</v>
      </c>
      <c r="D43" s="20" t="n">
        <f>(D42-C42)/C42</f>
        <v>-0.003600000170991364</v>
      </c>
      <c r="E43" s="20" t="n">
        <f t="shared" ref="E43:L43" si="7">(E42-D42)/D42</f>
        <v>0.056700002402068676</v>
      </c>
      <c r="F43" s="20" t="n">
        <f t="shared" si="7"/>
        <v>0.009999999776479895</v>
      </c>
      <c r="G43" s="20" t="n">
        <f t="shared" si="7"/>
        <v>0.009999999776485628</v>
      </c>
      <c r="H43" s="20" t="n">
        <f t="shared" si="7"/>
        <v>0.009999999776473806</v>
      </c>
      <c r="I43" s="20" t="n">
        <f t="shared" si="7"/>
        <v>0.009999999776478329</v>
      </c>
      <c r="J43" s="20" t="n">
        <f t="shared" si="7"/>
        <v>0.009999999776479253</v>
      </c>
      <c r="K43" s="20" t="n">
        <f t="shared" si="7"/>
        <v>0.00999999977648709</v>
      </c>
      <c r="L43" s="20" t="n">
        <f t="shared" si="7"/>
        <v>0.009999999776478922</v>
      </c>
    </row>
    <row r="45" spans="2:12">
      <c r="B45" s="18" t="s">
        <v>47</v>
      </c>
      <c r="C45" s="21" t="n">
        <f>L25*(1+C46)</f>
        <v>28710.719952464086</v>
      </c>
      <c r="D45" s="21" t="n">
        <f>C45*(1+D46)</f>
        <v>31007.57749732244</v>
      </c>
      <c r="E45" s="21" t="n">
        <f t="shared" ref="E45:L45" si="8">D45*(1+E46)</f>
        <v>33488.183641662305</v>
      </c>
      <c r="F45" s="21" t="n">
        <f t="shared" si="8"/>
        <v>36167.238273113726</v>
      </c>
      <c r="G45" s="21" t="n">
        <f t="shared" si="8"/>
        <v>39060.61727029071</v>
      </c>
      <c r="H45" s="21" t="n">
        <f t="shared" si="8"/>
        <v>42185.466582068104</v>
      </c>
      <c r="I45" s="21" t="n">
        <f t="shared" si="8"/>
        <v>45560.30383320003</v>
      </c>
      <c r="J45" s="21" t="n">
        <f t="shared" si="8"/>
        <v>49205.128058387796</v>
      </c>
      <c r="K45" s="21" t="n">
        <f t="shared" si="8"/>
        <v>53141.53821507317</v>
      </c>
      <c r="L45" s="21" t="n">
        <f t="shared" si="8"/>
        <v>57392.86117725455</v>
      </c>
    </row>
    <row r="46" spans="2:12">
      <c r="B46" s="18" t="s">
        <v>27</v>
      </c>
      <c r="C46" s="20" t="n">
        <f>C10</f>
        <v>0.07999999821186066</v>
      </c>
      <c r="D46" s="20" t="n">
        <f>C10</f>
        <v>0.07999999821186066</v>
      </c>
      <c r="E46" s="20" t="n">
        <f>C10</f>
        <v>0.07999999821186066</v>
      </c>
      <c r="F46" s="20" t="n">
        <f>C10</f>
        <v>0.07999999821186066</v>
      </c>
      <c r="G46" s="20" t="n">
        <f>C10</f>
        <v>0.07999999821186066</v>
      </c>
      <c r="H46" s="20" t="n">
        <f>C10</f>
        <v>0.07999999821186066</v>
      </c>
      <c r="I46" s="20" t="n">
        <f>C10</f>
        <v>0.07999999821186066</v>
      </c>
      <c r="J46" s="20" t="n">
        <f>C10</f>
        <v>0.07999999821186066</v>
      </c>
      <c r="K46" s="20" t="n">
        <f>C10</f>
        <v>0.07999999821186066</v>
      </c>
      <c r="L46" s="20" t="n">
        <f>C10</f>
        <v>0.07999999821186066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1.0619056966948959</v>
      </c>
      <c r="D51" s="61" t="n">
        <f>POWER((1+C4),2)</f>
        <v>1.1276437086730722</v>
      </c>
      <c r="E51" s="61" t="n">
        <f>POWER((1+C4),3)</f>
        <v>1.197451278082095</v>
      </c>
      <c r="F51" s="61" t="n">
        <f>POWER((1+C4),4)</f>
        <v>1.2715803337099605</v>
      </c>
      <c r="G51" s="61" t="n">
        <f>POWER((1+C4),5)</f>
        <v>1.3502984001718037</v>
      </c>
      <c r="H51" s="61" t="n">
        <f>POWER((1+C4),6)</f>
        <v>1.4338895633804427</v>
      </c>
      <c r="I51" s="61" t="n">
        <f>POWER((1+C4),7)</f>
        <v>1.5226554957850489</v>
      </c>
      <c r="J51" s="61" t="n">
        <f>POWER((1+C4),8)</f>
        <v>1.6169165450779346</v>
      </c>
      <c r="K51" s="61" t="n">
        <f>POWER((1+C4),9)</f>
        <v>1.717012890298488</v>
      </c>
      <c r="L51" s="61" t="n">
        <f>POWER((1+C4),10)</f>
        <v>1.8233057695065327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14369.845731743484</v>
      </c>
      <c r="D53" s="21" t="n">
        <f t="shared" si="9"/>
        <v>13483.414138577731</v>
      </c>
      <c r="E53" s="21" t="n">
        <f t="shared" si="9"/>
        <v>13417.315489472192</v>
      </c>
      <c r="F53" s="21" t="n">
        <f t="shared" si="9"/>
        <v>12761.480311807212</v>
      </c>
      <c r="G53" s="21" t="n">
        <f t="shared" si="9"/>
        <v>12137.70220104226</v>
      </c>
      <c r="H53" s="21" t="n">
        <f t="shared" si="9"/>
        <v>11544.414215400731</v>
      </c>
      <c r="I53" s="21" t="n">
        <f t="shared" si="9"/>
        <v>10980.126004846521</v>
      </c>
      <c r="J53" s="21" t="n">
        <f t="shared" si="9"/>
        <v>10443.420067297255</v>
      </c>
      <c r="K53" s="21" t="n">
        <f t="shared" si="9"/>
        <v>9932.948187833765</v>
      </c>
      <c r="L53" s="21" t="n">
        <f t="shared" si="9"/>
        <v>9447.428051960382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1.9361787834556579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262388.0490135462</v>
      </c>
    </row>
    <row r="60" spans="2:12" ht="15" thickBot="1">
      <c r="B60" s="5" t="s">
        <v>41</v>
      </c>
      <c r="C60" s="23" t="n">
        <f>C59/C55</f>
        <v>135518.50234885857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380906.14341352775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215.27419305475095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639356.493218893</v>
      </c>
    </row>
    <row r="70" spans="2:12" ht="15" thickBot="1">
      <c r="B70" s="5" t="s">
        <v>41</v>
      </c>
      <c r="C70" s="23" t="n">
        <f>C69/C55</f>
        <v>330215.6281651739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448733.7225651555</v>
      </c>
    </row>
    <row r="73" spans="2:12" ht="15" thickTop="1"/>
    <row r="74" spans="2:12" ht="18.5">
      <c r="B74" s="69" t="s">
        <v>42</v>
      </c>
      <c r="C74" s="70" t="n">
        <f>C72/(C11/1000000)</f>
        <v>253.6078550898936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10.970000267028809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0.0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76.44253579739525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5.710000038146973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5.710000038146973</v>
      </c>
    </row>
    <row r="7" spans="2:16" ht="15" thickBot="1">
      <c r="B7" s="89" t="s">
        <v>121</v>
      </c>
      <c r="C7" s="90" t="n">
        <f>P6*(1+P7)</f>
        <v>5.867025038345164</v>
      </c>
      <c r="D7" s="90" t="n">
        <f>C7*(1+P7)</f>
        <v>6.028368226025407</v>
      </c>
      <c r="E7" s="90" t="n">
        <f>D7*(1+P7)</f>
        <v>6.194148351342822</v>
      </c>
      <c r="F7" s="90" t="n">
        <f>E7*(1+P7)</f>
        <v>6.364487430081757</v>
      </c>
      <c r="G7" s="90" t="n">
        <f>F7*(1+P7)</f>
        <v>6.539510833460636</v>
      </c>
      <c r="H7" s="90" t="n">
        <f>G7*(1+P7)</f>
        <v>6.719347380406355</v>
      </c>
      <c r="I7" s="90" t="n">
        <f>H7*(1+P7)</f>
        <v>6.904129432366285</v>
      </c>
      <c r="J7" s="90" t="n">
        <f>I7*(1+P7)</f>
        <v>7.093992990727578</v>
      </c>
      <c r="K7" s="90" t="n">
        <f>J7*(1+P7)</f>
        <v>7.289077796915513</v>
      </c>
      <c r="L7" s="90" t="n">
        <f>K7*(1+P7)</f>
        <v>7.489527435244541</v>
      </c>
      <c r="M7" s="159" t="n">
        <f>L7*(1+P7)/(P8-P7)</f>
        <v>223.66904741127126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5.524996293555845</v>
      </c>
      <c r="D8" s="90" t="n">
        <f>D7/(1+P8)^2</f>
        <v>5.34598666197425</v>
      </c>
      <c r="E8" s="90" t="n">
        <f>E7/(1+P8)^3</f>
        <v>5.172776934410009</v>
      </c>
      <c r="F8" s="90" t="n">
        <f>F7/(1+P8)^4</f>
        <v>5.00517919423364</v>
      </c>
      <c r="G8" s="90" t="n">
        <f>G7/(1+P8)^5</f>
        <v>4.843011613306074</v>
      </c>
      <c r="H8" s="90" t="n">
        <f>H7/(1+P8)^6</f>
        <v>4.686098254711671</v>
      </c>
      <c r="I8" s="90" t="n">
        <f>I7/(1+P8)^7</f>
        <v>4.534268881883004</v>
      </c>
      <c r="J8" s="90" t="n">
        <f>J7/(1+P8)^8</f>
        <v>4.387358773909802</v>
      </c>
      <c r="K8" s="90" t="n">
        <f>K7/(1+P8)^9</f>
        <v>4.245208546831793</v>
      </c>
      <c r="L8" s="90" t="n">
        <f>L7/(1+P8)^10</f>
        <v>4.107663980721977</v>
      </c>
      <c r="M8" s="159" t="n">
        <f>M7/POWER((1+P8),10)</f>
        <v>122.67226438481906</v>
      </c>
      <c r="N8" s="160"/>
      <c r="O8" s="91" t="s">
        <v>124</v>
      </c>
      <c r="P8" s="105" t="n">
        <f>WACC!$C$25</f>
        <v>0.061905696694895776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170.524813520357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5.710000038146973</v>
      </c>
    </row>
    <row r="16" spans="2:16" ht="15" thickBot="1">
      <c r="B16" s="89" t="s">
        <v>121</v>
      </c>
      <c r="C16" s="90" t="n">
        <f>P15*(1+P16)</f>
        <v>5.895575032579913</v>
      </c>
      <c r="D16" s="90" t="n">
        <f>C16*(1+P16)</f>
        <v>6.087181214110701</v>
      </c>
      <c r="E16" s="90" t="n">
        <f>D16*(1+P16)</f>
        <v>6.28501459631283</v>
      </c>
      <c r="F16" s="90" t="n">
        <f>E16*(1+P16)</f>
        <v>6.489277563200694</v>
      </c>
      <c r="G16" s="90" t="n">
        <f>F16*(1+P16)</f>
        <v>6.70017907626891</v>
      </c>
      <c r="H16" s="90" t="n">
        <f>G16*(1+P16)</f>
        <v>6.917934888260433</v>
      </c>
      <c r="I16" s="90" t="n">
        <f>H16*(1+P16)</f>
        <v>7.142767763882093</v>
      </c>
      <c r="J16" s="90" t="n">
        <f>I16*(1+P16)</f>
        <v>7.374907707693436</v>
      </c>
      <c r="K16" s="90" t="n">
        <f>J16*(1+P16)</f>
        <v>7.6145921994019234</v>
      </c>
      <c r="L16" s="90" t="n">
        <f>K16*(1+P16)</f>
        <v>7.862066436805203</v>
      </c>
      <c r="M16" s="159" t="n">
        <f>L16*(1+P16)/(P17-P16)</f>
        <v>276.05478427433997</v>
      </c>
      <c r="N16" s="160"/>
      <c r="O16" s="88" t="s">
        <v>122</v>
      </c>
      <c r="P16" s="104" t="n">
        <v>0.032499998807907104</v>
      </c>
    </row>
    <row r="17" spans="2:16" ht="15" thickBot="1">
      <c r="B17" s="89" t="s">
        <v>123</v>
      </c>
      <c r="C17" s="90" t="n">
        <f>C16/(1+P17)</f>
        <v>5.551881914683606</v>
      </c>
      <c r="D17" s="90" t="n">
        <f>D16/(1+P17)^2</f>
        <v>5.398142309749288</v>
      </c>
      <c r="E17" s="90" t="n">
        <f>E16/(1+P17)^3</f>
        <v>5.248659975860803</v>
      </c>
      <c r="F17" s="90" t="n">
        <f>F16/(1+P17)^4</f>
        <v>5.1033170230524</v>
      </c>
      <c r="G17" s="90" t="n">
        <f>G16/(1+P17)^5</f>
        <v>4.9619988259013255</v>
      </c>
      <c r="H17" s="90" t="n">
        <f>H16/(1+P17)^6</f>
        <v>4.824593933127723</v>
      </c>
      <c r="I17" s="90" t="n">
        <f>I16/(1+P17)^7</f>
        <v>4.690993979698228</v>
      </c>
      <c r="J17" s="90" t="n">
        <f>J16/(1+P17)^8</f>
        <v>4.561093601363324</v>
      </c>
      <c r="K17" s="90" t="n">
        <f>K16/(1+P17)^9</f>
        <v>4.434790351561181</v>
      </c>
      <c r="L17" s="90" t="n">
        <f>L16/(1+P17)^10</f>
        <v>4.311984620622923</v>
      </c>
      <c r="M17" s="159" t="n">
        <f>M16/POWER((1+P17),10)</f>
        <v>151.4034502008147</v>
      </c>
      <c r="N17" s="160"/>
      <c r="O17" s="91" t="s">
        <v>124</v>
      </c>
      <c r="P17" s="105" t="n">
        <f>WACC!$C$25</f>
        <v>0.061905696694895776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200.490906736435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5.710000038146973</v>
      </c>
    </row>
    <row r="25" spans="2:16" ht="15" thickBot="1">
      <c r="B25" s="89" t="s">
        <v>121</v>
      </c>
      <c r="C25" s="90" t="n">
        <f>P24*(1+P25)</f>
        <v>5.9098500403329615</v>
      </c>
      <c r="D25" s="90" t="n">
        <f>C25*(1+P25)</f>
        <v>6.11669479262524</v>
      </c>
      <c r="E25" s="90" t="n">
        <f>D25*(1+P25)</f>
        <v>6.330779111278572</v>
      </c>
      <c r="F25" s="90" t="n">
        <f>E25*(1+P25)</f>
        <v>6.552356381116669</v>
      </c>
      <c r="G25" s="90" t="n">
        <f>F25*(1+P25)</f>
        <v>6.78168885543212</v>
      </c>
      <c r="H25" s="90" t="n">
        <f>G25*(1+P25)</f>
        <v>7.019047966382784</v>
      </c>
      <c r="I25" s="90" t="n">
        <f>H25*(1+P25)</f>
        <v>7.264714646252085</v>
      </c>
      <c r="J25" s="90" t="n">
        <f>I25*(1+P25)</f>
        <v>7.518979659953429</v>
      </c>
      <c r="K25" s="90" t="n">
        <f>J25*(1+P25)</f>
        <v>7.7821439491722035</v>
      </c>
      <c r="L25" s="90" t="n">
        <f>K25*(1+P25)</f>
        <v>8.054518988552845</v>
      </c>
      <c r="M25" s="159" t="n">
        <f>L25*(1+P25)/(P26-P25)</f>
        <v>309.8387414031704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5.565324735263136</v>
      </c>
      <c r="D26" s="90" t="n">
        <f>D25/(1+P26)^2</f>
        <v>5.424315096674397</v>
      </c>
      <c r="E26" s="90" t="n">
        <f>E25/(1+P26)^3</f>
        <v>5.286878244781973</v>
      </c>
      <c r="F26" s="90" t="n">
        <f>F25/(1+P26)^4</f>
        <v>5.152923655243652</v>
      </c>
      <c r="G26" s="90" t="n">
        <f>G25/(1+P26)^5</f>
        <v>5.022363097348911</v>
      </c>
      <c r="H26" s="90" t="n">
        <f>H25/(1+P26)^6</f>
        <v>4.895110575904571</v>
      </c>
      <c r="I26" s="90" t="n">
        <f>I25/(1+P26)^7</f>
        <v>4.771082274593277</v>
      </c>
      <c r="J26" s="90" t="n">
        <f>J25/(1+P26)^8</f>
        <v>4.650196500766859</v>
      </c>
      <c r="K26" s="90" t="n">
        <f>K25/(1+P26)^9</f>
        <v>4.532373631638451</v>
      </c>
      <c r="L26" s="90" t="n">
        <f>L25/(1+P26)^10</f>
        <v>4.417536061838252</v>
      </c>
      <c r="M26" s="159" t="n">
        <f>M25/POWER((1+P26),10)</f>
        <v>169.93240880657476</v>
      </c>
      <c r="N26" s="160"/>
      <c r="O26" s="91" t="s">
        <v>124</v>
      </c>
      <c r="P26" s="105" t="n">
        <f>WACC!$C$25</f>
        <v>0.061905696694895776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219.650512680628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18380.0</v>
      </c>
      <c r="D3" s="110" t="n">
        <v>18790.0</v>
      </c>
      <c r="E3" s="110" t="n">
        <v>19960.0</v>
      </c>
      <c r="F3" s="110" t="n">
        <v>22859.0</v>
      </c>
      <c r="G3" s="110" t="n">
        <v>25638.0</v>
      </c>
      <c r="H3" s="110" t="n">
        <v>28216.0</v>
      </c>
      <c r="I3" s="110" t="n">
        <v>32753.0</v>
      </c>
      <c r="J3" s="110" t="n">
        <v>33266.0</v>
      </c>
      <c r="K3" s="110" t="n">
        <v>45804.0</v>
      </c>
      <c r="L3" s="110" t="n">
        <v>56197.0</v>
      </c>
      <c r="M3" s="110" t="n">
        <v>58054.0</v>
      </c>
      <c r="Q3" s="107"/>
    </row>
    <row r="4" spans="2:17">
      <c r="B4" s="18" t="s">
        <v>27</v>
      </c>
      <c r="C4" s="113"/>
      <c r="D4" s="121" t="n">
        <f t="shared" ref="D4:M4" si="0">(D3-C3)/C3</f>
        <v>0.022306855277475515</v>
      </c>
      <c r="E4" s="121" t="n">
        <f t="shared" si="0"/>
        <v>0.06226716338477914</v>
      </c>
      <c r="F4" s="121" t="n">
        <f t="shared" si="0"/>
        <v>0.14524048096192385</v>
      </c>
      <c r="G4" s="121" t="n">
        <f t="shared" si="0"/>
        <v>0.12157137232599852</v>
      </c>
      <c r="H4" s="121" t="n">
        <f t="shared" si="0"/>
        <v>0.10055386535611202</v>
      </c>
      <c r="I4" s="121" t="n">
        <f t="shared" si="0"/>
        <v>0.1607952934505245</v>
      </c>
      <c r="J4" s="121" t="n">
        <f t="shared" si="0"/>
        <v>0.015662687387414893</v>
      </c>
      <c r="K4" s="121" t="n">
        <f t="shared" si="0"/>
        <v>0.3769013407082306</v>
      </c>
      <c r="L4" s="121" t="n">
        <f t="shared" si="0"/>
        <v>0.22690158064797833</v>
      </c>
      <c r="M4" s="121" t="n">
        <f t="shared" si="0"/>
        <v>0.033044468565937686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5275.0</v>
      </c>
      <c r="D6" s="110" t="n">
        <v>4128.0</v>
      </c>
      <c r="E6" s="110" t="n">
        <v>1774.0</v>
      </c>
      <c r="F6" s="110" t="n">
        <v>5144.0</v>
      </c>
      <c r="G6" s="110" t="n">
        <v>5953.0</v>
      </c>
      <c r="H6" s="110" t="n">
        <v>5309.0</v>
      </c>
      <c r="I6" s="110" t="n">
        <v>5687.0</v>
      </c>
      <c r="J6" s="110" t="n">
        <v>7882.0</v>
      </c>
      <c r="K6" s="110" t="n">
        <v>4616.0</v>
      </c>
      <c r="L6" s="110" t="n">
        <v>11542.0</v>
      </c>
      <c r="M6" s="110" t="n">
        <v>11836.0</v>
      </c>
      <c r="Q6" s="107"/>
    </row>
    <row r="7" spans="2:17">
      <c r="B7" s="18" t="s">
        <v>27</v>
      </c>
      <c r="C7" s="113"/>
      <c r="D7" s="121" t="n">
        <f t="shared" ref="D7" si="1">(D6-C6)/C6</f>
        <v>-0.21744075829383885</v>
      </c>
      <c r="E7" s="121" t="n">
        <f t="shared" ref="E7" si="2">(E6-D6)/D6</f>
        <v>-0.5702519379844961</v>
      </c>
      <c r="F7" s="121" t="n">
        <f t="shared" ref="F7" si="3">(F6-E6)/E6</f>
        <v>1.8996617812852312</v>
      </c>
      <c r="G7" s="121" t="n">
        <f t="shared" ref="G7" si="4">(G6-F6)/F6</f>
        <v>0.1572706065318818</v>
      </c>
      <c r="H7" s="121" t="n">
        <f t="shared" ref="H7" si="5">(H6-G6)/G6</f>
        <v>-0.10818074920208298</v>
      </c>
      <c r="I7" s="121" t="n">
        <f t="shared" ref="I7" si="6">(I6-H6)/H6</f>
        <v>0.07119984931248823</v>
      </c>
      <c r="J7" s="121" t="n">
        <f t="shared" ref="J7" si="7">(J6-I6)/I6</f>
        <v>0.3859679971865658</v>
      </c>
      <c r="K7" s="121" t="n">
        <f t="shared" ref="K7" si="8">(K6-J6)/J6</f>
        <v>-0.41436183709718344</v>
      </c>
      <c r="L7" s="121" t="n">
        <f t="shared" ref="L7" si="9">(L6-K6)/K6</f>
        <v>1.5004332755632583</v>
      </c>
      <c r="M7" s="121" t="n">
        <f t="shared" ref="M7" si="10">(M6-L6)/L6</f>
        <v>0.025472188528851154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6967.0</v>
      </c>
      <c r="D9" s="110" t="n">
        <v>6561.0</v>
      </c>
      <c r="E9" s="110" t="n">
        <v>4197.0</v>
      </c>
      <c r="F9" s="110" t="n">
        <v>8373.0</v>
      </c>
      <c r="G9" s="110" t="n">
        <v>10529.0</v>
      </c>
      <c r="H9" s="110" t="n">
        <v>11046.0</v>
      </c>
      <c r="I9" s="110" t="n">
        <v>8148.0</v>
      </c>
      <c r="J9" s="110" t="n">
        <v>15000.0</v>
      </c>
      <c r="K9" s="110" t="n">
        <v>17834.0</v>
      </c>
      <c r="L9" s="110" t="n">
        <v>26445.0</v>
      </c>
      <c r="M9" s="110" t="n">
        <v>26584.0</v>
      </c>
      <c r="Q9" s="107"/>
    </row>
    <row r="10" spans="2:17">
      <c r="B10" s="18" t="s">
        <v>27</v>
      </c>
      <c r="C10" s="113"/>
      <c r="D10" s="121" t="n">
        <f t="shared" ref="D10" si="11">(D9-C9)/C9</f>
        <v>-0.058274723697430746</v>
      </c>
      <c r="E10" s="121" t="n">
        <f t="shared" ref="E10" si="12">(E9-D9)/D9</f>
        <v>-0.36031092821216276</v>
      </c>
      <c r="F10" s="121" t="n">
        <f t="shared" ref="F10" si="13">(F9-E9)/E9</f>
        <v>0.9949964260185847</v>
      </c>
      <c r="G10" s="121" t="n">
        <f t="shared" ref="G10" si="14">(G9-F9)/F9</f>
        <v>0.25749432700346353</v>
      </c>
      <c r="H10" s="121" t="n">
        <f t="shared" ref="H10" si="15">(H9-G9)/G9</f>
        <v>0.04910247886788869</v>
      </c>
      <c r="I10" s="121" t="n">
        <f t="shared" ref="I10" si="16">(I9-H9)/H9</f>
        <v>-0.2623574144486692</v>
      </c>
      <c r="J10" s="121" t="n">
        <f t="shared" ref="J10" si="17">(J9-I9)/I9</f>
        <v>0.8409425625920471</v>
      </c>
      <c r="K10" s="121" t="n">
        <f t="shared" ref="K10" si="18">(K9-J9)/J9</f>
        <v>0.18893333333333334</v>
      </c>
      <c r="L10" s="121" t="n">
        <f t="shared" ref="L10" si="19">(L9-K9)/K9</f>
        <v>0.48284176292475045</v>
      </c>
      <c r="M10" s="121" t="n">
        <f t="shared" ref="M10" si="20">(M9-L9)/L9</f>
        <v>0.005256192096804689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1577.0</v>
      </c>
      <c r="D12" s="110" t="n">
        <v>1604.0</v>
      </c>
      <c r="E12" s="110" t="n">
        <v>1610.0</v>
      </c>
      <c r="F12" s="110" t="n">
        <v>1637.0</v>
      </c>
      <c r="G12" s="110" t="n">
        <v>1631.0</v>
      </c>
      <c r="H12" s="110" t="n">
        <v>1603.0</v>
      </c>
      <c r="I12" s="110" t="n">
        <v>1546.0</v>
      </c>
      <c r="J12" s="110" t="n">
        <v>1484.0</v>
      </c>
      <c r="K12" s="110" t="n">
        <v>1673.0</v>
      </c>
      <c r="L12" s="110" t="n">
        <v>1777.0</v>
      </c>
      <c r="M12" s="110" t="n">
        <v>1778.0</v>
      </c>
      <c r="Q12" s="107"/>
    </row>
    <row r="13" spans="2:17">
      <c r="B13" s="18" t="s">
        <v>27</v>
      </c>
      <c r="C13" s="113"/>
      <c r="D13" s="121" t="n">
        <f t="shared" ref="D13" si="21">(D12-C12)/C12</f>
        <v>0.017121116043119847</v>
      </c>
      <c r="E13" s="121" t="n">
        <f t="shared" ref="E13" si="22">(E12-D12)/D12</f>
        <v>0.003740648379052369</v>
      </c>
      <c r="F13" s="121" t="n">
        <f t="shared" ref="F13" si="23">(F12-E12)/E12</f>
        <v>0.016770186335403725</v>
      </c>
      <c r="G13" s="121" t="n">
        <f t="shared" ref="G13" si="24">(G12-F12)/F12</f>
        <v>-0.0036652412950519244</v>
      </c>
      <c r="H13" s="121" t="n">
        <f t="shared" ref="H13" si="25">(H12-G12)/G12</f>
        <v>-0.017167381974248927</v>
      </c>
      <c r="I13" s="121" t="n">
        <f t="shared" ref="I13" si="26">(I12-H12)/H12</f>
        <v>-0.035558328134747345</v>
      </c>
      <c r="J13" s="121" t="n">
        <f t="shared" ref="J13" si="27">(J12-I12)/I12</f>
        <v>-0.040103492884864166</v>
      </c>
      <c r="K13" s="121" t="n">
        <f t="shared" ref="K13" si="28">(K12-J12)/J12</f>
        <v>0.12735849056603774</v>
      </c>
      <c r="L13" s="121" t="n">
        <f t="shared" ref="L13" si="29">(L12-K12)/K12</f>
        <v>0.062163777644949195</v>
      </c>
      <c r="M13" s="121" t="n">
        <f t="shared" ref="M13" si="30">(M12-L12)/L12</f>
        <v>5.627462014631402E-4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3.3499999046325684</v>
      </c>
      <c r="D15" s="110" t="n">
        <v>2.559999942779541</v>
      </c>
      <c r="E15" s="110" t="n">
        <v>1.100000023841858</v>
      </c>
      <c r="F15" s="110" t="n">
        <v>3.130000114440918</v>
      </c>
      <c r="G15" s="110" t="n">
        <v>3.630000114440918</v>
      </c>
      <c r="H15" s="110" t="n">
        <v>3.299999952316284</v>
      </c>
      <c r="I15" s="110" t="n">
        <v>3.6600000858306885</v>
      </c>
      <c r="J15" s="110" t="n">
        <v>5.28000020980835</v>
      </c>
      <c r="K15" s="110" t="n">
        <v>2.7200000286102295</v>
      </c>
      <c r="L15" s="110" t="n">
        <v>6.449999809265137</v>
      </c>
      <c r="M15" s="110" t="n">
        <v>6.630000114440918</v>
      </c>
      <c r="Q15" s="107"/>
    </row>
    <row r="16" spans="2:17">
      <c r="B16" s="18" t="s">
        <v>27</v>
      </c>
      <c r="D16" s="121" t="n">
        <f t="shared" ref="D16" si="31">(D15-C15)/C15</f>
        <v>-0.235820890848555</v>
      </c>
      <c r="E16" s="121" t="n">
        <f t="shared" ref="E16" si="32">(E15-D15)/D15</f>
        <v>-0.5703124810825088</v>
      </c>
      <c r="F16" s="121" t="n">
        <f t="shared" ref="F16" si="33">(F15-E15)/E15</f>
        <v>1.8454545878181727</v>
      </c>
      <c r="G16" s="121" t="n">
        <f t="shared" ref="G16" si="34">(G15-F15)/F15</f>
        <v>0.1597444031050171</v>
      </c>
      <c r="H16" s="121" t="n">
        <f t="shared" ref="H16" si="35">(H15-G15)/G15</f>
        <v>-0.09090913270548463</v>
      </c>
      <c r="I16" s="121" t="n">
        <f t="shared" ref="I16" si="36">(I15-H15)/H15</f>
        <v>0.10909095112614133</v>
      </c>
      <c r="J16" s="121" t="n">
        <f t="shared" ref="J16" si="37">(J15-I15)/I15</f>
        <v>0.4426229743133947</v>
      </c>
      <c r="K16" s="121" t="n">
        <f t="shared" ref="K16" si="38">(K15-J15)/J15</f>
        <v>-0.48484849990016216</v>
      </c>
      <c r="L16" s="121" t="n">
        <f t="shared" ref="L16" si="39">(L15-K15)/K15</f>
        <v>1.3713234343459673</v>
      </c>
      <c r="M16" s="121" t="n">
        <f t="shared" ref="M16" si="40">(M15-L15)/L15</f>
        <v>0.027907024883507516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6012.0</v>
      </c>
      <c r="D20" s="128" t="n">
        <v>5776.0</v>
      </c>
      <c r="E20" s="128" t="n">
        <v>2937.0</v>
      </c>
      <c r="F20" s="128" t="n">
        <v>7003.0</v>
      </c>
      <c r="G20" s="128" t="n">
        <v>6562.0</v>
      </c>
      <c r="H20" s="128" t="n">
        <v>9431.0</v>
      </c>
      <c r="I20" s="128" t="n">
        <v>12789.0</v>
      </c>
      <c r="J20" s="128" t="n">
        <v>12772.0</v>
      </c>
      <c r="K20" s="128" t="n">
        <v>16790.0</v>
      </c>
      <c r="L20" s="128" t="n">
        <v>21990.0</v>
      </c>
      <c r="M20" s="128" t="n">
        <v>24248.0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-0.49151662049861494</v>
      </c>
      <c r="F21" s="131" t="n">
        <f t="shared" ref="F21" si="42">(F20-E20)/E20</f>
        <v>1.3844058563159687</v>
      </c>
      <c r="G21" s="131" t="n">
        <f t="shared" ref="G21" si="43">(G20-F20)/F20</f>
        <v>-0.06297301156647152</v>
      </c>
      <c r="H21" s="131" t="n">
        <f t="shared" ref="H21" si="44">(H20-G20)/G20</f>
        <v>0.43721426394391955</v>
      </c>
      <c r="I21" s="131" t="n">
        <f t="shared" ref="I21" si="45">(I20-H20)/H20</f>
        <v>0.3560598027780723</v>
      </c>
      <c r="J21" s="131" t="n">
        <f t="shared" ref="J21" si="46">(J20-I20)/I20</f>
        <v>-0.0013292673391195559</v>
      </c>
      <c r="K21" s="131" t="n">
        <f t="shared" ref="K21" si="47">(K20-J20)/J20</f>
        <v>0.3145944253053555</v>
      </c>
      <c r="L21" s="131" t="n">
        <f t="shared" ref="L21" si="48">(L20-K20)/K20</f>
        <v>0.3097081596188207</v>
      </c>
      <c r="M21" s="131" t="n">
        <f t="shared" ref="M21" si="49">(M20-L20)/L20</f>
        <v>0.10268303774442929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0.0</v>
      </c>
      <c r="D23" s="130" t="n">
        <v>2555.0</v>
      </c>
      <c r="E23" s="130" t="n">
        <v>2661.0</v>
      </c>
      <c r="F23" s="130" t="n">
        <v>3294.0</v>
      </c>
      <c r="G23" s="130" t="n">
        <v>3717.0</v>
      </c>
      <c r="H23" s="130" t="n">
        <v>4107.0</v>
      </c>
      <c r="I23" s="130" t="n">
        <v>5580.0</v>
      </c>
      <c r="J23" s="130" t="n">
        <v>6366.0</v>
      </c>
      <c r="K23" s="130" t="n">
        <v>7716.0</v>
      </c>
      <c r="L23" s="130" t="n">
        <v>9261.0</v>
      </c>
      <c r="M23" s="130" t="n">
        <v>10043.0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e">
        <f t="shared" ref="D24" si="50">(D23-C23)/C23</f>
        <v>#DIV/0!</v>
      </c>
      <c r="E24" s="121" t="n">
        <f t="shared" ref="E24" si="51">(E23-D23)/D23</f>
        <v>0.041487279843444226</v>
      </c>
      <c r="F24" s="121" t="n">
        <f t="shared" ref="F24" si="52">(F23-E23)/E23</f>
        <v>0.237880496054115</v>
      </c>
      <c r="G24" s="121" t="n">
        <f t="shared" ref="G24" si="53">(G23-F23)/F23</f>
        <v>0.1284153005464481</v>
      </c>
      <c r="H24" s="121" t="n">
        <f t="shared" ref="H24" si="54">(H23-G23)/G23</f>
        <v>0.10492332526230831</v>
      </c>
      <c r="I24" s="121" t="n">
        <f t="shared" ref="I24" si="55">(I23-H23)/H23</f>
        <v>0.35865595325054783</v>
      </c>
      <c r="J24" s="121" t="n">
        <f t="shared" ref="J24" si="56">(J23-I23)/I23</f>
        <v>0.14086021505376345</v>
      </c>
      <c r="K24" s="121" t="n">
        <f t="shared" ref="K24" si="57">(K23-J23)/J23</f>
        <v>0.21206409048067862</v>
      </c>
      <c r="L24" s="121" t="n">
        <f t="shared" ref="L24" si="58">(L23-K23)/K23</f>
        <v>0.20023328149300154</v>
      </c>
      <c r="M24" s="121" t="n">
        <f t="shared" ref="M24" si="59">(M23-L23)/L23</f>
        <v>0.08444012525645178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15354.0</v>
      </c>
      <c r="D28" s="110" t="n">
        <v>17848.0</v>
      </c>
      <c r="E28" s="110" t="n">
        <v>16081.0</v>
      </c>
      <c r="F28" s="110" t="n">
        <v>16314.0</v>
      </c>
      <c r="G28" s="110" t="n">
        <v>16187.0</v>
      </c>
      <c r="H28" s="110" t="n">
        <v>21223.0</v>
      </c>
      <c r="I28" s="110" t="n">
        <v>16945.0</v>
      </c>
      <c r="J28" s="110" t="n">
        <v>49519.0</v>
      </c>
      <c r="K28" s="110" t="n">
        <v>24173.0</v>
      </c>
      <c r="L28" s="110" t="n">
        <v>27928.0</v>
      </c>
      <c r="M28" s="110" t="n">
        <v>28463.0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0.16243324215188223</v>
      </c>
      <c r="E29" s="121" t="n">
        <f t="shared" ref="E29" si="61">(E28-D28)/D28</f>
        <v>-0.09900268937696101</v>
      </c>
      <c r="F29" s="121" t="n">
        <f t="shared" ref="F29" si="62">(F28-E28)/E28</f>
        <v>0.014489148684783284</v>
      </c>
      <c r="G29" s="121" t="n">
        <f t="shared" ref="G29" si="63">(G28-F28)/F28</f>
        <v>-0.007784724776265784</v>
      </c>
      <c r="H29" s="121" t="n">
        <f t="shared" ref="H29" si="64">(H28-G28)/G28</f>
        <v>0.3111138567986656</v>
      </c>
      <c r="I29" s="121" t="n">
        <f t="shared" ref="I29" si="65">(I28-H28)/H28</f>
        <v>-0.2015737643123027</v>
      </c>
      <c r="J29" s="121" t="n">
        <f t="shared" ref="J29" si="66">(J28-I28)/I28</f>
        <v>1.9223369725582768</v>
      </c>
      <c r="K29" s="121" t="n">
        <f t="shared" ref="K29" si="67">(K28-J28)/J28</f>
        <v>-0.5118439386901997</v>
      </c>
      <c r="L29" s="121" t="n">
        <f t="shared" ref="L29" si="68">(L28-K28)/K28</f>
        <v>0.15533860091838</v>
      </c>
      <c r="M29" s="121" t="n">
        <f t="shared" ref="M29" si="69">(M28-L28)/L28</f>
        <v>0.01915640217702664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11654.0</v>
      </c>
      <c r="D31" s="110" t="n">
        <v>11350.0</v>
      </c>
      <c r="E31" s="110" t="n">
        <v>11432.0</v>
      </c>
      <c r="F31" s="110" t="n">
        <v>36736.0</v>
      </c>
      <c r="G31" s="110" t="n">
        <v>49912.0</v>
      </c>
      <c r="H31" s="110" t="n">
        <v>49563.0</v>
      </c>
      <c r="I31" s="110" t="n">
        <v>42407.0</v>
      </c>
      <c r="J31" s="110" t="n">
        <v>39596.0</v>
      </c>
      <c r="K31" s="110" t="n">
        <v>126392.0</v>
      </c>
      <c r="L31" s="110" t="n">
        <v>118601.0</v>
      </c>
      <c r="M31" s="110" t="n">
        <v>110342.0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-0.02608546421829415</v>
      </c>
      <c r="E32" s="121" t="n">
        <f t="shared" ref="E32" si="71">(E31-D31)/D31</f>
        <v>0.007224669603524229</v>
      </c>
      <c r="F32" s="121" t="n">
        <f t="shared" ref="F32" si="72">(F31-E31)/E31</f>
        <v>2.2134359692092374</v>
      </c>
      <c r="G32" s="121" t="n">
        <f t="shared" ref="G32" si="73">(G31-F31)/F31</f>
        <v>0.3586672473867596</v>
      </c>
      <c r="H32" s="121" t="n">
        <f t="shared" ref="H32" si="74">(H31-G31)/G31</f>
        <v>-0.006992306459368489</v>
      </c>
      <c r="I32" s="121" t="n">
        <f t="shared" ref="I32" si="75">(I31-H31)/H31</f>
        <v>-0.14438189778665536</v>
      </c>
      <c r="J32" s="121" t="n">
        <f t="shared" ref="J32" si="76">(J31-I31)/I31</f>
        <v>-0.06628622633055864</v>
      </c>
      <c r="K32" s="121" t="n">
        <f t="shared" ref="K32" si="77">(K31-J31)/J31</f>
        <v>2.192039599959592</v>
      </c>
      <c r="L32" s="121" t="n">
        <f t="shared" ref="L32" si="78">(L31-K31)/K31</f>
        <v>-0.06164155959237926</v>
      </c>
      <c r="M32" s="121" t="n">
        <f t="shared" ref="M32" si="79">(M31-L31)/L31</f>
        <v>-0.06963684960497804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29198.0</v>
      </c>
      <c r="E34" s="111" t="n">
        <f t="shared" ref="E34:M34" si="80">E28+E31</f>
        <v>27513.0</v>
      </c>
      <c r="F34" s="111" t="n">
        <f t="shared" si="80"/>
        <v>53050.0</v>
      </c>
      <c r="G34" s="111" t="n">
        <f t="shared" si="80"/>
        <v>66099.0</v>
      </c>
      <c r="H34" s="111" t="n">
        <f t="shared" si="80"/>
        <v>70786.0</v>
      </c>
      <c r="I34" s="111" t="n">
        <f t="shared" si="80"/>
        <v>59352.0</v>
      </c>
      <c r="J34" s="111" t="n">
        <f t="shared" si="80"/>
        <v>89115.0</v>
      </c>
      <c r="K34" s="111" t="n">
        <f t="shared" si="80"/>
        <v>150565.0</v>
      </c>
      <c r="L34" s="111" t="n">
        <f t="shared" si="80"/>
        <v>146529.0</v>
      </c>
      <c r="M34" s="111" t="n">
        <f t="shared" si="80"/>
        <v>138805.0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6776.0</v>
      </c>
      <c r="D36" s="118" t="n">
        <v>6879.0</v>
      </c>
      <c r="E36" s="110" t="n">
        <v>11393.0</v>
      </c>
      <c r="F36" s="110" t="n">
        <v>10894.0</v>
      </c>
      <c r="G36" s="110" t="n">
        <v>9781.0</v>
      </c>
      <c r="H36" s="110" t="n">
        <v>16641.0</v>
      </c>
      <c r="I36" s="110" t="n">
        <v>17239.0</v>
      </c>
      <c r="J36" s="110" t="n">
        <v>15585.0</v>
      </c>
      <c r="K36" s="110" t="n">
        <v>28661.0</v>
      </c>
      <c r="L36" s="110" t="n">
        <v>35194.0</v>
      </c>
      <c r="M36" s="110" t="n">
        <v>29538.0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0.015200708382526565</v>
      </c>
      <c r="E37" s="121" t="n">
        <f t="shared" ref="E37" si="82">(E36-D36)/D36</f>
        <v>0.6562000290739933</v>
      </c>
      <c r="F37" s="121" t="n">
        <f t="shared" ref="F37" si="83">(F36-E36)/E36</f>
        <v>-0.04379882383919951</v>
      </c>
      <c r="G37" s="121" t="n">
        <f t="shared" ref="G37" si="84">(G36-F36)/F36</f>
        <v>-0.10216633008995778</v>
      </c>
      <c r="H37" s="121" t="n">
        <f t="shared" ref="H37" si="85">(H36-G36)/G36</f>
        <v>0.7013597791636847</v>
      </c>
      <c r="I37" s="121" t="n">
        <f t="shared" ref="I37" si="86">(I36-H36)/H36</f>
        <v>0.03593534042425335</v>
      </c>
      <c r="J37" s="121" t="n">
        <f t="shared" ref="J37" si="87">(J36-I36)/I36</f>
        <v>-0.09594524044318116</v>
      </c>
      <c r="K37" s="121" t="n">
        <f t="shared" ref="K37" si="88">(K36-J36)/J36</f>
        <v>0.8390118703881938</v>
      </c>
      <c r="L37" s="121" t="n">
        <f t="shared" ref="L37" si="89">(L36-K36)/K36</f>
        <v>0.22794040682460487</v>
      </c>
      <c r="M37" s="121" t="n">
        <f t="shared" ref="M37" si="90">(M36-L36)/L36</f>
        <v>-0.16070921179746547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16869.0</v>
      </c>
      <c r="D39" s="110" t="n">
        <v>17827.0</v>
      </c>
      <c r="E39" s="110" t="n">
        <v>14378.0</v>
      </c>
      <c r="F39" s="110" t="n">
        <v>38211.0</v>
      </c>
      <c r="G39" s="110" t="n">
        <v>51682.0</v>
      </c>
      <c r="H39" s="110" t="n">
        <v>49048.0</v>
      </c>
      <c r="I39" s="110" t="n">
        <v>50559.0</v>
      </c>
      <c r="J39" s="110" t="n">
        <v>81702.0</v>
      </c>
      <c r="K39" s="110" t="n">
        <v>108807.0</v>
      </c>
      <c r="L39" s="110" t="n">
        <v>95899.0</v>
      </c>
      <c r="M39" s="110" t="n">
        <v>91980.0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0.0567905625703954</v>
      </c>
      <c r="E40" s="121" t="n">
        <f t="shared" ref="E40" si="92">(E39-D39)/D39</f>
        <v>-0.19347057833623155</v>
      </c>
      <c r="F40" s="121" t="n">
        <f t="shared" ref="F40" si="93">(F39-E39)/E39</f>
        <v>1.6576018917791069</v>
      </c>
      <c r="G40" s="121" t="n">
        <f t="shared" ref="G40" si="94">(G39-F39)/F39</f>
        <v>0.3525424615948287</v>
      </c>
      <c r="H40" s="121" t="n">
        <f t="shared" ref="H40" si="95">(H39-G39)/G39</f>
        <v>-0.05096551991022019</v>
      </c>
      <c r="I40" s="121" t="n">
        <f t="shared" ref="I40" si="96">(I39-H39)/H39</f>
        <v>0.030806556842276952</v>
      </c>
      <c r="J40" s="121" t="n">
        <f t="shared" ref="J40" si="97">(J39-I39)/I39</f>
        <v>0.6159734171957515</v>
      </c>
      <c r="K40" s="121" t="n">
        <f t="shared" ref="K40" si="98">(K39-J39)/J39</f>
        <v>0.33175442461628846</v>
      </c>
      <c r="L40" s="121" t="n">
        <f t="shared" ref="L40" si="99">(L39-K39)/K39</f>
        <v>-0.11863207330410727</v>
      </c>
      <c r="M40" s="121" t="n">
        <f t="shared" ref="M40" si="100">(M39-L39)/L39</f>
        <v>-0.04086591101054234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24706.0</v>
      </c>
      <c r="E42" s="111" t="n">
        <f t="shared" ref="E42:M42" si="101">E36+E39</f>
        <v>25771.0</v>
      </c>
      <c r="F42" s="111" t="n">
        <f t="shared" si="101"/>
        <v>49105.0</v>
      </c>
      <c r="G42" s="111" t="n">
        <f t="shared" si="101"/>
        <v>61463.0</v>
      </c>
      <c r="H42" s="111" t="n">
        <f t="shared" si="101"/>
        <v>65689.0</v>
      </c>
      <c r="I42" s="111" t="n">
        <f t="shared" si="101"/>
        <v>67798.0</v>
      </c>
      <c r="J42" s="111" t="n">
        <f t="shared" si="101"/>
        <v>97287.0</v>
      </c>
      <c r="K42" s="111" t="n">
        <f t="shared" si="101"/>
        <v>137468.0</v>
      </c>
      <c r="L42" s="111" t="n">
        <f t="shared" si="101"/>
        <v>131093.0</v>
      </c>
      <c r="M42" s="111" t="n">
        <f t="shared" si="101"/>
        <v>121518.0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4492.0</v>
      </c>
      <c r="E44" s="134" t="n">
        <f t="shared" ref="E44:M44" si="102">E34-E42</f>
        <v>1742.0</v>
      </c>
      <c r="F44" s="134" t="n">
        <f t="shared" si="102"/>
        <v>3945.0</v>
      </c>
      <c r="G44" s="134" t="n">
        <f t="shared" si="102"/>
        <v>4636.0</v>
      </c>
      <c r="H44" s="134" t="n">
        <f t="shared" si="102"/>
        <v>5097.0</v>
      </c>
      <c r="I44" s="134" t="n">
        <f t="shared" si="102"/>
        <v>-8446.0</v>
      </c>
      <c r="J44" s="134" t="n">
        <f t="shared" si="102"/>
        <v>-8172.0</v>
      </c>
      <c r="K44" s="134" t="n">
        <f t="shared" si="102"/>
        <v>13097.0</v>
      </c>
      <c r="L44" s="134" t="n">
        <f t="shared" si="102"/>
        <v>15436.0</v>
      </c>
      <c r="M44" s="134" t="n">
        <f t="shared" si="102"/>
        <v>17287.0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14630.0</v>
      </c>
      <c r="D46" s="133" t="n">
        <v>14292.0</v>
      </c>
      <c r="E46" s="133" t="n">
        <v>10538.0</v>
      </c>
      <c r="F46" s="133" t="n">
        <v>29240.0</v>
      </c>
      <c r="G46" s="133" t="n">
        <v>36440.0</v>
      </c>
      <c r="H46" s="133" t="n">
        <v>30953.0</v>
      </c>
      <c r="I46" s="133" t="n">
        <v>35002.0</v>
      </c>
      <c r="J46" s="133" t="n">
        <v>62975.0</v>
      </c>
      <c r="K46" s="136" t="n">
        <v>77554.0</v>
      </c>
      <c r="L46" s="133" t="n">
        <v>64189.0</v>
      </c>
      <c r="M46" s="133" t="n">
        <v>59135.0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0.21969132517296433</v>
      </c>
      <c r="E50" s="126" t="n">
        <f t="shared" si="103"/>
        <v>0.08887775551102205</v>
      </c>
      <c r="F50" s="126" t="n">
        <f t="shared" si="103"/>
        <v>0.22503171617306095</v>
      </c>
      <c r="G50" s="126" t="n">
        <f t="shared" si="103"/>
        <v>0.23219439893907481</v>
      </c>
      <c r="H50" s="126" t="n">
        <f t="shared" si="103"/>
        <v>0.1881556563651829</v>
      </c>
      <c r="I50" s="126" t="n">
        <f t="shared" si="103"/>
        <v>0.17363294965346684</v>
      </c>
      <c r="J50" s="126" t="n">
        <f t="shared" si="103"/>
        <v>0.23693861600432875</v>
      </c>
      <c r="K50" s="126" t="n">
        <f t="shared" si="103"/>
        <v>0.10077722469653305</v>
      </c>
      <c r="L50" s="126" t="n">
        <f t="shared" si="103"/>
        <v>0.2053846290727263</v>
      </c>
      <c r="M50" s="126" t="n">
        <f t="shared" si="103"/>
        <v>0.20387914700106796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0.34917509313464606</v>
      </c>
      <c r="E51" s="126" t="n">
        <f t="shared" si="104"/>
        <v>0.21027054108216434</v>
      </c>
      <c r="F51" s="126" t="n">
        <f t="shared" si="104"/>
        <v>0.36628898901964213</v>
      </c>
      <c r="G51" s="126" t="n">
        <f t="shared" si="104"/>
        <v>0.4106794601763008</v>
      </c>
      <c r="H51" s="126" t="n">
        <f t="shared" si="104"/>
        <v>0.39148001134108307</v>
      </c>
      <c r="I51" s="126" t="n">
        <f t="shared" si="104"/>
        <v>0.24877110493695234</v>
      </c>
      <c r="J51" s="126" t="n">
        <f t="shared" si="104"/>
        <v>0.4509108398965911</v>
      </c>
      <c r="K51" s="126" t="n">
        <f t="shared" si="104"/>
        <v>0.3893546415160248</v>
      </c>
      <c r="L51" s="126" t="n">
        <f t="shared" si="104"/>
        <v>0.47057672117728705</v>
      </c>
      <c r="M51" s="126" t="n">
        <f t="shared" si="104"/>
        <v>0.4579184896820202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0.30739755188930284</v>
      </c>
      <c r="E52" s="126" t="n">
        <f t="shared" si="105"/>
        <v>0.1471442885771543</v>
      </c>
      <c r="F52" s="126" t="n">
        <f t="shared" si="105"/>
        <v>0.3063563585458681</v>
      </c>
      <c r="G52" s="126" t="n">
        <f t="shared" si="105"/>
        <v>0.25594820188782275</v>
      </c>
      <c r="H52" s="126" t="n">
        <f t="shared" si="105"/>
        <v>0.3342429827048483</v>
      </c>
      <c r="I52" s="126" t="n">
        <f t="shared" si="105"/>
        <v>0.3904680487283608</v>
      </c>
      <c r="J52" s="126" t="n">
        <f t="shared" si="105"/>
        <v>0.38393554981061745</v>
      </c>
      <c r="K52" s="126" t="n">
        <f t="shared" si="105"/>
        <v>0.3665618723255611</v>
      </c>
      <c r="L52" s="126" t="n">
        <f t="shared" si="105"/>
        <v>0.39130202679858356</v>
      </c>
      <c r="M52" s="126" t="n">
        <f t="shared" si="105"/>
        <v>0.41768009094980535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0.4423476454293629</v>
      </c>
      <c r="E55" s="126" t="n">
        <f t="shared" ref="E55:M55" si="106">E23/E20</f>
        <v>0.906026557711951</v>
      </c>
      <c r="F55" s="126" t="n">
        <f t="shared" si="106"/>
        <v>0.4703698414965015</v>
      </c>
      <c r="G55" s="126" t="n">
        <f t="shared" si="106"/>
        <v>0.5664431575739104</v>
      </c>
      <c r="H55" s="126" t="n">
        <f t="shared" si="106"/>
        <v>0.4354787403244619</v>
      </c>
      <c r="I55" s="126" t="n">
        <f t="shared" si="106"/>
        <v>0.4363124560168895</v>
      </c>
      <c r="J55" s="126" t="n">
        <f t="shared" si="106"/>
        <v>0.498434074538052</v>
      </c>
      <c r="K55" s="126" t="n">
        <f t="shared" si="106"/>
        <v>0.45955926146515785</v>
      </c>
      <c r="L55" s="126" t="n">
        <f t="shared" si="106"/>
        <v>0.42114597544338334</v>
      </c>
      <c r="M55" s="126" t="n">
        <f t="shared" si="106"/>
        <v>0.41417848894754206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5.5</v>
      </c>
      <c r="E58" s="112" t="n">
        <f t="shared" ref="E58:M58" si="107">E42/E44</f>
        <v>14.793915040183697</v>
      </c>
      <c r="F58" s="112" t="n">
        <f t="shared" si="107"/>
        <v>12.447401774397973</v>
      </c>
      <c r="G58" s="112" t="n">
        <f t="shared" si="107"/>
        <v>13.257765314926662</v>
      </c>
      <c r="H58" s="112" t="n">
        <f t="shared" si="107"/>
        <v>12.887777123798312</v>
      </c>
      <c r="I58" s="112" t="n">
        <f t="shared" si="107"/>
        <v>-8.027231825716315</v>
      </c>
      <c r="J58" s="112" t="n">
        <f t="shared" si="107"/>
        <v>-11.904919236417033</v>
      </c>
      <c r="K58" s="112" t="n">
        <f t="shared" si="107"/>
        <v>10.496144155150034</v>
      </c>
      <c r="L58" s="112" t="n">
        <f t="shared" si="107"/>
        <v>8.49267945063488</v>
      </c>
      <c r="M58" s="112" t="n">
        <f t="shared" si="107"/>
        <v>7.029444090935385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2.5945631632504726</v>
      </c>
      <c r="E59" s="112" t="n">
        <f t="shared" ref="E59:M59" si="108">E28/E36</f>
        <v>1.4114807337839024</v>
      </c>
      <c r="F59" s="112" t="n">
        <f t="shared" si="108"/>
        <v>1.4975215715072516</v>
      </c>
      <c r="G59" s="112" t="n">
        <f t="shared" si="108"/>
        <v>1.6549432573356508</v>
      </c>
      <c r="H59" s="112" t="n">
        <f t="shared" si="108"/>
        <v>1.2753440298059011</v>
      </c>
      <c r="I59" s="112" t="n">
        <f t="shared" si="108"/>
        <v>0.9829456464992169</v>
      </c>
      <c r="J59" s="112" t="n">
        <f t="shared" si="108"/>
        <v>3.177350016041065</v>
      </c>
      <c r="K59" s="112" t="n">
        <f t="shared" si="108"/>
        <v>0.8434109068071596</v>
      </c>
      <c r="L59" s="112" t="n">
        <f t="shared" si="108"/>
        <v>0.7935443541512758</v>
      </c>
      <c r="M59" s="112" t="n">
        <f t="shared" si="108"/>
        <v>0.9636062021802424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2.178326474622771</v>
      </c>
      <c r="E60" s="112" t="n">
        <f t="shared" ref="E60:M60" si="109">E46/E9</f>
        <v>2.5108410769597334</v>
      </c>
      <c r="F60" s="112" t="n">
        <f t="shared" si="109"/>
        <v>3.4921772363549506</v>
      </c>
      <c r="G60" s="112" t="n">
        <f t="shared" si="109"/>
        <v>3.4609174660461584</v>
      </c>
      <c r="H60" s="112" t="n">
        <f t="shared" si="109"/>
        <v>2.8021908383125114</v>
      </c>
      <c r="I60" s="112" t="n">
        <f t="shared" si="109"/>
        <v>4.295778105056455</v>
      </c>
      <c r="J60" s="112" t="n">
        <f t="shared" si="109"/>
        <v>4.198333333333333</v>
      </c>
      <c r="K60" s="112" t="n">
        <f t="shared" si="109"/>
        <v>4.348659863182685</v>
      </c>
      <c r="L60" s="112" t="n">
        <f t="shared" si="109"/>
        <v>2.4272641331064473</v>
      </c>
      <c r="M60" s="112" t="n">
        <f t="shared" si="109"/>
        <v>2.224458320794463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0.13649588400268642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0.15426326403797708</v>
      </c>
    </row>
    <row r="65" spans="2:13">
      <c r="B65" s="10" t="s">
        <v>74</v>
      </c>
      <c r="C65" s="114"/>
      <c r="D65" s="121" t="n">
        <f>(M6/I6)^0.2 - 1</f>
        <v>0.15788211475917868</v>
      </c>
    </row>
    <row r="66" spans="2:13">
      <c r="B66" s="10" t="s">
        <v>84</v>
      </c>
      <c r="C66" s="114"/>
      <c r="D66" s="121" t="n">
        <f>(M6/D6)^0.1 - 1</f>
        <v>0.11108306144077407</v>
      </c>
    </row>
    <row r="67" spans="2:13">
      <c r="B67" s="10" t="s">
        <v>75</v>
      </c>
      <c r="C67" s="114"/>
      <c r="D67" s="121" t="n">
        <f>(M3/I3)^0.2 - 1</f>
        <v>0.12128551705139334</v>
      </c>
    </row>
    <row r="68" spans="2:13">
      <c r="B68" s="10" t="s">
        <v>85</v>
      </c>
      <c r="C68" s="114"/>
      <c r="D68" s="121" t="n">
        <f>(M3/D3)^0.1 - 1</f>
        <v>0.11941349150526581</v>
      </c>
    </row>
    <row r="69" spans="2:13">
      <c r="B69" s="10" t="s">
        <v>88</v>
      </c>
      <c r="C69" s="114"/>
      <c r="D69" s="121" t="n">
        <f>(M9/I9)^0.2 - 1</f>
        <v>0.2668169383126058</v>
      </c>
    </row>
    <row r="70" spans="2:13">
      <c r="B70" s="10" t="s">
        <v>89</v>
      </c>
      <c r="C70" s="114"/>
      <c r="D70" s="121" t="n">
        <f>(M9/D9)^0.2 - 1</f>
        <v>0.3229092651632963</v>
      </c>
    </row>
    <row r="71" spans="2:13">
      <c r="B71" s="10" t="s">
        <v>131</v>
      </c>
      <c r="D71" s="121" t="n">
        <f>(M23/I23)^0.2 - 1</f>
        <v>0.12472371587191211</v>
      </c>
    </row>
    <row r="72" spans="2:13">
      <c r="B72" s="10" t="s">
        <v>132</v>
      </c>
      <c r="D72" s="121" t="n">
        <f>AVERAGE(I24:M24)</f>
        <v>0.19925073310688862</v>
      </c>
    </row>
    <row r="73" spans="2:13">
      <c r="B73" s="10" t="s">
        <v>135</v>
      </c>
      <c r="D73" s="121" t="n">
        <f>AVERAGE(I55:M55)</f>
        <v>0.4459260512822049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14.137954654428386</v>
      </c>
      <c r="E76" s="110" t="n">
        <f t="shared" si="110"/>
        <v>6.447861011158362</v>
      </c>
      <c r="F76" s="110" t="n">
        <f t="shared" si="110"/>
        <v>9.696512723845428</v>
      </c>
      <c r="G76" s="110" t="n">
        <f t="shared" si="110"/>
        <v>9.006187688164722</v>
      </c>
      <c r="H76" s="110" t="n">
        <f t="shared" si="110"/>
        <v>7.500070635436385</v>
      </c>
      <c r="I76" s="110" t="n">
        <f t="shared" si="110"/>
        <v>9.581816956463134</v>
      </c>
      <c r="J76" s="110" t="n">
        <f t="shared" si="110"/>
        <v>8.844751164226</v>
      </c>
      <c r="K76" s="110" t="n">
        <f t="shared" si="110"/>
        <v>3.0657855411284163</v>
      </c>
      <c r="L76" s="110" t="n">
        <f t="shared" si="110"/>
        <v>7.8769390359587526</v>
      </c>
      <c r="M76" s="110" t="n">
        <f t="shared" si="110"/>
        <v>8.527070350491696</v>
      </c>
    </row>
    <row r="77" spans="2:13">
      <c r="B77" s="10" t="s">
        <v>139</v>
      </c>
      <c r="C77" s="110">
        <v>0</v>
      </c>
      <c r="D77" s="110" t="n">
        <f t="shared" ref="D77:M77" si="111">100*D6/D44</f>
        <v>91.8967052537845</v>
      </c>
      <c r="E77" s="110" t="n">
        <f t="shared" si="111"/>
        <v>101.8369690011481</v>
      </c>
      <c r="F77" s="110" t="n">
        <f t="shared" si="111"/>
        <v>130.39290240811152</v>
      </c>
      <c r="G77" s="110" t="n">
        <f t="shared" si="111"/>
        <v>128.4081104400345</v>
      </c>
      <c r="H77" s="110" t="n">
        <f t="shared" si="111"/>
        <v>104.15930939768491</v>
      </c>
      <c r="I77" s="110" t="n">
        <f t="shared" si="111"/>
        <v>-67.33364906464598</v>
      </c>
      <c r="J77" s="110" t="n">
        <f t="shared" si="111"/>
        <v>-96.45129711209006</v>
      </c>
      <c r="K77" s="110" t="n">
        <f t="shared" si="111"/>
        <v>35.24471252958693</v>
      </c>
      <c r="L77" s="110" t="n">
        <f t="shared" si="111"/>
        <v>74.77325732054936</v>
      </c>
      <c r="M77" s="110" t="n">
        <f t="shared" si="111"/>
        <v>68.46763463874588</v>
      </c>
    </row>
    <row r="78" spans="2:13">
      <c r="B78" s="10" t="s">
        <v>140</v>
      </c>
      <c r="C78" s="110" t="n">
        <v>0.0</v>
      </c>
      <c r="D78" s="40" t="n">
        <v>22.709999084472656</v>
      </c>
      <c r="E78" s="40" t="n">
        <v>11.489999771118164</v>
      </c>
      <c r="F78" s="40" t="n">
        <v>21.65999984741211</v>
      </c>
      <c r="G78" s="40" t="n">
        <v>17.270000457763672</v>
      </c>
      <c r="H78" s="40" t="n">
        <v>14.239999771118164</v>
      </c>
      <c r="I78" s="40" t="n">
        <v>0.0</v>
      </c>
      <c r="J78" s="40" t="n">
        <v>0.0</v>
      </c>
      <c r="K78" s="40" t="n">
        <v>7.889999866485596</v>
      </c>
      <c r="L78" s="40" t="n">
        <v>14.210000038146973</v>
      </c>
      <c r="M78" s="40" t="n">
        <v>15.729999542236328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18.510000228881836</v>
      </c>
      <c r="E81" s="40" t="n">
        <v>28.450000762939453</v>
      </c>
      <c r="F81" s="40" t="n">
        <v>34.63999938964844</v>
      </c>
      <c r="G81" s="40" t="n">
        <v>16.920000076293945</v>
      </c>
      <c r="H81" s="40" t="n">
        <v>23.469999313354492</v>
      </c>
      <c r="I81" s="40" t="n">
        <v>19.1299991607666</v>
      </c>
      <c r="J81" s="40" t="n">
        <v>39.0</v>
      </c>
      <c r="K81" s="40" t="n">
        <v>23.09000015258789</v>
      </c>
      <c r="L81" s="40" t="n">
        <v>32.709999084472656</v>
      </c>
      <c r="M81" s="40" t="n">
        <v>21.549999237060547</v>
      </c>
    </row>
    <row r="82" spans="2:13">
      <c r="B82" s="122" t="s">
        <v>148</v>
      </c>
      <c r="C82" s="110" t="n">
        <v>0.0</v>
      </c>
      <c r="D82" s="40" t="n">
        <v>14.09000015258789</v>
      </c>
      <c r="E82" s="40" t="n">
        <v>19.600000381469727</v>
      </c>
      <c r="F82" s="40" t="n">
        <v>19.329999923706055</v>
      </c>
      <c r="G82" s="40" t="n">
        <v>13.720000267028809</v>
      </c>
      <c r="H82" s="40" t="n">
        <v>17.440000534057617</v>
      </c>
      <c r="I82" s="40" t="n">
        <v>11.489999771118164</v>
      </c>
      <c r="J82" s="40" t="n">
        <v>9.800000190734863</v>
      </c>
      <c r="K82" s="40" t="n">
        <v>10.710000038146973</v>
      </c>
      <c r="L82" s="40" t="n">
        <v>10.670000076293945</v>
      </c>
      <c r="M82" s="40" t="n">
        <v>12.720000267028809</v>
      </c>
    </row>
    <row r="83" spans="2:13">
      <c r="B83" s="122" t="s">
        <v>153</v>
      </c>
      <c r="C83" s="110" t="n">
        <v>3.990000009536743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