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59873B32-B41C-4A42-A5E3-17EB13005467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<sst xmlns="http://schemas.openxmlformats.org/spreadsheetml/2006/main" count="227" uniqueCount="162">
  <si>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</si>
  <si>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</si>
  <si>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</si>
  <si>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</si>
  <si>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</si>
  <si>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</si>
  <si>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</si>
  <si>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</si>
  <si>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</si>
  <si>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</si>
  <si>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</si>
  <si>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</si>
  <si>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</si>
  <si>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</si>
  <si>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</si>
  <si>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</si>
  <si>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</si>
  <si>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</si>
  <si>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</si>
  <si>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</si>
  <si>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</si>
  <si>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</si>
  <si>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</si>
  <si>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</si>
  <si>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</si>
  <si>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</si>
  <si>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</si>
  <si>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</si>
  <si>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</si>
  <si>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</si>
  <si>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</si>
  <si>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</si>
  <si>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</si>
  <si>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</si>
  <si>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</si>
  <si>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</si>
  <si>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</si>
  <si>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</si>
  <si>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</si>
  <si>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</si>
  <si>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</si>
  <si>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</si>
  <si>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</si>
  <si>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</si>
  <si>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</si>
  <si>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</si>
  <si>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</si>
  <si>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</si>
  <si>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</si>
  <si>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</si>
  <si>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</si>
  <si>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</si>
  <si>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</si>
  <si>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</si>
  <si>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</si>
  <si>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</si>
  <si>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</si>
  <si>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</si>
  <si>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</si>
  <si>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</si>
  <si>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</si>
  <si>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</si>
  <si>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</si>
  <si>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</si>
  <si>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</si>
  <si>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</si>
  <si>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</si>
  <si>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</si>
  <si>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</si>
  <si>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</si>
  <si>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</si>
  <si>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</si>
  <si>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</si>
  <si>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</si>
  <si>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</si>
  <si>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</si>
  <si>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</si>
  <si>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</si>
  <si>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</si>
  <si>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</si>
  <si>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</si>
  <si>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</si>
  <si>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</si>
  <si>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</si>
  <si>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</si>
  <si>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</si>
  <si>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</si>
  <si>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</si>
  <si>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</si>
  <si>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</si>
  <si>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</si>
  <si>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</si>
  <si>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</si>
  <si>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</si>
  <si>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</si>
  <si>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</si>
  <si>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</si>
  <si>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</si>
  <si>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</si>
  <si>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</si>
  <si>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</si>
  <si>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</si>
  <si>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</si>
  <si>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</si>
  <si>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</si>
  <si>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</si>
  <si>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</si>
  <si>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</si>
  <si>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</si>
  <si>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</si>
  <si>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</si>
  <si>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</si>
  <si>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</si>
  <si>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</si>
  <si>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</si>
  <si>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</si>
  <si>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</si>
  <si>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</si>
  <si>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</si>
  <si>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</si>
  <si>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</si>
  <si>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</si>
  <si>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</si>
  <si>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</si>
  <si>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</si>
  <si>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</si>
  <si>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</si>
  <si>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</si>
  <si>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</si>
  <si>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</si>
  <si>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</si>
  <si>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</si>
  <si>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</si>
  <si>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</si>
  <si>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</si>
  <si>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</si>
  <si>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</si>
  <si>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</si>
  <si>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</si>
  <si>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</si>
  <si>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</si>
  <si>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</si>
  <si>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</si>
  <si>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</si>
  <si>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</si>
  <si>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</si>
  <si>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</si>
  <si>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</si>
  <si>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</si>
  <si>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</si>
  <si>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</si>
  <si>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</si>
  <si>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</si>
  <si>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</si>
  <si>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</si>
  <si>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</si>
  <si>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</si>
  <si>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</si>
  <si>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</si>
  <si>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</si>
  <si>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</si>
  <si>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SWK_StanleyBlackAndDecker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</si>
</sst>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4.5025022984799025E-2</c:v>
                </c:pt>
                <c:pt idx="1">
                  <c:v>6.7107054718197681E-2</c:v>
                </c:pt>
                <c:pt idx="2">
                  <c:v>8.0900123846987457E-2</c:v>
                </c:pt>
                <c:pt idx="3">
                  <c:v>8.349506188812697E-2</c:v>
                </c:pt>
                <c:pt idx="4">
                  <c:v>9.4650878858076104E-2</c:v>
                </c:pt>
                <c:pt idx="5">
                  <c:v>4.3154251598933907E-2</c:v>
                </c:pt>
                <c:pt idx="6">
                  <c:v>7.3755701322184966E-2</c:v>
                </c:pt>
                <c:pt idx="7">
                  <c:v>8.8611768535539606E-2</c:v>
                </c:pt>
                <c:pt idx="8">
                  <c:v>0.10066552377673137</c:v>
                </c:pt>
                <c:pt idx="9">
                  <c:v>9.6947023888481355E-3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0.10990413016122227</c:v>
                </c:pt>
                <c:pt idx="1">
                  <c:v>0.14977149146401397</c:v>
                </c:pt>
                <c:pt idx="2">
                  <c:v>0.15485418914095839</c:v>
                </c:pt>
                <c:pt idx="3">
                  <c:v>0.15600128970099109</c:v>
                </c:pt>
                <c:pt idx="4">
                  <c:v>0.17076180478118475</c:v>
                </c:pt>
                <c:pt idx="5">
                  <c:v>0.12428488505849115</c:v>
                </c:pt>
                <c:pt idx="6">
                  <c:v>0.14735651877324146</c:v>
                </c:pt>
                <c:pt idx="7">
                  <c:v>0.15795294309129881</c:v>
                </c:pt>
                <c:pt idx="8">
                  <c:v>0.1486523465446272</c:v>
                </c:pt>
                <c:pt idx="9">
                  <c:v>5.2745622542588966E-2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4.8826852675240458E-2</c:v>
                </c:pt>
                <c:pt idx="1">
                  <c:v>8.9984656213573669E-2</c:v>
                </c:pt>
                <c:pt idx="2">
                  <c:v>8.0559982790093951E-2</c:v>
                </c:pt>
                <c:pt idx="3">
                  <c:v>7.3239313027639447E-2</c:v>
                </c:pt>
                <c:pt idx="4">
                  <c:v>2.1308592546746098E-2</c:v>
                </c:pt>
                <c:pt idx="5">
                  <c:v>5.8216041399141695E-2</c:v>
                </c:pt>
                <c:pt idx="6">
                  <c:v>9.1466668204413626E-2</c:v>
                </c:pt>
                <c:pt idx="7">
                  <c:v>0.13285490387561255</c:v>
                </c:pt>
                <c:pt idx="8">
                  <c:v>9.9729732316184046E-3</c:v>
                </c:pt>
                <c:pt idx="9">
                  <c:v>-0.11495568088717545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22.409999847412109</c:v>
                </c:pt>
                <c:pt idx="1">
                  <c:v>22.190000534057617</c:v>
                </c:pt>
                <c:pt idx="2">
                  <c:v>19.299999237060547</c:v>
                </c:pt>
                <c:pt idx="3">
                  <c:v>17.430000305175781</c:v>
                </c:pt>
                <c:pt idx="4">
                  <c:v>21.450000762939453</c:v>
                </c:pt>
                <c:pt idx="5">
                  <c:v>18.420000076293945</c:v>
                </c:pt>
                <c:pt idx="6">
                  <c:v>38.189998626708984</c:v>
                </c:pt>
                <c:pt idx="7">
                  <c:v>28.889999389648438</c:v>
                </c:pt>
                <c:pt idx="8">
                  <c:v>16.709999084472656</c:v>
                </c:pt>
                <c:pt idx="9">
                  <c:v>20.299999237060547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18.870000839233398</c:v>
                </c:pt>
                <c:pt idx="1">
                  <c:v>12.109999656677246</c:v>
                </c:pt>
                <c:pt idx="2">
                  <c:v>14.829999923706055</c:v>
                </c:pt>
                <c:pt idx="3">
                  <c:v>11.520000457763672</c:v>
                </c:pt>
                <c:pt idx="4">
                  <c:v>19.729999542236328</c:v>
                </c:pt>
                <c:pt idx="5">
                  <c:v>12.130000114440918</c:v>
                </c:pt>
                <c:pt idx="6">
                  <c:v>16.780000686645508</c:v>
                </c:pt>
                <c:pt idx="7">
                  <c:v>14.909999847412109</c:v>
                </c:pt>
                <c:pt idx="8">
                  <c:v>17.399999618530273</c:v>
                </c:pt>
                <c:pt idx="9">
                  <c:v>9.5900001525878906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3.0899999141693115</c:v>
                </c:pt>
                <c:pt idx="1">
                  <c:v>4.7600002288818359</c:v>
                </c:pt>
                <c:pt idx="2">
                  <c:v>5.7899999618530273</c:v>
                </c:pt>
                <c:pt idx="3">
                  <c:v>6.5300002098083496</c:v>
                </c:pt>
                <c:pt idx="4">
                  <c:v>8.0500001907348633</c:v>
                </c:pt>
                <c:pt idx="5">
                  <c:v>3.8499999046325684</c:v>
                </c:pt>
                <c:pt idx="6">
                  <c:v>6.1100001335144043</c:v>
                </c:pt>
                <c:pt idx="7">
                  <c:v>7.4600000381469727</c:v>
                </c:pt>
                <c:pt idx="8">
                  <c:v>10.159999847412109</c:v>
                </c:pt>
                <c:pt idx="9">
                  <c:v>6.7600002288818359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10889.5</c:v>
                </c:pt>
                <c:pt idx="1">
                  <c:v>11338.599609375</c:v>
                </c:pt>
                <c:pt idx="2">
                  <c:v>11171.7998046875</c:v>
                </c:pt>
                <c:pt idx="3">
                  <c:v>11593.5</c:v>
                </c:pt>
                <c:pt idx="4">
                  <c:v>12966.599609375</c:v>
                </c:pt>
                <c:pt idx="5">
                  <c:v>13982.400390625</c:v>
                </c:pt>
                <c:pt idx="6">
                  <c:v>12912.900390625</c:v>
                </c:pt>
                <c:pt idx="7">
                  <c:v>12750</c:v>
                </c:pt>
                <c:pt idx="8">
                  <c:v>15281.2998046875</c:v>
                </c:pt>
                <c:pt idx="9">
                  <c:v>16947.400390625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3799.39990234375</c:v>
                </c:pt>
                <c:pt idx="1">
                  <c:v>3839.800048828125</c:v>
                </c:pt>
                <c:pt idx="2">
                  <c:v>3792.10009765625</c:v>
                </c:pt>
                <c:pt idx="3">
                  <c:v>3815.300048828125</c:v>
                </c:pt>
                <c:pt idx="4">
                  <c:v>2828.199951171875</c:v>
                </c:pt>
                <c:pt idx="5">
                  <c:v>3819.800048828125</c:v>
                </c:pt>
                <c:pt idx="6">
                  <c:v>3176.39990234375</c:v>
                </c:pt>
                <c:pt idx="7">
                  <c:v>4245.39990234375</c:v>
                </c:pt>
                <c:pt idx="8">
                  <c:v>4353.60009765625</c:v>
                </c:pt>
                <c:pt idx="9">
                  <c:v>5352.89990234375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1196.801025390625</c:v>
                </c:pt>
                <c:pt idx="1">
                  <c:v>1698.198974609375</c:v>
                </c:pt>
                <c:pt idx="2">
                  <c:v>1730</c:v>
                </c:pt>
                <c:pt idx="3">
                  <c:v>1808.6009521484375</c:v>
                </c:pt>
                <c:pt idx="4">
                  <c:v>2214.199951171875</c:v>
                </c:pt>
                <c:pt idx="5">
                  <c:v>1737.801025390625</c:v>
                </c:pt>
                <c:pt idx="6">
                  <c:v>1902.800048828125</c:v>
                </c:pt>
                <c:pt idx="7">
                  <c:v>2013.9000244140625</c:v>
                </c:pt>
                <c:pt idx="8">
                  <c:v>2271.60107421875</c:v>
                </c:pt>
                <c:pt idx="9">
                  <c:v>893.90118408203125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3.1746295513940126</c:v>
                </c:pt>
                <c:pt idx="1">
                  <c:v>2.2611013822519599</c:v>
                </c:pt>
                <c:pt idx="2">
                  <c:v>2.1919653743677747</c:v>
                </c:pt>
                <c:pt idx="3">
                  <c:v>2.1095311513000858</c:v>
                </c:pt>
                <c:pt idx="4">
                  <c:v>1.2773010629302184</c:v>
                </c:pt>
                <c:pt idx="5">
                  <c:v>2.1980652520155464</c:v>
                </c:pt>
                <c:pt idx="6">
                  <c:v>1.6693293151321849</c:v>
                </c:pt>
                <c:pt idx="7">
                  <c:v>2.1080489849931552</c:v>
                </c:pt>
                <c:pt idx="8">
                  <c:v>1.9165337378410696</c:v>
                </c:pt>
                <c:pt idx="9">
                  <c:v>5.9882456782298306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531.70001220703125</c:v>
                </c:pt>
                <c:pt idx="1">
                  <c:v>1020.2999877929688</c:v>
                </c:pt>
                <c:pt idx="2">
                  <c:v>900</c:v>
                </c:pt>
                <c:pt idx="3">
                  <c:v>849.0999755859375</c:v>
                </c:pt>
                <c:pt idx="4">
                  <c:v>276.29998779296875</c:v>
                </c:pt>
                <c:pt idx="5">
                  <c:v>814</c:v>
                </c:pt>
                <c:pt idx="6">
                  <c:v>1181.0999755859375</c:v>
                </c:pt>
                <c:pt idx="7">
                  <c:v>1693.9000244140625</c:v>
                </c:pt>
                <c:pt idx="8">
                  <c:v>152.39999389648438</c:v>
                </c:pt>
                <c:pt idx="9">
                  <c:v>-1948.199951171875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312.70001220703125</c:v>
                </c:pt>
                <c:pt idx="1">
                  <c:v>321.29998779296875</c:v>
                </c:pt>
                <c:pt idx="2">
                  <c:v>319.89999389648438</c:v>
                </c:pt>
                <c:pt idx="3">
                  <c:v>330.89999389648438</c:v>
                </c:pt>
                <c:pt idx="4">
                  <c:v>362.89999389648438</c:v>
                </c:pt>
                <c:pt idx="5">
                  <c:v>384.89999389648438</c:v>
                </c:pt>
                <c:pt idx="6">
                  <c:v>402</c:v>
                </c:pt>
                <c:pt idx="7">
                  <c:v>431.79998779296875</c:v>
                </c:pt>
                <c:pt idx="8">
                  <c:v>474.79998779296875</c:v>
                </c:pt>
                <c:pt idx="9">
                  <c:v>465.79998779296875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0.58811360734984008</c:v>
                </c:pt>
                <c:pt idx="1">
                  <c:v>0.31490737198574215</c:v>
                </c:pt>
                <c:pt idx="2">
                  <c:v>0.35544443766276002</c:v>
                </c:pt>
                <c:pt idx="3">
                  <c:v>0.38970675233872193</c:v>
                </c:pt>
                <c:pt idx="4">
                  <c:v>1.3134274698861159</c:v>
                </c:pt>
                <c:pt idx="5">
                  <c:v>0.47285011535194593</c:v>
                </c:pt>
                <c:pt idx="6">
                  <c:v>0.34036068775682521</c:v>
                </c:pt>
                <c:pt idx="7">
                  <c:v>0.25491468302111497</c:v>
                </c:pt>
                <c:pt idx="8">
                  <c:v>3.115485608978906</c:v>
                </c:pt>
                <c:pt idx="9">
                  <c:v>-0.23909249536362082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12518.5</c:v>
                </c:pt>
                <c:pt idx="1">
                  <c:v>11900.2998046875</c:v>
                </c:pt>
                <c:pt idx="2">
                  <c:v>11465.7001953125</c:v>
                </c:pt>
                <c:pt idx="3">
                  <c:v>10846.400390625</c:v>
                </c:pt>
                <c:pt idx="4">
                  <c:v>14538.7001953125</c:v>
                </c:pt>
                <c:pt idx="5">
                  <c:v>14838.599609375</c:v>
                </c:pt>
                <c:pt idx="6">
                  <c:v>16140</c:v>
                </c:pt>
                <c:pt idx="7">
                  <c:v>17530.30078125</c:v>
                </c:pt>
                <c:pt idx="8">
                  <c:v>19653.599609375</c:v>
                </c:pt>
                <c:pt idx="9">
                  <c:v>16988.599609375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4016.60009765625</c:v>
                </c:pt>
                <c:pt idx="1">
                  <c:v>3948.800048828125</c:v>
                </c:pt>
                <c:pt idx="2">
                  <c:v>3662.10009765625</c:v>
                </c:pt>
                <c:pt idx="3">
                  <c:v>4788.5</c:v>
                </c:pt>
                <c:pt idx="4">
                  <c:v>4559</c:v>
                </c:pt>
                <c:pt idx="5">
                  <c:v>4569.39990234375</c:v>
                </c:pt>
                <c:pt idx="6">
                  <c:v>4456.60009765625</c:v>
                </c:pt>
                <c:pt idx="7">
                  <c:v>6036</c:v>
                </c:pt>
                <c:pt idx="8">
                  <c:v>8526.400390625</c:v>
                </c:pt>
                <c:pt idx="9">
                  <c:v>7974.7001953125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3236</c:v>
                </c:pt>
                <c:pt idx="1">
                  <c:v>2832</c:v>
                </c:pt>
                <c:pt idx="2">
                  <c:v>2802.60009765625</c:v>
                </c:pt>
                <c:pt idx="3">
                  <c:v>2807.5</c:v>
                </c:pt>
                <c:pt idx="4">
                  <c:v>4391.5</c:v>
                </c:pt>
                <c:pt idx="5">
                  <c:v>4001.60009765625</c:v>
                </c:pt>
                <c:pt idx="6">
                  <c:v>4405.7001953125</c:v>
                </c:pt>
                <c:pt idx="7">
                  <c:v>4558.2998046875</c:v>
                </c:pt>
                <c:pt idx="8">
                  <c:v>8767.400390625</c:v>
                </c:pt>
                <c:pt idx="9">
                  <c:v>6569.2001953125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6418.60009765625</c:v>
                </c:pt>
                <c:pt idx="1">
                  <c:v>6505.2001953125</c:v>
                </c:pt>
                <c:pt idx="2">
                  <c:v>6466</c:v>
                </c:pt>
                <c:pt idx="3">
                  <c:v>6453.7998046875</c:v>
                </c:pt>
                <c:pt idx="4">
                  <c:v>6401.2001953125</c:v>
                </c:pt>
                <c:pt idx="5">
                  <c:v>7566.5</c:v>
                </c:pt>
                <c:pt idx="6">
                  <c:v>7048.7001953125</c:v>
                </c:pt>
                <c:pt idx="7">
                  <c:v>7941.60009765625</c:v>
                </c:pt>
                <c:pt idx="8">
                  <c:v>7820.2001953125</c:v>
                </c:pt>
                <c:pt idx="9">
                  <c:v>8679.900390625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6880.5</c:v>
                </c:pt>
                <c:pt idx="1">
                  <c:v>6511.899658203125</c:v>
                </c:pt>
                <c:pt idx="2">
                  <c:v>5859.2001953125</c:v>
                </c:pt>
                <c:pt idx="3">
                  <c:v>6373.6005859375</c:v>
                </c:pt>
                <c:pt idx="4">
                  <c:v>8305</c:v>
                </c:pt>
                <c:pt idx="5">
                  <c:v>7839.8994140625</c:v>
                </c:pt>
                <c:pt idx="6">
                  <c:v>9142.19970703125</c:v>
                </c:pt>
                <c:pt idx="7">
                  <c:v>11066.40087890625</c:v>
                </c:pt>
                <c:pt idx="8">
                  <c:v>11592.3994140625</c:v>
                </c:pt>
                <c:pt idx="9">
                  <c:v>9714.19921875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9654.60009765625</c:v>
                </c:pt>
                <c:pt idx="1">
                  <c:v>9337.2001953125</c:v>
                </c:pt>
                <c:pt idx="2">
                  <c:v>9268.60009765625</c:v>
                </c:pt>
                <c:pt idx="3">
                  <c:v>9261.2998046875</c:v>
                </c:pt>
                <c:pt idx="4">
                  <c:v>10792.7001953125</c:v>
                </c:pt>
                <c:pt idx="5">
                  <c:v>11568.10009765625</c:v>
                </c:pt>
                <c:pt idx="6">
                  <c:v>11454.400390625</c:v>
                </c:pt>
                <c:pt idx="7">
                  <c:v>12499.89990234375</c:v>
                </c:pt>
                <c:pt idx="8">
                  <c:v>16587.6005859375</c:v>
                </c:pt>
                <c:pt idx="9">
                  <c:v>15249.1005859375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1.4031829224120704</c:v>
                </c:pt>
                <c:pt idx="1">
                  <c:v>1.4338673329448957</c:v>
                </c:pt>
                <c:pt idx="2">
                  <c:v>1.5818882763335773</c:v>
                </c:pt>
                <c:pt idx="3">
                  <c:v>1.4530718829669564</c:v>
                </c:pt>
                <c:pt idx="4">
                  <c:v>1.2995424678281156</c:v>
                </c:pt>
                <c:pt idx="5">
                  <c:v>1.4755419026048335</c:v>
                </c:pt>
                <c:pt idx="6">
                  <c:v>1.2529151361477524</c:v>
                </c:pt>
                <c:pt idx="7">
                  <c:v>1.1295361553519985</c:v>
                </c:pt>
                <c:pt idx="8">
                  <c:v>1.430903128287266</c:v>
                </c:pt>
                <c:pt idx="9">
                  <c:v>1.5697743316303654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4016.60009765625</c:v>
                </c:pt>
                <c:pt idx="1">
                  <c:v>3948.800048828125</c:v>
                </c:pt>
                <c:pt idx="2">
                  <c:v>3662.10009765625</c:v>
                </c:pt>
                <c:pt idx="3">
                  <c:v>4788.5</c:v>
                </c:pt>
                <c:pt idx="4">
                  <c:v>4559</c:v>
                </c:pt>
                <c:pt idx="5">
                  <c:v>4569.39990234375</c:v>
                </c:pt>
                <c:pt idx="6">
                  <c:v>4456.60009765625</c:v>
                </c:pt>
                <c:pt idx="7">
                  <c:v>6036</c:v>
                </c:pt>
                <c:pt idx="8">
                  <c:v>8526.400390625</c:v>
                </c:pt>
                <c:pt idx="9">
                  <c:v>7974.7001953125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3236</c:v>
                </c:pt>
                <c:pt idx="1">
                  <c:v>2832</c:v>
                </c:pt>
                <c:pt idx="2">
                  <c:v>2802.60009765625</c:v>
                </c:pt>
                <c:pt idx="3">
                  <c:v>2807.5</c:v>
                </c:pt>
                <c:pt idx="4">
                  <c:v>4391.5</c:v>
                </c:pt>
                <c:pt idx="5">
                  <c:v>4001.60009765625</c:v>
                </c:pt>
                <c:pt idx="6">
                  <c:v>4405.7001953125</c:v>
                </c:pt>
                <c:pt idx="7">
                  <c:v>4558.2998046875</c:v>
                </c:pt>
                <c:pt idx="8">
                  <c:v>8767.400390625</c:v>
                </c:pt>
                <c:pt idx="9">
                  <c:v>6569.2001953125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1.2412237631817831</c:v>
                </c:pt>
                <c:pt idx="1">
                  <c:v>1.3943502997274471</c:v>
                </c:pt>
                <c:pt idx="2">
                  <c:v>1.3066795011956147</c:v>
                </c:pt>
                <c:pt idx="3">
                  <c:v>1.7056099732858414</c:v>
                </c:pt>
                <c:pt idx="4">
                  <c:v>1.0381418649664125</c:v>
                </c:pt>
                <c:pt idx="5">
                  <c:v>1.1418931904315133</c:v>
                </c:pt>
                <c:pt idx="6">
                  <c:v>1.0115531924750363</c:v>
                </c:pt>
                <c:pt idx="7">
                  <c:v>1.3241779300678986</c:v>
                </c:pt>
                <c:pt idx="8">
                  <c:v>0.97251180632086776</c:v>
                </c:pt>
                <c:pt idx="9">
                  <c:v>1.2139529863929104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1196.801025390625</c:v>
                </c:pt>
                <c:pt idx="1">
                  <c:v>1698.198974609375</c:v>
                </c:pt>
                <c:pt idx="2">
                  <c:v>1730</c:v>
                </c:pt>
                <c:pt idx="3">
                  <c:v>1808.6009521484375</c:v>
                </c:pt>
                <c:pt idx="4">
                  <c:v>2214.199951171875</c:v>
                </c:pt>
                <c:pt idx="5">
                  <c:v>1737.801025390625</c:v>
                </c:pt>
                <c:pt idx="6">
                  <c:v>1902.800048828125</c:v>
                </c:pt>
                <c:pt idx="7">
                  <c:v>2013.9000244140625</c:v>
                </c:pt>
                <c:pt idx="8">
                  <c:v>2271.60107421875</c:v>
                </c:pt>
                <c:pt idx="9">
                  <c:v>893.90118408203125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490.29998779296875</c:v>
                </c:pt>
                <c:pt idx="1">
                  <c:v>760.9000244140625</c:v>
                </c:pt>
                <c:pt idx="2">
                  <c:v>903.79998779296875</c:v>
                </c:pt>
                <c:pt idx="3">
                  <c:v>968</c:v>
                </c:pt>
                <c:pt idx="4">
                  <c:v>1227.300048828125</c:v>
                </c:pt>
                <c:pt idx="5">
                  <c:v>603.4000244140625</c:v>
                </c:pt>
                <c:pt idx="6">
                  <c:v>952.4000244140625</c:v>
                </c:pt>
                <c:pt idx="7">
                  <c:v>1129.800048828125</c:v>
                </c:pt>
                <c:pt idx="8">
                  <c:v>1538.300048828125</c:v>
                </c:pt>
                <c:pt idx="9">
                  <c:v>164.30000305175781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531.70001220703125</c:v>
                </c:pt>
                <c:pt idx="1">
                  <c:v>1020.2999877929688</c:v>
                </c:pt>
                <c:pt idx="2">
                  <c:v>900</c:v>
                </c:pt>
                <c:pt idx="3">
                  <c:v>849.0999755859375</c:v>
                </c:pt>
                <c:pt idx="4">
                  <c:v>276.29998779296875</c:v>
                </c:pt>
                <c:pt idx="5">
                  <c:v>814</c:v>
                </c:pt>
                <c:pt idx="6">
                  <c:v>1181.0999755859375</c:v>
                </c:pt>
                <c:pt idx="7">
                  <c:v>1693.9000244140625</c:v>
                </c:pt>
                <c:pt idx="8">
                  <c:v>152.39999389648438</c:v>
                </c:pt>
                <c:pt idx="9">
                  <c:v>-1948.199951171875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2.9652072554581301</c:v>
                </c:pt>
                <c:pt idx="1">
                  <c:v>4.8009037197483639</c:v>
                </c:pt>
                <c:pt idx="2">
                  <c:v>5.9744309832873927</c:v>
                </c:pt>
                <c:pt idx="3">
                  <c:v>6.1912770520778775</c:v>
                </c:pt>
                <c:pt idx="4">
                  <c:v>6.4264285033093609</c:v>
                </c:pt>
                <c:pt idx="5">
                  <c:v>3.1090274092892587</c:v>
                </c:pt>
                <c:pt idx="6">
                  <c:v>4.6240642625402879</c:v>
                </c:pt>
                <c:pt idx="7">
                  <c:v>4.7941340446907565</c:v>
                </c:pt>
                <c:pt idx="8">
                  <c:v>5.4588362272112487</c:v>
                </c:pt>
                <c:pt idx="9">
                  <c:v>0.65816620533839221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7.1259354377293658</c:v>
                </c:pt>
                <c:pt idx="1">
                  <c:v>11.684762732109158</c:v>
                </c:pt>
                <c:pt idx="2">
                  <c:v>15.425313313513858</c:v>
                </c:pt>
                <c:pt idx="3">
                  <c:v>15.187647656110785</c:v>
                </c:pt>
                <c:pt idx="4">
                  <c:v>14.777845259820952</c:v>
                </c:pt>
                <c:pt idx="5">
                  <c:v>7.6965276280425075</c:v>
                </c:pt>
                <c:pt idx="6">
                  <c:v>10.417624367596934</c:v>
                </c:pt>
                <c:pt idx="7">
                  <c:v>10.209281781772837</c:v>
                </c:pt>
                <c:pt idx="8">
                  <c:v>13.269902061535682</c:v>
                </c:pt>
                <c:pt idx="9">
                  <c:v>1.6913386204251608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5.8499999046325684</c:v>
                </c:pt>
                <c:pt idx="1">
                  <c:v>8.369999885559082</c:v>
                </c:pt>
                <c:pt idx="2">
                  <c:v>10.170000076293945</c:v>
                </c:pt>
                <c:pt idx="3">
                  <c:v>11.079999923706055</c:v>
                </c:pt>
                <c:pt idx="4">
                  <c:v>12.720000267028809</c:v>
                </c:pt>
                <c:pt idx="5">
                  <c:v>6.690000057220459</c:v>
                </c:pt>
                <c:pt idx="6">
                  <c:v>10.220000267028809</c:v>
                </c:pt>
                <c:pt idx="7">
                  <c:v>11.350000381469727</c:v>
                </c:pt>
                <c:pt idx="8">
                  <c:v>11.75</c:v>
                </c:pt>
                <c:pt idx="9">
                  <c:v>7.0500001907348633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158.7760009765625</c:v>
                </c:pt>
                <c:pt idx="1">
                  <c:v>159.73699951171875</c:v>
                </c:pt>
                <c:pt idx="2">
                  <c:v>152.70599365234375</c:v>
                </c:pt>
                <c:pt idx="3">
                  <c:v>148.20700073242188</c:v>
                </c:pt>
                <c:pt idx="4">
                  <c:v>152.44900512695313</c:v>
                </c:pt>
                <c:pt idx="5">
                  <c:v>156.77999877929688</c:v>
                </c:pt>
                <c:pt idx="6">
                  <c:v>156.38099670410156</c:v>
                </c:pt>
                <c:pt idx="7">
                  <c:v>162.427001953125</c:v>
                </c:pt>
                <c:pt idx="8">
                  <c:v>165.02400207519531</c:v>
                </c:pt>
                <c:pt idx="9">
                  <c:v>156.55299377441406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161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>
        <f>AVERAGE(L12:P12)</f>
        <v>3.7288456298139883</v>
      </c>
      <c r="G12" s="119">
        <f>Financials!D76</f>
        <v>2.9652072554581301</v>
      </c>
      <c r="H12" s="119">
        <f>Financials!E76</f>
        <v>4.8009037197483639</v>
      </c>
      <c r="I12" s="119">
        <f>Financials!F76</f>
        <v>5.9744309832873927</v>
      </c>
      <c r="J12" s="119">
        <f>Financials!G76</f>
        <v>6.1912770520778775</v>
      </c>
      <c r="K12" s="119">
        <f>Financials!H76</f>
        <v>6.4264285033093609</v>
      </c>
      <c r="L12" s="119">
        <f>Financials!I76</f>
        <v>3.1090274092892587</v>
      </c>
      <c r="M12" s="119">
        <f>Financials!J76</f>
        <v>4.6240642625402879</v>
      </c>
      <c r="N12" s="119">
        <f>Financials!K76</f>
        <v>4.7941340446907565</v>
      </c>
      <c r="O12" s="119">
        <f>Financials!L76</f>
        <v>5.4588362272112487</v>
      </c>
      <c r="P12" s="119">
        <f>Financials!M76</f>
        <v>0.65816620533839221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8.6569348918746254</v>
      </c>
      <c r="G14" s="40">
        <f>Financials!D77</f>
        <v>7.1259354377293658</v>
      </c>
      <c r="H14" s="40">
        <f>Financials!E77</f>
        <v>11.684762732109158</v>
      </c>
      <c r="I14" s="40">
        <f>Financials!F77</f>
        <v>15.425313313513858</v>
      </c>
      <c r="J14" s="40">
        <f>Financials!G77</f>
        <v>15.187647656110785</v>
      </c>
      <c r="K14" s="40">
        <f>Financials!H77</f>
        <v>14.777845259820952</v>
      </c>
      <c r="L14" s="40">
        <f>Financials!I77</f>
        <v>7.6965276280425075</v>
      </c>
      <c r="M14" s="40">
        <f>Financials!J77</f>
        <v>10.417624367596934</v>
      </c>
      <c r="N14" s="40">
        <f>Financials!K77</f>
        <v>10.209281781772837</v>
      </c>
      <c r="O14" s="40">
        <f>Financials!L77</f>
        <v>13.269902061535682</v>
      </c>
      <c r="P14" s="40">
        <f>Financials!M77</f>
        <v>1.6913386204251608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7.6997938384193873E-2</v>
      </c>
      <c r="F16" s="124">
        <f>AVERAGE(L16:P16)</f>
        <v>9.4120001792907715</v>
      </c>
      <c r="G16" s="40">
        <f>Financials!D78</f>
        <v>5.8499999046325684</v>
      </c>
      <c r="H16" s="40">
        <f>Financials!E78</f>
        <v>8.369999885559082</v>
      </c>
      <c r="I16" s="40">
        <f>Financials!F78</f>
        <v>10.170000076293945</v>
      </c>
      <c r="J16" s="40">
        <f>Financials!G78</f>
        <v>11.079999923706055</v>
      </c>
      <c r="K16" s="40">
        <f>Financials!H78</f>
        <v>12.720000267028809</v>
      </c>
      <c r="L16" s="40">
        <f>Financials!I78</f>
        <v>6.690000057220459</v>
      </c>
      <c r="M16" s="40">
        <f>Financials!J78</f>
        <v>10.220000267028809</v>
      </c>
      <c r="N16" s="40">
        <f>Financials!K78</f>
        <v>11.350000381469727</v>
      </c>
      <c r="O16" s="40">
        <f>Financials!L78</f>
        <v>11.75</v>
      </c>
      <c r="P16" s="40">
        <f>Financials!M78</f>
        <v>7.0500001907348633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>
        <f>AVERAGE(L18:P18)</f>
        <v>1.1328178211376454</v>
      </c>
      <c r="G18" s="42">
        <f>Financials!D59</f>
        <v>1.2412237631817831</v>
      </c>
      <c r="H18" s="42">
        <f>Financials!E59</f>
        <v>1.3943502997274471</v>
      </c>
      <c r="I18" s="42">
        <f>Financials!F59</f>
        <v>1.3066795011956147</v>
      </c>
      <c r="J18" s="42">
        <f>Financials!G59</f>
        <v>1.7056099732858414</v>
      </c>
      <c r="K18" s="42">
        <f>Financials!H59</f>
        <v>1.0381418649664125</v>
      </c>
      <c r="L18" s="42">
        <f>Financials!I59</f>
        <v>1.1418931904315133</v>
      </c>
      <c r="M18" s="42">
        <f>Financials!J59</f>
        <v>1.0115531924750363</v>
      </c>
      <c r="N18" s="42">
        <f>Financials!K59</f>
        <v>1.3241779300678986</v>
      </c>
      <c r="O18" s="42">
        <f>Financials!L59</f>
        <v>0.97251180632086776</v>
      </c>
      <c r="P18" s="42">
        <f>Financials!M59</f>
        <v>1.2139529863929104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158</v>
      </c>
      <c r="D20" s="55" t="str">
        <f>U11</f>
        <v>K</v>
      </c>
      <c r="E20" s="49" t="s">
        <v>137</v>
      </c>
      <c r="F20" s="125">
        <f>AVERAGE(L20:P20)</f>
        <v>1.3717341308044433</v>
      </c>
      <c r="G20" s="42">
        <f>Financials!D58</f>
        <v>1.4031829224120704</v>
      </c>
      <c r="H20" s="42">
        <f>Financials!E58</f>
        <v>1.4338673329448957</v>
      </c>
      <c r="I20" s="42">
        <f>Financials!F58</f>
        <v>1.5818882763335773</v>
      </c>
      <c r="J20" s="42">
        <f>Financials!G58</f>
        <v>1.4530718829669564</v>
      </c>
      <c r="K20" s="42">
        <f>Financials!H58</f>
        <v>1.2995424678281156</v>
      </c>
      <c r="L20" s="42">
        <f>Financials!I58</f>
        <v>1.4755419026048335</v>
      </c>
      <c r="M20" s="42">
        <f>Financials!J58</f>
        <v>1.2529151361477524</v>
      </c>
      <c r="N20" s="42">
        <f>Financials!K58</f>
        <v>1.1295361553519985</v>
      </c>
      <c r="O20" s="42">
        <f>Financials!L58</f>
        <v>1.430903128287266</v>
      </c>
      <c r="P20" s="42">
        <f>Financials!M58</f>
        <v>1.5697743316303654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159</v>
      </c>
      <c r="D22" s="54" t="str">
        <f>T11</f>
        <v>J</v>
      </c>
      <c r="E22" s="49" t="s">
        <v>160</v>
      </c>
      <c r="F22" s="125">
        <f>AVERAGE(L22:P22)</f>
        <v>2.7760445936423572</v>
      </c>
      <c r="G22" s="42">
        <f>Financials!D60</f>
        <v>3.1746295513940126</v>
      </c>
      <c r="H22" s="42">
        <f>Financials!E60</f>
        <v>2.2611013822519599</v>
      </c>
      <c r="I22" s="42">
        <f>Financials!F60</f>
        <v>2.1919653743677747</v>
      </c>
      <c r="J22" s="42">
        <f>Financials!G60</f>
        <v>2.1095311513000858</v>
      </c>
      <c r="K22" s="42">
        <f>Financials!H60</f>
        <v>1.2773010629302184</v>
      </c>
      <c r="L22" s="42">
        <f>Financials!I60</f>
        <v>2.1980652520155464</v>
      </c>
      <c r="M22" s="42">
        <f>Financials!J60</f>
        <v>1.6693293151321849</v>
      </c>
      <c r="N22" s="42">
        <f>Financials!K60</f>
        <v>2.1080489849931552</v>
      </c>
      <c r="O22" s="42">
        <f>Financials!L60</f>
        <v>1.9165337378410696</v>
      </c>
      <c r="P22" s="42">
        <f>Financials!M60</f>
        <v>5.9882456782298306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158.7760009765625</v>
      </c>
      <c r="H24" s="40">
        <f>Financials!E12</f>
        <v>159.73699951171875</v>
      </c>
      <c r="I24" s="40">
        <f>Financials!F12</f>
        <v>152.70599365234375</v>
      </c>
      <c r="J24" s="40">
        <f>Financials!G12</f>
        <v>148.20700073242188</v>
      </c>
      <c r="K24" s="40">
        <f>Financials!H12</f>
        <v>152.44900512695313</v>
      </c>
      <c r="L24" s="40">
        <f>Financials!I12</f>
        <v>156.77999877929688</v>
      </c>
      <c r="M24" s="40">
        <f>Financials!J12</f>
        <v>156.38099670410156</v>
      </c>
      <c r="N24" s="40">
        <f>Financials!K12</f>
        <v>162.427001953125</v>
      </c>
      <c r="O24" s="40">
        <f>Financials!L12</f>
        <v>165.02400207519531</v>
      </c>
      <c r="P24" s="40">
        <f>Financials!M12</f>
        <v>156.55299377441406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155</v>
      </c>
      <c r="F26" s="57">
        <f>AVERAGEIF(L26:P26,"&lt;100")</f>
        <v>24.501999282836913</v>
      </c>
      <c r="G26" s="44">
        <f>Financials!D81</f>
        <v>22.409999847412109</v>
      </c>
      <c r="H26" s="44">
        <f>Financials!E81</f>
        <v>22.190000534057617</v>
      </c>
      <c r="I26" s="44">
        <f>Financials!F81</f>
        <v>19.299999237060547</v>
      </c>
      <c r="J26" s="44">
        <f>Financials!G81</f>
        <v>17.430000305175781</v>
      </c>
      <c r="K26" s="44">
        <f>Financials!H81</f>
        <v>21.450000762939453</v>
      </c>
      <c r="L26" s="44">
        <f>Financials!I81</f>
        <v>18.420000076293945</v>
      </c>
      <c r="M26" s="44">
        <f>Financials!J81</f>
        <v>38.189998626708984</v>
      </c>
      <c r="N26" s="44">
        <f>Financials!K81</f>
        <v>28.889999389648438</v>
      </c>
      <c r="O26" s="44">
        <f>Financials!L81</f>
        <v>16.709999084472656</v>
      </c>
      <c r="P26" s="44">
        <f>Financials!M81</f>
        <v>20.299999237060547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156</v>
      </c>
      <c r="F28" s="57">
        <f>AVERAGEIF(L28:P28, "&lt;100")</f>
        <v>14.16200008392334</v>
      </c>
      <c r="G28" s="44">
        <f>Financials!D82</f>
        <v>18.870000839233398</v>
      </c>
      <c r="H28" s="44">
        <f>Financials!E82</f>
        <v>12.109999656677246</v>
      </c>
      <c r="I28" s="44">
        <f>Financials!F82</f>
        <v>14.829999923706055</v>
      </c>
      <c r="J28" s="44">
        <f>Financials!G82</f>
        <v>11.520000457763672</v>
      </c>
      <c r="K28" s="44">
        <f>Financials!H82</f>
        <v>19.729999542236328</v>
      </c>
      <c r="L28" s="44">
        <f>Financials!I82</f>
        <v>12.130000114440918</v>
      </c>
      <c r="M28" s="44">
        <f>Financials!J82</f>
        <v>16.780000686645508</v>
      </c>
      <c r="N28" s="44">
        <f>Financials!K82</f>
        <v>14.909999847412109</v>
      </c>
      <c r="O28" s="44">
        <f>Financials!L82</f>
        <v>17.399999618530273</v>
      </c>
      <c r="P28" s="44">
        <f>Financials!M82</f>
        <v>9.5900001525878906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19.260000228881836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>
        <f>Financials!D63</f>
        <v>-2.190698549703554</v>
      </c>
    </row>
    <row r="33" spans="2:17" ht="18.5">
      <c r="B33" s="154"/>
      <c r="C33" s="35" t="s">
        <v>80</v>
      </c>
      <c r="D33" s="56" t="str">
        <f>V11</f>
        <v>L</v>
      </c>
      <c r="E33" s="50" t="s">
        <v>77</v>
      </c>
      <c r="F33" s="52">
        <f>Financials!D64</f>
        <v>-2.138666872449114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>
        <f>Financials!D69</f>
        <v>-0.12449648774209976</v>
      </c>
    </row>
    <row r="36" spans="2:17" ht="18.5">
      <c r="B36" s="154"/>
      <c r="C36" s="35" t="s">
        <v>91</v>
      </c>
      <c r="D36" s="56" t="str">
        <f>V11</f>
        <v>L</v>
      </c>
      <c r="E36" s="50" t="s">
        <v>77</v>
      </c>
      <c r="F36" s="52">
        <f>Financials!D70</f>
        <v>-5.669201222393494E-2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>
        <f>Financials!D65</f>
        <v>-0.22908508232142644</v>
      </c>
    </row>
    <row r="39" spans="2:17" ht="18.5">
      <c r="B39" s="154"/>
      <c r="C39" s="35" t="s">
        <v>81</v>
      </c>
      <c r="D39" s="56" t="str">
        <f>V11</f>
        <v>L</v>
      </c>
      <c r="E39" s="50" t="s">
        <v>77</v>
      </c>
      <c r="F39" s="52">
        <f>Financials!D66</f>
        <v>-0.10356755059223788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3.9212282809739429E-2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4.5224341311567162E-2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6" t="str">
        <f>V11</f>
        <v>L</v>
      </c>
      <c r="E44" s="101">
        <v>0.75</v>
      </c>
      <c r="F44" s="103">
        <f>Financials!$D$73</f>
        <v>0.7889037199490343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3.8891788845193398E-2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5.1961403703766507E-2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9.0853192548959905E-2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12.050000190734863</v>
      </c>
    </row>
    <row r="6" spans="2:16">
      <c r="B6" s="4" t="s">
        <v>5</v>
      </c>
      <c r="C6" s="59">
        <v>6560100</v>
      </c>
    </row>
    <row r="7" spans="2:16">
      <c r="B7" s="4" t="s">
        <v>4</v>
      </c>
      <c r="C7" s="59">
        <v>8689000</v>
      </c>
    </row>
    <row r="8" spans="2:16">
      <c r="B8" s="4" t="s">
        <v>3</v>
      </c>
      <c r="C8" s="59">
        <v>338500</v>
      </c>
    </row>
    <row r="9" spans="2:16">
      <c r="B9" s="10" t="s">
        <v>6</v>
      </c>
      <c r="C9" s="59">
        <v>37900</v>
      </c>
    </row>
    <row r="10" spans="2:16">
      <c r="B10" s="10" t="s">
        <v>7</v>
      </c>
      <c r="C10" s="59">
        <v>-132400</v>
      </c>
    </row>
    <row r="11" spans="2:16">
      <c r="B11" s="10" t="s">
        <v>9</v>
      </c>
      <c r="C11" s="60">
        <v>1.309999942779541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15249100</v>
      </c>
    </row>
    <row r="18" spans="2:15" ht="18" thickTop="1" thickBot="1">
      <c r="B18" s="2" t="s">
        <v>20</v>
      </c>
      <c r="C18" s="12">
        <f>C8/C17</f>
        <v>2.2198031359227759E-2</v>
      </c>
    </row>
    <row r="19" spans="2:15" ht="18" thickTop="1" thickBot="1">
      <c r="B19" s="2" t="s">
        <v>19</v>
      </c>
      <c r="C19" s="12">
        <f>C14+C11*(C15-C14)</f>
        <v>0.14696999502181998</v>
      </c>
    </row>
    <row r="20" spans="2:15" ht="18" thickTop="1" thickBot="1">
      <c r="B20" s="2" t="s">
        <v>18</v>
      </c>
      <c r="C20" s="12">
        <f>C8/C17</f>
        <v>2.2198031359227759E-2</v>
      </c>
      <c r="K20" t="s">
        <v>17</v>
      </c>
    </row>
    <row r="21" spans="2:15" ht="18" thickTop="1" thickBot="1">
      <c r="B21" s="16" t="s">
        <v>22</v>
      </c>
      <c r="C21" s="11">
        <f>C17+C5*1000000</f>
        <v>27299100.190734901</v>
      </c>
      <c r="K21" t="s">
        <v>11</v>
      </c>
    </row>
    <row r="22" spans="2:15" ht="18" thickTop="1" thickBot="1">
      <c r="B22" s="2" t="s">
        <v>23</v>
      </c>
      <c r="C22" s="12">
        <f>C5*1000000/C21</f>
        <v>0.44140649715716912</v>
      </c>
      <c r="K22" t="s">
        <v>12</v>
      </c>
    </row>
    <row r="23" spans="2:15" ht="18" thickTop="1" thickBot="1">
      <c r="B23" s="16" t="s">
        <v>24</v>
      </c>
      <c r="C23" s="12">
        <f>C17/C21</f>
        <v>0.55859350284283082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7.6997938384193873E-2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33" zoomScale="82" workbookViewId="0">
      <selection activeCell="H63" sqref="H63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7.6997938384193873E-2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2.9999999329447746E-2</v>
      </c>
    </row>
    <row r="7" spans="2:12">
      <c r="B7" s="18" t="s">
        <v>31</v>
      </c>
      <c r="C7" s="13">
        <f>AVERAGEIF(C28:L28, "&lt;0.5")</f>
        <v>6.8706008991842524E-2</v>
      </c>
    </row>
    <row r="8" spans="2:12">
      <c r="B8" s="18" t="s">
        <v>112</v>
      </c>
      <c r="C8" s="13">
        <f>AVERAGEIF(C29:L29,"&lt;2")</f>
        <v>0.96788421956433468</v>
      </c>
    </row>
    <row r="9" spans="2:12">
      <c r="B9" s="18" t="s">
        <v>136</v>
      </c>
      <c r="C9" s="66">
        <v>12.949999809265137</v>
      </c>
    </row>
    <row r="10" spans="2:12">
      <c r="B10" s="18" t="s">
        <v>100</v>
      </c>
      <c r="C10" s="67">
        <v>9.9999997764825821E-3</v>
      </c>
    </row>
    <row r="11" spans="2:12">
      <c r="B11" s="18" t="s">
        <v>44</v>
      </c>
      <c r="C11" s="59">
        <v>153023888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10889.5</v>
      </c>
      <c r="D16" s="21">
        <f>Financials!E3</f>
        <v>11338.599609375</v>
      </c>
      <c r="E16" s="21">
        <f>Financials!F3</f>
        <v>11171.7998046875</v>
      </c>
      <c r="F16" s="21">
        <f>Financials!G3</f>
        <v>11593.5</v>
      </c>
      <c r="G16" s="21">
        <f>Financials!H3</f>
        <v>12966.599609375</v>
      </c>
      <c r="H16" s="21">
        <f>Financials!I3</f>
        <v>13982.400390625</v>
      </c>
      <c r="I16" s="21">
        <f>Financials!J3</f>
        <v>12912.900390625</v>
      </c>
      <c r="J16" s="21">
        <f>Financials!K3</f>
        <v>12750</v>
      </c>
      <c r="K16" s="21">
        <f>Financials!L3</f>
        <v>15281.2998046875</v>
      </c>
      <c r="L16" s="21">
        <f>Financials!M3</f>
        <v>16947.400390625</v>
      </c>
    </row>
    <row r="17" spans="2:12">
      <c r="B17" s="18" t="s">
        <v>27</v>
      </c>
      <c r="C17" s="22"/>
      <c r="D17" s="20">
        <f t="shared" ref="D17:L17" si="0">(D16-C16)/C16</f>
        <v>4.1241527101795308E-2</v>
      </c>
      <c r="E17" s="20">
        <f t="shared" si="0"/>
        <v>-1.4710794139832428E-2</v>
      </c>
      <c r="F17" s="20">
        <f t="shared" si="0"/>
        <v>3.7746844974393623E-2</v>
      </c>
      <c r="G17" s="20">
        <f t="shared" si="0"/>
        <v>0.11843702155302541</v>
      </c>
      <c r="H17" s="20">
        <f t="shared" si="0"/>
        <v>7.8339797005497452E-2</v>
      </c>
      <c r="I17" s="20">
        <f t="shared" si="0"/>
        <v>-7.6489012624547964E-2</v>
      </c>
      <c r="J17" s="20">
        <f t="shared" si="0"/>
        <v>-1.2615321554193095E-2</v>
      </c>
      <c r="K17" s="20">
        <f t="shared" si="0"/>
        <v>0.19853331801470589</v>
      </c>
      <c r="L17" s="20">
        <f t="shared" si="0"/>
        <v>0.10902872185168619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490.29998779296875</v>
      </c>
      <c r="D19" s="21">
        <f>Financials!E6</f>
        <v>760.9000244140625</v>
      </c>
      <c r="E19" s="21">
        <f>Financials!F6</f>
        <v>903.79998779296875</v>
      </c>
      <c r="F19" s="21">
        <f>Financials!G6</f>
        <v>968</v>
      </c>
      <c r="G19" s="21">
        <f>Financials!H6</f>
        <v>1227.300048828125</v>
      </c>
      <c r="H19" s="21">
        <f>Financials!I6</f>
        <v>603.4000244140625</v>
      </c>
      <c r="I19" s="21">
        <f>Financials!J6</f>
        <v>952.4000244140625</v>
      </c>
      <c r="J19" s="21">
        <f>Financials!K6</f>
        <v>1129.800048828125</v>
      </c>
      <c r="K19" s="21">
        <f>Financials!L6</f>
        <v>1538.300048828125</v>
      </c>
      <c r="L19" s="21">
        <f>Financials!M6</f>
        <v>164.30000305175781</v>
      </c>
    </row>
    <row r="20" spans="2:12">
      <c r="B20" s="18" t="s">
        <v>27</v>
      </c>
      <c r="C20" s="22"/>
      <c r="D20" s="20">
        <f>(D19-C19)/C19</f>
        <v>0.55190708414897183</v>
      </c>
      <c r="E20" s="20">
        <f t="shared" ref="E20:L20" si="1">(E19-D19)/D19</f>
        <v>0.18780386226028475</v>
      </c>
      <c r="F20" s="20">
        <f t="shared" si="1"/>
        <v>7.1033428937971418E-2</v>
      </c>
      <c r="G20" s="20">
        <f t="shared" si="1"/>
        <v>0.26787195126872415</v>
      </c>
      <c r="H20" s="20">
        <f t="shared" si="1"/>
        <v>-0.50835166592699566</v>
      </c>
      <c r="I20" s="20">
        <f t="shared" si="1"/>
        <v>0.57838910487101747</v>
      </c>
      <c r="J20" s="20">
        <f t="shared" si="1"/>
        <v>0.18626629553396254</v>
      </c>
      <c r="K20" s="20">
        <f t="shared" si="1"/>
        <v>0.36156840356283498</v>
      </c>
      <c r="L20" s="20">
        <f t="shared" si="1"/>
        <v>-0.89319378675381111</v>
      </c>
    </row>
    <row r="22" spans="2:12">
      <c r="B22" s="18" t="s">
        <v>30</v>
      </c>
      <c r="C22" s="25">
        <f>Financials!D20</f>
        <v>531.70001220703125</v>
      </c>
      <c r="D22" s="25">
        <f>Financials!E20</f>
        <v>1020.2999877929688</v>
      </c>
      <c r="E22" s="25">
        <f>Financials!F20</f>
        <v>900</v>
      </c>
      <c r="F22" s="25">
        <f>Financials!G20</f>
        <v>849.0999755859375</v>
      </c>
      <c r="G22" s="25">
        <f>Financials!H20</f>
        <v>276.29998779296875</v>
      </c>
      <c r="H22" s="25">
        <f>Financials!I20</f>
        <v>814</v>
      </c>
      <c r="I22" s="25">
        <f>Financials!J20</f>
        <v>1181.0999755859375</v>
      </c>
      <c r="J22" s="25">
        <f>Financials!K20</f>
        <v>1693.9000244140625</v>
      </c>
      <c r="K22" s="25">
        <f>Financials!L20</f>
        <v>152.39999389648438</v>
      </c>
      <c r="L22" s="25">
        <f>Financials!M20</f>
        <v>-1948.199951171875</v>
      </c>
    </row>
    <row r="23" spans="2:12">
      <c r="B23" s="18" t="s">
        <v>27</v>
      </c>
      <c r="C23" s="26"/>
      <c r="D23" s="26">
        <f>(D22-C22)/C22</f>
        <v>0.91893918444314249</v>
      </c>
      <c r="E23" s="26">
        <f t="shared" ref="E23:L23" si="2">(E22-D22)/D22</f>
        <v>-0.11790648753529064</v>
      </c>
      <c r="F23" s="26">
        <f t="shared" si="2"/>
        <v>-5.6555582682291668E-2</v>
      </c>
      <c r="G23" s="26">
        <f t="shared" si="2"/>
        <v>-0.67459663674786607</v>
      </c>
      <c r="H23" s="26">
        <f t="shared" si="2"/>
        <v>1.9460732390981084</v>
      </c>
      <c r="I23" s="26">
        <f t="shared" si="2"/>
        <v>0.45098277099009582</v>
      </c>
      <c r="J23" s="26">
        <f t="shared" si="2"/>
        <v>0.43417158532555766</v>
      </c>
      <c r="K23" s="26">
        <f t="shared" si="2"/>
        <v>-0.9100301129346775</v>
      </c>
      <c r="L23" s="26">
        <f t="shared" si="2"/>
        <v>-13.78346475850366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1196.801025390625</v>
      </c>
      <c r="D25" s="62">
        <f>Financials!E9</f>
        <v>1698.198974609375</v>
      </c>
      <c r="E25" s="62">
        <f>Financials!F9</f>
        <v>1730</v>
      </c>
      <c r="F25" s="62">
        <f>Financials!G9</f>
        <v>1808.6009521484375</v>
      </c>
      <c r="G25" s="62">
        <f>Financials!H9</f>
        <v>2214.199951171875</v>
      </c>
      <c r="H25" s="62">
        <f>Financials!I9</f>
        <v>1737.801025390625</v>
      </c>
      <c r="I25" s="62">
        <f>Financials!J9</f>
        <v>1902.800048828125</v>
      </c>
      <c r="J25" s="62">
        <f>Financials!K9</f>
        <v>2013.9000244140625</v>
      </c>
      <c r="K25" s="62">
        <f>Financials!L9</f>
        <v>2271.60107421875</v>
      </c>
      <c r="L25" s="62">
        <f>Financials!M9</f>
        <v>893.90118408203125</v>
      </c>
    </row>
    <row r="26" spans="2:12">
      <c r="B26" s="18" t="s">
        <v>27</v>
      </c>
      <c r="C26" s="63"/>
      <c r="D26" s="63">
        <f>Financials!E10</f>
        <v>0.41894846226012894</v>
      </c>
      <c r="E26" s="63">
        <f>Financials!F10</f>
        <v>1.8726324692275753E-2</v>
      </c>
      <c r="F26" s="63">
        <f>Financials!G10</f>
        <v>4.5434076386380057E-2</v>
      </c>
      <c r="G26" s="63">
        <f>Financials!H10</f>
        <v>0.22426118848473806</v>
      </c>
      <c r="H26" s="63">
        <f>Financials!I10</f>
        <v>-0.21515623533868869</v>
      </c>
      <c r="I26" s="63">
        <f>Financials!J10</f>
        <v>9.4947016963815439E-2</v>
      </c>
      <c r="J26" s="63">
        <f>Financials!K10</f>
        <v>5.8387624939551956E-2</v>
      </c>
      <c r="K26" s="63">
        <f>Financials!L10</f>
        <v>0.12796119304862991</v>
      </c>
      <c r="L26" s="63">
        <f>Financials!M10</f>
        <v>-0.6064884832872951</v>
      </c>
    </row>
    <row r="28" spans="2:12" ht="15" thickBot="1">
      <c r="B28" s="1" t="s">
        <v>31</v>
      </c>
      <c r="C28" s="24">
        <f t="shared" ref="C28:L28" si="3">C19/C16</f>
        <v>4.5025022984799025E-2</v>
      </c>
      <c r="D28" s="24">
        <f t="shared" si="3"/>
        <v>6.7107054718197681E-2</v>
      </c>
      <c r="E28" s="24">
        <f t="shared" si="3"/>
        <v>8.0900123846987457E-2</v>
      </c>
      <c r="F28" s="24">
        <f t="shared" si="3"/>
        <v>8.349506188812697E-2</v>
      </c>
      <c r="G28" s="24">
        <f t="shared" si="3"/>
        <v>9.4650878858076104E-2</v>
      </c>
      <c r="H28" s="24">
        <f t="shared" si="3"/>
        <v>4.3154251598933907E-2</v>
      </c>
      <c r="I28" s="24">
        <f t="shared" si="3"/>
        <v>7.3755701322184966E-2</v>
      </c>
      <c r="J28" s="24">
        <f t="shared" si="3"/>
        <v>8.8611768535539606E-2</v>
      </c>
      <c r="K28" s="24">
        <f t="shared" si="3"/>
        <v>0.10066552377673137</v>
      </c>
      <c r="L28" s="24">
        <f t="shared" si="3"/>
        <v>9.6947023888481355E-3</v>
      </c>
    </row>
    <row r="29" spans="2:12" ht="15" thickBot="1">
      <c r="B29" s="1" t="s">
        <v>32</v>
      </c>
      <c r="C29" s="24">
        <f t="shared" ref="C29:L29" si="4">C22/C19</f>
        <v>1.0844381510193781</v>
      </c>
      <c r="D29" s="24">
        <f t="shared" si="4"/>
        <v>1.340912018735523</v>
      </c>
      <c r="E29" s="24">
        <f t="shared" si="4"/>
        <v>0.99579554343406407</v>
      </c>
      <c r="F29" s="24">
        <f t="shared" si="4"/>
        <v>0.87716939626646484</v>
      </c>
      <c r="G29" s="24">
        <f t="shared" si="4"/>
        <v>0.22512831157856639</v>
      </c>
      <c r="H29" s="24">
        <f t="shared" si="4"/>
        <v>1.349022152908333</v>
      </c>
      <c r="I29" s="24">
        <f t="shared" si="4"/>
        <v>1.2401301399719915</v>
      </c>
      <c r="J29" s="24">
        <f t="shared" si="4"/>
        <v>1.4992918668847954</v>
      </c>
      <c r="K29" s="24">
        <f t="shared" si="4"/>
        <v>9.9070395279894599E-2</v>
      </c>
      <c r="L29" s="24"/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16289.841236073993</v>
      </c>
      <c r="D36" s="21">
        <f>C36*(D37+1)</f>
        <v>16853.469756338294</v>
      </c>
      <c r="E36" s="21">
        <f>D36*(E37+1)</f>
        <v>17682.660503810519</v>
      </c>
      <c r="F36" s="21">
        <f t="shared" ref="F36:L36" si="5">E36*(F37+1)</f>
        <v>18213.140307067708</v>
      </c>
      <c r="G36" s="21">
        <f t="shared" si="5"/>
        <v>18759.534504066909</v>
      </c>
      <c r="H36" s="21">
        <f t="shared" si="5"/>
        <v>19322.320526609703</v>
      </c>
      <c r="I36" s="21">
        <f t="shared" si="5"/>
        <v>19901.990129451409</v>
      </c>
      <c r="J36" s="21">
        <f t="shared" si="5"/>
        <v>20499.049819989661</v>
      </c>
      <c r="K36" s="21">
        <f t="shared" si="5"/>
        <v>21114.021300843753</v>
      </c>
      <c r="L36" s="21">
        <f t="shared" si="5"/>
        <v>21747.441925711108</v>
      </c>
    </row>
    <row r="37" spans="2:12">
      <c r="B37" s="18" t="s">
        <v>27</v>
      </c>
      <c r="C37" s="68">
        <v>-3.880000114440918E-2</v>
      </c>
      <c r="D37" s="68">
        <v>3.4600000828504562E-2</v>
      </c>
      <c r="E37" s="68">
        <v>4.9200002104043961E-2</v>
      </c>
      <c r="F37" s="27">
        <f>C6</f>
        <v>2.9999999329447746E-2</v>
      </c>
      <c r="G37" s="27">
        <f>C6</f>
        <v>2.9999999329447746E-2</v>
      </c>
      <c r="H37" s="27">
        <f>C6</f>
        <v>2.9999999329447746E-2</v>
      </c>
      <c r="I37" s="27">
        <f>C6</f>
        <v>2.9999999329447746E-2</v>
      </c>
      <c r="J37" s="27">
        <f>C6</f>
        <v>2.9999999329447746E-2</v>
      </c>
      <c r="K37" s="27">
        <f>C6</f>
        <v>2.9999999329447746E-2</v>
      </c>
      <c r="L37" s="27">
        <f>C6</f>
        <v>2.9999999329447746E-2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1119.209978441387</v>
      </c>
      <c r="D39" s="21">
        <f>D36*C7</f>
        <v>1157.9346446227248</v>
      </c>
      <c r="E39" s="21">
        <f>E36*C7</f>
        <v>1214.9050315745023</v>
      </c>
      <c r="F39" s="21">
        <f>F36*C7</f>
        <v>1251.3521817070825</v>
      </c>
      <c r="G39" s="21">
        <f>G36*C7</f>
        <v>1288.8927463192001</v>
      </c>
      <c r="H39" s="21">
        <f>H36*C7</f>
        <v>1327.5595278445089</v>
      </c>
      <c r="I39" s="21">
        <f>I36*C7</f>
        <v>1367.3863127896486</v>
      </c>
      <c r="J39" s="21">
        <f>J36*C7</f>
        <v>1408.4079012564398</v>
      </c>
      <c r="K39" s="21">
        <f>K36*C7</f>
        <v>1450.6601373497283</v>
      </c>
      <c r="L39" s="21">
        <f>L36*C7</f>
        <v>1494.1799404974795</v>
      </c>
    </row>
    <row r="40" spans="2:12">
      <c r="B40" s="18"/>
      <c r="C40" s="20">
        <f>(C39-L19)/L19</f>
        <v>5.8119900039734755</v>
      </c>
      <c r="D40" s="20">
        <f>(D39-C39)/C39</f>
        <v>3.4600000828500302E-2</v>
      </c>
      <c r="E40" s="20">
        <f t="shared" ref="E40:L40" si="6">(E39-D39)/D39</f>
        <v>4.920000210403902E-2</v>
      </c>
      <c r="F40" s="20">
        <f t="shared" si="6"/>
        <v>2.9999999329449811E-2</v>
      </c>
      <c r="G40" s="20">
        <f t="shared" si="6"/>
        <v>2.9999999329449526E-2</v>
      </c>
      <c r="H40" s="20">
        <f t="shared" si="6"/>
        <v>2.999999932944987E-2</v>
      </c>
      <c r="I40" s="20">
        <f t="shared" si="6"/>
        <v>2.9999999329449578E-2</v>
      </c>
      <c r="J40" s="20">
        <f t="shared" si="6"/>
        <v>2.9999999329451896E-2</v>
      </c>
      <c r="K40" s="20">
        <f t="shared" si="6"/>
        <v>2.9999999329452284E-2</v>
      </c>
      <c r="L40" s="20">
        <f t="shared" si="6"/>
        <v>2.9999999329449623E-2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1083.2656765123577</v>
      </c>
      <c r="D42" s="21">
        <f>D39*C8</f>
        <v>1120.7466698171713</v>
      </c>
      <c r="E42" s="21">
        <f>E39*C8</f>
        <v>1175.8874083302705</v>
      </c>
      <c r="F42" s="21">
        <f>F39*C8</f>
        <v>1211.1640297916872</v>
      </c>
      <c r="G42" s="21">
        <f>G39*C8</f>
        <v>1247.4989498732909</v>
      </c>
      <c r="H42" s="21">
        <f>H39*C8</f>
        <v>1284.9239175329792</v>
      </c>
      <c r="I42" s="21">
        <f>I39*C8</f>
        <v>1323.4716341973624</v>
      </c>
      <c r="J42" s="21">
        <f>J39*C8</f>
        <v>1363.1757823358319</v>
      </c>
      <c r="K42" s="21">
        <f>K39*C8</f>
        <v>1404.0710548918323</v>
      </c>
      <c r="L42" s="21">
        <f>L39*C8</f>
        <v>1446.193185597087</v>
      </c>
    </row>
    <row r="43" spans="2:12">
      <c r="B43" s="18" t="s">
        <v>27</v>
      </c>
      <c r="C43" s="20">
        <f>(C42-L22)/L22</f>
        <v>-1.5560341359523979</v>
      </c>
      <c r="D43" s="20">
        <f>(D42-C42)/C42</f>
        <v>3.4600000828500413E-2</v>
      </c>
      <c r="E43" s="20">
        <f t="shared" ref="E43:L43" si="7">(E42-D42)/D42</f>
        <v>4.9200002104038722E-2</v>
      </c>
      <c r="F43" s="20">
        <f t="shared" si="7"/>
        <v>2.9999999329449863E-2</v>
      </c>
      <c r="G43" s="20">
        <f t="shared" si="7"/>
        <v>2.9999999329449311E-2</v>
      </c>
      <c r="H43" s="20">
        <f t="shared" si="7"/>
        <v>2.9999999329449963E-2</v>
      </c>
      <c r="I43" s="20">
        <f t="shared" si="7"/>
        <v>2.9999999329449644E-2</v>
      </c>
      <c r="J43" s="20">
        <f t="shared" si="7"/>
        <v>2.9999999329451885E-2</v>
      </c>
      <c r="K43" s="20">
        <f t="shared" si="7"/>
        <v>2.9999999329452222E-2</v>
      </c>
      <c r="L43" s="20">
        <f t="shared" si="7"/>
        <v>2.9999999329449682E-2</v>
      </c>
    </row>
    <row r="45" spans="2:12">
      <c r="B45" s="18" t="s">
        <v>47</v>
      </c>
      <c r="C45" s="21">
        <f>L25*(1+C46)</f>
        <v>902.84019572304646</v>
      </c>
      <c r="D45" s="21">
        <f>C45*(1+D46)</f>
        <v>911.86859747847359</v>
      </c>
      <c r="E45" s="21">
        <f t="shared" ref="E45:L45" si="8">D45*(1+E46)</f>
        <v>920.98728324943784</v>
      </c>
      <c r="F45" s="21">
        <f t="shared" si="8"/>
        <v>930.19715587607334</v>
      </c>
      <c r="G45" s="21">
        <f t="shared" si="8"/>
        <v>939.49912722691602</v>
      </c>
      <c r="H45" s="21">
        <f t="shared" si="8"/>
        <v>948.89411828918833</v>
      </c>
      <c r="I45" s="21">
        <f t="shared" si="8"/>
        <v>958.38305925998304</v>
      </c>
      <c r="J45" s="21">
        <f t="shared" si="8"/>
        <v>967.96688963836505</v>
      </c>
      <c r="K45" s="21">
        <f t="shared" si="8"/>
        <v>977.64655831838866</v>
      </c>
      <c r="L45" s="21">
        <f t="shared" si="8"/>
        <v>987.42302368304934</v>
      </c>
    </row>
    <row r="46" spans="2:12">
      <c r="B46" s="18" t="s">
        <v>27</v>
      </c>
      <c r="C46" s="20">
        <f>C10</f>
        <v>9.9999997764825821E-3</v>
      </c>
      <c r="D46" s="20">
        <f>C10</f>
        <v>9.9999997764825821E-3</v>
      </c>
      <c r="E46" s="20">
        <f>C10</f>
        <v>9.9999997764825821E-3</v>
      </c>
      <c r="F46" s="20">
        <f>C10</f>
        <v>9.9999997764825821E-3</v>
      </c>
      <c r="G46" s="20">
        <f>C10</f>
        <v>9.9999997764825821E-3</v>
      </c>
      <c r="H46" s="20">
        <f>C10</f>
        <v>9.9999997764825821E-3</v>
      </c>
      <c r="I46" s="20">
        <f>C10</f>
        <v>9.9999997764825821E-3</v>
      </c>
      <c r="J46" s="20">
        <f>C10</f>
        <v>9.9999997764825821E-3</v>
      </c>
      <c r="K46" s="20">
        <f>C10</f>
        <v>9.9999997764825821E-3</v>
      </c>
      <c r="L46" s="20">
        <f>C10</f>
        <v>9.9999997764825821E-3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1.0769979383841939</v>
      </c>
      <c r="D51" s="61">
        <f>POWER((1+C4),2)</f>
        <v>1.1599245592838039</v>
      </c>
      <c r="E51" s="61">
        <f>POWER((1+C4),3)</f>
        <v>1.2492363590298514</v>
      </c>
      <c r="F51" s="61">
        <f>POWER((1+C4),4)</f>
        <v>1.3454249832297267</v>
      </c>
      <c r="G51" s="61">
        <f>POWER((1+C4),5)</f>
        <v>1.4490199331890043</v>
      </c>
      <c r="H51" s="61">
        <f>POWER((1+C4),6)</f>
        <v>1.5605914807221599</v>
      </c>
      <c r="I51" s="61">
        <f>POWER((1+C4),7)</f>
        <v>1.6807538073977029</v>
      </c>
      <c r="J51" s="61">
        <f>POWER((1+C4),8)</f>
        <v>1.8101683854987103</v>
      </c>
      <c r="K51" s="61">
        <f>POWER((1+C4),9)</f>
        <v>1.9495476193103558</v>
      </c>
      <c r="L51" s="61">
        <f>POWER((1+C4),10)</f>
        <v>2.0996587667790663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1005.8196380000199</v>
      </c>
      <c r="D53" s="21">
        <f t="shared" si="9"/>
        <v>966.22376071524604</v>
      </c>
      <c r="E53" s="21">
        <f t="shared" si="9"/>
        <v>941.28496967816147</v>
      </c>
      <c r="F53" s="21">
        <f t="shared" si="9"/>
        <v>900.2092609312615</v>
      </c>
      <c r="G53" s="21">
        <f t="shared" si="9"/>
        <v>860.92601026391276</v>
      </c>
      <c r="H53" s="21">
        <f t="shared" si="9"/>
        <v>823.35699855184635</v>
      </c>
      <c r="I53" s="21">
        <f t="shared" si="9"/>
        <v>787.42741998989277</v>
      </c>
      <c r="J53" s="21">
        <f t="shared" si="9"/>
        <v>753.06573314187574</v>
      </c>
      <c r="K53" s="21">
        <f t="shared" si="9"/>
        <v>720.20351849036467</v>
      </c>
      <c r="L53" s="21">
        <f t="shared" si="9"/>
        <v>688.77534220266978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2.2613281631313535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13577.359943415409</v>
      </c>
    </row>
    <row r="60" spans="2:12" ht="15" thickBot="1">
      <c r="B60" s="5" t="s">
        <v>41</v>
      </c>
      <c r="C60" s="23">
        <f>C59/C55</f>
        <v>6004.1528535222787</v>
      </c>
    </row>
    <row r="61" spans="2:12" ht="15" thickTop="1"/>
    <row r="62" spans="2:12" ht="14.5" customHeight="1" thickBot="1">
      <c r="B62" s="3" t="s">
        <v>43</v>
      </c>
      <c r="C62" s="71">
        <f>(SUM(C53:L53)+C59)</f>
        <v>22024.652595380659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143.92950593034638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12787.127968359453</v>
      </c>
    </row>
    <row r="70" spans="2:12" ht="15" thickBot="1">
      <c r="B70" s="5" t="s">
        <v>41</v>
      </c>
      <c r="C70" s="23">
        <f>C69/C55</f>
        <v>5654.6980561426617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14101.990708107911</v>
      </c>
    </row>
    <row r="73" spans="2:12" ht="15" thickTop="1"/>
    <row r="74" spans="2:12" ht="18.5">
      <c r="B74" s="69" t="s">
        <v>42</v>
      </c>
      <c r="C74" s="70">
        <f>C72/(C11/1000000)</f>
        <v>92.155485606978644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6.7600002288818359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5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80.752943910624666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3.1800000667572021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3.1800000667572021</v>
      </c>
    </row>
    <row r="7" spans="2:16" ht="15" thickBot="1">
      <c r="B7" s="89" t="s">
        <v>121</v>
      </c>
      <c r="C7" s="90">
        <f>P6*(1+P7)</f>
        <v>3.2754000666275669</v>
      </c>
      <c r="D7" s="90">
        <f>C7*(1+P7)</f>
        <v>3.3736620664300774</v>
      </c>
      <c r="E7" s="90">
        <f>D7*(1+P7)</f>
        <v>3.4748719261607732</v>
      </c>
      <c r="F7" s="90">
        <f>E7*(1+P7)</f>
        <v>3.5791180816155177</v>
      </c>
      <c r="G7" s="90">
        <f>F7*(1+P7)</f>
        <v>3.686491621664008</v>
      </c>
      <c r="H7" s="90">
        <f>G7*(1+P7)</f>
        <v>3.7970863678419535</v>
      </c>
      <c r="I7" s="90">
        <f>H7*(1+P7)</f>
        <v>3.9109989563310723</v>
      </c>
      <c r="J7" s="90">
        <f>I7*(1+P7)</f>
        <v>4.0283289223984822</v>
      </c>
      <c r="K7" s="90">
        <f>J7*(1+P7)</f>
        <v>4.1491787873692383</v>
      </c>
      <c r="L7" s="90">
        <f>K7*(1+P7)</f>
        <v>4.2736541482080854</v>
      </c>
      <c r="M7" s="159">
        <f>L7*(1+P7)/(P8-P7)</f>
        <v>93.660782968824819</v>
      </c>
      <c r="N7" s="160"/>
      <c r="O7" s="88" t="s">
        <v>122</v>
      </c>
      <c r="P7" s="104">
        <v>2.9999999329447746E-2</v>
      </c>
    </row>
    <row r="8" spans="2:16" ht="15" thickBot="1">
      <c r="B8" s="89" t="s">
        <v>123</v>
      </c>
      <c r="C8" s="90">
        <f>C7/(1+P8)</f>
        <v>3.041231510193624</v>
      </c>
      <c r="D8" s="90">
        <f>D7/(1+P8)^2</f>
        <v>2.908518523405661</v>
      </c>
      <c r="E8" s="90">
        <f>E7/(1+P8)^3</f>
        <v>2.7815968539847304</v>
      </c>
      <c r="F8" s="90">
        <f>F7/(1+P8)^4</f>
        <v>2.6602137809450719</v>
      </c>
      <c r="G8" s="90">
        <f>G7/(1+P8)^5</f>
        <v>2.5441276115165561</v>
      </c>
      <c r="H8" s="90">
        <f>H7/(1+P8)^6</f>
        <v>2.4331071998963223</v>
      </c>
      <c r="I8" s="90">
        <f>I7/(1+P8)^7</f>
        <v>2.326931487001326</v>
      </c>
      <c r="J8" s="90">
        <f>J7/(1+P8)^8</f>
        <v>2.2253890603048267</v>
      </c>
      <c r="K8" s="90">
        <f>K7/(1+P8)^9</f>
        <v>2.1282777328809162</v>
      </c>
      <c r="L8" s="90">
        <f>L7/(1+P8)^10</f>
        <v>2.0354041408185504</v>
      </c>
      <c r="M8" s="159">
        <f>M7/POWER((1+P8),10)</f>
        <v>44.607621224330096</v>
      </c>
      <c r="N8" s="160"/>
      <c r="O8" s="91" t="s">
        <v>124</v>
      </c>
      <c r="P8" s="105">
        <f>WACC!$C$25</f>
        <v>7.6997938384193873E-2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69.692419125277695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3.1800000667572021</v>
      </c>
    </row>
    <row r="16" spans="2:16" ht="15" thickBot="1">
      <c r="B16" s="89" t="s">
        <v>121</v>
      </c>
      <c r="C16" s="90">
        <f>P15*(1+P16)</f>
        <v>3.2992500739991768</v>
      </c>
      <c r="D16" s="90">
        <f>C16*(1+P16)</f>
        <v>3.4229719566904278</v>
      </c>
      <c r="E16" s="90">
        <f>D16*(1+P16)</f>
        <v>3.55133341016696</v>
      </c>
      <c r="F16" s="90">
        <f>E16*(1+P16)</f>
        <v>3.6845084183401338</v>
      </c>
      <c r="G16" s="90">
        <f>F16*(1+P16)</f>
        <v>3.8226774895182447</v>
      </c>
      <c r="H16" s="90">
        <f>G16*(1+P16)</f>
        <v>3.9660279010714223</v>
      </c>
      <c r="I16" s="90">
        <f>H16*(1+P16)</f>
        <v>4.1147539532714559</v>
      </c>
      <c r="J16" s="90">
        <f>I16*(1+P16)</f>
        <v>4.2690572326506171</v>
      </c>
      <c r="K16" s="90">
        <f>J16*(1+P16)</f>
        <v>4.4291468852364257</v>
      </c>
      <c r="L16" s="90">
        <f>K16*(1+P16)</f>
        <v>4.5952399000327562</v>
      </c>
      <c r="M16" s="159">
        <f>L16*(1+P16)/(P17-P16)</f>
        <v>120.70406147836759</v>
      </c>
      <c r="N16" s="160"/>
      <c r="O16" s="88" t="s">
        <v>122</v>
      </c>
      <c r="P16" s="104">
        <v>3.7500001490116119E-2</v>
      </c>
    </row>
    <row r="17" spans="2:16" ht="15" thickBot="1">
      <c r="B17" s="89" t="s">
        <v>123</v>
      </c>
      <c r="C17" s="90">
        <f>C16/(1+P17)</f>
        <v>3.0633764062250801</v>
      </c>
      <c r="D17" s="90">
        <f>D16/(1+P17)^2</f>
        <v>2.9510298142182259</v>
      </c>
      <c r="E17" s="90">
        <f>E16/(1+P17)^3</f>
        <v>2.8428034330708289</v>
      </c>
      <c r="F17" s="90">
        <f>F16/(1+P17)^4</f>
        <v>2.7385461577317862</v>
      </c>
      <c r="G17" s="90">
        <f>G16/(1+P17)^5</f>
        <v>2.6381124247927352</v>
      </c>
      <c r="H17" s="90">
        <f>H16/(1+P17)^6</f>
        <v>2.5413620092531519</v>
      </c>
      <c r="I17" s="90">
        <f>I16/(1+P17)^7</f>
        <v>2.4481598287391693</v>
      </c>
      <c r="J17" s="90">
        <f>J16/(1+P17)^8</f>
        <v>2.3583757549022017</v>
      </c>
      <c r="K17" s="90">
        <f>K16/(1+P17)^9</f>
        <v>2.271884431734585</v>
      </c>
      <c r="L17" s="90">
        <f>L16/(1+P17)^10</f>
        <v>2.1885651005482072</v>
      </c>
      <c r="M17" s="159">
        <f>M16/POWER((1+P17),10)</f>
        <v>57.487465767369002</v>
      </c>
      <c r="N17" s="160"/>
      <c r="O17" s="91" t="s">
        <v>124</v>
      </c>
      <c r="P17" s="105">
        <f>WACC!$C$25</f>
        <v>7.6997938384193873E-2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83.529681128584997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3.1800000667572021</v>
      </c>
    </row>
    <row r="25" spans="2:16" ht="15" thickBot="1">
      <c r="B25" s="89" t="s">
        <v>121</v>
      </c>
      <c r="C25" s="90">
        <f>P24*(1+P25)</f>
        <v>3.3231000754475595</v>
      </c>
      <c r="D25" s="90">
        <f>C25*(1+P25)</f>
        <v>3.4726395847848686</v>
      </c>
      <c r="E25" s="90">
        <f>D25*(1+P25)</f>
        <v>3.628908372309755</v>
      </c>
      <c r="F25" s="90">
        <f>E25*(1+P25)</f>
        <v>3.7922092555526956</v>
      </c>
      <c r="G25" s="90">
        <f>F25*(1+P25)</f>
        <v>3.9628586788335727</v>
      </c>
      <c r="H25" s="90">
        <f>G25*(1+P25)</f>
        <v>4.141187326467227</v>
      </c>
      <c r="I25" s="90">
        <f>H25*(1+P25)</f>
        <v>4.3275407635632783</v>
      </c>
      <c r="J25" s="90">
        <f>I25*(1+P25)</f>
        <v>4.522280105661876</v>
      </c>
      <c r="K25" s="90">
        <f>J25*(1+P25)</f>
        <v>4.7257827185031349</v>
      </c>
      <c r="L25" s="90">
        <f>K25*(1+P25)</f>
        <v>4.9384429492861317</v>
      </c>
      <c r="M25" s="159">
        <f>L25*(1+P25)/(P26-P25)</f>
        <v>161.28142748651379</v>
      </c>
      <c r="N25" s="160"/>
      <c r="O25" s="88" t="s">
        <v>122</v>
      </c>
      <c r="P25" s="104">
        <v>4.5000001788139343E-2</v>
      </c>
    </row>
    <row r="26" spans="2:16" ht="15" thickBot="1">
      <c r="B26" s="89" t="s">
        <v>123</v>
      </c>
      <c r="C26" s="90">
        <f>C25/(1+P26)</f>
        <v>3.0855212967567756</v>
      </c>
      <c r="D26" s="90">
        <f>D25/(1+P26)^2</f>
        <v>2.9938495197731352</v>
      </c>
      <c r="E26" s="90">
        <f>E25/(1+P26)^3</f>
        <v>2.9049013391892866</v>
      </c>
      <c r="F26" s="90">
        <f>F25/(1+P26)^4</f>
        <v>2.8185958361271073</v>
      </c>
      <c r="G26" s="90">
        <f>G25/(1+P26)^5</f>
        <v>2.7348544958329999</v>
      </c>
      <c r="H26" s="90">
        <f>H25/(1+P26)^6</f>
        <v>2.6536011362505358</v>
      </c>
      <c r="I26" s="90">
        <f>I25/(1+P26)^7</f>
        <v>2.5747618387154407</v>
      </c>
      <c r="J26" s="90">
        <f>J25/(1+P26)^8</f>
        <v>2.4982648807094101</v>
      </c>
      <c r="K26" s="90">
        <f>K25/(1+P26)^9</f>
        <v>2.4240406706120088</v>
      </c>
      <c r="L26" s="90">
        <f>L25/(1+P26)^10</f>
        <v>2.352021684391044</v>
      </c>
      <c r="M26" s="159">
        <f>M25/POWER((1+P26),10)</f>
        <v>76.813161280451212</v>
      </c>
      <c r="N26" s="160"/>
      <c r="O26" s="91" t="s">
        <v>124</v>
      </c>
      <c r="P26" s="105">
        <f>WACC!$C$25</f>
        <v>7.6997938384193873E-2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103.853573978809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10022.400390625</v>
      </c>
      <c r="D3" s="110">
        <v>10889.5</v>
      </c>
      <c r="E3" s="110">
        <v>11338.599609375</v>
      </c>
      <c r="F3" s="110">
        <v>11171.7998046875</v>
      </c>
      <c r="G3" s="110">
        <v>11593.5</v>
      </c>
      <c r="H3" s="110">
        <v>12966.599609375</v>
      </c>
      <c r="I3" s="110">
        <v>13982.400390625</v>
      </c>
      <c r="J3" s="110">
        <v>12912.900390625</v>
      </c>
      <c r="K3" s="110">
        <v>12750</v>
      </c>
      <c r="L3" s="110">
        <v>15281.2998046875</v>
      </c>
      <c r="M3" s="110">
        <v>16947.400390625</v>
      </c>
      <c r="Q3" s="107"/>
    </row>
    <row r="4" spans="2:17">
      <c r="B4" s="18" t="s">
        <v>27</v>
      </c>
      <c r="C4" s="113"/>
      <c r="D4" s="121">
        <f t="shared" ref="D4:M4" si="0">(D3-C3)/C3</f>
        <v>8.6516161356523832E-2</v>
      </c>
      <c r="E4" s="121">
        <f t="shared" si="0"/>
        <v>4.1241527101795308E-2</v>
      </c>
      <c r="F4" s="121">
        <f t="shared" si="0"/>
        <v>-1.4710794139832428E-2</v>
      </c>
      <c r="G4" s="121">
        <f t="shared" si="0"/>
        <v>3.7746844974393623E-2</v>
      </c>
      <c r="H4" s="121">
        <f t="shared" si="0"/>
        <v>0.11843702155302541</v>
      </c>
      <c r="I4" s="121">
        <f t="shared" si="0"/>
        <v>7.8339797005497452E-2</v>
      </c>
      <c r="J4" s="121">
        <f t="shared" si="0"/>
        <v>-7.6489012624547964E-2</v>
      </c>
      <c r="K4" s="121">
        <f t="shared" si="0"/>
        <v>-1.2615321554193095E-2</v>
      </c>
      <c r="L4" s="121">
        <f t="shared" si="0"/>
        <v>0.19853331801470589</v>
      </c>
      <c r="M4" s="121">
        <f t="shared" si="0"/>
        <v>0.10902872185168619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883.79998779296875</v>
      </c>
      <c r="D6" s="110">
        <v>490.29998779296875</v>
      </c>
      <c r="E6" s="110">
        <v>760.9000244140625</v>
      </c>
      <c r="F6" s="110">
        <v>903.79998779296875</v>
      </c>
      <c r="G6" s="110">
        <v>968</v>
      </c>
      <c r="H6" s="110">
        <v>1227.300048828125</v>
      </c>
      <c r="I6" s="110">
        <v>603.4000244140625</v>
      </c>
      <c r="J6" s="110">
        <v>952.4000244140625</v>
      </c>
      <c r="K6" s="110">
        <v>1129.800048828125</v>
      </c>
      <c r="L6" s="110">
        <v>1538.300048828125</v>
      </c>
      <c r="M6" s="110">
        <v>164.30000305175781</v>
      </c>
      <c r="Q6" s="107"/>
    </row>
    <row r="7" spans="2:17">
      <c r="B7" s="18" t="s">
        <v>27</v>
      </c>
      <c r="C7" s="113"/>
      <c r="D7" s="121">
        <f t="shared" ref="D7" si="1">(D6-C6)/C6</f>
        <v>-0.4452364849909658</v>
      </c>
      <c r="E7" s="121">
        <f t="shared" ref="E7" si="2">(E6-D6)/D6</f>
        <v>0.55190708414897183</v>
      </c>
      <c r="F7" s="121">
        <f t="shared" ref="F7" si="3">(F6-E6)/E6</f>
        <v>0.18780386226028475</v>
      </c>
      <c r="G7" s="121">
        <f t="shared" ref="G7" si="4">(G6-F6)/F6</f>
        <v>7.1033428937971418E-2</v>
      </c>
      <c r="H7" s="121">
        <f t="shared" ref="H7" si="5">(H6-G6)/G6</f>
        <v>0.26787195126872415</v>
      </c>
      <c r="I7" s="121">
        <f t="shared" ref="I7" si="6">(I6-H6)/H6</f>
        <v>-0.50835166592699566</v>
      </c>
      <c r="J7" s="121">
        <f t="shared" ref="J7" si="7">(J6-I6)/I6</f>
        <v>0.57838910487101747</v>
      </c>
      <c r="K7" s="121">
        <f t="shared" ref="K7" si="8">(K6-J6)/J6</f>
        <v>0.18626629553396254</v>
      </c>
      <c r="L7" s="121">
        <f t="shared" ref="L7" si="9">(L6-K6)/K6</f>
        <v>0.36156840356283498</v>
      </c>
      <c r="M7" s="121">
        <f t="shared" ref="M7" si="10">(M6-L6)/L6</f>
        <v>-0.89319378675381111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1157.801025390625</v>
      </c>
      <c r="D9" s="110">
        <v>1196.801025390625</v>
      </c>
      <c r="E9" s="110">
        <v>1698.198974609375</v>
      </c>
      <c r="F9" s="110">
        <v>1730</v>
      </c>
      <c r="G9" s="110">
        <v>1808.6009521484375</v>
      </c>
      <c r="H9" s="110">
        <v>2214.199951171875</v>
      </c>
      <c r="I9" s="110">
        <v>1737.801025390625</v>
      </c>
      <c r="J9" s="110">
        <v>1902.800048828125</v>
      </c>
      <c r="K9" s="110">
        <v>2013.9000244140625</v>
      </c>
      <c r="L9" s="110">
        <v>2271.60107421875</v>
      </c>
      <c r="M9" s="110">
        <v>893.90118408203125</v>
      </c>
      <c r="Q9" s="107"/>
    </row>
    <row r="10" spans="2:17">
      <c r="B10" s="18" t="s">
        <v>27</v>
      </c>
      <c r="C10" s="113"/>
      <c r="D10" s="121">
        <f t="shared" ref="D10" si="11">(D9-C9)/C9</f>
        <v>3.368454436015187E-2</v>
      </c>
      <c r="E10" s="121">
        <f t="shared" ref="E10" si="12">(E9-D9)/D9</f>
        <v>0.41894846226012894</v>
      </c>
      <c r="F10" s="121">
        <f t="shared" ref="F10" si="13">(F9-E9)/E9</f>
        <v>1.8726324692275753E-2</v>
      </c>
      <c r="G10" s="121">
        <f t="shared" ref="G10" si="14">(G9-F9)/F9</f>
        <v>4.5434076386380057E-2</v>
      </c>
      <c r="H10" s="121">
        <f t="shared" ref="H10" si="15">(H9-G9)/G9</f>
        <v>0.22426118848473806</v>
      </c>
      <c r="I10" s="121">
        <f t="shared" ref="I10" si="16">(I9-H9)/H9</f>
        <v>-0.21515623533868869</v>
      </c>
      <c r="J10" s="121">
        <f t="shared" ref="J10" si="17">(J9-I9)/I9</f>
        <v>9.4947016963815439E-2</v>
      </c>
      <c r="K10" s="121">
        <f t="shared" ref="K10" si="18">(K9-J9)/J9</f>
        <v>5.8387624939551956E-2</v>
      </c>
      <c r="L10" s="121">
        <f t="shared" ref="L10" si="19">(L9-K9)/K9</f>
        <v>0.12796119304862991</v>
      </c>
      <c r="M10" s="121">
        <f t="shared" ref="M10" si="20">(M9-L9)/L9</f>
        <v>-0.6064884832872951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166.70100402832031</v>
      </c>
      <c r="D12" s="110">
        <v>158.7760009765625</v>
      </c>
      <c r="E12" s="110">
        <v>159.73699951171875</v>
      </c>
      <c r="F12" s="110">
        <v>152.70599365234375</v>
      </c>
      <c r="G12" s="110">
        <v>148.20700073242188</v>
      </c>
      <c r="H12" s="110">
        <v>152.44900512695313</v>
      </c>
      <c r="I12" s="110">
        <v>156.77999877929688</v>
      </c>
      <c r="J12" s="110">
        <v>156.38099670410156</v>
      </c>
      <c r="K12" s="110">
        <v>162.427001953125</v>
      </c>
      <c r="L12" s="110">
        <v>165.02400207519531</v>
      </c>
      <c r="M12" s="110">
        <v>156.55299377441406</v>
      </c>
      <c r="Q12" s="107"/>
    </row>
    <row r="13" spans="2:17">
      <c r="B13" s="18" t="s">
        <v>27</v>
      </c>
      <c r="C13" s="113"/>
      <c r="D13" s="121">
        <f t="shared" ref="D13" si="21">(D12-C12)/C12</f>
        <v>-4.7540223875385125E-2</v>
      </c>
      <c r="E13" s="121">
        <f t="shared" ref="E13" si="22">(E12-D12)/D12</f>
        <v>6.0525427598979737E-3</v>
      </c>
      <c r="F13" s="121">
        <f t="shared" ref="F13" si="23">(F12-E12)/E12</f>
        <v>-4.4016138282722501E-2</v>
      </c>
      <c r="G13" s="121">
        <f t="shared" ref="G13" si="24">(G12-F12)/F12</f>
        <v>-2.9461796569455224E-2</v>
      </c>
      <c r="H13" s="121">
        <f t="shared" ref="H13" si="25">(H12-G12)/G12</f>
        <v>2.8622159368773072E-2</v>
      </c>
      <c r="I13" s="121">
        <f t="shared" ref="I13" si="26">(I12-H12)/H12</f>
        <v>2.8409458288934611E-2</v>
      </c>
      <c r="J13" s="121">
        <f t="shared" ref="J13" si="27">(J12-I12)/I12</f>
        <v>-2.5449807265083466E-3</v>
      </c>
      <c r="K13" s="121">
        <f t="shared" ref="K13" si="28">(K12-J12)/J12</f>
        <v>3.8662020171565052E-2</v>
      </c>
      <c r="L13" s="121">
        <f t="shared" ref="L13" si="29">(L12-K12)/K12</f>
        <v>1.5988721646292416E-2</v>
      </c>
      <c r="M13" s="121">
        <f t="shared" ref="M13" si="30">(M12-L12)/L12</f>
        <v>-5.1331977132158882E-2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5.3000001907348633</v>
      </c>
      <c r="D15" s="110">
        <v>3.0899999141693115</v>
      </c>
      <c r="E15" s="110">
        <v>4.7600002288818359</v>
      </c>
      <c r="F15" s="110">
        <v>5.7899999618530273</v>
      </c>
      <c r="G15" s="110">
        <v>6.5300002098083496</v>
      </c>
      <c r="H15" s="110">
        <v>8.0500001907348633</v>
      </c>
      <c r="I15" s="110">
        <v>3.8499999046325684</v>
      </c>
      <c r="J15" s="110">
        <v>6.1100001335144043</v>
      </c>
      <c r="K15" s="110">
        <v>7.4600000381469727</v>
      </c>
      <c r="L15" s="110">
        <v>10.159999847412109</v>
      </c>
      <c r="M15" s="110">
        <v>6.7600002288818359</v>
      </c>
      <c r="Q15" s="107"/>
    </row>
    <row r="16" spans="2:17">
      <c r="B16" s="18" t="s">
        <v>27</v>
      </c>
      <c r="D16" s="121">
        <f t="shared" ref="D16" si="31">(D15-C15)/C15</f>
        <v>-0.41698116925145379</v>
      </c>
      <c r="E16" s="121">
        <f t="shared" ref="E16" si="32">(E15-D15)/D15</f>
        <v>0.54045319129449521</v>
      </c>
      <c r="F16" s="121">
        <f t="shared" ref="F16" si="33">(F15-E15)/E15</f>
        <v>0.21638648811854044</v>
      </c>
      <c r="G16" s="121">
        <f t="shared" ref="G16" si="34">(G15-F15)/F15</f>
        <v>0.12780660670652103</v>
      </c>
      <c r="H16" s="121">
        <f t="shared" ref="H16" si="35">(H15-G15)/G15</f>
        <v>0.23277181195850538</v>
      </c>
      <c r="I16" s="121">
        <f t="shared" ref="I16" si="36">(I15-H15)/H15</f>
        <v>-0.52173915361347145</v>
      </c>
      <c r="J16" s="121">
        <f t="shared" ref="J16" si="37">(J15-I15)/I15</f>
        <v>0.58701306100357586</v>
      </c>
      <c r="K16" s="121">
        <f t="shared" ref="K16" si="38">(K15-J15)/J15</f>
        <v>0.22094924306590252</v>
      </c>
      <c r="L16" s="121">
        <f t="shared" ref="L16" si="39">(L15-K15)/K15</f>
        <v>0.36193026748774759</v>
      </c>
      <c r="M16" s="121">
        <f t="shared" ref="M16" si="40">(M15-L15)/L15</f>
        <v>-0.33464563677097886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602.9000244140625</v>
      </c>
      <c r="D20" s="128">
        <v>531.70001220703125</v>
      </c>
      <c r="E20" s="128">
        <v>1020.2999877929688</v>
      </c>
      <c r="F20" s="128">
        <v>900</v>
      </c>
      <c r="G20" s="128">
        <v>849.0999755859375</v>
      </c>
      <c r="H20" s="128">
        <v>276.29998779296875</v>
      </c>
      <c r="I20" s="128">
        <v>814</v>
      </c>
      <c r="J20" s="128">
        <v>1181.0999755859375</v>
      </c>
      <c r="K20" s="128">
        <v>1693.9000244140625</v>
      </c>
      <c r="L20" s="128">
        <v>152.39999389648438</v>
      </c>
      <c r="M20" s="128">
        <v>-1948.199951171875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0.91893918444314249</v>
      </c>
      <c r="F21" s="131">
        <f t="shared" ref="F21" si="42">(F20-E20)/E20</f>
        <v>-0.11790648753529064</v>
      </c>
      <c r="G21" s="131">
        <f t="shared" ref="G21" si="43">(G20-F20)/F20</f>
        <v>-5.6555582682291668E-2</v>
      </c>
      <c r="H21" s="131">
        <f t="shared" ref="H21" si="44">(H20-G20)/G20</f>
        <v>-0.67459663674786607</v>
      </c>
      <c r="I21" s="131">
        <f t="shared" ref="I21" si="45">(I20-H20)/H20</f>
        <v>1.9460732390981084</v>
      </c>
      <c r="J21" s="131">
        <f t="shared" ref="J21" si="46">(J20-I20)/I20</f>
        <v>0.45098277099009582</v>
      </c>
      <c r="K21" s="131">
        <f t="shared" ref="K21" si="47">(K20-J20)/J20</f>
        <v>0.43417158532555766</v>
      </c>
      <c r="L21" s="131">
        <f t="shared" ref="L21" si="48">(L20-K20)/K20</f>
        <v>-0.9100301129346775</v>
      </c>
      <c r="M21" s="131">
        <f t="shared" ref="M21" si="49">(M20-L20)/L20</f>
        <v>-13.78346475850366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304</v>
      </c>
      <c r="D23" s="130">
        <v>312.70001220703125</v>
      </c>
      <c r="E23" s="130">
        <v>321.29998779296875</v>
      </c>
      <c r="F23" s="130">
        <v>319.89999389648438</v>
      </c>
      <c r="G23" s="130">
        <v>330.89999389648438</v>
      </c>
      <c r="H23" s="130">
        <v>362.89999389648438</v>
      </c>
      <c r="I23" s="130">
        <v>384.89999389648438</v>
      </c>
      <c r="J23" s="130">
        <v>402</v>
      </c>
      <c r="K23" s="130">
        <v>431.79998779296875</v>
      </c>
      <c r="L23" s="130">
        <v>474.79998779296875</v>
      </c>
      <c r="M23" s="130">
        <v>465.79998779296875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2.861846120733964E-2</v>
      </c>
      <c r="E24" s="121">
        <f t="shared" ref="E24" si="51">(E23-D23)/D23</f>
        <v>2.7502319316328225E-2</v>
      </c>
      <c r="F24" s="121">
        <f t="shared" ref="F24" si="52">(F23-E23)/E23</f>
        <v>-4.3572796441762457E-3</v>
      </c>
      <c r="G24" s="121">
        <f t="shared" ref="G24" si="53">(G23-F23)/F23</f>
        <v>3.4385746201544082E-2</v>
      </c>
      <c r="H24" s="121">
        <f t="shared" ref="H24" si="54">(H23-G23)/G23</f>
        <v>9.6705955244020383E-2</v>
      </c>
      <c r="I24" s="121">
        <f t="shared" ref="I24" si="55">(I23-H23)/H23</f>
        <v>6.0622762110807381E-2</v>
      </c>
      <c r="J24" s="121">
        <f t="shared" ref="J24" si="56">(J23-I23)/I23</f>
        <v>4.44271404901984E-2</v>
      </c>
      <c r="K24" s="121">
        <f t="shared" ref="K24" si="57">(K23-J23)/J23</f>
        <v>7.412932286808159E-2</v>
      </c>
      <c r="L24" s="121">
        <f t="shared" ref="L24" si="58">(L23-K23)/K23</f>
        <v>9.9583143157977103E-2</v>
      </c>
      <c r="M24" s="121">
        <f t="shared" ref="M24" si="59">(M23-L23)/L23</f>
        <v>-1.8955350108231985E-2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4111.2998046875</v>
      </c>
      <c r="D28" s="110">
        <v>4016.60009765625</v>
      </c>
      <c r="E28" s="110">
        <v>3948.800048828125</v>
      </c>
      <c r="F28" s="110">
        <v>3662.10009765625</v>
      </c>
      <c r="G28" s="110">
        <v>4788.5</v>
      </c>
      <c r="H28" s="110">
        <v>4559</v>
      </c>
      <c r="I28" s="110">
        <v>4569.39990234375</v>
      </c>
      <c r="J28" s="110">
        <v>4456.60009765625</v>
      </c>
      <c r="K28" s="110">
        <v>6036</v>
      </c>
      <c r="L28" s="110">
        <v>8526.400390625</v>
      </c>
      <c r="M28" s="110">
        <v>7974.7001953125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-2.303400664755173E-2</v>
      </c>
      <c r="E29" s="121">
        <f t="shared" ref="E29" si="61">(E28-D28)/D28</f>
        <v>-1.6879959961084351E-2</v>
      </c>
      <c r="F29" s="121">
        <f t="shared" ref="F29" si="62">(F28-E28)/E28</f>
        <v>-7.2604322231245369E-2</v>
      </c>
      <c r="G29" s="121">
        <f t="shared" ref="G29" si="63">(G28-F28)/F28</f>
        <v>0.30758304587704954</v>
      </c>
      <c r="H29" s="121">
        <f t="shared" ref="H29" si="64">(H28-G28)/G28</f>
        <v>-4.7927325884932648E-2</v>
      </c>
      <c r="I29" s="121">
        <f t="shared" ref="I29" si="65">(I28-H28)/H28</f>
        <v>2.2811805974446149E-3</v>
      </c>
      <c r="J29" s="121">
        <f t="shared" ref="J29" si="66">(J28-I28)/I28</f>
        <v>-2.4685912176266821E-2</v>
      </c>
      <c r="K29" s="121">
        <f t="shared" ref="K29" si="67">(K28-J28)/J28</f>
        <v>0.35439569800628173</v>
      </c>
      <c r="L29" s="121">
        <f t="shared" ref="L29" si="68">(L28-K28)/K28</f>
        <v>0.41259118466285621</v>
      </c>
      <c r="M29" s="121">
        <f t="shared" ref="M29" si="69">(M28-L28)/L28</f>
        <v>-6.4704936437081792E-2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11732.7001953125</v>
      </c>
      <c r="D31" s="110">
        <v>12518.5</v>
      </c>
      <c r="E31" s="110">
        <v>11900.2998046875</v>
      </c>
      <c r="F31" s="110">
        <v>11465.7001953125</v>
      </c>
      <c r="G31" s="110">
        <v>10846.400390625</v>
      </c>
      <c r="H31" s="110">
        <v>14538.7001953125</v>
      </c>
      <c r="I31" s="110">
        <v>14838.599609375</v>
      </c>
      <c r="J31" s="110">
        <v>16140</v>
      </c>
      <c r="K31" s="110">
        <v>17530.30078125</v>
      </c>
      <c r="L31" s="110">
        <v>19653.599609375</v>
      </c>
      <c r="M31" s="110">
        <v>16988.599609375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6.6975188286277548E-2</v>
      </c>
      <c r="E32" s="121">
        <f t="shared" ref="E32" si="71">(E31-D31)/D31</f>
        <v>-4.9382928890242442E-2</v>
      </c>
      <c r="F32" s="121">
        <f t="shared" ref="F32" si="72">(F31-E31)/E31</f>
        <v>-3.652005550345986E-2</v>
      </c>
      <c r="G32" s="121">
        <f t="shared" ref="G32" si="73">(G31-F31)/F31</f>
        <v>-5.4013256420282742E-2</v>
      </c>
      <c r="H32" s="121">
        <f t="shared" ref="H32" si="74">(H31-G31)/G31</f>
        <v>0.34041706664995608</v>
      </c>
      <c r="I32" s="121">
        <f t="shared" ref="I32" si="75">(I31-H31)/H31</f>
        <v>2.0627663411010577E-2</v>
      </c>
      <c r="J32" s="121">
        <f t="shared" ref="J32" si="76">(J31-I31)/I31</f>
        <v>8.7703720356655329E-2</v>
      </c>
      <c r="K32" s="121">
        <f t="shared" ref="K32" si="77">(K31-J31)/J31</f>
        <v>8.6140073187732341E-2</v>
      </c>
      <c r="L32" s="121">
        <f t="shared" ref="L32" si="78">(L31-K31)/K31</f>
        <v>0.12112164272709061</v>
      </c>
      <c r="M32" s="121">
        <f t="shared" ref="M32" si="79">(M31-L31)/L31</f>
        <v>-0.1355985698787088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16535.10009765625</v>
      </c>
      <c r="E34" s="111">
        <f t="shared" ref="E34:M34" si="80">E28+E31</f>
        <v>15849.099853515625</v>
      </c>
      <c r="F34" s="111">
        <f t="shared" si="80"/>
        <v>15127.80029296875</v>
      </c>
      <c r="G34" s="111">
        <f t="shared" si="80"/>
        <v>15634.900390625</v>
      </c>
      <c r="H34" s="111">
        <f t="shared" si="80"/>
        <v>19097.7001953125</v>
      </c>
      <c r="I34" s="111">
        <f t="shared" si="80"/>
        <v>19407.99951171875</v>
      </c>
      <c r="J34" s="111">
        <f t="shared" si="80"/>
        <v>20596.60009765625</v>
      </c>
      <c r="K34" s="111">
        <f t="shared" si="80"/>
        <v>23566.30078125</v>
      </c>
      <c r="L34" s="111">
        <f t="shared" si="80"/>
        <v>28180</v>
      </c>
      <c r="M34" s="111">
        <f t="shared" si="80"/>
        <v>24963.2998046875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3074.699951171875</v>
      </c>
      <c r="D36" s="118">
        <v>3236</v>
      </c>
      <c r="E36" s="110">
        <v>2832</v>
      </c>
      <c r="F36" s="110">
        <v>2802.60009765625</v>
      </c>
      <c r="G36" s="110">
        <v>2807.5</v>
      </c>
      <c r="H36" s="110">
        <v>4391.5</v>
      </c>
      <c r="I36" s="110">
        <v>4001.60009765625</v>
      </c>
      <c r="J36" s="110">
        <v>4405.7001953125</v>
      </c>
      <c r="K36" s="110">
        <v>4558.2998046875</v>
      </c>
      <c r="L36" s="110">
        <v>8767.400390625</v>
      </c>
      <c r="M36" s="110">
        <v>6569.2001953125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5.2460419354626031E-2</v>
      </c>
      <c r="E37" s="121">
        <f t="shared" ref="E37" si="82">(E36-D36)/D36</f>
        <v>-0.12484548825710753</v>
      </c>
      <c r="F37" s="121">
        <f t="shared" ref="F37" si="83">(F36-E36)/E36</f>
        <v>-1.0381321449064266E-2</v>
      </c>
      <c r="G37" s="121">
        <f t="shared" ref="G37" si="84">(G36-F36)/F36</f>
        <v>1.7483416017317903E-3</v>
      </c>
      <c r="H37" s="121">
        <f t="shared" ref="H37" si="85">(H36-G36)/G36</f>
        <v>0.56420302760463048</v>
      </c>
      <c r="I37" s="121">
        <f t="shared" ref="I37" si="86">(I36-H36)/H36</f>
        <v>-8.8785130899180234E-2</v>
      </c>
      <c r="J37" s="121">
        <f t="shared" ref="J37" si="87">(J36-I36)/I36</f>
        <v>0.10098462809737853</v>
      </c>
      <c r="K37" s="121">
        <f t="shared" ref="K37" si="88">(K36-J36)/J36</f>
        <v>3.463685739155839E-2</v>
      </c>
      <c r="L37" s="121">
        <f t="shared" ref="L37" si="89">(L36-K36)/K36</f>
        <v>0.92339266092350858</v>
      </c>
      <c r="M37" s="121">
        <f t="shared" ref="M37" si="90">(M36-L36)/L36</f>
        <v>-0.25072428512139588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6042.2001953125</v>
      </c>
      <c r="D39" s="110">
        <v>6418.60009765625</v>
      </c>
      <c r="E39" s="110">
        <v>6505.2001953125</v>
      </c>
      <c r="F39" s="110">
        <v>6466</v>
      </c>
      <c r="G39" s="110">
        <v>6453.7998046875</v>
      </c>
      <c r="H39" s="110">
        <v>6401.2001953125</v>
      </c>
      <c r="I39" s="110">
        <v>7566.5</v>
      </c>
      <c r="J39" s="110">
        <v>7048.7001953125</v>
      </c>
      <c r="K39" s="110">
        <v>7941.60009765625</v>
      </c>
      <c r="L39" s="110">
        <v>7820.2001953125</v>
      </c>
      <c r="M39" s="110">
        <v>8679.900390625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6.2295172317487699E-2</v>
      </c>
      <c r="E40" s="121">
        <f t="shared" ref="E40" si="92">(E39-D39)/D39</f>
        <v>1.3492053771642823E-2</v>
      </c>
      <c r="F40" s="121">
        <f t="shared" ref="F40" si="93">(F39-E39)/E39</f>
        <v>-6.0259783151249942E-3</v>
      </c>
      <c r="G40" s="121">
        <f t="shared" ref="G40" si="94">(G39-F39)/F39</f>
        <v>-1.8868226589081349E-3</v>
      </c>
      <c r="H40" s="121">
        <f t="shared" ref="H40" si="95">(H39-G39)/G39</f>
        <v>-8.1501767899270824E-3</v>
      </c>
      <c r="I40" s="121">
        <f t="shared" ref="I40" si="96">(I39-H39)/H39</f>
        <v>0.18204395568519027</v>
      </c>
      <c r="J40" s="121">
        <f t="shared" ref="J40" si="97">(J39-I39)/I39</f>
        <v>-6.8433199588647325E-2</v>
      </c>
      <c r="K40" s="121">
        <f t="shared" ref="K40" si="98">(K39-J39)/J39</f>
        <v>0.12667582357064114</v>
      </c>
      <c r="L40" s="121">
        <f t="shared" ref="L40" si="99">(L39-K39)/K39</f>
        <v>-1.5286579637720354E-2</v>
      </c>
      <c r="M40" s="121">
        <f t="shared" ref="M40" si="100">(M39-L39)/L39</f>
        <v>0.1099332720187665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9654.60009765625</v>
      </c>
      <c r="E42" s="111">
        <f t="shared" ref="E42:M42" si="101">E36+E39</f>
        <v>9337.2001953125</v>
      </c>
      <c r="F42" s="111">
        <f t="shared" si="101"/>
        <v>9268.60009765625</v>
      </c>
      <c r="G42" s="111">
        <f t="shared" si="101"/>
        <v>9261.2998046875</v>
      </c>
      <c r="H42" s="111">
        <f t="shared" si="101"/>
        <v>10792.7001953125</v>
      </c>
      <c r="I42" s="111">
        <f t="shared" si="101"/>
        <v>11568.10009765625</v>
      </c>
      <c r="J42" s="111">
        <f t="shared" si="101"/>
        <v>11454.400390625</v>
      </c>
      <c r="K42" s="111">
        <f t="shared" si="101"/>
        <v>12499.89990234375</v>
      </c>
      <c r="L42" s="111">
        <f t="shared" si="101"/>
        <v>16587.6005859375</v>
      </c>
      <c r="M42" s="111">
        <f t="shared" si="101"/>
        <v>15249.1005859375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6880.5</v>
      </c>
      <c r="E44" s="134">
        <f t="shared" ref="E44:M44" si="102">E34-E42</f>
        <v>6511.899658203125</v>
      </c>
      <c r="F44" s="134">
        <f t="shared" si="102"/>
        <v>5859.2001953125</v>
      </c>
      <c r="G44" s="134">
        <f t="shared" si="102"/>
        <v>6373.6005859375</v>
      </c>
      <c r="H44" s="134">
        <f t="shared" si="102"/>
        <v>8305</v>
      </c>
      <c r="I44" s="134">
        <f t="shared" si="102"/>
        <v>7839.8994140625</v>
      </c>
      <c r="J44" s="134">
        <f t="shared" si="102"/>
        <v>9142.19970703125</v>
      </c>
      <c r="K44" s="134">
        <f t="shared" si="102"/>
        <v>11066.40087890625</v>
      </c>
      <c r="L44" s="134">
        <f t="shared" si="102"/>
        <v>11592.3994140625</v>
      </c>
      <c r="M44" s="134">
        <f t="shared" si="102"/>
        <v>9714.19921875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157</v>
      </c>
      <c r="C46" s="133">
        <v>3526.5</v>
      </c>
      <c r="D46" s="133">
        <v>3799.39990234375</v>
      </c>
      <c r="E46" s="133">
        <v>3839.800048828125</v>
      </c>
      <c r="F46" s="133">
        <v>3792.10009765625</v>
      </c>
      <c r="G46" s="133">
        <v>3815.300048828125</v>
      </c>
      <c r="H46" s="133">
        <v>2828.199951171875</v>
      </c>
      <c r="I46" s="133">
        <v>3819.800048828125</v>
      </c>
      <c r="J46" s="133">
        <v>3176.39990234375</v>
      </c>
      <c r="K46" s="136">
        <v>4245.39990234375</v>
      </c>
      <c r="L46" s="133">
        <v>4353.60009765625</v>
      </c>
      <c r="M46" s="133">
        <v>5352.89990234375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4.5025022984799025E-2</v>
      </c>
      <c r="E50" s="126">
        <f t="shared" si="103"/>
        <v>6.7107054718197681E-2</v>
      </c>
      <c r="F50" s="126">
        <f t="shared" si="103"/>
        <v>8.0900123846987457E-2</v>
      </c>
      <c r="G50" s="126">
        <f t="shared" si="103"/>
        <v>8.349506188812697E-2</v>
      </c>
      <c r="H50" s="126">
        <f t="shared" si="103"/>
        <v>9.4650878858076104E-2</v>
      </c>
      <c r="I50" s="126">
        <f t="shared" si="103"/>
        <v>4.3154251598933907E-2</v>
      </c>
      <c r="J50" s="126">
        <f t="shared" si="103"/>
        <v>7.3755701322184966E-2</v>
      </c>
      <c r="K50" s="126">
        <f t="shared" si="103"/>
        <v>8.8611768535539606E-2</v>
      </c>
      <c r="L50" s="126">
        <f t="shared" si="103"/>
        <v>0.10066552377673137</v>
      </c>
      <c r="M50" s="126">
        <f t="shared" si="103"/>
        <v>9.6947023888481355E-3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0.10990413016122227</v>
      </c>
      <c r="E51" s="126">
        <f t="shared" si="104"/>
        <v>0.14977149146401397</v>
      </c>
      <c r="F51" s="126">
        <f t="shared" si="104"/>
        <v>0.15485418914095839</v>
      </c>
      <c r="G51" s="126">
        <f t="shared" si="104"/>
        <v>0.15600128970099109</v>
      </c>
      <c r="H51" s="126">
        <f t="shared" si="104"/>
        <v>0.17076180478118475</v>
      </c>
      <c r="I51" s="126">
        <f t="shared" si="104"/>
        <v>0.12428488505849115</v>
      </c>
      <c r="J51" s="126">
        <f t="shared" si="104"/>
        <v>0.14735651877324146</v>
      </c>
      <c r="K51" s="126">
        <f t="shared" si="104"/>
        <v>0.15795294309129881</v>
      </c>
      <c r="L51" s="126">
        <f t="shared" si="104"/>
        <v>0.1486523465446272</v>
      </c>
      <c r="M51" s="126">
        <f t="shared" si="104"/>
        <v>5.2745622542588966E-2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4.8826852675240458E-2</v>
      </c>
      <c r="E52" s="126">
        <f t="shared" si="105"/>
        <v>8.9984656213573669E-2</v>
      </c>
      <c r="F52" s="126">
        <f t="shared" si="105"/>
        <v>8.0559982790093951E-2</v>
      </c>
      <c r="G52" s="126">
        <f t="shared" si="105"/>
        <v>7.3239313027639447E-2</v>
      </c>
      <c r="H52" s="126">
        <f t="shared" si="105"/>
        <v>2.1308592546746098E-2</v>
      </c>
      <c r="I52" s="126">
        <f t="shared" si="105"/>
        <v>5.8216041399141695E-2</v>
      </c>
      <c r="J52" s="126">
        <f t="shared" si="105"/>
        <v>9.1466668204413626E-2</v>
      </c>
      <c r="K52" s="126">
        <f t="shared" si="105"/>
        <v>0.13285490387561255</v>
      </c>
      <c r="L52" s="126">
        <f t="shared" si="105"/>
        <v>9.9729732316184046E-3</v>
      </c>
      <c r="M52" s="126">
        <f t="shared" si="105"/>
        <v>-0.11495568088717545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0.58811360734984008</v>
      </c>
      <c r="E55" s="126">
        <f t="shared" ref="E55:M55" si="106">E23/E20</f>
        <v>0.31490737198574215</v>
      </c>
      <c r="F55" s="126">
        <f t="shared" si="106"/>
        <v>0.35544443766276002</v>
      </c>
      <c r="G55" s="126">
        <f t="shared" si="106"/>
        <v>0.38970675233872193</v>
      </c>
      <c r="H55" s="126">
        <f t="shared" si="106"/>
        <v>1.3134274698861159</v>
      </c>
      <c r="I55" s="126">
        <f t="shared" si="106"/>
        <v>0.47285011535194593</v>
      </c>
      <c r="J55" s="126">
        <f t="shared" si="106"/>
        <v>0.34036068775682521</v>
      </c>
      <c r="K55" s="126">
        <f t="shared" si="106"/>
        <v>0.25491468302111497</v>
      </c>
      <c r="L55" s="126">
        <f t="shared" si="106"/>
        <v>3.115485608978906</v>
      </c>
      <c r="M55" s="126">
        <f t="shared" si="106"/>
        <v>-0.23909249536362082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1.4031829224120704</v>
      </c>
      <c r="E58" s="112">
        <f t="shared" ref="E58:M58" si="107">E42/E44</f>
        <v>1.4338673329448957</v>
      </c>
      <c r="F58" s="112">
        <f t="shared" si="107"/>
        <v>1.5818882763335773</v>
      </c>
      <c r="G58" s="112">
        <f t="shared" si="107"/>
        <v>1.4530718829669564</v>
      </c>
      <c r="H58" s="112">
        <f t="shared" si="107"/>
        <v>1.2995424678281156</v>
      </c>
      <c r="I58" s="112">
        <f t="shared" si="107"/>
        <v>1.4755419026048335</v>
      </c>
      <c r="J58" s="112">
        <f t="shared" si="107"/>
        <v>1.2529151361477524</v>
      </c>
      <c r="K58" s="112">
        <f t="shared" si="107"/>
        <v>1.1295361553519985</v>
      </c>
      <c r="L58" s="112">
        <f t="shared" si="107"/>
        <v>1.430903128287266</v>
      </c>
      <c r="M58" s="112">
        <f t="shared" si="107"/>
        <v>1.5697743316303654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1.2412237631817831</v>
      </c>
      <c r="E59" s="112">
        <f t="shared" ref="E59:M59" si="108">E28/E36</f>
        <v>1.3943502997274471</v>
      </c>
      <c r="F59" s="112">
        <f t="shared" si="108"/>
        <v>1.3066795011956147</v>
      </c>
      <c r="G59" s="112">
        <f t="shared" si="108"/>
        <v>1.7056099732858414</v>
      </c>
      <c r="H59" s="112">
        <f t="shared" si="108"/>
        <v>1.0381418649664125</v>
      </c>
      <c r="I59" s="112">
        <f t="shared" si="108"/>
        <v>1.1418931904315133</v>
      </c>
      <c r="J59" s="112">
        <f t="shared" si="108"/>
        <v>1.0115531924750363</v>
      </c>
      <c r="K59" s="112">
        <f t="shared" si="108"/>
        <v>1.3241779300678986</v>
      </c>
      <c r="L59" s="112">
        <f t="shared" si="108"/>
        <v>0.97251180632086776</v>
      </c>
      <c r="M59" s="112">
        <f t="shared" si="108"/>
        <v>1.2139529863929104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159</v>
      </c>
      <c r="D60" s="112">
        <f>D46/D9</f>
        <v>3.1746295513940126</v>
      </c>
      <c r="E60" s="112">
        <f t="shared" ref="E60:M60" si="109">E46/E9</f>
        <v>2.2611013822519599</v>
      </c>
      <c r="F60" s="112">
        <f t="shared" si="109"/>
        <v>2.1919653743677747</v>
      </c>
      <c r="G60" s="112">
        <f t="shared" si="109"/>
        <v>2.1095311513000858</v>
      </c>
      <c r="H60" s="112">
        <f t="shared" si="109"/>
        <v>1.2773010629302184</v>
      </c>
      <c r="I60" s="112">
        <f t="shared" si="109"/>
        <v>2.1980652520155464</v>
      </c>
      <c r="J60" s="112">
        <f t="shared" si="109"/>
        <v>1.6693293151321849</v>
      </c>
      <c r="K60" s="112">
        <f t="shared" si="109"/>
        <v>2.1080489849931552</v>
      </c>
      <c r="L60" s="112">
        <f t="shared" si="109"/>
        <v>1.9165337378410696</v>
      </c>
      <c r="M60" s="112">
        <f t="shared" si="109"/>
        <v>5.9882456782298306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-2.190698549703554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-2.138666872449114</v>
      </c>
    </row>
    <row r="65" spans="2:13">
      <c r="B65" s="10" t="s">
        <v>74</v>
      </c>
      <c r="C65" s="114"/>
      <c r="D65" s="121">
        <f>(M6/I6)^0.2 - 1</f>
        <v>-0.22908508232142644</v>
      </c>
    </row>
    <row r="66" spans="2:13">
      <c r="B66" s="10" t="s">
        <v>84</v>
      </c>
      <c r="C66" s="114"/>
      <c r="D66" s="121">
        <f>(M6/D6)^0.1 - 1</f>
        <v>-0.10356755059223788</v>
      </c>
    </row>
    <row r="67" spans="2:13">
      <c r="B67" s="10" t="s">
        <v>75</v>
      </c>
      <c r="C67" s="114"/>
      <c r="D67" s="121">
        <f>(M3/I3)^0.2 - 1</f>
        <v>3.9212282809739429E-2</v>
      </c>
    </row>
    <row r="68" spans="2:13">
      <c r="B68" s="10" t="s">
        <v>85</v>
      </c>
      <c r="C68" s="114"/>
      <c r="D68" s="121">
        <f>(M3/D3)^0.1 - 1</f>
        <v>4.5224341311567162E-2</v>
      </c>
    </row>
    <row r="69" spans="2:13">
      <c r="B69" s="10" t="s">
        <v>88</v>
      </c>
      <c r="C69" s="114"/>
      <c r="D69" s="121">
        <f>(M9/I9)^0.2 - 1</f>
        <v>-0.12449648774209976</v>
      </c>
    </row>
    <row r="70" spans="2:13">
      <c r="B70" s="10" t="s">
        <v>89</v>
      </c>
      <c r="C70" s="114"/>
      <c r="D70" s="121">
        <f>(M9/D9)^0.2 - 1</f>
        <v>-5.669201222393494E-2</v>
      </c>
    </row>
    <row r="71" spans="2:13">
      <c r="B71" s="10" t="s">
        <v>131</v>
      </c>
      <c r="D71" s="121">
        <f>(M23/I23)^0.2 - 1</f>
        <v>3.8891788845193398E-2</v>
      </c>
    </row>
    <row r="72" spans="2:13">
      <c r="B72" s="10" t="s">
        <v>132</v>
      </c>
      <c r="D72" s="121">
        <f>AVERAGE(I24:M24)</f>
        <v>5.1961403703766507E-2</v>
      </c>
    </row>
    <row r="73" spans="2:13">
      <c r="B73" s="10" t="s">
        <v>135</v>
      </c>
      <c r="D73" s="121">
        <f>AVERAGE(I55:M55)</f>
        <v>0.7889037199490343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2.9652072554581301</v>
      </c>
      <c r="E76" s="110">
        <f t="shared" si="110"/>
        <v>4.8009037197483639</v>
      </c>
      <c r="F76" s="110">
        <f t="shared" si="110"/>
        <v>5.9744309832873927</v>
      </c>
      <c r="G76" s="110">
        <f t="shared" si="110"/>
        <v>6.1912770520778775</v>
      </c>
      <c r="H76" s="110">
        <f t="shared" si="110"/>
        <v>6.4264285033093609</v>
      </c>
      <c r="I76" s="110">
        <f t="shared" si="110"/>
        <v>3.1090274092892587</v>
      </c>
      <c r="J76" s="110">
        <f t="shared" si="110"/>
        <v>4.6240642625402879</v>
      </c>
      <c r="K76" s="110">
        <f t="shared" si="110"/>
        <v>4.7941340446907565</v>
      </c>
      <c r="L76" s="110">
        <f t="shared" si="110"/>
        <v>5.4588362272112487</v>
      </c>
      <c r="M76" s="110">
        <f t="shared" si="110"/>
        <v>0.65816620533839221</v>
      </c>
    </row>
    <row r="77" spans="2:13">
      <c r="B77" s="10" t="s">
        <v>139</v>
      </c>
      <c r="C77" s="110">
        <v>0</v>
      </c>
      <c r="D77" s="110">
        <f t="shared" ref="D77:M77" si="111">100*D6/D44</f>
        <v>7.1259354377293658</v>
      </c>
      <c r="E77" s="110">
        <f t="shared" si="111"/>
        <v>11.684762732109158</v>
      </c>
      <c r="F77" s="110">
        <f t="shared" si="111"/>
        <v>15.425313313513858</v>
      </c>
      <c r="G77" s="110">
        <f t="shared" si="111"/>
        <v>15.187647656110785</v>
      </c>
      <c r="H77" s="110">
        <f t="shared" si="111"/>
        <v>14.777845259820952</v>
      </c>
      <c r="I77" s="110">
        <f t="shared" si="111"/>
        <v>7.6965276280425075</v>
      </c>
      <c r="J77" s="110">
        <f t="shared" si="111"/>
        <v>10.417624367596934</v>
      </c>
      <c r="K77" s="110">
        <f t="shared" si="111"/>
        <v>10.209281781772837</v>
      </c>
      <c r="L77" s="110">
        <f t="shared" si="111"/>
        <v>13.269902061535682</v>
      </c>
      <c r="M77" s="110">
        <f t="shared" si="111"/>
        <v>1.6913386204251608</v>
      </c>
    </row>
    <row r="78" spans="2:13">
      <c r="B78" s="10" t="s">
        <v>140</v>
      </c>
      <c r="C78" s="110">
        <v>0</v>
      </c>
      <c r="D78" s="40">
        <v>5.8499999046325684</v>
      </c>
      <c r="E78" s="40">
        <v>8.369999885559082</v>
      </c>
      <c r="F78" s="40">
        <v>10.170000076293945</v>
      </c>
      <c r="G78" s="40">
        <v>11.079999923706055</v>
      </c>
      <c r="H78" s="40">
        <v>12.720000267028809</v>
      </c>
      <c r="I78" s="40">
        <v>6.690000057220459</v>
      </c>
      <c r="J78" s="40">
        <v>10.220000267028809</v>
      </c>
      <c r="K78" s="40">
        <v>11.350000381469727</v>
      </c>
      <c r="L78" s="40">
        <v>11.75</v>
      </c>
      <c r="M78" s="40">
        <v>7.0500001907348633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22.409999847412109</v>
      </c>
      <c r="E81" s="40">
        <v>22.190000534057617</v>
      </c>
      <c r="F81" s="40">
        <v>19.299999237060547</v>
      </c>
      <c r="G81" s="40">
        <v>17.430000305175781</v>
      </c>
      <c r="H81" s="40">
        <v>21.450000762939453</v>
      </c>
      <c r="I81" s="40">
        <v>18.420000076293945</v>
      </c>
      <c r="J81" s="40">
        <v>38.189998626708984</v>
      </c>
      <c r="K81" s="40">
        <v>28.889999389648438</v>
      </c>
      <c r="L81" s="40">
        <v>16.709999084472656</v>
      </c>
      <c r="M81" s="40">
        <v>20.299999237060547</v>
      </c>
    </row>
    <row r="82" spans="2:13">
      <c r="B82" s="122" t="s">
        <v>148</v>
      </c>
      <c r="C82" s="110">
        <v>0</v>
      </c>
      <c r="D82" s="40">
        <v>18.870000839233398</v>
      </c>
      <c r="E82" s="40">
        <v>12.109999656677246</v>
      </c>
      <c r="F82" s="40">
        <v>14.829999923706055</v>
      </c>
      <c r="G82" s="40">
        <v>11.520000457763672</v>
      </c>
      <c r="H82" s="40">
        <v>19.729999542236328</v>
      </c>
      <c r="I82" s="40">
        <v>12.130000114440918</v>
      </c>
      <c r="J82" s="40">
        <v>16.780000686645508</v>
      </c>
      <c r="K82" s="40">
        <v>14.909999847412109</v>
      </c>
      <c r="L82" s="40">
        <v>17.399999618530273</v>
      </c>
      <c r="M82" s="40">
        <v>9.5900001525878906</v>
      </c>
    </row>
    <row r="83" spans="2:13">
      <c r="B83" s="122" t="s">
        <v>153</v>
      </c>
      <c r="C83" s="110">
        <v>19.260000228881836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2023-04-20T18:52:43Z</dcterms:modified>
</cp:coreProperties>
</file>