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<sst xmlns="http://schemas.openxmlformats.org/spreadsheetml/2006/main" count="231" uniqueCount="163">
  <si>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</si>
  <si>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</si>
  <si>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</si>
  <si>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</si>
  <si>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</si>
  <si>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</si>
  <si>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</si>
  <si>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</si>
  <si>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</si>
  <si>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</si>
  <si>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</si>
  <si>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</si>
  <si>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</si>
  <si>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</si>
  <si>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</si>
  <si>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</si>
  <si>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</si>
  <si>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</si>
  <si>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</si>
  <si>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</si>
  <si>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</si>
  <si>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</si>
  <si>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</si>
  <si>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</si>
  <si>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</si>
  <si>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</si>
  <si>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</si>
  <si>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</si>
  <si>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</si>
  <si>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</si>
  <si>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</si>
  <si>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</si>
  <si>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</si>
  <si>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</si>
  <si>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</si>
  <si>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</si>
  <si>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</si>
  <si>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</si>
  <si>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</si>
  <si>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</si>
  <si>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</si>
  <si>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</si>
  <si>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</si>
  <si>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</si>
  <si>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</si>
  <si>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</si>
  <si>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</si>
  <si>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</si>
  <si>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</si>
  <si>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</si>
  <si>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</si>
  <si>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</si>
  <si>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</si>
  <si>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</si>
  <si>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</si>
  <si>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</si>
  <si>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</si>
  <si>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</si>
  <si>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</si>
  <si>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</si>
  <si>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</si>
  <si>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</si>
  <si>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</si>
  <si>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</si>
  <si>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</si>
  <si>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</si>
  <si>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</si>
  <si>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</si>
  <si>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</si>
  <si>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</si>
  <si>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</si>
  <si>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</si>
  <si>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</si>
  <si>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</si>
  <si>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</si>
  <si>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</si>
  <si>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</si>
  <si>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</si>
  <si>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</si>
  <si>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</si>
  <si>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</si>
  <si>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</si>
  <si>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</si>
  <si>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</si>
  <si>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</si>
  <si>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</si>
  <si>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</si>
  <si>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</si>
  <si>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</si>
  <si>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</si>
  <si>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</si>
  <si>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</si>
  <si>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</si>
  <si>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</si>
  <si>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</si>
  <si>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</si>
  <si>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</si>
  <si>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</si>
  <si>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</si>
  <si>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</si>
  <si>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</si>
  <si>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</si>
  <si>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</si>
  <si>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</si>
  <si>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</si>
  <si>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</si>
  <si>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</si>
  <si>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</si>
  <si>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</si>
  <si>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</si>
  <si>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</si>
  <si>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</si>
  <si>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</si>
  <si>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</si>
  <si>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</si>
  <si>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</si>
  <si>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</si>
  <si>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</si>
  <si>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</si>
  <si>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</si>
  <si>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</si>
  <si>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</si>
  <si>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</si>
  <si>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</si>
  <si>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</si>
  <si>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</si>
  <si>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</si>
  <si>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</si>
  <si>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</si>
  <si>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</si>
  <si>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</si>
  <si>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</si>
  <si>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</si>
  <si>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</si>
  <si>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</si>
  <si>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</si>
  <si>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</si>
  <si>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</si>
  <si>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</si>
  <si>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</si>
  <si>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</si>
  <si>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</si>
  <si>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</si>
  <si>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</si>
  <si>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</si>
  <si>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</si>
  <si>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</si>
  <si>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</si>
  <si>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</si>
  <si>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</si>
  <si>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</si>
  <si>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</si>
  <si>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</si>
  <si>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</si>
  <si>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</si>
  <si>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</si>
  <si>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</si>
  <si>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</si>
  <si>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</si>
  <si>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</si>
  <si>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</si>
  <si>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</si>
  <si>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UNP_UnionPacific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</si>
</sst>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9.843441785621987</v>
      </c>
      <c r="G12" s="119" t="n">
        <f>Financials!D76</f>
        <v>8.823470270052885</v>
      </c>
      <c r="H12" s="119" t="n">
        <f>Financials!E76</f>
        <v>9.890781333537005</v>
      </c>
      <c r="I12" s="119" t="n">
        <f>Financials!F76</f>
        <v>8.739926739926739</v>
      </c>
      <c r="J12" s="119" t="n">
        <f>Financials!G76</f>
        <v>7.597185828637065</v>
      </c>
      <c r="K12" s="119" t="n">
        <f>Financials!H76</f>
        <v>18.530948344462512</v>
      </c>
      <c r="L12" s="119" t="n">
        <f>Financials!I76</f>
        <v>10.086733054930935</v>
      </c>
      <c r="M12" s="119" t="n">
        <f>Financials!J76</f>
        <v>9.597392700209168</v>
      </c>
      <c r="N12" s="119" t="n">
        <f>Financials!K76</f>
        <v>8.572390140709638</v>
      </c>
      <c r="O12" s="119" t="n">
        <f>Financials!L76</f>
        <v>10.268398268398268</v>
      </c>
      <c r="P12" s="119" t="n">
        <f>Financials!M76</f>
        <v>10.692294763861938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39.40084472243214</v>
      </c>
      <c r="G14" s="40" t="n">
        <f>Financials!D77</f>
        <v>20.673733804475855</v>
      </c>
      <c r="H14" s="40" t="n">
        <f>Financials!E77</f>
        <v>24.446646845061117</v>
      </c>
      <c r="I14" s="40" t="n">
        <f>Financials!F77</f>
        <v>23.05091295527002</v>
      </c>
      <c r="J14" s="40" t="n">
        <f>Financials!G77</f>
        <v>21.237206502107163</v>
      </c>
      <c r="K14" s="40" t="n">
        <f>Financials!H77</f>
        <v>43.09623430962343</v>
      </c>
      <c r="L14" s="40" t="n">
        <f>Financials!I77</f>
        <v>29.21216275767517</v>
      </c>
      <c r="M14" s="40" t="n">
        <f>Financials!J77</f>
        <v>32.65114739629303</v>
      </c>
      <c r="N14" s="40" t="n">
        <f>Financials!K77</f>
        <v>31.542634744663285</v>
      </c>
      <c r="O14" s="40" t="n">
        <f>Financials!L77</f>
        <v>46.063131134806866</v>
      </c>
      <c r="P14" s="40" t="n">
        <f>Financials!M77</f>
        <v>57.53514757872235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0.0965107094664732</v>
      </c>
      <c r="F16" s="124" t="n">
        <f>AVERAGE(L16:P16)</f>
        <v>15.606000328063965</v>
      </c>
      <c r="G16" s="40" t="n">
        <f>Financials!D78</f>
        <v>15.800000190734863</v>
      </c>
      <c r="H16" s="40" t="n">
        <f>Financials!E78</f>
        <v>17.40999984741211</v>
      </c>
      <c r="I16" s="40" t="n">
        <f>Financials!F78</f>
        <v>15.260000228881836</v>
      </c>
      <c r="J16" s="40" t="n">
        <f>Financials!G78</f>
        <v>13.350000381469727</v>
      </c>
      <c r="K16" s="40" t="n">
        <f>Financials!H78</f>
        <v>29.020000457763672</v>
      </c>
      <c r="L16" s="40" t="n">
        <f>Financials!I78</f>
        <v>15.630000114440918</v>
      </c>
      <c r="M16" s="40" t="n">
        <f>Financials!J78</f>
        <v>15.170000076293945</v>
      </c>
      <c r="N16" s="40" t="n">
        <f>Financials!K78</f>
        <v>13.739999771118164</v>
      </c>
      <c r="O16" s="40" t="n">
        <f>Financials!L78</f>
        <v>16.290000915527344</v>
      </c>
      <c r="P16" s="40" t="n">
        <f>Financials!M78</f>
        <v>17.200000762939453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 t="n">
        <f>AVERAGE(L18:P18)</f>
        <v>0.8077761182102531</v>
      </c>
      <c r="G18" s="42" t="n">
        <f>Financials!D59</f>
        <v>1.0524927459773148</v>
      </c>
      <c r="H18" s="42" t="n">
        <f>Financials!E59</f>
        <v>1.1692348565356003</v>
      </c>
      <c r="I18" s="42" t="n">
        <f>Financials!F59</f>
        <v>1.2882096069868996</v>
      </c>
      <c r="J18" s="42" t="n">
        <f>Financials!G59</f>
        <v>0.987912087912088</v>
      </c>
      <c r="K18" s="42" t="n">
        <f>Financials!H59</f>
        <v>1.017009393247017</v>
      </c>
      <c r="L18" s="42" t="n">
        <f>Financials!I59</f>
        <v>0.8999135322092521</v>
      </c>
      <c r="M18" s="42" t="n">
        <f>Financials!J59</f>
        <v>0.7949896575499885</v>
      </c>
      <c r="N18" s="42" t="n">
        <f>Financials!K59</f>
        <v>1.0098250658998322</v>
      </c>
      <c r="O18" s="42" t="n">
        <f>Financials!L59</f>
        <v>0.6182103064066853</v>
      </c>
      <c r="P18" s="42" t="n">
        <f>Financials!M59</f>
        <v>0.7159420289855073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2.9689295043551205</v>
      </c>
      <c r="G20" s="42" t="n">
        <f>Financials!D58</f>
        <v>1.3430388692579505</v>
      </c>
      <c r="H20" s="42" t="n">
        <f>Financials!E58</f>
        <v>1.471659823493322</v>
      </c>
      <c r="I20" s="42" t="n">
        <f>Financials!F58</f>
        <v>1.637426335619747</v>
      </c>
      <c r="J20" s="42" t="n">
        <f>Financials!G58</f>
        <v>1.7954043748745736</v>
      </c>
      <c r="K20" s="42" t="n">
        <f>Financials!H58</f>
        <v>1.32563566140972</v>
      </c>
      <c r="L20" s="42" t="n">
        <f>Financials!I58</f>
        <v>1.896097537090535</v>
      </c>
      <c r="M20" s="42" t="n">
        <f>Financials!J58</f>
        <v>2.402085172109444</v>
      </c>
      <c r="N20" s="42" t="n">
        <f>Financials!K58</f>
        <v>2.6795612690175727</v>
      </c>
      <c r="O20" s="42" t="n">
        <f>Financials!L58</f>
        <v>3.485912011863569</v>
      </c>
      <c r="P20" s="42" t="n">
        <f>Financials!M58</f>
        <v>4.380991531694483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2.34424971691625</v>
      </c>
      <c r="G22" s="42" t="n">
        <f>Financials!D60</f>
        <v>0.9619429686652933</v>
      </c>
      <c r="H22" s="42" t="n">
        <f>Financials!E60</f>
        <v>1.0276813362109412</v>
      </c>
      <c r="I22" s="42" t="n">
        <f>Financials!F60</f>
        <v>1.3520468998410176</v>
      </c>
      <c r="J22" s="42" t="n">
        <f>Financials!G60</f>
        <v>1.5352871457817046</v>
      </c>
      <c r="K22" s="42" t="n">
        <f>Financials!H60</f>
        <v>1.5810400548428165</v>
      </c>
      <c r="L22" s="42" t="n">
        <f>Financials!I60</f>
        <v>1.9541464325737765</v>
      </c>
      <c r="M22" s="42" t="n">
        <f>Financials!J60</f>
        <v>2.2231197771587743</v>
      </c>
      <c r="N22" s="42" t="n">
        <f>Financials!K60</f>
        <v>2.5547590601354044</v>
      </c>
      <c r="O22" s="42" t="n">
        <f>Financials!L60</f>
        <v>2.3872336739996536</v>
      </c>
      <c r="P22" s="42" t="n">
        <f>Financials!M60</f>
        <v>2.6019896407136396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931.5</v>
      </c>
      <c r="H24" s="40" t="n">
        <f>Financials!E12</f>
        <v>901.0999755859375</v>
      </c>
      <c r="I24" s="40" t="n">
        <f>Financials!F12</f>
        <v>869.4000244140625</v>
      </c>
      <c r="J24" s="40" t="n">
        <f>Financials!G12</f>
        <v>835.4000244140625</v>
      </c>
      <c r="K24" s="40" t="n">
        <f>Financials!H12</f>
        <v>801.7000122070312</v>
      </c>
      <c r="L24" s="40" t="n">
        <f>Financials!I12</f>
        <v>754.2999877929688</v>
      </c>
      <c r="M24" s="40" t="n">
        <f>Financials!J12</f>
        <v>706.0999755859375</v>
      </c>
      <c r="N24" s="40" t="n">
        <f>Financials!K12</f>
        <v>679.0999755859375</v>
      </c>
      <c r="O24" s="40" t="n">
        <f>Financials!L12</f>
        <v>655.4000244140625</v>
      </c>
      <c r="P24" s="40" t="n">
        <f>Financials!M12</f>
        <v>624.0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156</v>
      </c>
      <c r="F26" s="57" t="n">
        <f>AVERAGEIF(L26:P26,"&lt;100")</f>
        <v>20.515999794006348</v>
      </c>
      <c r="G26" s="44" t="n">
        <f>Financials!D81</f>
        <v>18.520000457763672</v>
      </c>
      <c r="H26" s="44" t="n">
        <f>Financials!E81</f>
        <v>22.020000457763672</v>
      </c>
      <c r="I26" s="44" t="n">
        <f>Financials!F81</f>
        <v>13.510000228881836</v>
      </c>
      <c r="J26" s="44" t="n">
        <f>Financials!G81</f>
        <v>20.780000686645508</v>
      </c>
      <c r="K26" s="44" t="n">
        <f>Financials!H81</f>
        <v>23.729999542236328</v>
      </c>
      <c r="L26" s="44" t="n">
        <f>Financials!I81</f>
        <v>9.279999732971191</v>
      </c>
      <c r="M26" s="44" t="n">
        <f>Financials!J81</f>
        <v>21.31999969482422</v>
      </c>
      <c r="N26" s="44" t="n">
        <f>Financials!K81</f>
        <v>26.520000457763672</v>
      </c>
      <c r="O26" s="44" t="n">
        <f>Financials!L81</f>
        <v>26.969999313354492</v>
      </c>
      <c r="P26" s="44" t="n">
        <f>Financials!M81</f>
        <v>18.489999771118164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157</v>
      </c>
      <c r="F28" s="57" t="n">
        <f>AVERAGEIF(L28:P28, "&lt;100")</f>
        <v>15.43799991607666</v>
      </c>
      <c r="G28" s="44" t="n">
        <f>Financials!D82</f>
        <v>11.789999961853027</v>
      </c>
      <c r="H28" s="44" t="n">
        <f>Financials!E82</f>
        <v>14.829999923706055</v>
      </c>
      <c r="I28" s="44" t="n">
        <f>Financials!F82</f>
        <v>8.979999542236328</v>
      </c>
      <c r="J28" s="44" t="n">
        <f>Financials!G82</f>
        <v>12.170000076293945</v>
      </c>
      <c r="K28" s="44" t="n">
        <f>Financials!H82</f>
        <v>14.579999923706055</v>
      </c>
      <c r="L28" s="44" t="n">
        <f>Financials!I82</f>
        <v>12.930000305175781</v>
      </c>
      <c r="M28" s="44" t="n">
        <f>Financials!J82</f>
        <v>15.09000015258789</v>
      </c>
      <c r="N28" s="44" t="n">
        <f>Financials!K82</f>
        <v>17.09000015258789</v>
      </c>
      <c r="O28" s="44" t="n">
        <f>Financials!L82</f>
        <v>18.469999313354492</v>
      </c>
      <c r="P28" s="44" t="n">
        <f>Financials!M82</f>
        <v>13.609999656677246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2.5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0.022461973731051854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0.05653364513860537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0.025808914469085176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0.056899517465417215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0.03242410961752529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0.04778151399665087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0.0172877778695395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0.012528235345993899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0.4727501080918902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0.0656194307578355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0.0990496561011669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0.1646690868590024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121.22000122070312</v>
      </c>
    </row>
    <row r="6" spans="2:16">
      <c r="B6" s="4" t="s">
        <v>5</v>
      </c>
      <c r="C6" s="59" t="n">
        <v>5520000.0</v>
      </c>
    </row>
    <row r="7" spans="2:16">
      <c r="B7" s="4" t="s">
        <v>4</v>
      </c>
      <c r="C7" s="59" t="n">
        <v>4.7766E7</v>
      </c>
    </row>
    <row r="8" spans="2:16">
      <c r="B8" s="4" t="s">
        <v>3</v>
      </c>
      <c r="C8" s="59" t="n">
        <v>1271000.0</v>
      </c>
    </row>
    <row r="9" spans="2:16">
      <c r="B9" s="10" t="s">
        <v>6</v>
      </c>
      <c r="C9" s="59" t="n">
        <v>9072000.0</v>
      </c>
    </row>
    <row r="10" spans="2:16">
      <c r="B10" s="10" t="s">
        <v>7</v>
      </c>
      <c r="C10" s="59" t="n">
        <v>2074000.0</v>
      </c>
    </row>
    <row r="11" spans="2:16">
      <c r="B11" s="10" t="s">
        <v>9</v>
      </c>
      <c r="C11" s="60" t="n">
        <v>1.100000023841858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5.3286E7</v>
      </c>
    </row>
    <row r="18" spans="2:15" ht="18" thickTop="1" thickBot="1">
      <c r="B18" s="2" t="s">
        <v>20</v>
      </c>
      <c r="C18" s="12" t="n">
        <f>C8/C17</f>
        <v>0.02385241902188192</v>
      </c>
    </row>
    <row r="19" spans="2:15" ht="18" thickTop="1" thickBot="1">
      <c r="B19" s="2" t="s">
        <v>19</v>
      </c>
      <c r="C19" s="12" t="n">
        <f>C14+C11*(C15-C14)</f>
        <v>0.12870000207424181</v>
      </c>
    </row>
    <row r="20" spans="2:15" ht="18" thickTop="1" thickBot="1">
      <c r="B20" s="2" t="s">
        <v>18</v>
      </c>
      <c r="C20" s="12" t="n">
        <f>C8/C17</f>
        <v>0.02385241902188192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1.74506001220703E8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0.6946466045450919</v>
      </c>
      <c r="K22" t="s" s="0">
        <v>12</v>
      </c>
    </row>
    <row r="23" spans="2:15" ht="18" thickTop="1" thickBot="1">
      <c r="B23" s="16" t="s">
        <v>24</v>
      </c>
      <c r="C23" s="12" t="n">
        <f>C17/C21</f>
        <v>0.3053533954549081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0.0965107094664732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0.0965107094664732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0.019999999552965164</v>
      </c>
    </row>
    <row r="7" spans="2:12">
      <c r="B7" s="18" t="s">
        <v>31</v>
      </c>
      <c r="C7" s="13" t="n">
        <f>AVERAGEIF(C28:L28, "&lt;0.5")</f>
        <v>0.24834191919943877</v>
      </c>
    </row>
    <row r="8" spans="2:12">
      <c r="B8" s="18" t="s">
        <v>112</v>
      </c>
      <c r="C8" s="13" t="n">
        <f>AVERAGEIF(C29:L29,"&lt;2")</f>
        <v>0.8040759829553963</v>
      </c>
    </row>
    <row r="9" spans="2:12">
      <c r="B9" s="18" t="s">
        <v>136</v>
      </c>
      <c r="C9" s="66" t="n">
        <v>13.0</v>
      </c>
    </row>
    <row r="10" spans="2:12">
      <c r="B10" s="18" t="s">
        <v>100</v>
      </c>
      <c r="C10" s="67" t="n">
        <v>0.03999999910593033</v>
      </c>
    </row>
    <row r="11" spans="2:12">
      <c r="B11" s="18" t="s">
        <v>44</v>
      </c>
      <c r="C11" s="59" t="n">
        <v>6.36898944E8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21963.0</v>
      </c>
      <c r="D16" s="21" t="n">
        <f>Financials!E3</f>
        <v>23988.0</v>
      </c>
      <c r="E16" s="21" t="n">
        <f>Financials!F3</f>
        <v>21813.0</v>
      </c>
      <c r="F16" s="21" t="n">
        <f>Financials!G3</f>
        <v>19941.0</v>
      </c>
      <c r="G16" s="21" t="n">
        <f>Financials!H3</f>
        <v>21240.0</v>
      </c>
      <c r="H16" s="21" t="n">
        <f>Financials!I3</f>
        <v>22832.0</v>
      </c>
      <c r="I16" s="21" t="n">
        <f>Financials!J3</f>
        <v>21708.0</v>
      </c>
      <c r="J16" s="21" t="n">
        <f>Financials!K3</f>
        <v>19533.0</v>
      </c>
      <c r="K16" s="21" t="n">
        <f>Financials!L3</f>
        <v>21804.0</v>
      </c>
      <c r="L16" s="21" t="n">
        <f>Financials!M3</f>
        <v>24875.0</v>
      </c>
    </row>
    <row r="17" spans="2:12">
      <c r="B17" s="18" t="s">
        <v>27</v>
      </c>
      <c r="C17" s="22"/>
      <c r="D17" s="20" t="n">
        <f t="shared" ref="D17:L17" si="0">(D16-C16)/C16</f>
        <v>0.09220051905477394</v>
      </c>
      <c r="E17" s="20" t="n">
        <f t="shared" si="0"/>
        <v>-0.0906703351675838</v>
      </c>
      <c r="F17" s="20" t="n">
        <f t="shared" si="0"/>
        <v>-0.08582038234080594</v>
      </c>
      <c r="G17" s="20" t="n">
        <f t="shared" si="0"/>
        <v>0.06514216939972921</v>
      </c>
      <c r="H17" s="20" t="n">
        <f t="shared" si="0"/>
        <v>0.07495291902071563</v>
      </c>
      <c r="I17" s="20" t="n">
        <f t="shared" si="0"/>
        <v>-0.049229152067274004</v>
      </c>
      <c r="J17" s="20" t="n">
        <f t="shared" si="0"/>
        <v>-0.1001934770591487</v>
      </c>
      <c r="K17" s="20" t="n">
        <f t="shared" si="0"/>
        <v>0.11626478267547227</v>
      </c>
      <c r="L17" s="20" t="n">
        <f t="shared" si="0"/>
        <v>0.14084571638231516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4388.0</v>
      </c>
      <c r="D19" s="21" t="n">
        <f>Financials!E6</f>
        <v>5180.0</v>
      </c>
      <c r="E19" s="21" t="n">
        <f>Financials!F6</f>
        <v>4772.0</v>
      </c>
      <c r="F19" s="21" t="n">
        <f>Financials!G6</f>
        <v>4233.0</v>
      </c>
      <c r="G19" s="21" t="n">
        <f>Financials!H6</f>
        <v>10712.0</v>
      </c>
      <c r="H19" s="21" t="n">
        <f>Financials!I6</f>
        <v>5966.0</v>
      </c>
      <c r="I19" s="21" t="n">
        <f>Financials!J6</f>
        <v>5919.0</v>
      </c>
      <c r="J19" s="21" t="n">
        <f>Financials!K6</f>
        <v>5349.0</v>
      </c>
      <c r="K19" s="21" t="n">
        <f>Financials!L6</f>
        <v>6523.0</v>
      </c>
      <c r="L19" s="21" t="n">
        <f>Financials!M6</f>
        <v>6998.0</v>
      </c>
    </row>
    <row r="20" spans="2:12">
      <c r="B20" s="18" t="s">
        <v>27</v>
      </c>
      <c r="C20" s="22"/>
      <c r="D20" s="20" t="n">
        <f>(D19-C19)/C19</f>
        <v>0.1804922515952598</v>
      </c>
      <c r="E20" s="20" t="n">
        <f t="shared" ref="E20:L20" si="1">(E19-D19)/D19</f>
        <v>-0.07876447876447877</v>
      </c>
      <c r="F20" s="20" t="n">
        <f t="shared" si="1"/>
        <v>-0.11295054484492875</v>
      </c>
      <c r="G20" s="20" t="n">
        <f t="shared" si="1"/>
        <v>1.5305929600755965</v>
      </c>
      <c r="H20" s="20" t="n">
        <f t="shared" si="1"/>
        <v>-0.44305451829723674</v>
      </c>
      <c r="I20" s="20" t="n">
        <f t="shared" si="1"/>
        <v>-0.007877975192758967</v>
      </c>
      <c r="J20" s="20" t="n">
        <f t="shared" si="1"/>
        <v>-0.0963000506842372</v>
      </c>
      <c r="K20" s="20" t="n">
        <f t="shared" si="1"/>
        <v>0.21948027668723125</v>
      </c>
      <c r="L20" s="20" t="n">
        <f t="shared" si="1"/>
        <v>0.07281925494404415</v>
      </c>
    </row>
    <row r="22" spans="2:12">
      <c r="B22" s="18" t="s">
        <v>30</v>
      </c>
      <c r="C22" s="25" t="n">
        <f>Financials!D20</f>
        <v>3425.0</v>
      </c>
      <c r="D22" s="25" t="n">
        <f>Financials!E20</f>
        <v>3177.0</v>
      </c>
      <c r="E22" s="25" t="n">
        <f>Financials!F20</f>
        <v>2945.0</v>
      </c>
      <c r="F22" s="25" t="n">
        <f>Financials!G20</f>
        <v>4149.0</v>
      </c>
      <c r="G22" s="25" t="n">
        <f>Financials!H20</f>
        <v>4160.0</v>
      </c>
      <c r="H22" s="25" t="n">
        <f>Financials!I20</f>
        <v>5312.0</v>
      </c>
      <c r="I22" s="25" t="n">
        <f>Financials!J20</f>
        <v>5230.0</v>
      </c>
      <c r="J22" s="25" t="n">
        <f>Financials!K20</f>
        <v>5762.0</v>
      </c>
      <c r="K22" s="25" t="n">
        <f>Financials!L20</f>
        <v>6274.0</v>
      </c>
      <c r="L22" s="25" t="n">
        <f>Financials!M20</f>
        <v>5936.0</v>
      </c>
    </row>
    <row r="23" spans="2:12">
      <c r="B23" s="18" t="s">
        <v>27</v>
      </c>
      <c r="C23" s="26"/>
      <c r="D23" s="26" t="n">
        <f>(D22-C22)/C22</f>
        <v>-0.07240875912408759</v>
      </c>
      <c r="E23" s="26" t="n">
        <f t="shared" ref="E23:L23" si="2">(E22-D22)/D22</f>
        <v>-0.07302486622599937</v>
      </c>
      <c r="F23" s="26" t="n">
        <f t="shared" si="2"/>
        <v>0.4088285229202037</v>
      </c>
      <c r="G23" s="26" t="n">
        <f t="shared" si="2"/>
        <v>0.002651241262954929</v>
      </c>
      <c r="H23" s="26" t="n">
        <f t="shared" si="2"/>
        <v>0.27692307692307694</v>
      </c>
      <c r="I23" s="26" t="n">
        <f t="shared" si="2"/>
        <v>-0.015436746987951807</v>
      </c>
      <c r="J23" s="26" t="n">
        <f t="shared" si="2"/>
        <v>0.10172084130019121</v>
      </c>
      <c r="K23" s="26" t="n">
        <f t="shared" si="2"/>
        <v>0.08885803540437348</v>
      </c>
      <c r="L23" s="26" t="n">
        <f t="shared" si="2"/>
        <v>-0.05387312719158432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9223.0</v>
      </c>
      <c r="D25" s="62" t="n">
        <f>Financials!E9</f>
        <v>10657.0</v>
      </c>
      <c r="E25" s="62" t="n">
        <f>Financials!F9</f>
        <v>10064.0</v>
      </c>
      <c r="F25" s="62" t="n">
        <f>Financials!G9</f>
        <v>9281.0</v>
      </c>
      <c r="G25" s="62" t="n">
        <f>Financials!H9</f>
        <v>10211.0</v>
      </c>
      <c r="H25" s="62" t="n">
        <f>Financials!I9</f>
        <v>10708.0</v>
      </c>
      <c r="I25" s="62" t="n">
        <f>Financials!J9</f>
        <v>10770.0</v>
      </c>
      <c r="J25" s="62" t="n">
        <f>Financials!K9</f>
        <v>10044.0</v>
      </c>
      <c r="K25" s="62" t="n">
        <f>Financials!L9</f>
        <v>11546.0</v>
      </c>
      <c r="L25" s="62" t="n">
        <f>Financials!M9</f>
        <v>12163.0</v>
      </c>
    </row>
    <row r="26" spans="2:12">
      <c r="B26" s="18" t="s">
        <v>27</v>
      </c>
      <c r="C26" s="63"/>
      <c r="D26" s="63" t="n">
        <f>Financials!E10</f>
        <v>0.15548086305974196</v>
      </c>
      <c r="E26" s="63" t="n">
        <f>Financials!F10</f>
        <v>-0.0556441775358919</v>
      </c>
      <c r="F26" s="63" t="n">
        <f>Financials!G10</f>
        <v>-0.07780206677265501</v>
      </c>
      <c r="G26" s="63" t="n">
        <f>Financials!H10</f>
        <v>0.10020471931903889</v>
      </c>
      <c r="H26" s="63" t="n">
        <f>Financials!I10</f>
        <v>0.0486729997061992</v>
      </c>
      <c r="I26" s="63" t="n">
        <f>Financials!J10</f>
        <v>0.005790063503922301</v>
      </c>
      <c r="J26" s="63" t="n">
        <f>Financials!K10</f>
        <v>-0.06740947075208914</v>
      </c>
      <c r="K26" s="63" t="n">
        <f>Financials!L10</f>
        <v>0.14954201513341298</v>
      </c>
      <c r="L26" s="63" t="n">
        <f>Financials!M10</f>
        <v>0.053438420232115015</v>
      </c>
    </row>
    <row r="28" spans="2:12" ht="15" thickBot="1">
      <c r="B28" s="1" t="s">
        <v>31</v>
      </c>
      <c r="C28" s="24" t="n">
        <f t="shared" ref="C28:L28" si="3">C19/C16</f>
        <v>0.19979055684560398</v>
      </c>
      <c r="D28" s="24" t="n">
        <f t="shared" si="3"/>
        <v>0.215941303985326</v>
      </c>
      <c r="E28" s="24" t="n">
        <f t="shared" si="3"/>
        <v>0.21876862421491772</v>
      </c>
      <c r="F28" s="24" t="n">
        <f t="shared" si="3"/>
        <v>0.21227621483375958</v>
      </c>
      <c r="G28" s="24" t="n">
        <f t="shared" si="3"/>
        <v>0.5043314500941619</v>
      </c>
      <c r="H28" s="24" t="n">
        <f t="shared" si="3"/>
        <v>0.26129992992291523</v>
      </c>
      <c r="I28" s="24" t="n">
        <f t="shared" si="3"/>
        <v>0.2726644555002764</v>
      </c>
      <c r="J28" s="24" t="n">
        <f t="shared" si="3"/>
        <v>0.27384426355398556</v>
      </c>
      <c r="K28" s="24" t="n">
        <f t="shared" si="3"/>
        <v>0.29916529077233533</v>
      </c>
      <c r="L28" s="24" t="n">
        <f t="shared" si="3"/>
        <v>0.2813266331658291</v>
      </c>
    </row>
    <row r="29" spans="2:12" ht="15" thickBot="1">
      <c r="B29" s="1" t="s">
        <v>32</v>
      </c>
      <c r="C29" s="24" t="n">
        <f t="shared" ref="C29:L29" si="4">C22/C19</f>
        <v>0.7805378304466728</v>
      </c>
      <c r="D29" s="24" t="n">
        <f t="shared" si="4"/>
        <v>0.6133204633204633</v>
      </c>
      <c r="E29" s="24" t="n">
        <f t="shared" si="4"/>
        <v>0.6171416596814753</v>
      </c>
      <c r="F29" s="24" t="n">
        <f t="shared" si="4"/>
        <v>0.9801559177888023</v>
      </c>
      <c r="G29" s="24" t="n">
        <f t="shared" si="4"/>
        <v>0.3883495145631068</v>
      </c>
      <c r="H29" s="24" t="n">
        <f t="shared" si="4"/>
        <v>0.8903788132752263</v>
      </c>
      <c r="I29" s="24" t="n">
        <f t="shared" si="4"/>
        <v>0.8835952018922115</v>
      </c>
      <c r="J29" s="24" t="n">
        <f t="shared" si="4"/>
        <v>1.0772106935875865</v>
      </c>
      <c r="K29" s="24" t="n">
        <f t="shared" si="4"/>
        <v>0.961827380039859</v>
      </c>
      <c r="L29" s="24" t="n">
        <f t="shared" si="4"/>
        <v>0.8482423549585596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24986.937495181213</v>
      </c>
      <c r="D36" s="21" t="n">
        <f>C36*(D37+1)</f>
        <v>25906.456815407702</v>
      </c>
      <c r="E36" s="21" t="n">
        <f>D36*(E37+1)</f>
        <v>26836.498627588473</v>
      </c>
      <c r="F36" s="21" t="n">
        <f t="shared" ref="F36:L36" si="5">E36*(F37+1)</f>
        <v>27373.22858814355</v>
      </c>
      <c r="G36" s="21" t="n">
        <f t="shared" si="5"/>
        <v>27920.693147669717</v>
      </c>
      <c r="H36" s="21" t="n">
        <f t="shared" si="5"/>
        <v>28479.106998141706</v>
      </c>
      <c r="I36" s="21" t="n">
        <f t="shared" si="5"/>
        <v>29048.68912537352</v>
      </c>
      <c r="J36" s="21" t="n">
        <f t="shared" si="5"/>
        <v>29629.662894895333</v>
      </c>
      <c r="K36" s="21" t="n">
        <f t="shared" si="5"/>
        <v>30222.25613954786</v>
      </c>
      <c r="L36" s="21" t="n">
        <f t="shared" si="5"/>
        <v>30826.701248828602</v>
      </c>
    </row>
    <row r="37" spans="2:12">
      <c r="B37" s="18" t="s">
        <v>27</v>
      </c>
      <c r="C37" s="68" t="n">
        <v>0.0044999998062849045</v>
      </c>
      <c r="D37" s="68" t="n">
        <v>0.03680000081658363</v>
      </c>
      <c r="E37" s="68" t="n">
        <v>0.03590000048279762</v>
      </c>
      <c r="F37" s="27" t="n">
        <f>C6</f>
        <v>0.019999999552965164</v>
      </c>
      <c r="G37" s="27" t="n">
        <f>C6</f>
        <v>0.019999999552965164</v>
      </c>
      <c r="H37" s="27" t="n">
        <f>C6</f>
        <v>0.019999999552965164</v>
      </c>
      <c r="I37" s="27" t="n">
        <f>C6</f>
        <v>0.019999999552965164</v>
      </c>
      <c r="J37" s="27" t="n">
        <f>C6</f>
        <v>0.019999999552965164</v>
      </c>
      <c r="K37" s="27" t="n">
        <f>C6</f>
        <v>0.019999999552965164</v>
      </c>
      <c r="L37" s="27" t="n">
        <f>C6</f>
        <v>0.019999999552965164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6205.304012469723</v>
      </c>
      <c r="D39" s="21" t="n">
        <f>D36*C7</f>
        <v>6433.659205195735</v>
      </c>
      <c r="E39" s="21" t="n">
        <f>E36*C7</f>
        <v>6664.627573768439</v>
      </c>
      <c r="F39" s="21" t="n">
        <f>F36*C7</f>
        <v>6797.920122264507</v>
      </c>
      <c r="G39" s="21" t="n">
        <f>G36*C7</f>
        <v>6933.878521670918</v>
      </c>
      <c r="H39" s="21" t="n">
        <f>H36*C7</f>
        <v>7072.556089004684</v>
      </c>
      <c r="I39" s="21" t="n">
        <f>I36*C7</f>
        <v>7214.007207623128</v>
      </c>
      <c r="J39" s="21" t="n">
        <f>J36*C7</f>
        <v>7358.287348550704</v>
      </c>
      <c r="K39" s="21" t="n">
        <f>K36*C7</f>
        <v>7505.453092232354</v>
      </c>
      <c r="L39" s="21" t="n">
        <f>L36*C7</f>
        <v>7655.5621507218375</v>
      </c>
    </row>
    <row r="40" spans="2:12">
      <c r="B40" s="18"/>
      <c r="C40" s="20" t="n">
        <f>(C39-L19)/L19</f>
        <v>-0.1132746481180733</v>
      </c>
      <c r="D40" s="20" t="n">
        <f>(D39-C39)/C39</f>
        <v>0.036800000816579866</v>
      </c>
      <c r="E40" s="20" t="n">
        <f t="shared" ref="E40:L40" si="6">(E39-D39)/D39</f>
        <v>0.035900000482800974</v>
      </c>
      <c r="F40" s="20" t="n">
        <f t="shared" si="6"/>
        <v>0.019999999552968148</v>
      </c>
      <c r="G40" s="20" t="n">
        <f t="shared" si="6"/>
        <v>0.01999999955296927</v>
      </c>
      <c r="H40" s="20" t="n">
        <f t="shared" si="6"/>
        <v>0.019999999552969758</v>
      </c>
      <c r="I40" s="20" t="n">
        <f t="shared" si="6"/>
        <v>0.019999999552969456</v>
      </c>
      <c r="J40" s="20" t="n">
        <f t="shared" si="6"/>
        <v>0.01999999955296876</v>
      </c>
      <c r="K40" s="20" t="n">
        <f t="shared" si="6"/>
        <v>0.019999999552971385</v>
      </c>
      <c r="L40" s="20" t="n">
        <f t="shared" si="6"/>
        <v>0.01999999955296996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4989.535923363653</v>
      </c>
      <c r="D42" s="21" t="n">
        <f>D39*C8</f>
        <v>5173.150849417796</v>
      </c>
      <c r="E42" s="21" t="n">
        <f>E39*C8</f>
        <v>5358.8669674094945</v>
      </c>
      <c r="F42" s="21" t="n">
        <f>F39*C8</f>
        <v>5466.044304362102</v>
      </c>
      <c r="G42" s="21" t="n">
        <f>G39*C8</f>
        <v>5575.365188005853</v>
      </c>
      <c r="H42" s="21" t="n">
        <f>H39*C8</f>
        <v>5686.872489273609</v>
      </c>
      <c r="I42" s="21" t="n">
        <f>I39*C8</f>
        <v>5800.60993651688</v>
      </c>
      <c r="J42" s="21" t="n">
        <f>J39*C8</f>
        <v>5916.622132654159</v>
      </c>
      <c r="K42" s="21" t="n">
        <f>K39*C8</f>
        <v>6034.954572662344</v>
      </c>
      <c r="L42" s="21" t="n">
        <f>L39*C8</f>
        <v>6155.653661417789</v>
      </c>
    </row>
    <row r="43" spans="2:12">
      <c r="B43" s="18" t="s">
        <v>27</v>
      </c>
      <c r="C43" s="20" t="n">
        <f>(C42-L22)/L22</f>
        <v>-0.1594447568457458</v>
      </c>
      <c r="D43" s="20" t="n">
        <f>(D42-C42)/C42</f>
        <v>0.03680000081658109</v>
      </c>
      <c r="E43" s="20" t="n">
        <f t="shared" ref="E43:L43" si="7">(E42-D42)/D42</f>
        <v>0.035900000482800336</v>
      </c>
      <c r="F43" s="20" t="n">
        <f t="shared" si="7"/>
        <v>0.019999999552968415</v>
      </c>
      <c r="G43" s="20" t="n">
        <f t="shared" si="7"/>
        <v>0.01999999955296923</v>
      </c>
      <c r="H43" s="20" t="n">
        <f t="shared" si="7"/>
        <v>0.019999999552969012</v>
      </c>
      <c r="I43" s="20" t="n">
        <f t="shared" si="7"/>
        <v>0.019999999552970247</v>
      </c>
      <c r="J43" s="20" t="n">
        <f t="shared" si="7"/>
        <v>0.019999999552967943</v>
      </c>
      <c r="K43" s="20" t="n">
        <f t="shared" si="7"/>
        <v>0.019999999552971586</v>
      </c>
      <c r="L43" s="20" t="n">
        <f t="shared" si="7"/>
        <v>0.01999999955297082</v>
      </c>
    </row>
    <row r="45" spans="2:12">
      <c r="B45" s="18" t="s">
        <v>47</v>
      </c>
      <c r="C45" s="21" t="n">
        <f>L25*(1+C46)</f>
        <v>12649.519989125427</v>
      </c>
      <c r="D45" s="21" t="n">
        <f>C45*(1+D46)</f>
        <v>13155.50077738086</v>
      </c>
      <c r="E45" s="21" t="n">
        <f t="shared" ref="E45:L45" si="8">D45*(1+E46)</f>
        <v>13681.720796714197</v>
      </c>
      <c r="F45" s="21" t="n">
        <f t="shared" si="8"/>
        <v>14228.989616350353</v>
      </c>
      <c r="G45" s="21" t="n">
        <f t="shared" si="8"/>
        <v>14798.149188282703</v>
      </c>
      <c r="H45" s="21" t="n">
        <f t="shared" si="8"/>
        <v>15390.075142583426</v>
      </c>
      <c r="I45" s="21" t="n">
        <f t="shared" si="8"/>
        <v>16005.678134526932</v>
      </c>
      <c r="J45" s="21" t="n">
        <f t="shared" si="8"/>
        <v>16645.90524559778</v>
      </c>
      <c r="K45" s="21" t="n">
        <f t="shared" si="8"/>
        <v>17311.741440539106</v>
      </c>
      <c r="L45" s="21" t="n">
        <f t="shared" si="8"/>
        <v>18004.211082682756</v>
      </c>
    </row>
    <row r="46" spans="2:12">
      <c r="B46" s="18" t="s">
        <v>27</v>
      </c>
      <c r="C46" s="20" t="n">
        <f>C10</f>
        <v>0.03999999910593033</v>
      </c>
      <c r="D46" s="20" t="n">
        <f>C10</f>
        <v>0.03999999910593033</v>
      </c>
      <c r="E46" s="20" t="n">
        <f>C10</f>
        <v>0.03999999910593033</v>
      </c>
      <c r="F46" s="20" t="n">
        <f>C10</f>
        <v>0.03999999910593033</v>
      </c>
      <c r="G46" s="20" t="n">
        <f>C10</f>
        <v>0.03999999910593033</v>
      </c>
      <c r="H46" s="20" t="n">
        <f>C10</f>
        <v>0.03999999910593033</v>
      </c>
      <c r="I46" s="20" t="n">
        <f>C10</f>
        <v>0.03999999910593033</v>
      </c>
      <c r="J46" s="20" t="n">
        <f>C10</f>
        <v>0.03999999910593033</v>
      </c>
      <c r="K46" s="20" t="n">
        <f>C10</f>
        <v>0.03999999910593033</v>
      </c>
      <c r="L46" s="20" t="n">
        <f>C10</f>
        <v>0.03999999910593033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1.0965107094664732</v>
      </c>
      <c r="D51" s="61" t="n">
        <f>POWER((1+C4),2)</f>
        <v>1.2023357359746685</v>
      </c>
      <c r="E51" s="61" t="n">
        <f>POWER((1+C4),3)</f>
        <v>1.318374010870478</v>
      </c>
      <c r="F51" s="61" t="n">
        <f>POWER((1+C4),4)</f>
        <v>1.4456112220017476</v>
      </c>
      <c r="G51" s="61" t="n">
        <f>POWER((1+C4),5)</f>
        <v>1.5851281866498317</v>
      </c>
      <c r="H51" s="61" t="n">
        <f>POWER((1+C4),6)</f>
        <v>1.738110032538711</v>
      </c>
      <c r="I51" s="61" t="n">
        <f>POWER((1+C4),7)</f>
        <v>1.905856264909817</v>
      </c>
      <c r="J51" s="61" t="n">
        <f>POWER((1+C4),8)</f>
        <v>2.089791805177386</v>
      </c>
      <c r="K51" s="61" t="n">
        <f>POWER((1+C4),9)</f>
        <v>2.2914790949322774</v>
      </c>
      <c r="L51" s="61" t="n">
        <f>POWER((1+C4),10)</f>
        <v>2.5126313681117836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4550.375915426683</v>
      </c>
      <c r="D53" s="21" t="n">
        <f t="shared" si="9"/>
        <v>4302.584290422175</v>
      </c>
      <c r="E53" s="21" t="n">
        <f t="shared" si="9"/>
        <v>4064.7547078626058</v>
      </c>
      <c r="F53" s="21" t="n">
        <f t="shared" si="9"/>
        <v>3781.130238317618</v>
      </c>
      <c r="G53" s="21" t="n">
        <f t="shared" si="9"/>
        <v>3517.296099433693</v>
      </c>
      <c r="H53" s="21" t="n">
        <f t="shared" si="9"/>
        <v>3271.8713906548696</v>
      </c>
      <c r="I53" s="21" t="n">
        <f t="shared" si="9"/>
        <v>3043.571565871128</v>
      </c>
      <c r="J53" s="21" t="n">
        <f t="shared" si="9"/>
        <v>2831.2017101397014</v>
      </c>
      <c r="K53" s="21" t="n">
        <f t="shared" si="9"/>
        <v>2633.650285533454</v>
      </c>
      <c r="L53" s="21" t="n">
        <f t="shared" si="9"/>
        <v>2449.883313382221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2.7551272040759667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35115.44515432459</v>
      </c>
    </row>
    <row r="60" spans="2:12" ht="15" thickBot="1">
      <c r="B60" s="5" t="s">
        <v>41</v>
      </c>
      <c r="C60" s="23" t="n">
        <f>C59/C55</f>
        <v>12745.489610198167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69561.76467136873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109.21946931563558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234054.7440748764</v>
      </c>
    </row>
    <row r="70" spans="2:12" ht="15" thickBot="1">
      <c r="B70" s="5" t="s">
        <v>41</v>
      </c>
      <c r="C70" s="23" t="n">
        <f>C69/C55</f>
        <v>84952.4275062917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119398.74702333585</v>
      </c>
    </row>
    <row r="73" spans="2:12" ht="15" thickTop="1"/>
    <row r="74" spans="2:12" ht="18.5">
      <c r="B74" s="69" t="s">
        <v>42</v>
      </c>
      <c r="C74" s="70" t="n">
        <f>C72/(C11/1000000)</f>
        <v>187.4689040516544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11.210000038146973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9.0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178.54841689718305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5.079999923706055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5.079999923706055</v>
      </c>
    </row>
    <row r="7" spans="2:16" ht="15" thickBot="1">
      <c r="B7" s="89" t="s">
        <v>121</v>
      </c>
      <c r="C7" s="90" t="n">
        <f>P6*(1+P7)</f>
        <v>5.181599919909258</v>
      </c>
      <c r="D7" s="90" t="n">
        <f>C7*(1+P7)</f>
        <v>5.2852319159911145</v>
      </c>
      <c r="E7" s="90" t="n">
        <f>D7*(1+P7)</f>
        <v>5.390936551948275</v>
      </c>
      <c r="F7" s="90" t="n">
        <f>E7*(1+P7)</f>
        <v>5.498755280577325</v>
      </c>
      <c r="G7" s="90" t="n">
        <f>F7*(1+P7)</f>
        <v>5.608730383730758</v>
      </c>
      <c r="H7" s="90" t="n">
        <f>G7*(1+P7)</f>
        <v>5.720904988898105</v>
      </c>
      <c r="I7" s="90" t="n">
        <f>H7*(1+P7)</f>
        <v>5.835323086118646</v>
      </c>
      <c r="J7" s="90" t="n">
        <f>I7*(1+P7)</f>
        <v>5.952029545232459</v>
      </c>
      <c r="K7" s="90" t="n">
        <f>J7*(1+P7)</f>
        <v>6.071070133476374</v>
      </c>
      <c r="L7" s="90" t="n">
        <f>K7*(1+P7)</f>
        <v>6.192491533431947</v>
      </c>
      <c r="M7" s="159" t="n">
        <f>L7*(1+P7)/(P8-P7)</f>
        <v>82.55499613678538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4.725535168215981</v>
      </c>
      <c r="D8" s="90" t="n">
        <f>D7/(1+P8)^2</f>
        <v>4.395803732562812</v>
      </c>
      <c r="E8" s="90" t="n">
        <f>E7/(1+P8)^3</f>
        <v>4.089079811569411</v>
      </c>
      <c r="F8" s="90" t="n">
        <f>F7/(1+P8)^4</f>
        <v>3.803758020751352</v>
      </c>
      <c r="G8" s="90" t="n">
        <f>G7/(1+P8)^5</f>
        <v>3.5383449937792206</v>
      </c>
      <c r="H8" s="90" t="n">
        <f>H7/(1+P8)^6</f>
        <v>3.291451566240636</v>
      </c>
      <c r="I8" s="90" t="n">
        <f>I7/(1+P8)^7</f>
        <v>3.0617855047923888</v>
      </c>
      <c r="J8" s="90" t="n">
        <f>J7/(1+P8)^8</f>
        <v>2.848144743646953</v>
      </c>
      <c r="K8" s="90" t="n">
        <f>K7/(1+P8)^9</f>
        <v>2.6494110929935357</v>
      </c>
      <c r="L8" s="90" t="n">
        <f>L7/(1+P8)^10</f>
        <v>2.4645443864236847</v>
      </c>
      <c r="M8" s="159" t="n">
        <f>M7/POWER((1+P8),10)</f>
        <v>32.85599200284789</v>
      </c>
      <c r="N8" s="160"/>
      <c r="O8" s="91" t="s">
        <v>124</v>
      </c>
      <c r="P8" s="105" t="n">
        <f>WACC!$C$25</f>
        <v>0.0965107094664732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67.7238510238239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5.079999923706055</v>
      </c>
    </row>
    <row r="16" spans="2:16" ht="15" thickBot="1">
      <c r="B16" s="89" t="s">
        <v>121</v>
      </c>
      <c r="C16" s="90" t="n">
        <f>P15*(1+P16)</f>
        <v>5.212079914985312</v>
      </c>
      <c r="D16" s="90" t="n">
        <f>C16*(1+P16)</f>
        <v>5.347593985862668</v>
      </c>
      <c r="E16" s="90" t="n">
        <f>D16*(1+P16)</f>
        <v>5.4866314224031205</v>
      </c>
      <c r="F16" s="90" t="n">
        <f>E16*(1+P16)</f>
        <v>5.6292838321092304</v>
      </c>
      <c r="G16" s="90" t="n">
        <f>F16*(1+P16)</f>
        <v>5.775645204278514</v>
      </c>
      <c r="H16" s="90" t="n">
        <f>G16*(1+P16)</f>
        <v>5.925811971930091</v>
      </c>
      <c r="I16" s="90" t="n">
        <f>H16*(1+P16)</f>
        <v>6.079883075341461</v>
      </c>
      <c r="J16" s="90" t="n">
        <f>I16*(1+P16)</f>
        <v>6.237960027237197</v>
      </c>
      <c r="K16" s="90" t="n">
        <f>J16*(1+P16)</f>
        <v>6.400146979672584</v>
      </c>
      <c r="L16" s="90" t="n">
        <f>K16*(1+P16)</f>
        <v>6.566550792656193</v>
      </c>
      <c r="M16" s="159" t="n">
        <f>L16*(1+P16)/(P17-P16)</f>
        <v>95.54975448150564</v>
      </c>
      <c r="N16" s="160"/>
      <c r="O16" s="88" t="s">
        <v>122</v>
      </c>
      <c r="P16" s="104" t="n">
        <v>0.025999998673796654</v>
      </c>
    </row>
    <row r="17" spans="2:16" ht="15" thickBot="1">
      <c r="B17" s="89" t="s">
        <v>123</v>
      </c>
      <c r="C17" s="90" t="n">
        <f>C16/(1+P17)</f>
        <v>4.753332429850462</v>
      </c>
      <c r="D17" s="90" t="n">
        <f>D16/(1+P17)^2</f>
        <v>4.44767116692881</v>
      </c>
      <c r="E17" s="90" t="n">
        <f>E16/(1+P17)^3</f>
        <v>4.161665337122713</v>
      </c>
      <c r="F17" s="90" t="n">
        <f>F16/(1+P17)^4</f>
        <v>3.894051005161895</v>
      </c>
      <c r="G17" s="90" t="n">
        <f>G16/(1+P17)^5</f>
        <v>3.6436455126606146</v>
      </c>
      <c r="H17" s="90" t="n">
        <f>H16/(1+P17)^6</f>
        <v>3.409342251637981</v>
      </c>
      <c r="I17" s="90" t="n">
        <f>I16/(1+P17)^7</f>
        <v>3.1901057741251773</v>
      </c>
      <c r="J17" s="90" t="n">
        <f>J16/(1+P17)^8</f>
        <v>2.984967216247504</v>
      </c>
      <c r="K17" s="90" t="n">
        <f>K16/(1+P17)^9</f>
        <v>2.7930200165590966</v>
      </c>
      <c r="L17" s="90" t="n">
        <f>L16/(1+P17)^10</f>
        <v>2.6134159097085914</v>
      </c>
      <c r="M17" s="159" t="n">
        <f>M16/POWER((1+P17),10)</f>
        <v>38.02776471477007</v>
      </c>
      <c r="N17" s="160"/>
      <c r="O17" s="91" t="s">
        <v>124</v>
      </c>
      <c r="P17" s="105" t="n">
        <f>WACC!$C$25</f>
        <v>0.0965107094664732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73.9189813347729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5.079999923706055</v>
      </c>
    </row>
    <row r="25" spans="2:16" ht="15" thickBot="1">
      <c r="B25" s="89" t="s">
        <v>121</v>
      </c>
      <c r="C25" s="90" t="n">
        <f>P24*(1+P25)</f>
        <v>5.245099915170679</v>
      </c>
      <c r="D25" s="90" t="n">
        <f>C25*(1+P25)</f>
        <v>5.415565656161096</v>
      </c>
      <c r="E25" s="90" t="n">
        <f>D25*(1+P25)</f>
        <v>5.5915715335304945</v>
      </c>
      <c r="F25" s="90" t="n">
        <f>E25*(1+P25)</f>
        <v>5.7732976017045745</v>
      </c>
      <c r="G25" s="90" t="n">
        <f>F25*(1+P25)</f>
        <v>5.960929766877678</v>
      </c>
      <c r="H25" s="90" t="n">
        <f>G25*(1+P25)</f>
        <v>6.15465997719524</v>
      </c>
      <c r="I25" s="90" t="n">
        <f>H25*(1+P25)</f>
        <v>6.354686419117177</v>
      </c>
      <c r="J25" s="90" t="n">
        <f>I25*(1+P25)</f>
        <v>6.56121372016313</v>
      </c>
      <c r="K25" s="90" t="n">
        <f>J25*(1+P25)</f>
        <v>6.7744531582468746</v>
      </c>
      <c r="L25" s="90" t="n">
        <f>K25*(1+P25)</f>
        <v>6.994622877814136</v>
      </c>
      <c r="M25" s="159" t="n">
        <f>L25*(1+P25)/(P26-P25)</f>
        <v>112.82405770382456</v>
      </c>
      <c r="N25" s="160"/>
      <c r="O25" s="88" t="s">
        <v>122</v>
      </c>
      <c r="P25" s="104" t="n">
        <v>0.032499998807907104</v>
      </c>
    </row>
    <row r="26" spans="2:16" ht="15" thickBot="1">
      <c r="B26" s="89" t="s">
        <v>123</v>
      </c>
      <c r="C26" s="90" t="n">
        <f>C25/(1+P26)</f>
        <v>4.783446134988314</v>
      </c>
      <c r="D26" s="90" t="n">
        <f>D25/(1+P26)^2</f>
        <v>4.504204187003547</v>
      </c>
      <c r="E26" s="90" t="n">
        <f>E25/(1+P26)^3</f>
        <v>4.241263471083259</v>
      </c>
      <c r="F26" s="90" t="n">
        <f>F25/(1+P26)^4</f>
        <v>3.9936723745892317</v>
      </c>
      <c r="G26" s="90" t="n">
        <f>G25/(1+P26)^5</f>
        <v>3.7605348369182123</v>
      </c>
      <c r="H26" s="90" t="n">
        <f>H25/(1+P26)^6</f>
        <v>3.5410071065556474</v>
      </c>
      <c r="I26" s="90" t="n">
        <f>I25/(1+P26)^7</f>
        <v>3.334294687442165</v>
      </c>
      <c r="J26" s="90" t="n">
        <f>J25/(1+P26)^8</f>
        <v>3.1396494636010823</v>
      </c>
      <c r="K26" s="90" t="n">
        <f>K25/(1+P26)^9</f>
        <v>2.9563669916207878</v>
      </c>
      <c r="L26" s="90" t="n">
        <f>L25/(1+P26)^10</f>
        <v>2.7837839511931812</v>
      </c>
      <c r="M26" s="159" t="n">
        <f>M25/POWER((1+P26),10)</f>
        <v>44.90274981666382</v>
      </c>
      <c r="N26" s="160"/>
      <c r="O26" s="91" t="s">
        <v>124</v>
      </c>
      <c r="P26" s="105" t="n">
        <f>WACC!$C$25</f>
        <v>0.0965107094664732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81.9409730216592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20926.0</v>
      </c>
      <c r="D3" s="110" t="n">
        <v>21963.0</v>
      </c>
      <c r="E3" s="110" t="n">
        <v>23988.0</v>
      </c>
      <c r="F3" s="110" t="n">
        <v>21813.0</v>
      </c>
      <c r="G3" s="110" t="n">
        <v>19941.0</v>
      </c>
      <c r="H3" s="110" t="n">
        <v>21240.0</v>
      </c>
      <c r="I3" s="110" t="n">
        <v>22832.0</v>
      </c>
      <c r="J3" s="110" t="n">
        <v>21708.0</v>
      </c>
      <c r="K3" s="110" t="n">
        <v>19533.0</v>
      </c>
      <c r="L3" s="110" t="n">
        <v>21804.0</v>
      </c>
      <c r="M3" s="110" t="n">
        <v>24875.0</v>
      </c>
      <c r="Q3" s="107"/>
    </row>
    <row r="4" spans="2:17">
      <c r="B4" s="18" t="s">
        <v>27</v>
      </c>
      <c r="C4" s="113"/>
      <c r="D4" s="121" t="n">
        <f t="shared" ref="D4:M4" si="0">(D3-C3)/C3</f>
        <v>0.049555576794418424</v>
      </c>
      <c r="E4" s="121" t="n">
        <f t="shared" si="0"/>
        <v>0.09220051905477394</v>
      </c>
      <c r="F4" s="121" t="n">
        <f t="shared" si="0"/>
        <v>-0.0906703351675838</v>
      </c>
      <c r="G4" s="121" t="n">
        <f t="shared" si="0"/>
        <v>-0.08582038234080594</v>
      </c>
      <c r="H4" s="121" t="n">
        <f t="shared" si="0"/>
        <v>0.06514216939972921</v>
      </c>
      <c r="I4" s="121" t="n">
        <f t="shared" si="0"/>
        <v>0.07495291902071563</v>
      </c>
      <c r="J4" s="121" t="n">
        <f t="shared" si="0"/>
        <v>-0.049229152067274004</v>
      </c>
      <c r="K4" s="121" t="n">
        <f t="shared" si="0"/>
        <v>-0.1001934770591487</v>
      </c>
      <c r="L4" s="121" t="n">
        <f t="shared" si="0"/>
        <v>0.11626478267547227</v>
      </c>
      <c r="M4" s="121" t="n">
        <f t="shared" si="0"/>
        <v>0.14084571638231516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3943.0</v>
      </c>
      <c r="D6" s="110" t="n">
        <v>4388.0</v>
      </c>
      <c r="E6" s="110" t="n">
        <v>5180.0</v>
      </c>
      <c r="F6" s="110" t="n">
        <v>4772.0</v>
      </c>
      <c r="G6" s="110" t="n">
        <v>4233.0</v>
      </c>
      <c r="H6" s="110" t="n">
        <v>10712.0</v>
      </c>
      <c r="I6" s="110" t="n">
        <v>5966.0</v>
      </c>
      <c r="J6" s="110" t="n">
        <v>5919.0</v>
      </c>
      <c r="K6" s="110" t="n">
        <v>5349.0</v>
      </c>
      <c r="L6" s="110" t="n">
        <v>6523.0</v>
      </c>
      <c r="M6" s="110" t="n">
        <v>6998.0</v>
      </c>
      <c r="Q6" s="107"/>
    </row>
    <row r="7" spans="2:17">
      <c r="B7" s="18" t="s">
        <v>27</v>
      </c>
      <c r="C7" s="113"/>
      <c r="D7" s="121" t="n">
        <f t="shared" ref="D7" si="1">(D6-C6)/C6</f>
        <v>0.11285822977428354</v>
      </c>
      <c r="E7" s="121" t="n">
        <f t="shared" ref="E7" si="2">(E6-D6)/D6</f>
        <v>0.1804922515952598</v>
      </c>
      <c r="F7" s="121" t="n">
        <f t="shared" ref="F7" si="3">(F6-E6)/E6</f>
        <v>-0.07876447876447877</v>
      </c>
      <c r="G7" s="121" t="n">
        <f t="shared" ref="G7" si="4">(G6-F6)/F6</f>
        <v>-0.11295054484492875</v>
      </c>
      <c r="H7" s="121" t="n">
        <f t="shared" ref="H7" si="5">(H6-G6)/G6</f>
        <v>1.5305929600755965</v>
      </c>
      <c r="I7" s="121" t="n">
        <f t="shared" ref="I7" si="6">(I6-H6)/H6</f>
        <v>-0.44305451829723674</v>
      </c>
      <c r="J7" s="121" t="n">
        <f t="shared" ref="J7" si="7">(J6-I6)/I6</f>
        <v>-0.007877975192758967</v>
      </c>
      <c r="K7" s="121" t="n">
        <f t="shared" ref="K7" si="8">(K6-J6)/J6</f>
        <v>-0.0963000506842372</v>
      </c>
      <c r="L7" s="121" t="n">
        <f t="shared" ref="L7" si="9">(L6-K6)/K6</f>
        <v>0.21948027668723125</v>
      </c>
      <c r="M7" s="121" t="n">
        <f t="shared" ref="M7" si="10">(M6-L6)/L6</f>
        <v>0.07281925494404415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8505.0</v>
      </c>
      <c r="D9" s="110" t="n">
        <v>9223.0</v>
      </c>
      <c r="E9" s="110" t="n">
        <v>10657.0</v>
      </c>
      <c r="F9" s="110" t="n">
        <v>10064.0</v>
      </c>
      <c r="G9" s="110" t="n">
        <v>9281.0</v>
      </c>
      <c r="H9" s="110" t="n">
        <v>10211.0</v>
      </c>
      <c r="I9" s="110" t="n">
        <v>10708.0</v>
      </c>
      <c r="J9" s="110" t="n">
        <v>10770.0</v>
      </c>
      <c r="K9" s="110" t="n">
        <v>10044.0</v>
      </c>
      <c r="L9" s="110" t="n">
        <v>11546.0</v>
      </c>
      <c r="M9" s="110" t="n">
        <v>12163.0</v>
      </c>
      <c r="Q9" s="107"/>
    </row>
    <row r="10" spans="2:17">
      <c r="B10" s="18" t="s">
        <v>27</v>
      </c>
      <c r="C10" s="113"/>
      <c r="D10" s="121" t="n">
        <f t="shared" ref="D10" si="11">(D9-C9)/C9</f>
        <v>0.08442092886537331</v>
      </c>
      <c r="E10" s="121" t="n">
        <f t="shared" ref="E10" si="12">(E9-D9)/D9</f>
        <v>0.15548086305974196</v>
      </c>
      <c r="F10" s="121" t="n">
        <f t="shared" ref="F10" si="13">(F9-E9)/E9</f>
        <v>-0.0556441775358919</v>
      </c>
      <c r="G10" s="121" t="n">
        <f t="shared" ref="G10" si="14">(G9-F9)/F9</f>
        <v>-0.07780206677265501</v>
      </c>
      <c r="H10" s="121" t="n">
        <f t="shared" ref="H10" si="15">(H9-G9)/G9</f>
        <v>0.10020471931903889</v>
      </c>
      <c r="I10" s="121" t="n">
        <f t="shared" ref="I10" si="16">(I9-H9)/H9</f>
        <v>0.0486729997061992</v>
      </c>
      <c r="J10" s="121" t="n">
        <f t="shared" ref="J10" si="17">(J9-I9)/I9</f>
        <v>0.005790063503922301</v>
      </c>
      <c r="K10" s="121" t="n">
        <f t="shared" ref="K10" si="18">(K9-J9)/J9</f>
        <v>-0.06740947075208914</v>
      </c>
      <c r="L10" s="121" t="n">
        <f t="shared" ref="L10" si="19">(L9-K9)/K9</f>
        <v>0.14954201513341298</v>
      </c>
      <c r="M10" s="121" t="n">
        <f t="shared" ref="M10" si="20">(M9-L9)/L9</f>
        <v>0.053438420232115015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952.9000244140625</v>
      </c>
      <c r="D12" s="110" t="n">
        <v>931.5</v>
      </c>
      <c r="E12" s="110" t="n">
        <v>901.0999755859375</v>
      </c>
      <c r="F12" s="110" t="n">
        <v>869.4000244140625</v>
      </c>
      <c r="G12" s="110" t="n">
        <v>835.4000244140625</v>
      </c>
      <c r="H12" s="110" t="n">
        <v>801.7000122070312</v>
      </c>
      <c r="I12" s="110" t="n">
        <v>754.2999877929688</v>
      </c>
      <c r="J12" s="110" t="n">
        <v>706.0999755859375</v>
      </c>
      <c r="K12" s="110" t="n">
        <v>679.0999755859375</v>
      </c>
      <c r="L12" s="110" t="n">
        <v>655.4000244140625</v>
      </c>
      <c r="M12" s="110" t="n">
        <v>624.0</v>
      </c>
      <c r="Q12" s="107"/>
    </row>
    <row r="13" spans="2:17">
      <c r="B13" s="18" t="s">
        <v>27</v>
      </c>
      <c r="C13" s="113"/>
      <c r="D13" s="121" t="n">
        <f t="shared" ref="D13" si="21">(D12-C12)/C12</f>
        <v>-0.02245778556593211</v>
      </c>
      <c r="E13" s="121" t="n">
        <f t="shared" ref="E13" si="22">(E12-D12)/D12</f>
        <v>-0.03263556029421632</v>
      </c>
      <c r="F13" s="121" t="n">
        <f t="shared" ref="F13" si="23">(F12-E12)/E12</f>
        <v>-0.03517917215707634</v>
      </c>
      <c r="G13" s="121" t="n">
        <f t="shared" ref="G13" si="24">(G12-F12)/F12</f>
        <v>-0.03910742931358265</v>
      </c>
      <c r="H13" s="121" t="n">
        <f t="shared" ref="H13" si="25">(H12-G12)/G12</f>
        <v>-0.040339970340158876</v>
      </c>
      <c r="I13" s="121" t="n">
        <f t="shared" ref="I13" si="26">(I12-H12)/H12</f>
        <v>-0.05912439028605368</v>
      </c>
      <c r="J13" s="121" t="n">
        <f t="shared" ref="J13" si="27">(J12-I12)/I12</f>
        <v>-0.06390032213584053</v>
      </c>
      <c r="K13" s="121" t="n">
        <f t="shared" ref="K13" si="28">(K12-J12)/J12</f>
        <v>-0.03823821120740697</v>
      </c>
      <c r="L13" s="121" t="n">
        <f t="shared" ref="L13" si="29">(L12-K12)/K12</f>
        <v>-0.034899060556475965</v>
      </c>
      <c r="M13" s="121" t="n">
        <f t="shared" ref="M13" si="30">(M12-L12)/L12</f>
        <v>-0.04790970894780569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4.139999866485596</v>
      </c>
      <c r="D15" s="110" t="n">
        <v>4.710000038146973</v>
      </c>
      <c r="E15" s="110" t="n">
        <v>5.75</v>
      </c>
      <c r="F15" s="110" t="n">
        <v>5.489999771118164</v>
      </c>
      <c r="G15" s="110" t="n">
        <v>5.070000171661377</v>
      </c>
      <c r="H15" s="110" t="n">
        <v>13.359999656677246</v>
      </c>
      <c r="I15" s="110" t="n">
        <v>7.909999847412109</v>
      </c>
      <c r="J15" s="110" t="n">
        <v>8.380000114440918</v>
      </c>
      <c r="K15" s="110" t="n">
        <v>7.880000114440918</v>
      </c>
      <c r="L15" s="110" t="n">
        <v>9.949999809265137</v>
      </c>
      <c r="M15" s="110" t="n">
        <v>11.210000038146973</v>
      </c>
      <c r="Q15" s="107"/>
    </row>
    <row r="16" spans="2:17">
      <c r="B16" s="18" t="s">
        <v>27</v>
      </c>
      <c r="D16" s="121" t="n">
        <f t="shared" ref="D16" si="31">(D15-C15)/C15</f>
        <v>0.1376812053245895</v>
      </c>
      <c r="E16" s="121" t="n">
        <f t="shared" ref="E16" si="32">(E15-D15)/D15</f>
        <v>0.2208067841677113</v>
      </c>
      <c r="F16" s="121" t="n">
        <f t="shared" ref="F16" si="33">(F15-E15)/E15</f>
        <v>-0.04521743110988452</v>
      </c>
      <c r="G16" s="121" t="n">
        <f t="shared" ref="G16" si="34">(G15-F15)/F15</f>
        <v>-0.07650266247119437</v>
      </c>
      <c r="H16" s="121" t="n">
        <f t="shared" ref="H16" si="35">(H15-G15)/G15</f>
        <v>1.635108324325625</v>
      </c>
      <c r="I16" s="121" t="n">
        <f t="shared" ref="I16" si="36">(I15-H15)/H15</f>
        <v>-0.40793412794298106</v>
      </c>
      <c r="J16" s="121" t="n">
        <f t="shared" ref="J16" si="37">(J15-I15)/I15</f>
        <v>0.05941849255314177</v>
      </c>
      <c r="K16" s="121" t="n">
        <f t="shared" ref="K16" si="38">(K15-J15)/J15</f>
        <v>-0.05966587030689534</v>
      </c>
      <c r="L16" s="121" t="n">
        <f t="shared" ref="L16" si="39">(L15-K15)/K15</f>
        <v>0.26269031278701765</v>
      </c>
      <c r="M16" s="121" t="n">
        <f t="shared" ref="M16" si="40">(M15-L15)/L15</f>
        <v>0.1266331912598195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2503.0</v>
      </c>
      <c r="D20" s="128" t="n">
        <v>3425.0</v>
      </c>
      <c r="E20" s="128" t="n">
        <v>3177.0</v>
      </c>
      <c r="F20" s="128" t="n">
        <v>2945.0</v>
      </c>
      <c r="G20" s="128" t="n">
        <v>4149.0</v>
      </c>
      <c r="H20" s="128" t="n">
        <v>4160.0</v>
      </c>
      <c r="I20" s="128" t="n">
        <v>5312.0</v>
      </c>
      <c r="J20" s="128" t="n">
        <v>5230.0</v>
      </c>
      <c r="K20" s="128" t="n">
        <v>5762.0</v>
      </c>
      <c r="L20" s="128" t="n">
        <v>6274.0</v>
      </c>
      <c r="M20" s="128" t="n">
        <v>5936.0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-0.07240875912408759</v>
      </c>
      <c r="F21" s="131" t="n">
        <f t="shared" ref="F21" si="42">(F20-E20)/E20</f>
        <v>-0.07302486622599937</v>
      </c>
      <c r="G21" s="131" t="n">
        <f t="shared" ref="G21" si="43">(G20-F20)/F20</f>
        <v>0.4088285229202037</v>
      </c>
      <c r="H21" s="131" t="n">
        <f t="shared" ref="H21" si="44">(H20-G20)/G20</f>
        <v>0.002651241262954929</v>
      </c>
      <c r="I21" s="131" t="n">
        <f t="shared" ref="I21" si="45">(I20-H20)/H20</f>
        <v>0.27692307692307694</v>
      </c>
      <c r="J21" s="131" t="n">
        <f t="shared" ref="J21" si="46">(J20-I20)/I20</f>
        <v>-0.015436746987951807</v>
      </c>
      <c r="K21" s="131" t="n">
        <f t="shared" ref="K21" si="47">(K20-J20)/J20</f>
        <v>0.10172084130019121</v>
      </c>
      <c r="L21" s="131" t="n">
        <f t="shared" ref="L21" si="48">(L20-K20)/K20</f>
        <v>0.08885803540437348</v>
      </c>
      <c r="M21" s="131" t="n">
        <f t="shared" ref="M21" si="49">(M20-L20)/L20</f>
        <v>-0.05387312719158432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1146.0</v>
      </c>
      <c r="D23" s="130" t="n">
        <v>1333.0</v>
      </c>
      <c r="E23" s="130" t="n">
        <v>1632.0</v>
      </c>
      <c r="F23" s="130" t="n">
        <v>2344.0</v>
      </c>
      <c r="G23" s="130" t="n">
        <v>1879.0</v>
      </c>
      <c r="H23" s="130" t="n">
        <v>1982.0</v>
      </c>
      <c r="I23" s="130" t="n">
        <v>2299.0</v>
      </c>
      <c r="J23" s="130" t="n">
        <v>2598.0</v>
      </c>
      <c r="K23" s="130" t="n">
        <v>2626.0</v>
      </c>
      <c r="L23" s="130" t="n">
        <v>2800.0</v>
      </c>
      <c r="M23" s="130" t="n">
        <v>3159.0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0.1631762652705061</v>
      </c>
      <c r="E24" s="121" t="n">
        <f t="shared" ref="E24" si="51">(E23-D23)/D23</f>
        <v>0.2243060765191298</v>
      </c>
      <c r="F24" s="121" t="n">
        <f t="shared" ref="F24" si="52">(F23-E23)/E23</f>
        <v>0.4362745098039216</v>
      </c>
      <c r="G24" s="121" t="n">
        <f t="shared" ref="G24" si="53">(G23-F23)/F23</f>
        <v>-0.1983788395904437</v>
      </c>
      <c r="H24" s="121" t="n">
        <f t="shared" ref="H24" si="54">(H23-G23)/G23</f>
        <v>0.05481639169771155</v>
      </c>
      <c r="I24" s="121" t="n">
        <f t="shared" ref="I24" si="55">(I23-H23)/H23</f>
        <v>0.15993945509586277</v>
      </c>
      <c r="J24" s="121" t="n">
        <f t="shared" ref="J24" si="56">(J23-I23)/I23</f>
        <v>0.1300565463244889</v>
      </c>
      <c r="K24" s="121" t="n">
        <f t="shared" ref="K24" si="57">(K23-J23)/J23</f>
        <v>0.01077752117013087</v>
      </c>
      <c r="L24" s="121" t="n">
        <f t="shared" ref="L24" si="58">(L23-K23)/K23</f>
        <v>0.06626047220106626</v>
      </c>
      <c r="M24" s="121" t="n">
        <f t="shared" ref="M24" si="59">(M23-L23)/L23</f>
        <v>0.12821428571428573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3614.0</v>
      </c>
      <c r="D28" s="110" t="n">
        <v>3990.0</v>
      </c>
      <c r="E28" s="110" t="n">
        <v>4401.0</v>
      </c>
      <c r="F28" s="110" t="n">
        <v>4130.0</v>
      </c>
      <c r="G28" s="110" t="n">
        <v>3596.0</v>
      </c>
      <c r="H28" s="110" t="n">
        <v>4006.0</v>
      </c>
      <c r="I28" s="110" t="n">
        <v>4163.0</v>
      </c>
      <c r="J28" s="110" t="n">
        <v>3459.0</v>
      </c>
      <c r="K28" s="110" t="n">
        <v>4214.0</v>
      </c>
      <c r="L28" s="110" t="n">
        <v>3551.0</v>
      </c>
      <c r="M28" s="110" t="n">
        <v>3952.0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0.1040398450470393</v>
      </c>
      <c r="E29" s="121" t="n">
        <f t="shared" ref="E29" si="61">(E28-D28)/D28</f>
        <v>0.10300751879699248</v>
      </c>
      <c r="F29" s="121" t="n">
        <f t="shared" ref="F29" si="62">(F28-E28)/E28</f>
        <v>-0.061576914337650536</v>
      </c>
      <c r="G29" s="121" t="n">
        <f t="shared" ref="G29" si="63">(G28-F28)/F28</f>
        <v>-0.12929782082324456</v>
      </c>
      <c r="H29" s="121" t="n">
        <f t="shared" ref="H29" si="64">(H28-G28)/G28</f>
        <v>0.11401557285873193</v>
      </c>
      <c r="I29" s="121" t="n">
        <f t="shared" ref="I29" si="65">(I28-H28)/H28</f>
        <v>0.03919121318022965</v>
      </c>
      <c r="J29" s="121" t="n">
        <f t="shared" ref="J29" si="66">(J28-I28)/I28</f>
        <v>-0.16910881575786693</v>
      </c>
      <c r="K29" s="121" t="n">
        <f t="shared" ref="K29" si="67">(K28-J28)/J28</f>
        <v>0.21827117664064757</v>
      </c>
      <c r="L29" s="121" t="n">
        <f t="shared" ref="L29" si="68">(L28-K28)/K28</f>
        <v>-0.1573327005220693</v>
      </c>
      <c r="M29" s="121" t="n">
        <f t="shared" ref="M29" si="69">(M28-L28)/L28</f>
        <v>0.11292593635595607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43539.0</v>
      </c>
      <c r="D31" s="110" t="n">
        <v>45741.0</v>
      </c>
      <c r="E31" s="110" t="n">
        <v>47971.0</v>
      </c>
      <c r="F31" s="110" t="n">
        <v>50470.0</v>
      </c>
      <c r="G31" s="110" t="n">
        <v>52122.0</v>
      </c>
      <c r="H31" s="110" t="n">
        <v>53800.0</v>
      </c>
      <c r="I31" s="110" t="n">
        <v>54984.0</v>
      </c>
      <c r="J31" s="110" t="n">
        <v>58214.0</v>
      </c>
      <c r="K31" s="110" t="n">
        <v>58184.0</v>
      </c>
      <c r="L31" s="110" t="n">
        <v>59974.0</v>
      </c>
      <c r="M31" s="110" t="n">
        <v>61497.0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0.0505753462413009</v>
      </c>
      <c r="E32" s="121" t="n">
        <f t="shared" ref="E32" si="71">(E31-D31)/D31</f>
        <v>0.04875276010581316</v>
      </c>
      <c r="F32" s="121" t="n">
        <f t="shared" ref="F32" si="72">(F31-E31)/E31</f>
        <v>0.05209397344228805</v>
      </c>
      <c r="G32" s="121" t="n">
        <f t="shared" ref="G32" si="73">(G31-F31)/F31</f>
        <v>0.03273231622746186</v>
      </c>
      <c r="H32" s="121" t="n">
        <f t="shared" ref="H32" si="74">(H31-G31)/G31</f>
        <v>0.03219369939756725</v>
      </c>
      <c r="I32" s="121" t="n">
        <f t="shared" ref="I32" si="75">(I31-H31)/H31</f>
        <v>0.02200743494423792</v>
      </c>
      <c r="J32" s="121" t="n">
        <f t="shared" ref="J32" si="76">(J31-I31)/I31</f>
        <v>0.05874436199621708</v>
      </c>
      <c r="K32" s="121" t="n">
        <f t="shared" ref="K32" si="77">(K31-J31)/J31</f>
        <v>-5.153399525887243E-4</v>
      </c>
      <c r="L32" s="121" t="n">
        <f t="shared" ref="L32" si="78">(L31-K31)/K31</f>
        <v>0.030764471332325037</v>
      </c>
      <c r="M32" s="121" t="n">
        <f t="shared" ref="M32" si="79">(M31-L31)/L31</f>
        <v>0.02539433754627005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49731.0</v>
      </c>
      <c r="E34" s="111" t="n">
        <f t="shared" ref="E34:M34" si="80">E28+E31</f>
        <v>52372.0</v>
      </c>
      <c r="F34" s="111" t="n">
        <f t="shared" si="80"/>
        <v>54600.0</v>
      </c>
      <c r="G34" s="111" t="n">
        <f t="shared" si="80"/>
        <v>55718.0</v>
      </c>
      <c r="H34" s="111" t="n">
        <f t="shared" si="80"/>
        <v>57806.0</v>
      </c>
      <c r="I34" s="111" t="n">
        <f t="shared" si="80"/>
        <v>59147.0</v>
      </c>
      <c r="J34" s="111" t="n">
        <f t="shared" si="80"/>
        <v>61673.0</v>
      </c>
      <c r="K34" s="111" t="n">
        <f t="shared" si="80"/>
        <v>62398.0</v>
      </c>
      <c r="L34" s="111" t="n">
        <f t="shared" si="80"/>
        <v>63525.0</v>
      </c>
      <c r="M34" s="111" t="n">
        <f t="shared" si="80"/>
        <v>65449.0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3119.0</v>
      </c>
      <c r="D36" s="118" t="n">
        <v>3791.0</v>
      </c>
      <c r="E36" s="110" t="n">
        <v>3764.0</v>
      </c>
      <c r="F36" s="110" t="n">
        <v>3206.0</v>
      </c>
      <c r="G36" s="110" t="n">
        <v>3640.0</v>
      </c>
      <c r="H36" s="110" t="n">
        <v>3939.0</v>
      </c>
      <c r="I36" s="110" t="n">
        <v>4626.0</v>
      </c>
      <c r="J36" s="110" t="n">
        <v>4351.0</v>
      </c>
      <c r="K36" s="110" t="n">
        <v>4173.0</v>
      </c>
      <c r="L36" s="110" t="n">
        <v>5744.0</v>
      </c>
      <c r="M36" s="110" t="n">
        <v>5520.0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0.21545367104841295</v>
      </c>
      <c r="E37" s="121" t="n">
        <f t="shared" ref="E37" si="82">(E36-D36)/D36</f>
        <v>-0.007122131363756265</v>
      </c>
      <c r="F37" s="121" t="n">
        <f t="shared" ref="F37" si="83">(F36-E36)/E36</f>
        <v>-0.14824654622741765</v>
      </c>
      <c r="G37" s="121" t="n">
        <f t="shared" ref="G37" si="84">(G36-F36)/F36</f>
        <v>0.13537117903930132</v>
      </c>
      <c r="H37" s="121" t="n">
        <f t="shared" ref="H37" si="85">(H36-G36)/G36</f>
        <v>0.08214285714285714</v>
      </c>
      <c r="I37" s="121" t="n">
        <f t="shared" ref="I37" si="86">(I36-H36)/H36</f>
        <v>0.1744097486671744</v>
      </c>
      <c r="J37" s="121" t="n">
        <f t="shared" ref="J37" si="87">(J36-I36)/I36</f>
        <v>-0.05944660613921314</v>
      </c>
      <c r="K37" s="121" t="n">
        <f t="shared" ref="K37" si="88">(K36-J36)/J36</f>
        <v>-0.04091013560101126</v>
      </c>
      <c r="L37" s="121" t="n">
        <f t="shared" ref="L37" si="89">(L36-K36)/K36</f>
        <v>0.3764677689911335</v>
      </c>
      <c r="M37" s="121" t="n">
        <f t="shared" ref="M37" si="90">(M36-L36)/L36</f>
        <v>-0.03899721448467967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24157.0</v>
      </c>
      <c r="D39" s="110" t="n">
        <v>24715.0</v>
      </c>
      <c r="E39" s="110" t="n">
        <v>27419.0</v>
      </c>
      <c r="F39" s="110" t="n">
        <v>30692.0</v>
      </c>
      <c r="G39" s="110" t="n">
        <v>32146.0</v>
      </c>
      <c r="H39" s="110" t="n">
        <v>29011.0</v>
      </c>
      <c r="I39" s="110" t="n">
        <v>34098.0</v>
      </c>
      <c r="J39" s="110" t="n">
        <v>39194.0</v>
      </c>
      <c r="K39" s="110" t="n">
        <v>41267.0</v>
      </c>
      <c r="L39" s="110" t="n">
        <v>43620.0</v>
      </c>
      <c r="M39" s="110" t="n">
        <v>47766.0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0.023098894730305915</v>
      </c>
      <c r="E40" s="121" t="n">
        <f t="shared" ref="E40" si="92">(E39-D39)/D39</f>
        <v>0.10940724256524378</v>
      </c>
      <c r="F40" s="121" t="n">
        <f t="shared" ref="F40" si="93">(F39-E39)/E39</f>
        <v>0.11936978007950691</v>
      </c>
      <c r="G40" s="121" t="n">
        <f t="shared" ref="G40" si="94">(G39-F39)/F39</f>
        <v>0.047373908510361</v>
      </c>
      <c r="H40" s="121" t="n">
        <f t="shared" ref="H40" si="95">(H39-G39)/G39</f>
        <v>-0.0975237976731164</v>
      </c>
      <c r="I40" s="121" t="n">
        <f t="shared" ref="I40" si="96">(I39-H39)/H39</f>
        <v>0.17534728206542347</v>
      </c>
      <c r="J40" s="121" t="n">
        <f t="shared" ref="J40" si="97">(J39-I39)/I39</f>
        <v>0.14945158073787318</v>
      </c>
      <c r="K40" s="121" t="n">
        <f t="shared" ref="K40" si="98">(K39-J39)/J39</f>
        <v>0.05289074858396693</v>
      </c>
      <c r="L40" s="121" t="n">
        <f t="shared" ref="L40" si="99">(L39-K39)/K39</f>
        <v>0.057018925533719435</v>
      </c>
      <c r="M40" s="121" t="n">
        <f t="shared" ref="M40" si="100">(M39-L39)/L39</f>
        <v>0.09504814305364512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28506.0</v>
      </c>
      <c r="E42" s="111" t="n">
        <f t="shared" ref="E42:M42" si="101">E36+E39</f>
        <v>31183.0</v>
      </c>
      <c r="F42" s="111" t="n">
        <f t="shared" si="101"/>
        <v>33898.0</v>
      </c>
      <c r="G42" s="111" t="n">
        <f t="shared" si="101"/>
        <v>35786.0</v>
      </c>
      <c r="H42" s="111" t="n">
        <f t="shared" si="101"/>
        <v>32950.0</v>
      </c>
      <c r="I42" s="111" t="n">
        <f t="shared" si="101"/>
        <v>38724.0</v>
      </c>
      <c r="J42" s="111" t="n">
        <f t="shared" si="101"/>
        <v>43545.0</v>
      </c>
      <c r="K42" s="111" t="n">
        <f t="shared" si="101"/>
        <v>45440.0</v>
      </c>
      <c r="L42" s="111" t="n">
        <f t="shared" si="101"/>
        <v>49364.0</v>
      </c>
      <c r="M42" s="111" t="n">
        <f t="shared" si="101"/>
        <v>53286.0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21225.0</v>
      </c>
      <c r="E44" s="134" t="n">
        <f t="shared" ref="E44:M44" si="102">E34-E42</f>
        <v>21189.0</v>
      </c>
      <c r="F44" s="134" t="n">
        <f t="shared" si="102"/>
        <v>20702.0</v>
      </c>
      <c r="G44" s="134" t="n">
        <f t="shared" si="102"/>
        <v>19932.0</v>
      </c>
      <c r="H44" s="134" t="n">
        <f t="shared" si="102"/>
        <v>24856.0</v>
      </c>
      <c r="I44" s="134" t="n">
        <f t="shared" si="102"/>
        <v>20423.0</v>
      </c>
      <c r="J44" s="134" t="n">
        <f t="shared" si="102"/>
        <v>18128.0</v>
      </c>
      <c r="K44" s="134" t="n">
        <f t="shared" si="102"/>
        <v>16958.0</v>
      </c>
      <c r="L44" s="134" t="n">
        <f t="shared" si="102"/>
        <v>14161.0</v>
      </c>
      <c r="M44" s="134" t="n">
        <f t="shared" si="102"/>
        <v>12163.0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8801.0</v>
      </c>
      <c r="D46" s="133" t="n">
        <v>8872.0</v>
      </c>
      <c r="E46" s="133" t="n">
        <v>10952.0</v>
      </c>
      <c r="F46" s="133" t="n">
        <v>13607.0</v>
      </c>
      <c r="G46" s="133" t="n">
        <v>14249.0</v>
      </c>
      <c r="H46" s="133" t="n">
        <v>16144.0</v>
      </c>
      <c r="I46" s="133" t="n">
        <v>20925.0</v>
      </c>
      <c r="J46" s="133" t="n">
        <v>23943.0</v>
      </c>
      <c r="K46" s="136" t="n">
        <v>25660.0</v>
      </c>
      <c r="L46" s="133" t="n">
        <v>27563.0</v>
      </c>
      <c r="M46" s="133" t="n">
        <v>31648.0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0.19979055684560398</v>
      </c>
      <c r="E50" s="126" t="n">
        <f t="shared" si="103"/>
        <v>0.215941303985326</v>
      </c>
      <c r="F50" s="126" t="n">
        <f t="shared" si="103"/>
        <v>0.21876862421491772</v>
      </c>
      <c r="G50" s="126" t="n">
        <f t="shared" si="103"/>
        <v>0.21227621483375958</v>
      </c>
      <c r="H50" s="126" t="n">
        <f t="shared" si="103"/>
        <v>0.5043314500941619</v>
      </c>
      <c r="I50" s="126" t="n">
        <f t="shared" si="103"/>
        <v>0.26129992992291523</v>
      </c>
      <c r="J50" s="126" t="n">
        <f t="shared" si="103"/>
        <v>0.2726644555002764</v>
      </c>
      <c r="K50" s="126" t="n">
        <f t="shared" si="103"/>
        <v>0.27384426355398556</v>
      </c>
      <c r="L50" s="126" t="n">
        <f t="shared" si="103"/>
        <v>0.29916529077233533</v>
      </c>
      <c r="M50" s="126" t="n">
        <f t="shared" si="103"/>
        <v>0.2813266331658291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0.41993352456403954</v>
      </c>
      <c r="E51" s="126" t="n">
        <f t="shared" si="104"/>
        <v>0.44426379856594966</v>
      </c>
      <c r="F51" s="126" t="n">
        <f t="shared" si="104"/>
        <v>0.46137624352450374</v>
      </c>
      <c r="G51" s="126" t="n">
        <f t="shared" si="104"/>
        <v>0.4654229978436387</v>
      </c>
      <c r="H51" s="126" t="n">
        <f t="shared" si="104"/>
        <v>0.48074387947269304</v>
      </c>
      <c r="I51" s="126" t="n">
        <f t="shared" si="104"/>
        <v>0.46899088997897687</v>
      </c>
      <c r="J51" s="126" t="n">
        <f t="shared" si="104"/>
        <v>0.496130458817026</v>
      </c>
      <c r="K51" s="126" t="n">
        <f t="shared" si="104"/>
        <v>0.5142067270772539</v>
      </c>
      <c r="L51" s="126" t="n">
        <f t="shared" si="104"/>
        <v>0.5295358649789029</v>
      </c>
      <c r="M51" s="126" t="n">
        <f t="shared" si="104"/>
        <v>0.488964824120603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0.15594408778400037</v>
      </c>
      <c r="E52" s="126" t="n">
        <f t="shared" si="105"/>
        <v>0.13244122061030517</v>
      </c>
      <c r="F52" s="126" t="n">
        <f t="shared" si="105"/>
        <v>0.1350112318342273</v>
      </c>
      <c r="G52" s="126" t="n">
        <f t="shared" si="105"/>
        <v>0.2080637881751166</v>
      </c>
      <c r="H52" s="126" t="n">
        <f t="shared" si="105"/>
        <v>0.1958568738229755</v>
      </c>
      <c r="I52" s="126" t="n">
        <f t="shared" si="105"/>
        <v>0.23265592151366504</v>
      </c>
      <c r="J52" s="126" t="n">
        <f t="shared" si="105"/>
        <v>0.24092500460659666</v>
      </c>
      <c r="K52" s="126" t="n">
        <f t="shared" si="105"/>
        <v>0.2949879690779706</v>
      </c>
      <c r="L52" s="126" t="n">
        <f t="shared" si="105"/>
        <v>0.2877453678224179</v>
      </c>
      <c r="M52" s="126" t="n">
        <f t="shared" si="105"/>
        <v>0.23863316582914573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0.3891970802919708</v>
      </c>
      <c r="E55" s="126" t="n">
        <f t="shared" ref="E55:M55" si="106">E23/E20</f>
        <v>0.5136921624173749</v>
      </c>
      <c r="F55" s="126" t="n">
        <f t="shared" si="106"/>
        <v>0.7959252971137522</v>
      </c>
      <c r="G55" s="126" t="n">
        <f t="shared" si="106"/>
        <v>0.452880212099301</v>
      </c>
      <c r="H55" s="126" t="n">
        <f t="shared" si="106"/>
        <v>0.47644230769230766</v>
      </c>
      <c r="I55" s="126" t="n">
        <f t="shared" si="106"/>
        <v>0.4327936746987952</v>
      </c>
      <c r="J55" s="126" t="n">
        <f t="shared" si="106"/>
        <v>0.49674952198852773</v>
      </c>
      <c r="K55" s="126" t="n">
        <f t="shared" si="106"/>
        <v>0.45574453314821245</v>
      </c>
      <c r="L55" s="126" t="n">
        <f t="shared" si="106"/>
        <v>0.44628626075868666</v>
      </c>
      <c r="M55" s="126" t="n">
        <f t="shared" si="106"/>
        <v>0.5321765498652291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1.3430388692579505</v>
      </c>
      <c r="E58" s="112" t="n">
        <f t="shared" ref="E58:M58" si="107">E42/E44</f>
        <v>1.471659823493322</v>
      </c>
      <c r="F58" s="112" t="n">
        <f t="shared" si="107"/>
        <v>1.637426335619747</v>
      </c>
      <c r="G58" s="112" t="n">
        <f t="shared" si="107"/>
        <v>1.7954043748745736</v>
      </c>
      <c r="H58" s="112" t="n">
        <f t="shared" si="107"/>
        <v>1.32563566140972</v>
      </c>
      <c r="I58" s="112" t="n">
        <f t="shared" si="107"/>
        <v>1.896097537090535</v>
      </c>
      <c r="J58" s="112" t="n">
        <f t="shared" si="107"/>
        <v>2.402085172109444</v>
      </c>
      <c r="K58" s="112" t="n">
        <f t="shared" si="107"/>
        <v>2.6795612690175727</v>
      </c>
      <c r="L58" s="112" t="n">
        <f t="shared" si="107"/>
        <v>3.485912011863569</v>
      </c>
      <c r="M58" s="112" t="n">
        <f t="shared" si="107"/>
        <v>4.380991531694483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1.0524927459773148</v>
      </c>
      <c r="E59" s="112" t="n">
        <f t="shared" ref="E59:M59" si="108">E28/E36</f>
        <v>1.1692348565356003</v>
      </c>
      <c r="F59" s="112" t="n">
        <f t="shared" si="108"/>
        <v>1.2882096069868996</v>
      </c>
      <c r="G59" s="112" t="n">
        <f t="shared" si="108"/>
        <v>0.987912087912088</v>
      </c>
      <c r="H59" s="112" t="n">
        <f t="shared" si="108"/>
        <v>1.017009393247017</v>
      </c>
      <c r="I59" s="112" t="n">
        <f t="shared" si="108"/>
        <v>0.8999135322092521</v>
      </c>
      <c r="J59" s="112" t="n">
        <f t="shared" si="108"/>
        <v>0.7949896575499885</v>
      </c>
      <c r="K59" s="112" t="n">
        <f t="shared" si="108"/>
        <v>1.0098250658998322</v>
      </c>
      <c r="L59" s="112" t="n">
        <f t="shared" si="108"/>
        <v>0.6182103064066853</v>
      </c>
      <c r="M59" s="112" t="n">
        <f t="shared" si="108"/>
        <v>0.7159420289855073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0.9619429686652933</v>
      </c>
      <c r="E60" s="112" t="n">
        <f t="shared" ref="E60:M60" si="109">E46/E9</f>
        <v>1.0276813362109412</v>
      </c>
      <c r="F60" s="112" t="n">
        <f t="shared" si="109"/>
        <v>1.3520468998410176</v>
      </c>
      <c r="G60" s="112" t="n">
        <f t="shared" si="109"/>
        <v>1.5352871457817046</v>
      </c>
      <c r="H60" s="112" t="n">
        <f t="shared" si="109"/>
        <v>1.5810400548428165</v>
      </c>
      <c r="I60" s="112" t="n">
        <f t="shared" si="109"/>
        <v>1.9541464325737765</v>
      </c>
      <c r="J60" s="112" t="n">
        <f t="shared" si="109"/>
        <v>2.2231197771587743</v>
      </c>
      <c r="K60" s="112" t="n">
        <f t="shared" si="109"/>
        <v>2.5547590601354044</v>
      </c>
      <c r="L60" s="112" t="n">
        <f t="shared" si="109"/>
        <v>2.3872336739996536</v>
      </c>
      <c r="M60" s="112" t="n">
        <f t="shared" si="109"/>
        <v>2.6019896407136396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0.022461973731051854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0.05653364513860537</v>
      </c>
    </row>
    <row r="65" spans="2:13">
      <c r="B65" s="10" t="s">
        <v>74</v>
      </c>
      <c r="C65" s="114"/>
      <c r="D65" s="121" t="n">
        <f>(M6/I6)^0.2 - 1</f>
        <v>0.03242410961752529</v>
      </c>
    </row>
    <row r="66" spans="2:13">
      <c r="B66" s="10" t="s">
        <v>84</v>
      </c>
      <c r="C66" s="114"/>
      <c r="D66" s="121" t="n">
        <f>(M6/D6)^0.1 - 1</f>
        <v>0.04778151399665087</v>
      </c>
    </row>
    <row r="67" spans="2:13">
      <c r="B67" s="10" t="s">
        <v>75</v>
      </c>
      <c r="C67" s="114"/>
      <c r="D67" s="121" t="n">
        <f>(M3/I3)^0.2 - 1</f>
        <v>0.0172877778695395</v>
      </c>
    </row>
    <row r="68" spans="2:13">
      <c r="B68" s="10" t="s">
        <v>85</v>
      </c>
      <c r="C68" s="114"/>
      <c r="D68" s="121" t="n">
        <f>(M3/D3)^0.1 - 1</f>
        <v>0.012528235345993899</v>
      </c>
    </row>
    <row r="69" spans="2:13">
      <c r="B69" s="10" t="s">
        <v>88</v>
      </c>
      <c r="C69" s="114"/>
      <c r="D69" s="121" t="n">
        <f>(M9/I9)^0.2 - 1</f>
        <v>0.025808914469085176</v>
      </c>
    </row>
    <row r="70" spans="2:13">
      <c r="B70" s="10" t="s">
        <v>89</v>
      </c>
      <c r="C70" s="114"/>
      <c r="D70" s="121" t="n">
        <f>(M9/D9)^0.2 - 1</f>
        <v>0.056899517465417215</v>
      </c>
    </row>
    <row r="71" spans="2:13">
      <c r="B71" s="10" t="s">
        <v>131</v>
      </c>
      <c r="D71" s="121" t="n">
        <f>(M23/I23)^0.2 - 1</f>
        <v>0.0656194307578355</v>
      </c>
    </row>
    <row r="72" spans="2:13">
      <c r="B72" s="10" t="s">
        <v>132</v>
      </c>
      <c r="D72" s="121" t="n">
        <f>AVERAGE(I24:M24)</f>
        <v>0.0990496561011669</v>
      </c>
    </row>
    <row r="73" spans="2:13">
      <c r="B73" s="10" t="s">
        <v>135</v>
      </c>
      <c r="D73" s="121" t="n">
        <f>AVERAGE(I55:M55)</f>
        <v>0.4727501080918902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8.823470270052885</v>
      </c>
      <c r="E76" s="110" t="n">
        <f t="shared" si="110"/>
        <v>9.890781333537005</v>
      </c>
      <c r="F76" s="110" t="n">
        <f t="shared" si="110"/>
        <v>8.739926739926739</v>
      </c>
      <c r="G76" s="110" t="n">
        <f t="shared" si="110"/>
        <v>7.597185828637065</v>
      </c>
      <c r="H76" s="110" t="n">
        <f t="shared" si="110"/>
        <v>18.530948344462512</v>
      </c>
      <c r="I76" s="110" t="n">
        <f t="shared" si="110"/>
        <v>10.086733054930935</v>
      </c>
      <c r="J76" s="110" t="n">
        <f t="shared" si="110"/>
        <v>9.597392700209168</v>
      </c>
      <c r="K76" s="110" t="n">
        <f t="shared" si="110"/>
        <v>8.572390140709638</v>
      </c>
      <c r="L76" s="110" t="n">
        <f t="shared" si="110"/>
        <v>10.268398268398268</v>
      </c>
      <c r="M76" s="110" t="n">
        <f t="shared" si="110"/>
        <v>10.692294763861938</v>
      </c>
    </row>
    <row r="77" spans="2:13">
      <c r="B77" s="10" t="s">
        <v>139</v>
      </c>
      <c r="C77" s="110">
        <v>0</v>
      </c>
      <c r="D77" s="110" t="n">
        <f t="shared" ref="D77:M77" si="111">100*D6/D44</f>
        <v>20.673733804475855</v>
      </c>
      <c r="E77" s="110" t="n">
        <f t="shared" si="111"/>
        <v>24.446646845061117</v>
      </c>
      <c r="F77" s="110" t="n">
        <f t="shared" si="111"/>
        <v>23.05091295527002</v>
      </c>
      <c r="G77" s="110" t="n">
        <f t="shared" si="111"/>
        <v>21.237206502107163</v>
      </c>
      <c r="H77" s="110" t="n">
        <f t="shared" si="111"/>
        <v>43.09623430962343</v>
      </c>
      <c r="I77" s="110" t="n">
        <f t="shared" si="111"/>
        <v>29.21216275767517</v>
      </c>
      <c r="J77" s="110" t="n">
        <f t="shared" si="111"/>
        <v>32.65114739629303</v>
      </c>
      <c r="K77" s="110" t="n">
        <f t="shared" si="111"/>
        <v>31.542634744663285</v>
      </c>
      <c r="L77" s="110" t="n">
        <f t="shared" si="111"/>
        <v>46.063131134806866</v>
      </c>
      <c r="M77" s="110" t="n">
        <f t="shared" si="111"/>
        <v>57.53514757872235</v>
      </c>
    </row>
    <row r="78" spans="2:13">
      <c r="B78" s="10" t="s">
        <v>140</v>
      </c>
      <c r="C78" s="110" t="n">
        <v>0.0</v>
      </c>
      <c r="D78" s="40" t="n">
        <v>15.800000190734863</v>
      </c>
      <c r="E78" s="40" t="n">
        <v>17.40999984741211</v>
      </c>
      <c r="F78" s="40" t="n">
        <v>15.260000228881836</v>
      </c>
      <c r="G78" s="40" t="n">
        <v>13.350000381469727</v>
      </c>
      <c r="H78" s="40" t="n">
        <v>29.020000457763672</v>
      </c>
      <c r="I78" s="40" t="n">
        <v>15.630000114440918</v>
      </c>
      <c r="J78" s="40" t="n">
        <v>15.170000076293945</v>
      </c>
      <c r="K78" s="40" t="n">
        <v>13.739999771118164</v>
      </c>
      <c r="L78" s="40" t="n">
        <v>16.290000915527344</v>
      </c>
      <c r="M78" s="40" t="n">
        <v>17.200000762939453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18.520000457763672</v>
      </c>
      <c r="E81" s="40" t="n">
        <v>22.020000457763672</v>
      </c>
      <c r="F81" s="40" t="n">
        <v>13.510000228881836</v>
      </c>
      <c r="G81" s="40" t="n">
        <v>20.780000686645508</v>
      </c>
      <c r="H81" s="40" t="n">
        <v>23.729999542236328</v>
      </c>
      <c r="I81" s="40" t="n">
        <v>9.279999732971191</v>
      </c>
      <c r="J81" s="40" t="n">
        <v>21.31999969482422</v>
      </c>
      <c r="K81" s="40" t="n">
        <v>26.520000457763672</v>
      </c>
      <c r="L81" s="40" t="n">
        <v>26.969999313354492</v>
      </c>
      <c r="M81" s="40" t="n">
        <v>18.489999771118164</v>
      </c>
    </row>
    <row r="82" spans="2:13">
      <c r="B82" s="122" t="s">
        <v>148</v>
      </c>
      <c r="C82" s="110" t="n">
        <v>0.0</v>
      </c>
      <c r="D82" s="40" t="n">
        <v>11.789999961853027</v>
      </c>
      <c r="E82" s="40" t="n">
        <v>14.829999923706055</v>
      </c>
      <c r="F82" s="40" t="n">
        <v>8.979999542236328</v>
      </c>
      <c r="G82" s="40" t="n">
        <v>12.170000076293945</v>
      </c>
      <c r="H82" s="40" t="n">
        <v>14.579999923706055</v>
      </c>
      <c r="I82" s="40" t="n">
        <v>12.930000305175781</v>
      </c>
      <c r="J82" s="40" t="n">
        <v>15.09000015258789</v>
      </c>
      <c r="K82" s="40" t="n">
        <v>17.09000015258789</v>
      </c>
      <c r="L82" s="40" t="n">
        <v>18.469999313354492</v>
      </c>
      <c r="M82" s="40" t="n">
        <v>13.609999656677246</v>
      </c>
    </row>
    <row r="83" spans="2:13">
      <c r="B83" s="122" t="s">
        <v>153</v>
      </c>
      <c r="C83" s="110" t="n"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