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EM\AdWords Scripts\"/>
    </mc:Choice>
  </mc:AlternateContent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J5" i="1" s="1"/>
  <c r="H5" i="1"/>
  <c r="K5" i="1" l="1"/>
  <c r="L5" i="1"/>
  <c r="M5" i="1" s="1"/>
  <c r="P5" i="1"/>
  <c r="Q5" i="1" l="1"/>
  <c r="S5" i="1"/>
  <c r="T5" i="1" s="1"/>
  <c r="N5" i="1"/>
  <c r="R5" i="1" l="1"/>
  <c r="U5" i="1"/>
  <c r="B26" i="1" l="1"/>
  <c r="B33" i="1" s="1"/>
  <c r="I4" i="1"/>
  <c r="L4" i="1" s="1"/>
  <c r="M4" i="1" s="1"/>
  <c r="B25" i="1"/>
  <c r="H4" i="1"/>
  <c r="O5" i="1" l="1"/>
  <c r="V5" i="1"/>
  <c r="B27" i="1"/>
  <c r="B28" i="1" s="1"/>
  <c r="B34" i="1"/>
  <c r="B36" i="1"/>
  <c r="B37" i="1" s="1"/>
  <c r="P4" i="1"/>
  <c r="B29" i="1"/>
  <c r="B30" i="1" s="1"/>
  <c r="J4" i="1"/>
  <c r="B38" i="1"/>
  <c r="B39" i="1" s="1"/>
  <c r="B35" i="1"/>
  <c r="B31" i="1"/>
  <c r="B32" i="1" s="1"/>
  <c r="S4" i="1" l="1"/>
  <c r="T4" i="1" s="1"/>
  <c r="Q4" i="1"/>
  <c r="K4" i="1"/>
  <c r="N4" i="1"/>
  <c r="O4" i="1" s="1"/>
  <c r="R4" i="1" l="1"/>
  <c r="U4" i="1"/>
  <c r="V4" i="1" s="1"/>
  <c r="F8" i="1" l="1"/>
  <c r="E8" i="1"/>
  <c r="E9" i="1" s="1"/>
  <c r="B12" i="1" s="1"/>
  <c r="B13" i="1" s="1"/>
  <c r="B14" i="1" s="1"/>
</calcChain>
</file>

<file path=xl/sharedStrings.xml><?xml version="1.0" encoding="utf-8"?>
<sst xmlns="http://schemas.openxmlformats.org/spreadsheetml/2006/main" count="77" uniqueCount="48">
  <si>
    <t>Account ID</t>
  </si>
  <si>
    <t>Customer Name</t>
  </si>
  <si>
    <t>Label</t>
  </si>
  <si>
    <t>Budget</t>
  </si>
  <si>
    <t>Bezeq</t>
  </si>
  <si>
    <t>Start Date</t>
  </si>
  <si>
    <t>End Date</t>
  </si>
  <si>
    <t>752-427-1221</t>
  </si>
  <si>
    <t>brand</t>
  </si>
  <si>
    <t>Today</t>
  </si>
  <si>
    <t>Forecast</t>
  </si>
  <si>
    <t>Cost</t>
  </si>
  <si>
    <t>Avg. Cost per day</t>
  </si>
  <si>
    <t>Conversions</t>
  </si>
  <si>
    <t>Cost conversion</t>
  </si>
  <si>
    <t>Field Name</t>
  </si>
  <si>
    <t>Example</t>
  </si>
  <si>
    <t>brand - moving jun15</t>
  </si>
  <si>
    <t>Conversions Target</t>
  </si>
  <si>
    <t>Cost conversion Target</t>
  </si>
  <si>
    <t>Spend Forecast</t>
  </si>
  <si>
    <t>Check Date</t>
  </si>
  <si>
    <t>Conversions Forecast</t>
  </si>
  <si>
    <t>Cost Conv. Forecast</t>
  </si>
  <si>
    <t>Descripsion</t>
  </si>
  <si>
    <t>שם הלקוח לצורכי נוחות בלבד. אין משמעות בסקריפט</t>
  </si>
  <si>
    <t>מס' החשבון אדוורדס של הלקוח. יכול להיות חשבון רגיל או MCC.</t>
  </si>
  <si>
    <t>הלייבל המדוייק כפי שהוא מופיע בחשבונות אדוורדס</t>
  </si>
  <si>
    <t>התקציב המותכנן לכלל הפעילות. יוכנס ידנית ע"י מנהלי החשבונות</t>
  </si>
  <si>
    <t>תאריך תחילת הפעילות. יוכנס ידנית ע"י מנהלי החשבונות</t>
  </si>
  <si>
    <t>תאריך סיום הפעילות.  יוכנס ידנית ע"י מנהלי החשבונות</t>
  </si>
  <si>
    <t>יעד המרות. יוכנס ידנית ע"י מנהלי החשבונות</t>
  </si>
  <si>
    <t>יעד עלות המרות. יוכנס ידנית ע"י מנהלי החשבונות</t>
  </si>
  <si>
    <t>תאריך הבדיקה שהסקריפט מבצע - אחת לשבוע מיום תחילת הפעילות כפי שהוגדר (Start Date)</t>
  </si>
  <si>
    <t>הפער בין התקציב שנקבע לפעילות לבין תחזית ההוצאה בפועל</t>
  </si>
  <si>
    <t>תוצאת החישוב של חיזוי המרות (Conversions) שיצא עד סוף הפעילות, באם קצב ההמרות ימשיך כפי שהוא עכשיו</t>
  </si>
  <si>
    <t>תוצאת החישוב של חיזוי ההוצאה (Cost) שיצא עד סוף הפעילות, באם קצב ההוצאה ימשיך כפי שהוא עכשיו</t>
  </si>
  <si>
    <t>הפער בין יעד ההמרות שנקבע לפעילות לבין תחזית ההמרות</t>
  </si>
  <si>
    <t>תוצאת החישוב של חיזוי עלות המרות (Cost/Conversions) שיצא עד סוף הפעילות, באם קצב ההמרות וקצב ההוצאה ימשיכו כפי שהם עכשיו</t>
  </si>
  <si>
    <t>הפער בין יעד עלות המרות שנקבעה לפעילות לבין תחזית עלות המרות</t>
  </si>
  <si>
    <t>תאריך בדיקה נוספת - שבוע לאחר מכן</t>
  </si>
  <si>
    <t>Spend Deviation</t>
  </si>
  <si>
    <t>Conversions Deviation</t>
  </si>
  <si>
    <t>Cost Conv. Deviation</t>
  </si>
  <si>
    <t>Deviation</t>
  </si>
  <si>
    <t>722-971-4006</t>
  </si>
  <si>
    <t>Materna </t>
  </si>
  <si>
    <t>Vacation with Materna (Jul 2015) - Search - 8,500 (cpc=4, date=20.7-31.8)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</si>
</sst>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[$-1010409]d\ mmmm\ yyyy;@"/>
    <numFmt numFmtId="166" formatCode="[$-1010409]d\ mmm\ yy;@"/>
    <numFmt numFmtId="167" formatCode="\+0%;\-0%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color rgb="FF002060"/>
      <name val="Arial"/>
      <family val="2"/>
      <charset val="177"/>
      <scheme val="minor"/>
    </font>
    <font>
      <b/>
      <sz val="14"/>
      <color rgb="FF00206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8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43" fontId="0" fillId="0" borderId="1" xfId="0" applyNumberFormat="1" applyBorder="1"/>
    <xf numFmtId="167" fontId="0" fillId="0" borderId="1" xfId="0" applyNumberFormat="1" applyBorder="1"/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4" xfId="1" applyNumberFormat="1" applyFont="1" applyBorder="1"/>
    <xf numFmtId="167" fontId="0" fillId="0" borderId="14" xfId="0" applyNumberFormat="1" applyBorder="1"/>
    <xf numFmtId="0" fontId="0" fillId="0" borderId="14" xfId="0" applyBorder="1"/>
    <xf numFmtId="43" fontId="0" fillId="0" borderId="14" xfId="0" applyNumberFormat="1" applyBorder="1"/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7" fontId="0" fillId="0" borderId="15" xfId="0" applyNumberFormat="1" applyBorder="1"/>
    <xf numFmtId="0" fontId="4" fillId="0" borderId="8" xfId="0" applyFont="1" applyBorder="1" applyAlignment="1">
      <alignment horizontal="center" vertical="center" wrapText="1"/>
    </xf>
    <xf numFmtId="166" fontId="6" fillId="0" borderId="1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6" fontId="6" fillId="0" borderId="16" xfId="0" applyNumberFormat="1" applyFont="1" applyBorder="1" applyAlignment="1">
      <alignment horizontal="center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vertical="center"/>
    </xf>
    <xf numFmtId="1" fontId="0" fillId="0" borderId="15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0" fillId="0" borderId="1" xfId="1" applyNumberFormat="1" applyFont="1" applyFill="1" applyBorder="1"/>
    <xf numFmtId="166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/>
    <xf numFmtId="1" fontId="0" fillId="0" borderId="1" xfId="0" applyNumberFormat="1" applyFill="1" applyBorder="1"/>
    <xf numFmtId="166" fontId="6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/>
    <xf numFmtId="0" fontId="0" fillId="0" borderId="1" xfId="0" applyFill="1" applyBorder="1"/>
    <xf numFmtId="43" fontId="0" fillId="0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tabSelected="1" zoomScale="130" zoomScaleNormal="130" workbookViewId="0">
      <selection activeCell="G5" sqref="G5"/>
    </sheetView>
  </sheetViews>
  <sheetFormatPr defaultRowHeight="18" x14ac:dyDescent="0.25"/>
  <cols>
    <col min="1" max="1" width="15.75" customWidth="1"/>
    <col min="2" max="2" width="18.375" bestFit="1" customWidth="1"/>
    <col min="3" max="3" width="27.625" customWidth="1"/>
    <col min="4" max="4" width="11.25" bestFit="1" customWidth="1"/>
    <col min="5" max="5" width="10.25" bestFit="1" customWidth="1"/>
    <col min="6" max="6" width="9.375" bestFit="1" customWidth="1"/>
    <col min="7" max="7" width="12.25" bestFit="1" customWidth="1"/>
    <col min="8" max="8" width="15.625" bestFit="1" customWidth="1"/>
    <col min="9" max="9" width="9.125" style="14" bestFit="1" customWidth="1"/>
    <col min="10" max="10" width="10.25" bestFit="1" customWidth="1"/>
    <col min="16" max="16" width="9.625" style="14" bestFit="1" customWidth="1"/>
  </cols>
  <sheetData>
    <row r="2" spans="1:22" x14ac:dyDescent="0.25">
      <c r="D2" s="5"/>
      <c r="E2" s="5"/>
      <c r="F2" s="5"/>
      <c r="G2" s="5"/>
      <c r="H2" s="5"/>
    </row>
    <row r="3" spans="1:22" s="8" customFormat="1" ht="45" x14ac:dyDescent="0.2">
      <c r="A3" s="9" t="s">
        <v>1</v>
      </c>
      <c r="B3" s="9" t="s">
        <v>0</v>
      </c>
      <c r="C3" s="9" t="s">
        <v>2</v>
      </c>
      <c r="D3" s="42" t="s">
        <v>3</v>
      </c>
      <c r="E3" s="42" t="s">
        <v>5</v>
      </c>
      <c r="F3" s="42" t="s">
        <v>6</v>
      </c>
      <c r="G3" s="43" t="s">
        <v>18</v>
      </c>
      <c r="H3" s="43" t="s">
        <v>19</v>
      </c>
      <c r="I3" s="44" t="s">
        <v>21</v>
      </c>
      <c r="J3" s="45" t="s">
        <v>20</v>
      </c>
      <c r="K3" s="45" t="s">
        <v>41</v>
      </c>
      <c r="L3" s="45" t="s">
        <v>22</v>
      </c>
      <c r="M3" s="45" t="s">
        <v>42</v>
      </c>
      <c r="N3" s="45" t="s">
        <v>23</v>
      </c>
      <c r="O3" s="45" t="s">
        <v>43</v>
      </c>
      <c r="P3" s="44" t="s">
        <v>21</v>
      </c>
      <c r="Q3" s="45" t="s">
        <v>20</v>
      </c>
      <c r="R3" s="45" t="s">
        <v>41</v>
      </c>
      <c r="S3" s="15" t="s">
        <v>22</v>
      </c>
      <c r="T3" s="15" t="s">
        <v>42</v>
      </c>
      <c r="U3" s="15" t="s">
        <v>23</v>
      </c>
      <c r="V3" s="15" t="s">
        <v>43</v>
      </c>
    </row>
    <row r="4" spans="1:22" ht="15" x14ac:dyDescent="0.25">
      <c r="A4" s="6" t="s">
        <v>4</v>
      </c>
      <c r="B4" s="6" t="s">
        <v>7</v>
      </c>
      <c r="C4" s="6" t="s">
        <v>8</v>
      </c>
      <c r="D4" s="46">
        <v>125000</v>
      </c>
      <c r="E4" s="47">
        <v>42190</v>
      </c>
      <c r="F4" s="48">
        <v>42274</v>
      </c>
      <c r="G4" s="46">
        <v>1600</v>
      </c>
      <c r="H4" s="49">
        <f>D4/G4</f>
        <v>78.125</v>
      </c>
      <c r="I4" s="50">
        <f>E4+7</f>
        <v>42197</v>
      </c>
      <c r="J4" s="46">
        <f>17326/(I4-$E$4)*($F$4-$E$4)</f>
        <v>207912.00000000003</v>
      </c>
      <c r="K4" s="51">
        <f>(J4-$D$4)/$D$4</f>
        <v>0.66329600000000022</v>
      </c>
      <c r="L4" s="52">
        <f>94/(I4-$E$4)*($F$4-$E$4)</f>
        <v>1128</v>
      </c>
      <c r="M4" s="51">
        <f>(L4-$G$4)/$G$4</f>
        <v>-0.29499999999999998</v>
      </c>
      <c r="N4" s="53">
        <f>J4/L4</f>
        <v>184.31914893617025</v>
      </c>
      <c r="O4" s="51">
        <f>(N4-$H$4)/$H$4</f>
        <v>1.3592851063829792</v>
      </c>
      <c r="P4" s="50">
        <f>I4+7</f>
        <v>42204</v>
      </c>
      <c r="Q4" s="46">
        <f>23326/(P4-$E$4)*($F$4-$E$4)</f>
        <v>139956</v>
      </c>
      <c r="R4" s="51">
        <f>(Q4-$D$4)/$D$4</f>
        <v>0.119648</v>
      </c>
      <c r="S4" s="6">
        <f>274/(P4-$E$4)*($F$4-$E$4)</f>
        <v>1644.0000000000002</v>
      </c>
      <c r="T4" s="17">
        <f>(S4-$G$4)/$G$4</f>
        <v>2.7500000000000142E-2</v>
      </c>
      <c r="U4" s="16">
        <f>Q4/S4</f>
        <v>85.131386861313857</v>
      </c>
      <c r="V4" s="17">
        <f>(U4-$H$4)/$H$4</f>
        <v>8.9681751824817371E-2</v>
      </c>
    </row>
    <row r="5" spans="1:22" ht="15" x14ac:dyDescent="0.25">
      <c r="A5" s="6" t="s">
        <v>46</v>
      </c>
      <c r="B5" s="6" t="s">
        <v>45</v>
      </c>
      <c r="C5" s="6" t="s">
        <v>47</v>
      </c>
      <c r="D5" s="46">
        <v>8500</v>
      </c>
      <c r="E5" s="47">
        <v>42217</v>
      </c>
      <c r="F5" s="48">
        <v>42247</v>
      </c>
      <c r="G5" s="46"/>
      <c r="H5" s="49" t="e">
        <f>D5/G5</f>
        <v>#DIV/0!</v>
      </c>
      <c r="I5" s="50">
        <f>E5+7</f>
        <v>42224</v>
      </c>
      <c r="J5" s="46">
        <f>17326/(I5-$E$4)*($F$4-$E$4)</f>
        <v>42805.411764705881</v>
      </c>
      <c r="K5" s="51">
        <f>(J5-$D$4)/$D$4</f>
        <v>-0.65755670588235304</v>
      </c>
      <c r="L5" s="52">
        <f>94/(I5-$E$4)*($F$4-$E$4)</f>
        <v>232.23529411764704</v>
      </c>
      <c r="M5" s="51">
        <f>(L5-$G$4)/$G$4</f>
        <v>-0.85485294117647059</v>
      </c>
      <c r="N5" s="53">
        <f>J5/L5</f>
        <v>184.31914893617022</v>
      </c>
      <c r="O5" s="51">
        <f>(N5-$H$4)/$H$4</f>
        <v>1.3592851063829789</v>
      </c>
      <c r="P5" s="50">
        <f>I5+7</f>
        <v>42231</v>
      </c>
      <c r="Q5" s="46">
        <f>23326/(P5-$E$4)*($F$4-$E$4)</f>
        <v>47789.85365853658</v>
      </c>
      <c r="R5" s="51">
        <f>(Q5-$D$4)/$D$4</f>
        <v>-0.61768117073170736</v>
      </c>
      <c r="S5" s="6">
        <f>274/(P5-$E$4)*($F$4-$E$4)</f>
        <v>561.36585365853659</v>
      </c>
      <c r="T5" s="17">
        <f>(S5-$G$4)/$G$4</f>
        <v>-0.64914634146341454</v>
      </c>
      <c r="U5" s="16">
        <f>Q5/S5</f>
        <v>85.131386861313857</v>
      </c>
      <c r="V5" s="17">
        <f>(U5-$H$4)/$H$4</f>
        <v>8.9681751824817371E-2</v>
      </c>
    </row>
    <row r="6" spans="1:22" x14ac:dyDescent="0.25">
      <c r="B6" s="7"/>
      <c r="C6" s="7"/>
    </row>
    <row r="7" spans="1:22" x14ac:dyDescent="0.25">
      <c r="B7" s="7"/>
      <c r="C7" s="7"/>
    </row>
    <row r="8" spans="1:22" x14ac:dyDescent="0.25">
      <c r="B8" s="7"/>
      <c r="C8" s="7"/>
      <c r="E8" s="1">
        <f>B10</f>
        <v>42227</v>
      </c>
      <c r="F8">
        <f>F4-E4</f>
        <v>84</v>
      </c>
    </row>
    <row r="9" spans="1:22" x14ac:dyDescent="0.25">
      <c r="E9">
        <f>E8-E4</f>
        <v>37</v>
      </c>
    </row>
    <row r="10" spans="1:22" x14ac:dyDescent="0.25">
      <c r="A10" s="2" t="s">
        <v>9</v>
      </c>
      <c r="B10" s="1">
        <v>42227</v>
      </c>
    </row>
    <row r="11" spans="1:22" x14ac:dyDescent="0.25">
      <c r="A11" t="s">
        <v>11</v>
      </c>
      <c r="B11" s="3">
        <v>378000</v>
      </c>
    </row>
    <row r="12" spans="1:22" x14ac:dyDescent="0.25">
      <c r="A12" t="s">
        <v>12</v>
      </c>
      <c r="B12" s="3">
        <f>B11/E9</f>
        <v>10216.216216216217</v>
      </c>
    </row>
    <row r="13" spans="1:22" x14ac:dyDescent="0.25">
      <c r="A13" t="s">
        <v>10</v>
      </c>
      <c r="B13" s="3">
        <f>B12*F8</f>
        <v>858162.16216216225</v>
      </c>
    </row>
    <row r="14" spans="1:22" x14ac:dyDescent="0.25">
      <c r="A14" t="s">
        <v>44</v>
      </c>
      <c r="B14" s="4">
        <f>B13/D4-1</f>
        <v>5.8652972972972979</v>
      </c>
    </row>
    <row r="16" spans="1:22" ht="18.75" thickBot="1" x14ac:dyDescent="0.3"/>
    <row r="17" spans="1:3" ht="18.75" thickBot="1" x14ac:dyDescent="0.3">
      <c r="A17" s="11" t="s">
        <v>15</v>
      </c>
      <c r="B17" s="18" t="s">
        <v>16</v>
      </c>
      <c r="C17" s="10" t="s">
        <v>24</v>
      </c>
    </row>
    <row r="18" spans="1:3" ht="22.5" x14ac:dyDescent="0.25">
      <c r="A18" s="12" t="s">
        <v>1</v>
      </c>
      <c r="B18" s="19" t="s">
        <v>4</v>
      </c>
      <c r="C18" s="33" t="s">
        <v>25</v>
      </c>
    </row>
    <row r="19" spans="1:3" ht="22.5" x14ac:dyDescent="0.25">
      <c r="A19" s="13" t="s">
        <v>0</v>
      </c>
      <c r="B19" s="20" t="s">
        <v>7</v>
      </c>
      <c r="C19" s="34" t="s">
        <v>26</v>
      </c>
    </row>
    <row r="20" spans="1:3" ht="22.5" x14ac:dyDescent="0.25">
      <c r="A20" s="13" t="s">
        <v>2</v>
      </c>
      <c r="B20" s="20" t="s">
        <v>17</v>
      </c>
      <c r="C20" s="34" t="s">
        <v>27</v>
      </c>
    </row>
    <row r="21" spans="1:3" ht="22.5" x14ac:dyDescent="0.25">
      <c r="A21" s="37" t="s">
        <v>3</v>
      </c>
      <c r="B21" s="38">
        <v>125000</v>
      </c>
      <c r="C21" s="34" t="s">
        <v>28</v>
      </c>
    </row>
    <row r="22" spans="1:3" ht="22.5" x14ac:dyDescent="0.25">
      <c r="A22" s="13" t="s">
        <v>5</v>
      </c>
      <c r="B22" s="21">
        <v>42190</v>
      </c>
      <c r="C22" s="34" t="s">
        <v>29</v>
      </c>
    </row>
    <row r="23" spans="1:3" ht="22.5" x14ac:dyDescent="0.25">
      <c r="A23" s="13" t="s">
        <v>6</v>
      </c>
      <c r="B23" s="21">
        <v>42274</v>
      </c>
      <c r="C23" s="34" t="s">
        <v>30</v>
      </c>
    </row>
    <row r="24" spans="1:3" x14ac:dyDescent="0.25">
      <c r="A24" s="37" t="s">
        <v>13</v>
      </c>
      <c r="B24" s="39">
        <v>1600</v>
      </c>
      <c r="C24" s="34" t="s">
        <v>31</v>
      </c>
    </row>
    <row r="25" spans="1:3" ht="23.25" thickBot="1" x14ac:dyDescent="0.3">
      <c r="A25" s="40" t="s">
        <v>14</v>
      </c>
      <c r="B25" s="41">
        <f>B21/B24</f>
        <v>78.125</v>
      </c>
      <c r="C25" s="35" t="s">
        <v>32</v>
      </c>
    </row>
    <row r="26" spans="1:3" ht="33.75" x14ac:dyDescent="0.25">
      <c r="A26" s="31" t="s">
        <v>21</v>
      </c>
      <c r="B26" s="32">
        <f>B22+7</f>
        <v>42197</v>
      </c>
      <c r="C26" s="36" t="s">
        <v>33</v>
      </c>
    </row>
    <row r="27" spans="1:3" ht="33.75" x14ac:dyDescent="0.25">
      <c r="A27" s="26" t="s">
        <v>20</v>
      </c>
      <c r="B27" s="22">
        <f>17326/(B26-$E$4)*($F$4-$E$4)</f>
        <v>207912.00000000003</v>
      </c>
      <c r="C27" s="34" t="s">
        <v>36</v>
      </c>
    </row>
    <row r="28" spans="1:3" ht="22.5" x14ac:dyDescent="0.25">
      <c r="A28" s="26" t="s">
        <v>41</v>
      </c>
      <c r="B28" s="23">
        <f>(B27-$D$4)/$D$4</f>
        <v>0.66329600000000022</v>
      </c>
      <c r="C28" s="34" t="s">
        <v>34</v>
      </c>
    </row>
    <row r="29" spans="1:3" ht="33.75" x14ac:dyDescent="0.25">
      <c r="A29" s="26" t="s">
        <v>22</v>
      </c>
      <c r="B29" s="24">
        <f>94/(B26-$E$4)*($F$4-$E$4)</f>
        <v>1128</v>
      </c>
      <c r="C29" s="34" t="s">
        <v>35</v>
      </c>
    </row>
    <row r="30" spans="1:3" ht="25.5" x14ac:dyDescent="0.25">
      <c r="A30" s="26" t="s">
        <v>42</v>
      </c>
      <c r="B30" s="23">
        <f>(B29-$G$4)/$G$4</f>
        <v>-0.29499999999999998</v>
      </c>
      <c r="C30" s="34" t="s">
        <v>37</v>
      </c>
    </row>
    <row r="31" spans="1:3" ht="45" x14ac:dyDescent="0.25">
      <c r="A31" s="26" t="s">
        <v>23</v>
      </c>
      <c r="B31" s="25">
        <f>B27/B29</f>
        <v>184.31914893617025</v>
      </c>
      <c r="C31" s="34" t="s">
        <v>38</v>
      </c>
    </row>
    <row r="32" spans="1:3" ht="23.25" thickBot="1" x14ac:dyDescent="0.3">
      <c r="A32" s="27" t="s">
        <v>43</v>
      </c>
      <c r="B32" s="28">
        <f>(B31-$H$4)/$H$4</f>
        <v>1.3592851063829792</v>
      </c>
      <c r="C32" s="35" t="s">
        <v>39</v>
      </c>
    </row>
    <row r="33" spans="1:3" x14ac:dyDescent="0.25">
      <c r="A33" s="29" t="s">
        <v>21</v>
      </c>
      <c r="B33" s="30">
        <f>B26+7</f>
        <v>42204</v>
      </c>
      <c r="C33" s="33" t="s">
        <v>40</v>
      </c>
    </row>
    <row r="34" spans="1:3" x14ac:dyDescent="0.25">
      <c r="A34" s="26" t="s">
        <v>20</v>
      </c>
      <c r="B34" s="22">
        <f>23326/(B33-$E$4)*($F$4-$E$4)</f>
        <v>139956</v>
      </c>
      <c r="C34" s="34"/>
    </row>
    <row r="35" spans="1:3" x14ac:dyDescent="0.25">
      <c r="A35" s="26" t="s">
        <v>41</v>
      </c>
      <c r="B35" s="23">
        <f>(B34-$D$4)/$D$4</f>
        <v>0.119648</v>
      </c>
      <c r="C35" s="34"/>
    </row>
    <row r="36" spans="1:3" ht="25.5" x14ac:dyDescent="0.25">
      <c r="A36" s="26" t="s">
        <v>22</v>
      </c>
      <c r="B36" s="24">
        <f>274/(B33-$E$4)*($F$4-$E$4)</f>
        <v>1644.0000000000002</v>
      </c>
      <c r="C36" s="34"/>
    </row>
    <row r="37" spans="1:3" ht="25.5" x14ac:dyDescent="0.25">
      <c r="A37" s="26" t="s">
        <v>42</v>
      </c>
      <c r="B37" s="23">
        <f>(B36-$G$4)/$G$4</f>
        <v>2.7500000000000142E-2</v>
      </c>
      <c r="C37" s="34"/>
    </row>
    <row r="38" spans="1:3" x14ac:dyDescent="0.25">
      <c r="A38" s="26" t="s">
        <v>23</v>
      </c>
      <c r="B38" s="25">
        <f>B34/B36</f>
        <v>85.131386861313857</v>
      </c>
      <c r="C38" s="34"/>
    </row>
    <row r="39" spans="1:3" ht="18.75" thickBot="1" x14ac:dyDescent="0.3">
      <c r="A39" s="27" t="s">
        <v>43</v>
      </c>
      <c r="B39" s="28">
        <f>(B38-$H$4)/$H$4</f>
        <v>8.9681751824817371E-2</v>
      </c>
      <c r="C39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Adir Regev</dc:creator>
  <cp:lastModifiedBy>Einat Wishenevski</cp:lastModifiedBy>
  <dcterms:created xsi:type="dcterms:W3CDTF">2015-08-11T09:36:34Z</dcterms:created>
  <dcterms:modified xsi:type="dcterms:W3CDTF">2015-08-13T13:58:46Z</dcterms:modified>
</cp:coreProperties>
</file>