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115" windowHeight="7995"/>
  </bookViews>
  <sheets>
    <sheet name="baro" sheetId="5" r:id="rId1"/>
    <sheet name="MODELO" sheetId="4" r:id="rId2"/>
    <sheet name="C172" sheetId="1" r:id="rId3"/>
    <sheet name="Plan2" sheetId="2" r:id="rId4"/>
    <sheet name="Plan3" sheetId="3" r:id="rId5"/>
  </sheets>
  <calcPr calcId="125725"/>
</workbook>
</file>

<file path=xl/calcChain.xml><?xml version="1.0" encoding="utf-8"?>
<calcChain xmlns="http://schemas.openxmlformats.org/spreadsheetml/2006/main">
  <c r="X39" i="5"/>
  <c r="U39"/>
  <c r="T37"/>
  <c r="W37" s="1"/>
  <c r="Y33"/>
  <c r="X33"/>
  <c r="W33"/>
  <c r="V33"/>
  <c r="U33"/>
  <c r="T33"/>
  <c r="S33"/>
  <c r="V28"/>
  <c r="X26" s="1"/>
  <c r="S37" s="1"/>
  <c r="U27"/>
  <c r="R37" s="1"/>
  <c r="S28"/>
  <c r="S27"/>
  <c r="H20"/>
  <c r="I3"/>
  <c r="I5" s="1"/>
  <c r="I6" s="1"/>
  <c r="I7" s="1"/>
  <c r="H2" s="1"/>
  <c r="G1"/>
  <c r="I35"/>
  <c r="H32"/>
  <c r="D30"/>
  <c r="H23"/>
  <c r="H18"/>
  <c r="H15"/>
  <c r="H12"/>
  <c r="H11"/>
  <c r="I1"/>
  <c r="H1"/>
  <c r="H32" i="4"/>
  <c r="D30"/>
  <c r="H23"/>
  <c r="H20" s="1"/>
  <c r="C28" s="1"/>
  <c r="H18"/>
  <c r="H15"/>
  <c r="H12"/>
  <c r="H11"/>
  <c r="H4"/>
  <c r="I3" s="1"/>
  <c r="I5" s="1"/>
  <c r="I6" s="1"/>
  <c r="I7" s="1"/>
  <c r="H2" s="1"/>
  <c r="I1"/>
  <c r="H1"/>
  <c r="F1"/>
  <c r="H4" i="1"/>
  <c r="I3" s="1"/>
  <c r="I5" s="1"/>
  <c r="I6" s="1"/>
  <c r="I7" s="1"/>
  <c r="H2" s="1"/>
  <c r="H18"/>
  <c r="H15"/>
  <c r="H11"/>
  <c r="H12"/>
  <c r="I1"/>
  <c r="H1"/>
  <c r="F1"/>
  <c r="D30"/>
  <c r="H32"/>
  <c r="H23"/>
  <c r="U37" i="5" l="1"/>
  <c r="X37" s="1"/>
  <c r="Y37" s="1"/>
  <c r="W38"/>
  <c r="H16"/>
  <c r="H14"/>
  <c r="H10"/>
  <c r="H9" s="1"/>
  <c r="I20"/>
  <c r="H17"/>
  <c r="H13"/>
  <c r="H31" s="1"/>
  <c r="H10" i="1"/>
  <c r="H9" s="1"/>
  <c r="C27" s="1"/>
  <c r="H10" i="4"/>
  <c r="H9" s="1"/>
  <c r="C27" s="1"/>
  <c r="H13"/>
  <c r="H31" s="1"/>
  <c r="H16"/>
  <c r="H17"/>
  <c r="H14"/>
  <c r="I20"/>
  <c r="H17" i="1"/>
  <c r="H14"/>
  <c r="H13"/>
  <c r="H31" s="1"/>
  <c r="H20"/>
  <c r="C28" s="1"/>
  <c r="H16"/>
  <c r="I20"/>
  <c r="X38" i="5" l="1"/>
  <c r="Y38" s="1"/>
  <c r="H29"/>
  <c r="H29" i="1"/>
  <c r="H30" s="1"/>
  <c r="H26" s="1"/>
  <c r="H29" i="4"/>
  <c r="H30" s="1"/>
  <c r="H26" s="1"/>
  <c r="H30" i="5" l="1"/>
  <c r="H26" s="1"/>
  <c r="I34" s="1"/>
  <c r="C31" i="4"/>
  <c r="C32"/>
  <c r="H27"/>
  <c r="I34"/>
  <c r="C32" i="1"/>
  <c r="I34"/>
  <c r="H27"/>
  <c r="C31"/>
  <c r="H27" i="5" l="1"/>
  <c r="C31"/>
  <c r="C32"/>
</calcChain>
</file>

<file path=xl/sharedStrings.xml><?xml version="1.0" encoding="utf-8"?>
<sst xmlns="http://schemas.openxmlformats.org/spreadsheetml/2006/main" count="1427" uniqueCount="322">
  <si>
    <t>CENTRO DE CONTROLE DE ÁREA</t>
  </si>
  <si>
    <t>CENTRO</t>
  </si>
  <si>
    <t>CENTRE</t>
  </si>
  <si>
    <t>CONTROLE DE APROXIMAÇÃO</t>
  </si>
  <si>
    <t>CONTROLE</t>
  </si>
  <si>
    <t>APPROACH CONTROL</t>
  </si>
  <si>
    <t>TORRE DE CONTROLE DE AERÓDROMO</t>
  </si>
  <si>
    <t>TORRE</t>
  </si>
  <si>
    <t>TOWER</t>
  </si>
  <si>
    <t>CONTROLE DE SOLO</t>
  </si>
  <si>
    <t>SOLO</t>
  </si>
  <si>
    <t>GROUND</t>
  </si>
  <si>
    <t>AUTORIZAÇÃO DE TRÁFEGO</t>
  </si>
  <si>
    <t>TRÁFEGO</t>
  </si>
  <si>
    <t>CLEARANCE DELIVERY</t>
  </si>
  <si>
    <t>ACC</t>
  </si>
  <si>
    <t>DOF (DATA):</t>
  </si>
  <si>
    <t>EET (DURAÇÃO PREVISTA DE VOO):</t>
  </si>
  <si>
    <t>REGRA DE VOO:</t>
  </si>
  <si>
    <t>TIPO DE VOO:</t>
  </si>
  <si>
    <t>TIPO DE AERONAVE:</t>
  </si>
  <si>
    <t>EOBT (HORA EXTIMADA DE CALÇO FORA):</t>
  </si>
  <si>
    <t>VELOCIDADE DE CRUZEIRO:</t>
  </si>
  <si>
    <t>PESSOAS A BORDO:</t>
  </si>
  <si>
    <t>TOD</t>
  </si>
  <si>
    <t>ALTITUDE DA CABECEIRA</t>
  </si>
  <si>
    <t>ALTITUDE DE CRUZEIRO</t>
  </si>
  <si>
    <t>RAZÃO DE DESCIDA</t>
  </si>
  <si>
    <t>VALOR FIXO</t>
  </si>
  <si>
    <t>ETT</t>
  </si>
  <si>
    <t>TEMPO</t>
  </si>
  <si>
    <t>MINUTOS</t>
  </si>
  <si>
    <t>&lt;&lt;</t>
  </si>
  <si>
    <t>NM</t>
  </si>
  <si>
    <t>VELOCIDADE DESCIDA</t>
  </si>
  <si>
    <t>X</t>
  </si>
  <si>
    <t>UTC</t>
  </si>
  <si>
    <t>Europa</t>
  </si>
  <si>
    <t>N</t>
  </si>
  <si>
    <t>S</t>
  </si>
  <si>
    <t>Londres</t>
  </si>
  <si>
    <t>UTC+1</t>
  </si>
  <si>
    <t>Lisboa</t>
  </si>
  <si>
    <t>Dublin</t>
  </si>
  <si>
    <t>Madrid</t>
  </si>
  <si>
    <t>UTC+2</t>
  </si>
  <si>
    <t>Paris</t>
  </si>
  <si>
    <t>Roma</t>
  </si>
  <si>
    <t>Genebra</t>
  </si>
  <si>
    <t>Atenas</t>
  </si>
  <si>
    <t>Amsterdam</t>
  </si>
  <si>
    <t>Bruxelas</t>
  </si>
  <si>
    <t>Berlim</t>
  </si>
  <si>
    <t>Estocolmo</t>
  </si>
  <si>
    <t>Moscou</t>
  </si>
  <si>
    <t>UTC+3</t>
  </si>
  <si>
    <t>UTC+4</t>
  </si>
  <si>
    <t>África</t>
  </si>
  <si>
    <t>Accra</t>
  </si>
  <si>
    <t>Dakar</t>
  </si>
  <si>
    <t>Rabat</t>
  </si>
  <si>
    <t>Lagos</t>
  </si>
  <si>
    <t>Alger</t>
  </si>
  <si>
    <t>Trípoli</t>
  </si>
  <si>
    <t>Johanesburgo</t>
  </si>
  <si>
    <t>Lusaka</t>
  </si>
  <si>
    <t>Cairo</t>
  </si>
  <si>
    <t>Extremo Oriente</t>
  </si>
  <si>
    <t>Bangkok</t>
  </si>
  <si>
    <t>UTC+7</t>
  </si>
  <si>
    <t>Hanoi</t>
  </si>
  <si>
    <t>Pequim</t>
  </si>
  <si>
    <t>UTC+8</t>
  </si>
  <si>
    <t>Taipei</t>
  </si>
  <si>
    <t>Hong Kong</t>
  </si>
  <si>
    <t>Tóquio</t>
  </si>
  <si>
    <t>UTC+9</t>
  </si>
  <si>
    <t>Manila</t>
  </si>
  <si>
    <t>Kuala Lampur</t>
  </si>
  <si>
    <t>Seul</t>
  </si>
  <si>
    <t>América do Sul</t>
  </si>
  <si>
    <t>Rio de Janeiro</t>
  </si>
  <si>
    <t>UTC-3</t>
  </si>
  <si>
    <t>UTC-2</t>
  </si>
  <si>
    <t>São Paulo</t>
  </si>
  <si>
    <t>Brasília</t>
  </si>
  <si>
    <t>Buenos Aires</t>
  </si>
  <si>
    <t>Montevidéu</t>
  </si>
  <si>
    <t>Santiago</t>
  </si>
  <si>
    <t>UTC-4</t>
  </si>
  <si>
    <t>Caracas</t>
  </si>
  <si>
    <t>La Paz</t>
  </si>
  <si>
    <t>Lima</t>
  </si>
  <si>
    <t>UTC-5</t>
  </si>
  <si>
    <t>Bogotá</t>
  </si>
  <si>
    <t>Quito</t>
  </si>
  <si>
    <t>América Central</t>
  </si>
  <si>
    <t>Barbados</t>
  </si>
  <si>
    <t>Habana</t>
  </si>
  <si>
    <t>Port-au-Prince</t>
  </si>
  <si>
    <t>Panamá</t>
  </si>
  <si>
    <t>México</t>
  </si>
  <si>
    <t>UTC-6</t>
  </si>
  <si>
    <t>América do Norte</t>
  </si>
  <si>
    <t>Washington, D.C.</t>
  </si>
  <si>
    <t>New York</t>
  </si>
  <si>
    <t>Miami</t>
  </si>
  <si>
    <t>Dallas</t>
  </si>
  <si>
    <t>Montreal</t>
  </si>
  <si>
    <t>Denver</t>
  </si>
  <si>
    <t>UTC-7</t>
  </si>
  <si>
    <t>Los Angeles</t>
  </si>
  <si>
    <t>UTC-8</t>
  </si>
  <si>
    <t>Oriente Médio</t>
  </si>
  <si>
    <t>Beirute</t>
  </si>
  <si>
    <t>Tel Aviv</t>
  </si>
  <si>
    <t>Damasco</t>
  </si>
  <si>
    <t>Riyad</t>
  </si>
  <si>
    <t>Bagdá</t>
  </si>
  <si>
    <t>HORA ZULU</t>
  </si>
  <si>
    <t>HORA LOCAL</t>
  </si>
  <si>
    <t>As tabelas que se seguem podem ser usadas para a conversão de horário UTC (Universel Temps Coordoné) para horário local (hora normal e hora de verão, quando aplicada). A imagem acima ilustra os diversos fusos horários existentes no mundo, sendo indicadas as diferenças de cada fuso com relação ao horário UTC. Nota: N indica o horário normal/padrão (normal time) e S indica o horário de verão (summer time)</t>
  </si>
  <si>
    <t>-</t>
  </si>
  <si>
    <t>=</t>
  </si>
  <si>
    <t>FATOR UTC</t>
  </si>
  <si>
    <t>EET ALT2</t>
  </si>
  <si>
    <t>EET ALT</t>
  </si>
  <si>
    <t>C172</t>
  </si>
  <si>
    <t>L</t>
  </si>
  <si>
    <t>I</t>
  </si>
  <si>
    <t>GERAL</t>
  </si>
  <si>
    <t>ARR ARPT. (DEST):</t>
  </si>
  <si>
    <t>DEP ARPT. (ICAO):</t>
  </si>
  <si>
    <t>DISTANCIA (NM)</t>
  </si>
  <si>
    <t>VELOCIDADE (KNT)</t>
  </si>
  <si>
    <t>DIST. ARR - ALT (NM)</t>
  </si>
  <si>
    <t>DIST. ARR - ALT2 (NM)</t>
  </si>
  <si>
    <t>ALT ARPT 2 ARR (ICAO):</t>
  </si>
  <si>
    <t>ALT ARPT. ARR (ICAO):</t>
  </si>
  <si>
    <t>DIST. ENTRE ARR  E ALT (NM):</t>
  </si>
  <si>
    <t>DIST. ENTRE ARR  E ALT 2 (NM):</t>
  </si>
  <si>
    <t>CALLSIGN:</t>
  </si>
  <si>
    <t>FABRICANTE:</t>
  </si>
  <si>
    <t>MODELO:</t>
  </si>
  <si>
    <t>NÍVEL DE CRUZEIRO (FT):</t>
  </si>
  <si>
    <t>CONSUMO (KG/H):</t>
  </si>
  <si>
    <t>TRECHO A</t>
  </si>
  <si>
    <t>CAP. TOT X CAP. NEC (%):</t>
  </si>
  <si>
    <t>TRECHO A (DEP-ARR)(KG):</t>
  </si>
  <si>
    <t>10% TRECHO A(KG):</t>
  </si>
  <si>
    <t>TRECHO B (ARR-ALT)(KG):</t>
  </si>
  <si>
    <t>ESPERA (30 MIN)(KG):</t>
  </si>
  <si>
    <t>CONSUMO TAXI(KG):</t>
  </si>
  <si>
    <t>B767 = 5.200kg/h</t>
  </si>
  <si>
    <t>B777 = 7.500kg/h</t>
  </si>
  <si>
    <t>A319/320/321 = 2.700kg/h</t>
  </si>
  <si>
    <t>A330 = 5.500kg/h</t>
  </si>
  <si>
    <t>A340 = 7.500kg/h</t>
  </si>
  <si>
    <t>Baron 58 = 70 l/h</t>
  </si>
  <si>
    <t>Bonanza = 65 l/h</t>
  </si>
  <si>
    <t>B737-700 = 2.500kg/h</t>
  </si>
  <si>
    <t>B737-800 = 2.550kg/h</t>
  </si>
  <si>
    <t>B737-300 = 2.200kg/h</t>
  </si>
  <si>
    <t>DHC-6 = 220</t>
  </si>
  <si>
    <t>ATR = 650kg/h</t>
  </si>
  <si>
    <t>MD-11 = 8.000kg/h</t>
  </si>
  <si>
    <t>EMB-120 = 600kg/h</t>
  </si>
  <si>
    <t>747 = 9.500kg/h</t>
  </si>
  <si>
    <t>727 = 5.670kg/h</t>
  </si>
  <si>
    <t>King Air B200: 320 kg/h</t>
  </si>
  <si>
    <t>ERJ-135LR: 1000 kg/h</t>
  </si>
  <si>
    <t>ERJ-145LR: 1050 kg/h</t>
  </si>
  <si>
    <t>ERJ-145XR: 1100 kg/h</t>
  </si>
  <si>
    <t>Aeroboero: 25L/h</t>
  </si>
  <si>
    <t>DC-10-30 (GE): 10.500 KG/H</t>
  </si>
  <si>
    <t>Cessna 150 COMUTTER: 20L/h</t>
  </si>
  <si>
    <t>Baron58  – 30 galões/h</t>
  </si>
  <si>
    <t>B200 – 600 libras/h</t>
  </si>
  <si>
    <t>C130 – F230 300KTS – 1500 Kg – Captain Sim</t>
  </si>
  <si>
    <t>C208 – A035 170KTS – 0180 Kg – Wilco</t>
  </si>
  <si>
    <t>B350 – F250 300KTS – 0385 Kg – Default</t>
  </si>
  <si>
    <t>BE9L – A035 220KTS – 0180 Kg – Default</t>
  </si>
  <si>
    <t>C550 – F370 M.65 – 0350 Kg – Eaglesoft</t>
  </si>
  <si>
    <t>C750 – F400 M.85 – 0750 Kg – Eaglesoft</t>
  </si>
  <si>
    <t>B763 – F360 M.80 – 4800 Kg – SMS</t>
  </si>
  <si>
    <t>B772 – F370 M.83 – 7500 Kg – SMS</t>
  </si>
  <si>
    <t>B772ER – F390 M.84 – 8000 Kg – SMS</t>
  </si>
  <si>
    <t>B772LR – F380 M.84 – 9000 Kg – SMS</t>
  </si>
  <si>
    <t>B773 – F380 M.84 – 7900 Kg – SMS</t>
  </si>
  <si>
    <t>A320 – F380 M.78 – 2800 Kg- SMS</t>
  </si>
  <si>
    <t>A319 – F390 M.78 – 2900 Kg- SMS</t>
  </si>
  <si>
    <t>MD11- F380 M.83 – 7200 Kg- SMS</t>
  </si>
  <si>
    <t>B767 = 5.200kg/h – LEVELD.</t>
  </si>
  <si>
    <t>B777 = 7.500kg/h – PSS.</t>
  </si>
  <si>
    <t>A319/320/321 = 2.700kg/h – iFDG + PSS.</t>
  </si>
  <si>
    <t>A330 = 5.500kg/h – PSS.</t>
  </si>
  <si>
    <t>A340 = 7.500kg/h – PSS.</t>
  </si>
  <si>
    <t>Baron 58 = 70 l/h – Default.</t>
  </si>
  <si>
    <t>Bonanza = 65 l/h – Carenado.</t>
  </si>
  <si>
    <t>B737-700 = 2.500kg/h – PMDG.</t>
  </si>
  <si>
    <t>B737-800 = 2.550kg/h – PMDG.</t>
  </si>
  <si>
    <t>B737-300 = 2.200kg/h – Wilco.</t>
  </si>
  <si>
    <t>DHC-6 = 220kg/h – Lago.</t>
  </si>
  <si>
    <t>ATR = 650kg/h – Flight1.</t>
  </si>
  <si>
    <t>MD-11 = 8.000kg/h – PMDG.</t>
  </si>
  <si>
    <t>EMB-120 = 600kg/h – Project Embrar.</t>
  </si>
  <si>
    <t>747-400 = 9.500kg/h – PMDG.</t>
  </si>
  <si>
    <t>727 = 5.670kg/h – DF.</t>
  </si>
  <si>
    <t>PA31 Cheyenne – Digital Aviation = 300kg/h</t>
  </si>
  <si>
    <t>E-120 Brasilia: 1ª Hora – 500 Kg/h / 2ª Hora em diante – 400 Kg/h</t>
  </si>
  <si>
    <t>Consumo de primeira hora x Consumo de cruzeiro:</t>
  </si>
  <si>
    <t>Existe o chamado “consumo de primeira hora”, ou seja, neste consumo voce usa potência de decolagem, manete a frente para subida e depois atinge o FL de cruzeiro, ai então seu consumo cai bastante ! imagine-se em um voo de 4 horas, se calcular somente os “2500 kg/h” seu total será de 10 mil kg. agora pela regra real, calcula-se 5000 kgs na primeira hora e 2500 kg/h nas demais horas, portanto, seu consumo de autonomia regulamentar seria 12500 Kg/h (A320).</t>
  </si>
  <si>
    <t>Max FL</t>
  </si>
  <si>
    <t>Level</t>
  </si>
  <si>
    <t>Cruising</t>
  </si>
  <si>
    <t>Climb</t>
  </si>
  <si>
    <t>Descent</t>
  </si>
  <si>
    <t>Speed</t>
  </si>
  <si>
    <t>Rate</t>
  </si>
  <si>
    <t>000-035</t>
  </si>
  <si>
    <t>035-075</t>
  </si>
  <si>
    <t>075-225</t>
  </si>
  <si>
    <t>CESSNA 172</t>
  </si>
  <si>
    <t>CESSNA</t>
  </si>
  <si>
    <t>CONSUMO / HORA</t>
  </si>
  <si>
    <t>CAPACIDADE TTL:</t>
  </si>
  <si>
    <t>212 L</t>
  </si>
  <si>
    <t>35 L/H</t>
  </si>
  <si>
    <t>AUTONOMIA (MIN):</t>
  </si>
  <si>
    <t>PT-RDG</t>
  </si>
  <si>
    <t>APP</t>
  </si>
  <si>
    <t>TWR</t>
  </si>
  <si>
    <t>GRD</t>
  </si>
  <si>
    <t>DEL</t>
  </si>
  <si>
    <t>AIRCRAFTS SPECS</t>
  </si>
  <si>
    <t>COMBUSTIVEL TTL NECESSARIO:</t>
  </si>
  <si>
    <t>XXXX</t>
  </si>
  <si>
    <t>Consumo de primeira hora x Consumo de cruzeiro: Existe o chamado “consumo de primeira hora”, ou seja, neste consumo voce usa potência de decolagem, manete a frente para subida e depois atinge o FL de cruzeiro, ai então seu consumo cai bastante ! imagine-se em um voo de 4 horas, se calcular somente os “2500 kg/h” seu total será de 10 mil kg. agora pela regra real, calcula-se 5000 kgs na primeira hora e 2500 kg/h nas demais horas, portanto, seu consumo de autonomia regulamentar seria 12500 Kg/h (A320).</t>
  </si>
  <si>
    <t>DISTÂNCIA DEP-ARR:</t>
  </si>
  <si>
    <t>FATOR UTC (CALC.)</t>
  </si>
  <si>
    <t>PISTA DECOLAGEM:</t>
  </si>
  <si>
    <t>PISTA POUSO:</t>
  </si>
  <si>
    <t>PISTA POUSO ALT.:</t>
  </si>
  <si>
    <t>PISTO POUSO ALT.2:</t>
  </si>
  <si>
    <t>ACFT.</t>
  </si>
  <si>
    <t>FLT</t>
  </si>
  <si>
    <t>B</t>
  </si>
  <si>
    <t>C</t>
  </si>
  <si>
    <t>* * * * * * INFORMAÇÕES DO VOO * * * * * *</t>
  </si>
  <si>
    <t>SBBU</t>
  </si>
  <si>
    <t>SBAQ</t>
  </si>
  <si>
    <t>COMBUSTÍVEL (CAP.TOTAL)(L):</t>
  </si>
  <si>
    <t>COMBUSTIVEL NECESSÁRIO(L):</t>
  </si>
  <si>
    <t>L / GL</t>
  </si>
  <si>
    <t>ACFT PIC</t>
  </si>
  <si>
    <t>ACFT NAME / LOGO</t>
  </si>
  <si>
    <t>EMRGENCIA: 121.50 Mh</t>
  </si>
  <si>
    <t>SBRP</t>
  </si>
  <si>
    <t>PT-RDC</t>
  </si>
  <si>
    <t>000-075</t>
  </si>
  <si>
    <t>075-150</t>
  </si>
  <si>
    <t>150-195</t>
  </si>
  <si>
    <t>195-250</t>
  </si>
  <si>
    <t>CALCULADORA GL X L</t>
  </si>
  <si>
    <t>^</t>
  </si>
  <si>
    <t>UNICOM 122,80</t>
  </si>
  <si>
    <t>+</t>
  </si>
  <si>
    <t>AUTORIZADO (DESTINO)&gt;&gt;</t>
  </si>
  <si>
    <t>NIVEL DE VOO&gt;&gt;</t>
  </si>
  <si>
    <t>VIA&gt;&gt;</t>
  </si>
  <si>
    <t>PISTA&gt;&gt;</t>
  </si>
  <si>
    <t>SID&gt;&gt;</t>
  </si>
  <si>
    <t>TRANSIÇÃO&gt;&gt;</t>
  </si>
  <si>
    <t>TRANSPONDER&gt;&gt;</t>
  </si>
  <si>
    <t>FREQ. CONTROLE SAIDA&gt;&gt;</t>
  </si>
  <si>
    <t>AUTORIZAÇÃO</t>
  </si>
  <si>
    <t>PRONTO PARA TAXI</t>
  </si>
  <si>
    <t>TAXI VIA&gt;&gt;</t>
  </si>
  <si>
    <t>AJUSTE QNH (ALTIMETRO)&gt;&gt;</t>
  </si>
  <si>
    <t>FREQ. TORRE&gt;&gt;</t>
  </si>
  <si>
    <t>PONTO DE ESPERA</t>
  </si>
  <si>
    <t xml:space="preserve"> VENTO DIREÇÃO&gt;&gt;</t>
  </si>
  <si>
    <t>VENTO VELOCIDADE&gt;&gt;</t>
  </si>
  <si>
    <t>FREQ. CENTRO&gt;&gt;</t>
  </si>
  <si>
    <t>COMUNICAÇÃO</t>
  </si>
  <si>
    <t>CAJU</t>
  </si>
  <si>
    <t>ILPER</t>
  </si>
  <si>
    <t>UG449</t>
  </si>
  <si>
    <t>SBSN</t>
  </si>
  <si>
    <t>CONSUMO (L/m):</t>
  </si>
  <si>
    <t>Distancia:</t>
  </si>
  <si>
    <t>A+B+C=</t>
  </si>
  <si>
    <t>&gt;--&gt;</t>
  </si>
  <si>
    <t>PC-12</t>
  </si>
  <si>
    <t>Mustang</t>
  </si>
  <si>
    <t>E195</t>
  </si>
  <si>
    <t>Litros</t>
  </si>
  <si>
    <t>Libras</t>
  </si>
  <si>
    <t>Consumo:(L/H)</t>
  </si>
  <si>
    <t>L/M</t>
  </si>
  <si>
    <t>A + B =</t>
  </si>
  <si>
    <t>B + C =</t>
  </si>
  <si>
    <t>Vel. Méd / Minuto</t>
  </si>
  <si>
    <t>A + B + C</t>
  </si>
  <si>
    <t>V.MÉD/MIN</t>
  </si>
  <si>
    <t>CONS./MIN</t>
  </si>
  <si>
    <t>COMB. NECESSARIO</t>
  </si>
  <si>
    <t>VFR (30 MIN)</t>
  </si>
  <si>
    <t>IFR (45 MIN)</t>
  </si>
  <si>
    <t>CONTINGÊNCIA PADRÃO</t>
  </si>
  <si>
    <t>CONT. GOLD</t>
  </si>
  <si>
    <t>&lt;&lt;&lt;&lt;&lt;</t>
  </si>
  <si>
    <t>CÁLCULO DE COMBUSTIVEL</t>
  </si>
  <si>
    <t>ICAO</t>
  </si>
  <si>
    <t>XX</t>
  </si>
  <si>
    <t>V</t>
  </si>
  <si>
    <t>Capacidade</t>
  </si>
  <si>
    <t>Vel. Média</t>
  </si>
  <si>
    <t>CONVERSOR:</t>
  </si>
  <si>
    <t>G --&gt; L</t>
  </si>
  <si>
    <t>L --&gt; G</t>
  </si>
  <si>
    <t>CTR</t>
  </si>
</sst>
</file>

<file path=xl/styles.xml><?xml version="1.0" encoding="utf-8"?>
<styleSheet xmlns="http://schemas.openxmlformats.org/spreadsheetml/2006/main">
  <numFmts count="5">
    <numFmt numFmtId="164" formatCode="0.0"/>
    <numFmt numFmtId="165" formatCode="h:mm;@"/>
    <numFmt numFmtId="166" formatCode="\F\L00000"/>
    <numFmt numFmtId="167" formatCode="0000"/>
    <numFmt numFmtId="168" formatCode="000"/>
  </numFmts>
  <fonts count="4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9303B"/>
      <name val="Georgia"/>
      <family val="1"/>
    </font>
    <font>
      <b/>
      <i/>
      <sz val="9"/>
      <color rgb="FF29303B"/>
      <name val="Georgia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1"/>
      <name val="Calibri"/>
      <family val="2"/>
      <scheme val="minor"/>
    </font>
    <font>
      <sz val="16"/>
      <color rgb="FF00B050"/>
      <name val="Calibri"/>
      <family val="2"/>
      <scheme val="minor"/>
    </font>
    <font>
      <sz val="72"/>
      <color rgb="FF00B050"/>
      <name val="Calibri"/>
      <family val="2"/>
      <scheme val="minor"/>
    </font>
    <font>
      <sz val="20"/>
      <color rgb="FF00B050"/>
      <name val="Calibri"/>
      <family val="2"/>
      <scheme val="minor"/>
    </font>
    <font>
      <sz val="48"/>
      <color rgb="FF00B050"/>
      <name val="Calibri"/>
      <family val="2"/>
      <scheme val="minor"/>
    </font>
    <font>
      <sz val="28"/>
      <color rgb="FF00B050"/>
      <name val="Calibri"/>
      <family val="2"/>
      <scheme val="minor"/>
    </font>
    <font>
      <sz val="11"/>
      <color rgb="FF4C4C4C"/>
      <name val="Arial"/>
      <family val="2"/>
    </font>
    <font>
      <sz val="20"/>
      <color rgb="FFFF0000"/>
      <name val="Calibri"/>
      <family val="2"/>
      <scheme val="minor"/>
    </font>
    <font>
      <sz val="18"/>
      <color rgb="FF0070C0"/>
      <name val="Calibri"/>
      <family val="2"/>
      <scheme val="minor"/>
    </font>
    <font>
      <sz val="11"/>
      <color theme="0"/>
      <name val="Arial"/>
      <family val="2"/>
    </font>
    <font>
      <sz val="36"/>
      <color rgb="FF00B050"/>
      <name val="Calibri"/>
      <family val="2"/>
      <scheme val="minor"/>
    </font>
    <font>
      <sz val="24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2"/>
      <color rgb="FF002060"/>
      <name val="Arial Black"/>
      <family val="2"/>
    </font>
    <font>
      <b/>
      <sz val="22"/>
      <name val="Calibri"/>
      <family val="2"/>
      <scheme val="minor"/>
    </font>
    <font>
      <b/>
      <sz val="26"/>
      <name val="Calibri"/>
      <family val="2"/>
      <scheme val="minor"/>
    </font>
    <font>
      <b/>
      <sz val="28"/>
      <name val="Calibri"/>
      <family val="2"/>
      <scheme val="minor"/>
    </font>
    <font>
      <b/>
      <sz val="17"/>
      <color rgb="FFFF0000"/>
      <name val="Calibri"/>
      <family val="2"/>
      <scheme val="minor"/>
    </font>
    <font>
      <sz val="22"/>
      <color rgb="FF002060"/>
      <name val="Arial Black"/>
      <family val="2"/>
    </font>
    <font>
      <sz val="11"/>
      <color theme="1" tint="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FFFF0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24"/>
      <color rgb="FF00B0F0"/>
      <name val="Calibri"/>
      <family val="2"/>
      <scheme val="minor"/>
    </font>
    <font>
      <b/>
      <sz val="24"/>
      <color rgb="FF7030A0"/>
      <name val="Calibri"/>
      <family val="2"/>
      <scheme val="minor"/>
    </font>
    <font>
      <sz val="22"/>
      <color rgb="FF00B05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darkDown">
        <fgColor theme="5" tint="0.59996337778862885"/>
        <bgColor rgb="FFFFFF99"/>
      </patternFill>
    </fill>
    <fill>
      <patternFill patternType="lightDown">
        <fgColor theme="4" tint="0.79998168889431442"/>
        <bgColor theme="3" tint="0.59996337778862885"/>
      </patternFill>
    </fill>
    <fill>
      <patternFill patternType="lightDown">
        <fgColor theme="6" tint="0.39994506668294322"/>
        <bgColor theme="6" tint="-0.24994659260841701"/>
      </patternFill>
    </fill>
    <fill>
      <patternFill patternType="darkDown">
        <fgColor theme="8" tint="0.39994506668294322"/>
        <bgColor theme="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rgb="FFFFC000"/>
      </left>
      <right style="thin">
        <color theme="1"/>
      </right>
      <top style="medium">
        <color rgb="FFFFC00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rgb="FFFFC000"/>
      </top>
      <bottom style="thin">
        <color theme="1"/>
      </bottom>
      <diagonal/>
    </border>
    <border>
      <left style="thin">
        <color theme="1"/>
      </left>
      <right style="medium">
        <color rgb="FFFFC000"/>
      </right>
      <top style="medium">
        <color rgb="FFFFC000"/>
      </top>
      <bottom style="thin">
        <color theme="1"/>
      </bottom>
      <diagonal/>
    </border>
    <border>
      <left style="medium">
        <color rgb="FFFFC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FFC000"/>
      </right>
      <top style="thin">
        <color theme="1"/>
      </top>
      <bottom style="thin">
        <color theme="1"/>
      </bottom>
      <diagonal/>
    </border>
    <border>
      <left style="medium">
        <color rgb="FFFFC000"/>
      </left>
      <right style="thin">
        <color theme="1"/>
      </right>
      <top style="thin">
        <color theme="1"/>
      </top>
      <bottom style="medium">
        <color rgb="FFFFC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FFC000"/>
      </bottom>
      <diagonal/>
    </border>
    <border>
      <left style="thin">
        <color theme="1"/>
      </left>
      <right style="medium">
        <color rgb="FFFFC000"/>
      </right>
      <top style="thin">
        <color theme="1"/>
      </top>
      <bottom style="medium">
        <color rgb="FFFFC000"/>
      </bottom>
      <diagonal/>
    </border>
    <border>
      <left style="medium">
        <color rgb="FFFFC000"/>
      </left>
      <right style="thin">
        <color auto="1"/>
      </right>
      <top style="medium">
        <color rgb="FFFFC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FFC000"/>
      </top>
      <bottom style="thin">
        <color auto="1"/>
      </bottom>
      <diagonal/>
    </border>
    <border>
      <left style="thin">
        <color auto="1"/>
      </left>
      <right style="medium">
        <color rgb="FFFFC000"/>
      </right>
      <top style="medium">
        <color rgb="FFFFC000"/>
      </top>
      <bottom style="thin">
        <color auto="1"/>
      </bottom>
      <diagonal/>
    </border>
    <border>
      <left style="medium">
        <color rgb="FFFFC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C000"/>
      </right>
      <top style="thin">
        <color auto="1"/>
      </top>
      <bottom style="thin">
        <color auto="1"/>
      </bottom>
      <diagonal/>
    </border>
    <border>
      <left style="medium">
        <color rgb="FFFFC000"/>
      </left>
      <right style="thin">
        <color auto="1"/>
      </right>
      <top style="thin">
        <color auto="1"/>
      </top>
      <bottom style="medium">
        <color rgb="FFFFC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C000"/>
      </bottom>
      <diagonal/>
    </border>
    <border>
      <left style="thin">
        <color auto="1"/>
      </left>
      <right style="medium">
        <color rgb="FFFFC000"/>
      </right>
      <top style="thin">
        <color auto="1"/>
      </top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indexed="64"/>
      </right>
      <top/>
      <bottom style="medium">
        <color rgb="FFFFC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/>
    <xf numFmtId="0" fontId="0" fillId="0" borderId="1" xfId="0" applyBorder="1"/>
    <xf numFmtId="0" fontId="0" fillId="2" borderId="0" xfId="0" applyFill="1"/>
    <xf numFmtId="0" fontId="0" fillId="4" borderId="5" xfId="0" applyFill="1" applyBorder="1"/>
    <xf numFmtId="165" fontId="0" fillId="4" borderId="6" xfId="0" applyNumberFormat="1" applyFill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6" xfId="0" applyFill="1" applyBorder="1"/>
    <xf numFmtId="0" fontId="0" fillId="2" borderId="0" xfId="0" applyFont="1" applyFill="1" applyAlignment="1">
      <alignment horizontal="left" vertical="center" wrapText="1"/>
    </xf>
    <xf numFmtId="0" fontId="0" fillId="2" borderId="0" xfId="0" applyFont="1" applyFill="1"/>
    <xf numFmtId="0" fontId="0" fillId="0" borderId="0" xfId="0" applyFont="1" applyFill="1"/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2" fillId="12" borderId="4" xfId="0" applyNumberFormat="1" applyFont="1" applyFill="1" applyBorder="1" applyAlignment="1">
      <alignment horizontal="center"/>
    </xf>
    <xf numFmtId="1" fontId="7" fillId="10" borderId="4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 wrapText="1"/>
    </xf>
    <xf numFmtId="0" fontId="0" fillId="0" borderId="16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3" fillId="7" borderId="13" xfId="0" applyFont="1" applyFill="1" applyBorder="1" applyAlignment="1">
      <alignment horizontal="left" vertical="center" wrapText="1"/>
    </xf>
    <xf numFmtId="0" fontId="3" fillId="7" borderId="14" xfId="0" applyFont="1" applyFill="1" applyBorder="1" applyAlignment="1">
      <alignment horizontal="left" vertical="center" wrapText="1"/>
    </xf>
    <xf numFmtId="0" fontId="3" fillId="7" borderId="15" xfId="0" applyFont="1" applyFill="1" applyBorder="1" applyAlignment="1">
      <alignment horizontal="left" vertical="center" wrapText="1"/>
    </xf>
    <xf numFmtId="0" fontId="0" fillId="0" borderId="22" xfId="0" applyFont="1" applyFill="1" applyBorder="1" applyAlignment="1">
      <alignment horizontal="left" vertical="center" wrapText="1"/>
    </xf>
    <xf numFmtId="0" fontId="7" fillId="10" borderId="16" xfId="0" applyFont="1" applyFill="1" applyBorder="1" applyAlignment="1">
      <alignment horizontal="left" vertical="center" wrapText="1"/>
    </xf>
    <xf numFmtId="0" fontId="7" fillId="10" borderId="2" xfId="0" applyFont="1" applyFill="1" applyBorder="1" applyAlignment="1">
      <alignment horizontal="left" vertical="center" wrapText="1"/>
    </xf>
    <xf numFmtId="0" fontId="7" fillId="10" borderId="11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left" vertical="center" wrapText="1"/>
    </xf>
    <xf numFmtId="0" fontId="7" fillId="10" borderId="17" xfId="0" applyFont="1" applyFill="1" applyBorder="1" applyAlignment="1">
      <alignment horizontal="left" vertical="center" wrapText="1"/>
    </xf>
    <xf numFmtId="0" fontId="7" fillId="10" borderId="18" xfId="0" applyFont="1" applyFill="1" applyBorder="1" applyAlignment="1">
      <alignment horizontal="left" vertical="center" wrapText="1"/>
    </xf>
    <xf numFmtId="0" fontId="9" fillId="11" borderId="1" xfId="0" applyFont="1" applyFill="1" applyBorder="1" applyAlignment="1">
      <alignment horizontal="left" vertical="center" wrapText="1"/>
    </xf>
    <xf numFmtId="0" fontId="9" fillId="11" borderId="16" xfId="0" applyFont="1" applyFill="1" applyBorder="1" applyAlignment="1">
      <alignment horizontal="left" vertical="center" wrapText="1"/>
    </xf>
    <xf numFmtId="0" fontId="9" fillId="11" borderId="17" xfId="0" applyFont="1" applyFill="1" applyBorder="1" applyAlignment="1">
      <alignment horizontal="left" vertical="center" wrapText="1"/>
    </xf>
    <xf numFmtId="0" fontId="9" fillId="11" borderId="18" xfId="0" applyFont="1" applyFill="1" applyBorder="1" applyAlignment="1">
      <alignment horizontal="left" vertical="center" wrapText="1"/>
    </xf>
    <xf numFmtId="0" fontId="0" fillId="0" borderId="1" xfId="0" applyFill="1" applyBorder="1"/>
    <xf numFmtId="0" fontId="3" fillId="0" borderId="24" xfId="0" applyFont="1" applyBorder="1"/>
    <xf numFmtId="1" fontId="0" fillId="4" borderId="5" xfId="0" applyNumberFormat="1" applyFill="1" applyBorder="1"/>
    <xf numFmtId="0" fontId="3" fillId="0" borderId="29" xfId="0" applyFont="1" applyBorder="1"/>
    <xf numFmtId="1" fontId="0" fillId="4" borderId="31" xfId="0" applyNumberFormat="1" applyFill="1" applyBorder="1"/>
    <xf numFmtId="0" fontId="0" fillId="4" borderId="32" xfId="0" applyFill="1" applyBorder="1"/>
    <xf numFmtId="0" fontId="3" fillId="13" borderId="8" xfId="0" applyFont="1" applyFill="1" applyBorder="1"/>
    <xf numFmtId="0" fontId="3" fillId="13" borderId="30" xfId="0" applyFont="1" applyFill="1" applyBorder="1"/>
    <xf numFmtId="0" fontId="14" fillId="0" borderId="0" xfId="0" applyFont="1" applyAlignment="1">
      <alignment horizontal="left" wrapText="1" indent="1"/>
    </xf>
    <xf numFmtId="0" fontId="15" fillId="0" borderId="0" xfId="0" applyFont="1" applyAlignment="1">
      <alignment horizontal="left" wrapText="1" inden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vertical="center" wrapText="1"/>
    </xf>
    <xf numFmtId="0" fontId="17" fillId="0" borderId="16" xfId="0" applyFont="1" applyFill="1" applyBorder="1" applyAlignment="1">
      <alignment horizontal="center" wrapText="1"/>
    </xf>
    <xf numFmtId="0" fontId="17" fillId="0" borderId="17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 wrapText="1"/>
    </xf>
    <xf numFmtId="0" fontId="0" fillId="0" borderId="33" xfId="0" applyBorder="1"/>
    <xf numFmtId="0" fontId="0" fillId="0" borderId="31" xfId="0" applyBorder="1"/>
    <xf numFmtId="0" fontId="0" fillId="0" borderId="37" xfId="0" applyBorder="1"/>
    <xf numFmtId="0" fontId="5" fillId="0" borderId="0" xfId="0" applyFont="1" applyAlignment="1">
      <alignment horizontal="left" wrapText="1" indent="1"/>
    </xf>
    <xf numFmtId="164" fontId="0" fillId="4" borderId="31" xfId="0" applyNumberFormat="1" applyFill="1" applyBorder="1"/>
    <xf numFmtId="0" fontId="4" fillId="6" borderId="16" xfId="0" applyFont="1" applyFill="1" applyBorder="1" applyAlignment="1">
      <alignment horizontal="center" vertical="center"/>
    </xf>
    <xf numFmtId="164" fontId="4" fillId="6" borderId="18" xfId="0" applyNumberFormat="1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 vertical="center"/>
    </xf>
    <xf numFmtId="0" fontId="1" fillId="6" borderId="9" xfId="0" applyFont="1" applyFill="1" applyBorder="1"/>
    <xf numFmtId="0" fontId="1" fillId="6" borderId="10" xfId="0" applyFont="1" applyFill="1" applyBorder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6" fillId="0" borderId="41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/>
    </xf>
    <xf numFmtId="9" fontId="4" fillId="6" borderId="38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2" borderId="0" xfId="0" applyFont="1" applyFill="1" applyBorder="1"/>
    <xf numFmtId="0" fontId="12" fillId="2" borderId="0" xfId="0" applyFont="1" applyFill="1"/>
    <xf numFmtId="0" fontId="6" fillId="2" borderId="0" xfId="0" applyFont="1" applyFill="1"/>
    <xf numFmtId="0" fontId="3" fillId="2" borderId="0" xfId="0" applyFont="1" applyFill="1" applyBorder="1" applyAlignment="1">
      <alignment horizontal="left" vertical="center" wrapText="1"/>
    </xf>
    <xf numFmtId="0" fontId="0" fillId="2" borderId="23" xfId="0" applyFill="1" applyBorder="1"/>
    <xf numFmtId="0" fontId="0" fillId="2" borderId="23" xfId="0" applyFill="1" applyBorder="1" applyAlignment="1"/>
    <xf numFmtId="0" fontId="18" fillId="2" borderId="0" xfId="0" applyFont="1" applyFill="1" applyAlignment="1">
      <alignment horizontal="left" wrapText="1" indent="1"/>
    </xf>
    <xf numFmtId="0" fontId="5" fillId="2" borderId="0" xfId="0" applyFont="1" applyFill="1" applyAlignment="1">
      <alignment horizontal="left" wrapText="1" indent="1"/>
    </xf>
    <xf numFmtId="0" fontId="19" fillId="2" borderId="0" xfId="0" applyFont="1" applyFill="1" applyAlignment="1">
      <alignment horizontal="left" wrapText="1" indent="1"/>
    </xf>
    <xf numFmtId="0" fontId="23" fillId="2" borderId="39" xfId="0" applyFont="1" applyFill="1" applyBorder="1" applyAlignment="1">
      <alignment horizontal="center" vertical="center" textRotation="90"/>
    </xf>
    <xf numFmtId="0" fontId="22" fillId="2" borderId="39" xfId="0" applyFont="1" applyFill="1" applyBorder="1" applyAlignment="1">
      <alignment horizontal="center" vertical="center" textRotation="90"/>
    </xf>
    <xf numFmtId="0" fontId="0" fillId="5" borderId="44" xfId="0" applyFill="1" applyBorder="1" applyAlignment="1">
      <alignment horizontal="left"/>
    </xf>
    <xf numFmtId="0" fontId="0" fillId="0" borderId="47" xfId="0" applyBorder="1" applyAlignment="1">
      <alignment horizontal="left"/>
    </xf>
    <xf numFmtId="0" fontId="0" fillId="5" borderId="47" xfId="0" applyFill="1" applyBorder="1" applyAlignment="1">
      <alignment horizontal="left"/>
    </xf>
    <xf numFmtId="0" fontId="0" fillId="0" borderId="47" xfId="0" applyFill="1" applyBorder="1" applyAlignment="1">
      <alignment horizontal="left"/>
    </xf>
    <xf numFmtId="167" fontId="10" fillId="3" borderId="49" xfId="0" applyNumberFormat="1" applyFont="1" applyFill="1" applyBorder="1" applyAlignment="1"/>
    <xf numFmtId="0" fontId="3" fillId="8" borderId="48" xfId="0" applyFont="1" applyFill="1" applyBorder="1" applyAlignment="1">
      <alignment horizontal="center"/>
    </xf>
    <xf numFmtId="0" fontId="0" fillId="0" borderId="47" xfId="0" applyFill="1" applyBorder="1"/>
    <xf numFmtId="0" fontId="0" fillId="5" borderId="50" xfId="0" applyFill="1" applyBorder="1"/>
    <xf numFmtId="0" fontId="0" fillId="0" borderId="53" xfId="0" applyFill="1" applyBorder="1" applyAlignment="1">
      <alignment horizontal="left"/>
    </xf>
    <xf numFmtId="0" fontId="0" fillId="5" borderId="56" xfId="0" applyFill="1" applyBorder="1" applyAlignment="1">
      <alignment horizontal="left"/>
    </xf>
    <xf numFmtId="0" fontId="0" fillId="0" borderId="58" xfId="0" applyFill="1" applyBorder="1" applyAlignment="1">
      <alignment horizontal="left"/>
    </xf>
    <xf numFmtId="0" fontId="0" fillId="5" borderId="53" xfId="0" applyFill="1" applyBorder="1" applyAlignment="1">
      <alignment horizontal="left"/>
    </xf>
    <xf numFmtId="0" fontId="0" fillId="0" borderId="56" xfId="0" applyFill="1" applyBorder="1" applyAlignment="1">
      <alignment horizontal="left"/>
    </xf>
    <xf numFmtId="0" fontId="0" fillId="5" borderId="58" xfId="0" applyFill="1" applyBorder="1" applyAlignment="1">
      <alignment horizontal="left"/>
    </xf>
    <xf numFmtId="0" fontId="0" fillId="0" borderId="53" xfId="0" applyBorder="1" applyAlignment="1">
      <alignment horizontal="left"/>
    </xf>
    <xf numFmtId="0" fontId="0" fillId="0" borderId="56" xfId="0" applyBorder="1" applyAlignment="1">
      <alignment horizontal="left"/>
    </xf>
    <xf numFmtId="0" fontId="0" fillId="0" borderId="58" xfId="0" applyBorder="1" applyAlignment="1">
      <alignment horizontal="left"/>
    </xf>
    <xf numFmtId="0" fontId="3" fillId="15" borderId="30" xfId="0" applyFont="1" applyFill="1" applyBorder="1" applyAlignment="1">
      <alignment horizontal="center" vertical="center"/>
    </xf>
    <xf numFmtId="0" fontId="3" fillId="15" borderId="8" xfId="0" applyFont="1" applyFill="1" applyBorder="1" applyAlignment="1">
      <alignment horizontal="center" vertical="center"/>
    </xf>
    <xf numFmtId="0" fontId="3" fillId="15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4" fillId="0" borderId="0" xfId="0" applyFont="1"/>
    <xf numFmtId="1" fontId="0" fillId="0" borderId="0" xfId="0" applyNumberFormat="1" applyFill="1"/>
    <xf numFmtId="0" fontId="3" fillId="0" borderId="33" xfId="0" applyFont="1" applyFill="1" applyBorder="1"/>
    <xf numFmtId="0" fontId="25" fillId="9" borderId="6" xfId="0" applyFont="1" applyFill="1" applyBorder="1" applyAlignment="1">
      <alignment horizontal="center" vertical="center" textRotation="90"/>
    </xf>
    <xf numFmtId="0" fontId="16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wrapText="1"/>
    </xf>
    <xf numFmtId="0" fontId="26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3" fillId="0" borderId="1" xfId="0" applyFont="1" applyFill="1" applyBorder="1"/>
    <xf numFmtId="1" fontId="0" fillId="0" borderId="1" xfId="0" applyNumberFormat="1" applyFill="1" applyBorder="1"/>
    <xf numFmtId="0" fontId="0" fillId="16" borderId="1" xfId="0" applyFill="1" applyBorder="1"/>
    <xf numFmtId="0" fontId="27" fillId="7" borderId="1" xfId="0" applyFont="1" applyFill="1" applyBorder="1"/>
    <xf numFmtId="0" fontId="20" fillId="2" borderId="39" xfId="0" applyFont="1" applyFill="1" applyBorder="1" applyAlignment="1">
      <alignment vertical="center"/>
    </xf>
    <xf numFmtId="0" fontId="29" fillId="2" borderId="5" xfId="0" applyFont="1" applyFill="1" applyBorder="1" applyAlignment="1">
      <alignment horizontal="center" vertical="center" textRotation="90"/>
    </xf>
    <xf numFmtId="0" fontId="28" fillId="2" borderId="39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30" fillId="2" borderId="0" xfId="0" applyFont="1" applyFill="1"/>
    <xf numFmtId="0" fontId="30" fillId="2" borderId="0" xfId="0" applyFont="1" applyFill="1" applyAlignment="1">
      <alignment horizontal="left" vertical="center" wrapText="1"/>
    </xf>
    <xf numFmtId="0" fontId="30" fillId="0" borderId="0" xfId="0" applyFont="1" applyAlignment="1">
      <alignment horizontal="left" wrapText="1" indent="1"/>
    </xf>
    <xf numFmtId="0" fontId="30" fillId="0" borderId="0" xfId="0" applyFont="1"/>
    <xf numFmtId="0" fontId="36" fillId="17" borderId="1" xfId="0" applyFont="1" applyFill="1" applyBorder="1" applyAlignment="1">
      <alignment horizontal="right" vertical="center"/>
    </xf>
    <xf numFmtId="0" fontId="31" fillId="17" borderId="1" xfId="0" applyFont="1" applyFill="1" applyBorder="1" applyAlignment="1">
      <alignment horizontal="right" vertical="center"/>
    </xf>
    <xf numFmtId="0" fontId="0" fillId="2" borderId="1" xfId="0" applyFont="1" applyFill="1" applyBorder="1"/>
    <xf numFmtId="0" fontId="37" fillId="6" borderId="1" xfId="0" applyFont="1" applyFill="1" applyBorder="1" applyAlignment="1">
      <alignment horizontal="left" vertical="center" wrapText="1"/>
    </xf>
    <xf numFmtId="0" fontId="37" fillId="6" borderId="1" xfId="0" applyFont="1" applyFill="1" applyBorder="1" applyAlignment="1">
      <alignment horizontal="left"/>
    </xf>
    <xf numFmtId="0" fontId="0" fillId="21" borderId="0" xfId="0" applyFill="1"/>
    <xf numFmtId="0" fontId="0" fillId="21" borderId="0" xfId="0" applyFill="1" applyAlignment="1">
      <alignment horizontal="left" vertical="center"/>
    </xf>
    <xf numFmtId="0" fontId="0" fillId="21" borderId="0" xfId="0" applyFont="1" applyFill="1" applyAlignment="1">
      <alignment vertical="center" wrapText="1"/>
    </xf>
    <xf numFmtId="0" fontId="0" fillId="21" borderId="0" xfId="0" applyFont="1" applyFill="1"/>
    <xf numFmtId="0" fontId="0" fillId="21" borderId="0" xfId="0" applyFont="1" applyFill="1" applyAlignment="1">
      <alignment horizontal="left" vertical="center" wrapText="1"/>
    </xf>
    <xf numFmtId="0" fontId="4" fillId="22" borderId="0" xfId="0" applyFont="1" applyFill="1" applyBorder="1" applyAlignment="1">
      <alignment horizontal="center" vertical="center" wrapText="1"/>
    </xf>
    <xf numFmtId="0" fontId="0" fillId="26" borderId="33" xfId="0" applyFill="1" applyBorder="1" applyAlignment="1">
      <alignment horizontal="center" vertical="center"/>
    </xf>
    <xf numFmtId="0" fontId="0" fillId="26" borderId="0" xfId="0" applyFill="1" applyBorder="1" applyAlignment="1">
      <alignment horizontal="center" vertical="center"/>
    </xf>
    <xf numFmtId="0" fontId="0" fillId="26" borderId="31" xfId="0" applyFill="1" applyBorder="1" applyAlignment="1">
      <alignment horizontal="center" vertical="center"/>
    </xf>
    <xf numFmtId="0" fontId="0" fillId="26" borderId="72" xfId="0" applyFill="1" applyBorder="1" applyAlignment="1">
      <alignment horizontal="center" vertical="center"/>
    </xf>
    <xf numFmtId="0" fontId="38" fillId="5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 wrapText="1"/>
    </xf>
    <xf numFmtId="0" fontId="39" fillId="25" borderId="0" xfId="0" applyFont="1" applyFill="1" applyBorder="1" applyAlignment="1">
      <alignment horizontal="center" vertical="center"/>
    </xf>
    <xf numFmtId="0" fontId="0" fillId="29" borderId="34" xfId="0" applyFill="1" applyBorder="1" applyAlignment="1">
      <alignment horizontal="center" vertical="center"/>
    </xf>
    <xf numFmtId="0" fontId="45" fillId="2" borderId="0" xfId="0" applyFont="1" applyFill="1" applyAlignment="1">
      <alignment vertical="center"/>
    </xf>
    <xf numFmtId="0" fontId="46" fillId="2" borderId="0" xfId="0" applyFont="1" applyFill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3" fillId="7" borderId="69" xfId="0" applyFont="1" applyFill="1" applyBorder="1" applyAlignment="1">
      <alignment horizontal="center" vertical="center" wrapText="1"/>
    </xf>
    <xf numFmtId="0" fontId="4" fillId="22" borderId="0" xfId="0" applyFont="1" applyFill="1" applyBorder="1" applyAlignment="1">
      <alignment horizontal="center" vertical="center"/>
    </xf>
    <xf numFmtId="0" fontId="4" fillId="22" borderId="69" xfId="0" applyFont="1" applyFill="1" applyBorder="1" applyAlignment="1">
      <alignment horizontal="center" vertical="center"/>
    </xf>
    <xf numFmtId="0" fontId="38" fillId="5" borderId="69" xfId="0" applyFont="1" applyFill="1" applyBorder="1" applyAlignment="1">
      <alignment horizontal="center" vertical="center"/>
    </xf>
    <xf numFmtId="0" fontId="39" fillId="25" borderId="69" xfId="0" applyFont="1" applyFill="1" applyBorder="1" applyAlignment="1">
      <alignment horizontal="center" vertical="center"/>
    </xf>
    <xf numFmtId="0" fontId="30" fillId="24" borderId="33" xfId="0" applyFont="1" applyFill="1" applyBorder="1" applyAlignment="1">
      <alignment horizontal="center" vertical="center" wrapText="1"/>
    </xf>
    <xf numFmtId="2" fontId="30" fillId="24" borderId="0" xfId="0" applyNumberFormat="1" applyFont="1" applyFill="1" applyBorder="1" applyAlignment="1">
      <alignment horizontal="center" vertical="center"/>
    </xf>
    <xf numFmtId="2" fontId="30" fillId="24" borderId="69" xfId="0" applyNumberFormat="1" applyFont="1" applyFill="1" applyBorder="1" applyAlignment="1">
      <alignment horizontal="center" vertical="center"/>
    </xf>
    <xf numFmtId="0" fontId="7" fillId="10" borderId="3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42" fillId="0" borderId="33" xfId="0" applyFont="1" applyFill="1" applyBorder="1" applyAlignment="1">
      <alignment vertical="center"/>
    </xf>
    <xf numFmtId="0" fontId="41" fillId="0" borderId="0" xfId="0" applyFont="1" applyFill="1" applyBorder="1" applyAlignment="1">
      <alignment vertical="center"/>
    </xf>
    <xf numFmtId="0" fontId="41" fillId="0" borderId="69" xfId="0" applyFont="1" applyFill="1" applyBorder="1" applyAlignment="1">
      <alignment vertical="center"/>
    </xf>
    <xf numFmtId="0" fontId="0" fillId="29" borderId="5" xfId="0" applyFill="1" applyBorder="1" applyAlignment="1">
      <alignment horizontal="center" vertical="center"/>
    </xf>
    <xf numFmtId="0" fontId="0" fillId="29" borderId="39" xfId="0" applyFill="1" applyBorder="1" applyAlignment="1">
      <alignment horizontal="center" vertical="center"/>
    </xf>
    <xf numFmtId="2" fontId="43" fillId="30" borderId="6" xfId="0" applyNumberFormat="1" applyFont="1" applyFill="1" applyBorder="1" applyAlignment="1">
      <alignment horizontal="center" vertical="center"/>
    </xf>
    <xf numFmtId="164" fontId="44" fillId="6" borderId="6" xfId="0" applyNumberFormat="1" applyFont="1" applyFill="1" applyBorder="1" applyAlignment="1">
      <alignment horizontal="center" vertical="center"/>
    </xf>
    <xf numFmtId="0" fontId="0" fillId="29" borderId="4" xfId="0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30" fillId="0" borderId="39" xfId="0" applyFont="1" applyFill="1" applyBorder="1" applyAlignment="1">
      <alignment horizontal="center" vertical="center"/>
    </xf>
    <xf numFmtId="0" fontId="30" fillId="0" borderId="39" xfId="0" applyFont="1" applyBorder="1" applyAlignment="1">
      <alignment horizontal="center" vertical="center"/>
    </xf>
    <xf numFmtId="2" fontId="47" fillId="5" borderId="6" xfId="0" applyNumberFormat="1" applyFont="1" applyFill="1" applyBorder="1" applyAlignment="1">
      <alignment horizontal="center" vertical="center"/>
    </xf>
    <xf numFmtId="0" fontId="37" fillId="6" borderId="1" xfId="0" applyFont="1" applyFill="1" applyBorder="1" applyAlignment="1">
      <alignment horizontal="left" vertical="center"/>
    </xf>
    <xf numFmtId="0" fontId="33" fillId="20" borderId="1" xfId="0" applyFont="1" applyFill="1" applyBorder="1" applyAlignment="1">
      <alignment horizontal="center" vertical="center" textRotation="90"/>
    </xf>
    <xf numFmtId="0" fontId="0" fillId="2" borderId="10" xfId="0" applyFont="1" applyFill="1" applyBorder="1" applyAlignment="1">
      <alignment horizontal="left" vertical="center" wrapText="1"/>
    </xf>
    <xf numFmtId="0" fontId="0" fillId="2" borderId="17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NumberFormat="1" applyFont="1" applyFill="1" applyBorder="1" applyAlignment="1">
      <alignment horizontal="left" vertical="center"/>
    </xf>
    <xf numFmtId="0" fontId="35" fillId="18" borderId="1" xfId="0" applyFont="1" applyFill="1" applyBorder="1" applyAlignment="1">
      <alignment horizontal="center" vertical="center" textRotation="90"/>
    </xf>
    <xf numFmtId="168" fontId="32" fillId="6" borderId="1" xfId="0" applyNumberFormat="1" applyFont="1" applyFill="1" applyBorder="1" applyAlignment="1">
      <alignment horizontal="left" vertical="center"/>
    </xf>
    <xf numFmtId="0" fontId="36" fillId="17" borderId="1" xfId="0" applyFont="1" applyFill="1" applyBorder="1" applyAlignment="1">
      <alignment horizontal="right" vertical="center" wrapText="1"/>
    </xf>
    <xf numFmtId="0" fontId="36" fillId="17" borderId="1" xfId="0" applyFont="1" applyFill="1" applyBorder="1" applyAlignment="1">
      <alignment horizontal="right" vertical="center"/>
    </xf>
    <xf numFmtId="0" fontId="34" fillId="19" borderId="1" xfId="0" applyFont="1" applyFill="1" applyBorder="1" applyAlignment="1">
      <alignment horizontal="center" vertical="center" textRotation="90"/>
    </xf>
    <xf numFmtId="0" fontId="0" fillId="2" borderId="0" xfId="0" applyFont="1" applyFill="1" applyAlignment="1">
      <alignment horizontal="left" vertical="center" wrapText="1"/>
    </xf>
    <xf numFmtId="0" fontId="3" fillId="14" borderId="48" xfId="0" applyFont="1" applyFill="1" applyBorder="1" applyAlignment="1">
      <alignment horizontal="center"/>
    </xf>
    <xf numFmtId="0" fontId="3" fillId="14" borderId="49" xfId="0" applyFont="1" applyFill="1" applyBorder="1" applyAlignment="1">
      <alignment horizontal="center"/>
    </xf>
    <xf numFmtId="1" fontId="0" fillId="4" borderId="13" xfId="0" applyNumberFormat="1" applyFill="1" applyBorder="1" applyAlignment="1">
      <alignment horizontal="center"/>
    </xf>
    <xf numFmtId="1" fontId="0" fillId="4" borderId="15" xfId="0" applyNumberFormat="1" applyFill="1" applyBorder="1" applyAlignment="1">
      <alignment horizontal="center"/>
    </xf>
    <xf numFmtId="166" fontId="11" fillId="7" borderId="48" xfId="0" applyNumberFormat="1" applyFont="1" applyFill="1" applyBorder="1" applyAlignment="1">
      <alignment horizontal="center"/>
    </xf>
    <xf numFmtId="166" fontId="11" fillId="7" borderId="49" xfId="0" applyNumberFormat="1" applyFont="1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1" fontId="0" fillId="4" borderId="16" xfId="0" applyNumberFormat="1" applyFill="1" applyBorder="1" applyAlignment="1">
      <alignment horizontal="center"/>
    </xf>
    <xf numFmtId="1" fontId="3" fillId="13" borderId="48" xfId="0" applyNumberFormat="1" applyFont="1" applyFill="1" applyBorder="1" applyAlignment="1">
      <alignment horizontal="center"/>
    </xf>
    <xf numFmtId="1" fontId="3" fillId="13" borderId="49" xfId="0" applyNumberFormat="1" applyFont="1" applyFill="1" applyBorder="1" applyAlignment="1">
      <alignment horizontal="center"/>
    </xf>
    <xf numFmtId="1" fontId="3" fillId="0" borderId="48" xfId="0" applyNumberFormat="1" applyFont="1" applyFill="1" applyBorder="1" applyAlignment="1">
      <alignment horizontal="center"/>
    </xf>
    <xf numFmtId="1" fontId="3" fillId="0" borderId="49" xfId="0" applyNumberFormat="1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3" fillId="5" borderId="51" xfId="0" applyFont="1" applyFill="1" applyBorder="1" applyAlignment="1">
      <alignment horizontal="center"/>
    </xf>
    <xf numFmtId="0" fontId="3" fillId="5" borderId="52" xfId="0" applyFont="1" applyFill="1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8" fillId="2" borderId="43" xfId="0" applyFont="1" applyFill="1" applyBorder="1" applyAlignment="1">
      <alignment horizontal="center" vertical="center" textRotation="90"/>
    </xf>
    <xf numFmtId="0" fontId="3" fillId="5" borderId="45" xfId="0" applyFont="1" applyFill="1" applyBorder="1" applyAlignment="1">
      <alignment horizontal="center"/>
    </xf>
    <xf numFmtId="0" fontId="3" fillId="5" borderId="46" xfId="0" applyFont="1" applyFill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14" fontId="3" fillId="5" borderId="48" xfId="0" applyNumberFormat="1" applyFont="1" applyFill="1" applyBorder="1" applyAlignment="1">
      <alignment horizontal="center"/>
    </xf>
    <xf numFmtId="14" fontId="3" fillId="5" borderId="49" xfId="0" applyNumberFormat="1" applyFont="1" applyFill="1" applyBorder="1" applyAlignment="1">
      <alignment horizontal="center"/>
    </xf>
    <xf numFmtId="1" fontId="3" fillId="4" borderId="20" xfId="0" applyNumberFormat="1" applyFont="1" applyFill="1" applyBorder="1" applyAlignment="1">
      <alignment horizontal="center"/>
    </xf>
    <xf numFmtId="1" fontId="3" fillId="4" borderId="21" xfId="0" applyNumberFormat="1" applyFont="1" applyFill="1" applyBorder="1" applyAlignment="1">
      <alignment horizontal="center"/>
    </xf>
    <xf numFmtId="1" fontId="3" fillId="5" borderId="48" xfId="0" applyNumberFormat="1" applyFont="1" applyFill="1" applyBorder="1" applyAlignment="1">
      <alignment horizontal="center"/>
    </xf>
    <xf numFmtId="1" fontId="3" fillId="5" borderId="49" xfId="0" applyNumberFormat="1" applyFont="1" applyFill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167" fontId="10" fillId="3" borderId="48" xfId="0" applyNumberFormat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3" fillId="0" borderId="54" xfId="0" applyFont="1" applyFill="1" applyBorder="1" applyAlignment="1">
      <alignment horizontal="center"/>
    </xf>
    <xf numFmtId="0" fontId="3" fillId="0" borderId="55" xfId="0" applyFont="1" applyFill="1" applyBorder="1" applyAlignment="1">
      <alignment horizontal="center"/>
    </xf>
    <xf numFmtId="167" fontId="10" fillId="3" borderId="3" xfId="0" applyNumberFormat="1" applyFont="1" applyFill="1" applyBorder="1" applyAlignment="1">
      <alignment horizontal="center"/>
    </xf>
    <xf numFmtId="167" fontId="10" fillId="3" borderId="19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57" xfId="0" applyFont="1" applyFill="1" applyBorder="1" applyAlignment="1">
      <alignment horizontal="center"/>
    </xf>
    <xf numFmtId="0" fontId="3" fillId="0" borderId="59" xfId="0" applyFont="1" applyFill="1" applyBorder="1" applyAlignment="1">
      <alignment horizontal="center"/>
    </xf>
    <xf numFmtId="0" fontId="3" fillId="0" borderId="60" xfId="0" applyFont="1" applyFill="1" applyBorder="1" applyAlignment="1">
      <alignment horizontal="center"/>
    </xf>
    <xf numFmtId="0" fontId="3" fillId="5" borderId="54" xfId="0" applyFont="1" applyFill="1" applyBorder="1" applyAlignment="1">
      <alignment horizontal="center"/>
    </xf>
    <xf numFmtId="0" fontId="3" fillId="5" borderId="55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57" xfId="0" applyFont="1" applyFill="1" applyBorder="1" applyAlignment="1">
      <alignment horizontal="center"/>
    </xf>
    <xf numFmtId="0" fontId="3" fillId="5" borderId="59" xfId="0" applyFont="1" applyFill="1" applyBorder="1" applyAlignment="1">
      <alignment horizontal="center"/>
    </xf>
    <xf numFmtId="0" fontId="3" fillId="5" borderId="60" xfId="0" applyFont="1" applyFill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2" fontId="4" fillId="6" borderId="3" xfId="0" applyNumberFormat="1" applyFont="1" applyFill="1" applyBorder="1" applyAlignment="1">
      <alignment horizontal="center"/>
    </xf>
    <xf numFmtId="2" fontId="4" fillId="6" borderId="19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59" xfId="0" applyFont="1" applyBorder="1" applyAlignment="1">
      <alignment horizontal="center"/>
    </xf>
    <xf numFmtId="0" fontId="3" fillId="0" borderId="60" xfId="0" applyFont="1" applyBorder="1" applyAlignment="1">
      <alignment horizontal="center"/>
    </xf>
    <xf numFmtId="0" fontId="4" fillId="6" borderId="19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6" fillId="0" borderId="69" xfId="0" applyFont="1" applyFill="1" applyBorder="1" applyAlignment="1">
      <alignment horizontal="center" vertical="center" wrapText="1"/>
    </xf>
    <xf numFmtId="0" fontId="13" fillId="15" borderId="61" xfId="0" applyFont="1" applyFill="1" applyBorder="1" applyAlignment="1">
      <alignment horizontal="center" vertical="center"/>
    </xf>
    <xf numFmtId="0" fontId="13" fillId="15" borderId="62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 wrapText="1"/>
    </xf>
    <xf numFmtId="0" fontId="19" fillId="2" borderId="39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/>
    </xf>
    <xf numFmtId="0" fontId="21" fillId="2" borderId="39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16" fillId="0" borderId="66" xfId="0" applyFont="1" applyFill="1" applyBorder="1" applyAlignment="1">
      <alignment horizontal="center" vertical="center" wrapText="1"/>
    </xf>
    <xf numFmtId="0" fontId="16" fillId="0" borderId="63" xfId="0" applyFont="1" applyFill="1" applyBorder="1" applyAlignment="1">
      <alignment horizontal="center" vertical="center" wrapText="1"/>
    </xf>
    <xf numFmtId="0" fontId="17" fillId="0" borderId="66" xfId="0" applyFont="1" applyFill="1" applyBorder="1" applyAlignment="1">
      <alignment horizontal="center" wrapText="1"/>
    </xf>
    <xf numFmtId="0" fontId="17" fillId="0" borderId="68" xfId="0" applyFont="1" applyFill="1" applyBorder="1" applyAlignment="1">
      <alignment horizontal="center" wrapText="1"/>
    </xf>
    <xf numFmtId="0" fontId="17" fillId="0" borderId="38" xfId="0" applyFont="1" applyFill="1" applyBorder="1" applyAlignment="1">
      <alignment horizont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68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9" borderId="72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47" fillId="5" borderId="39" xfId="0" applyFont="1" applyFill="1" applyBorder="1" applyAlignment="1">
      <alignment horizontal="center" vertical="center"/>
    </xf>
    <xf numFmtId="0" fontId="47" fillId="5" borderId="6" xfId="0" applyFont="1" applyFill="1" applyBorder="1" applyAlignment="1">
      <alignment horizontal="center" vertical="center"/>
    </xf>
    <xf numFmtId="0" fontId="0" fillId="28" borderId="37" xfId="0" applyFill="1" applyBorder="1" applyAlignment="1">
      <alignment horizontal="center" vertical="center"/>
    </xf>
    <xf numFmtId="0" fontId="0" fillId="28" borderId="68" xfId="0" applyFill="1" applyBorder="1" applyAlignment="1">
      <alignment horizontal="center" vertical="center"/>
    </xf>
    <xf numFmtId="0" fontId="0" fillId="28" borderId="33" xfId="0" applyFill="1" applyBorder="1" applyAlignment="1">
      <alignment horizontal="center" vertical="center"/>
    </xf>
    <xf numFmtId="0" fontId="0" fillId="28" borderId="0" xfId="0" applyFill="1" applyBorder="1" applyAlignment="1">
      <alignment horizontal="center" vertical="center"/>
    </xf>
    <xf numFmtId="0" fontId="0" fillId="28" borderId="31" xfId="0" applyFill="1" applyBorder="1" applyAlignment="1">
      <alignment horizontal="center" vertical="center"/>
    </xf>
    <xf numFmtId="0" fontId="0" fillId="28" borderId="72" xfId="0" applyFill="1" applyBorder="1" applyAlignment="1">
      <alignment horizontal="center" vertical="center"/>
    </xf>
    <xf numFmtId="2" fontId="40" fillId="23" borderId="37" xfId="0" applyNumberFormat="1" applyFont="1" applyFill="1" applyBorder="1" applyAlignment="1">
      <alignment horizontal="center" vertical="center"/>
    </xf>
    <xf numFmtId="2" fontId="40" fillId="23" borderId="38" xfId="0" applyNumberFormat="1" applyFont="1" applyFill="1" applyBorder="1" applyAlignment="1">
      <alignment horizontal="center" vertical="center"/>
    </xf>
    <xf numFmtId="2" fontId="40" fillId="23" borderId="33" xfId="0" applyNumberFormat="1" applyFont="1" applyFill="1" applyBorder="1" applyAlignment="1">
      <alignment horizontal="center" vertical="center"/>
    </xf>
    <xf numFmtId="2" fontId="40" fillId="23" borderId="69" xfId="0" applyNumberFormat="1" applyFont="1" applyFill="1" applyBorder="1" applyAlignment="1">
      <alignment horizontal="center" vertical="center"/>
    </xf>
    <xf numFmtId="2" fontId="40" fillId="23" borderId="31" xfId="0" applyNumberFormat="1" applyFont="1" applyFill="1" applyBorder="1" applyAlignment="1">
      <alignment horizontal="center" vertical="center"/>
    </xf>
    <xf numFmtId="2" fontId="40" fillId="23" borderId="32" xfId="0" applyNumberFormat="1" applyFont="1" applyFill="1" applyBorder="1" applyAlignment="1">
      <alignment horizontal="center" vertical="center"/>
    </xf>
    <xf numFmtId="0" fontId="0" fillId="27" borderId="35" xfId="0" applyFill="1" applyBorder="1" applyAlignment="1">
      <alignment horizontal="center" vertical="center"/>
    </xf>
    <xf numFmtId="0" fontId="0" fillId="27" borderId="36" xfId="0" applyFill="1" applyBorder="1" applyAlignment="1">
      <alignment horizontal="center" vertical="center"/>
    </xf>
    <xf numFmtId="2" fontId="0" fillId="23" borderId="35" xfId="0" applyNumberFormat="1" applyFill="1" applyBorder="1" applyAlignment="1">
      <alignment horizontal="center" vertical="center"/>
    </xf>
    <xf numFmtId="2" fontId="0" fillId="23" borderId="36" xfId="0" applyNumberFormat="1" applyFill="1" applyBorder="1" applyAlignment="1">
      <alignment horizontal="center" vertical="center"/>
    </xf>
    <xf numFmtId="2" fontId="0" fillId="24" borderId="35" xfId="0" applyNumberFormat="1" applyFill="1" applyBorder="1" applyAlignment="1">
      <alignment horizontal="center" vertical="center"/>
    </xf>
    <xf numFmtId="0" fontId="0" fillId="24" borderId="36" xfId="0" applyFill="1" applyBorder="1" applyAlignment="1">
      <alignment horizontal="center" vertical="center"/>
    </xf>
    <xf numFmtId="2" fontId="31" fillId="30" borderId="33" xfId="0" applyNumberFormat="1" applyFont="1" applyFill="1" applyBorder="1" applyAlignment="1">
      <alignment horizontal="center" vertical="center"/>
    </xf>
    <xf numFmtId="2" fontId="31" fillId="30" borderId="31" xfId="0" applyNumberFormat="1" applyFont="1" applyFill="1" applyBorder="1" applyAlignment="1">
      <alignment horizontal="center" vertical="center"/>
    </xf>
    <xf numFmtId="0" fontId="0" fillId="29" borderId="37" xfId="0" applyFill="1" applyBorder="1" applyAlignment="1">
      <alignment horizontal="center" vertical="center"/>
    </xf>
    <xf numFmtId="0" fontId="0" fillId="29" borderId="68" xfId="0" applyFill="1" applyBorder="1" applyAlignment="1">
      <alignment horizontal="center" vertical="center"/>
    </xf>
    <xf numFmtId="0" fontId="0" fillId="29" borderId="38" xfId="0" applyFill="1" applyBorder="1" applyAlignment="1">
      <alignment horizontal="center" vertical="center"/>
    </xf>
    <xf numFmtId="0" fontId="0" fillId="26" borderId="0" xfId="0" applyFill="1" applyBorder="1" applyAlignment="1">
      <alignment horizontal="center" vertical="center"/>
    </xf>
    <xf numFmtId="0" fontId="0" fillId="26" borderId="72" xfId="0" applyFill="1" applyBorder="1" applyAlignment="1">
      <alignment horizontal="center" vertical="center"/>
    </xf>
    <xf numFmtId="0" fontId="40" fillId="27" borderId="34" xfId="0" applyFont="1" applyFill="1" applyBorder="1" applyAlignment="1">
      <alignment horizontal="center" vertical="center"/>
    </xf>
    <xf numFmtId="0" fontId="40" fillId="27" borderId="36" xfId="0" applyFont="1" applyFill="1" applyBorder="1" applyAlignment="1">
      <alignment horizontal="center" vertical="center"/>
    </xf>
    <xf numFmtId="0" fontId="4" fillId="22" borderId="33" xfId="0" applyFont="1" applyFill="1" applyBorder="1" applyAlignment="1">
      <alignment horizontal="center" vertical="center" wrapText="1"/>
    </xf>
    <xf numFmtId="0" fontId="0" fillId="26" borderId="37" xfId="0" applyFill="1" applyBorder="1" applyAlignment="1">
      <alignment horizontal="center" vertical="center"/>
    </xf>
    <xf numFmtId="0" fontId="0" fillId="26" borderId="68" xfId="0" applyFill="1" applyBorder="1" applyAlignment="1">
      <alignment horizontal="center" vertical="center"/>
    </xf>
    <xf numFmtId="0" fontId="0" fillId="26" borderId="38" xfId="0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39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wrapText="1"/>
    </xf>
    <xf numFmtId="0" fontId="17" fillId="0" borderId="15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12">
    <dxf>
      <font>
        <b/>
        <i val="0"/>
        <color theme="3"/>
      </font>
      <fill>
        <patternFill>
          <bgColor theme="3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3"/>
      </font>
      <fill>
        <patternFill>
          <bgColor theme="3" tint="0.79998168889431442"/>
        </patternFill>
      </fill>
    </dxf>
    <dxf>
      <font>
        <b/>
        <i val="0"/>
        <color theme="3"/>
      </font>
      <fill>
        <patternFill>
          <bgColor theme="3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3"/>
      </font>
      <fill>
        <patternFill>
          <bgColor theme="3" tint="0.79998168889431442"/>
        </patternFill>
      </fill>
    </dxf>
    <dxf>
      <font>
        <b/>
        <i val="0"/>
        <color theme="3"/>
      </font>
      <fill>
        <patternFill>
          <bgColor theme="3" tint="0.79998168889431442"/>
        </patternFill>
      </fill>
    </dxf>
    <dxf>
      <font>
        <b/>
        <i/>
        <color rgb="FFC00000"/>
      </font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3"/>
      </font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jpeg"/><Relationship Id="rId1" Type="http://schemas.openxmlformats.org/officeDocument/2006/relationships/image" Target="../media/image2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2228169</xdr:colOff>
      <xdr:row>0</xdr:row>
      <xdr:rowOff>0</xdr:rowOff>
    </xdr:from>
    <xdr:to>
      <xdr:col>3</xdr:col>
      <xdr:colOff>930386</xdr:colOff>
      <xdr:row>0</xdr:row>
      <xdr:rowOff>2710200</xdr:rowOff>
    </xdr:to>
    <xdr:pic>
      <xdr:nvPicPr>
        <xdr:cNvPr id="3" name="Picture 2" descr="http://4.bp.blogspot.com/_wuO_ccy0ZSw/TSMqdMqSCmI/AAAAAAAAAvc/tT0mnNSRA0E/s1600/niveis%2B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68348" y="0"/>
          <a:ext cx="2621074" cy="27102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1</xdr:col>
      <xdr:colOff>2231572</xdr:colOff>
      <xdr:row>0</xdr:row>
      <xdr:rowOff>2695687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1"/>
          <a:ext cx="2694214" cy="26956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122465</xdr:colOff>
      <xdr:row>0</xdr:row>
      <xdr:rowOff>0</xdr:rowOff>
    </xdr:from>
    <xdr:to>
      <xdr:col>1</xdr:col>
      <xdr:colOff>2817835</xdr:colOff>
      <xdr:row>0</xdr:row>
      <xdr:rowOff>2702719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5840" y="0"/>
          <a:ext cx="2695370" cy="2702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132671</xdr:colOff>
      <xdr:row>0</xdr:row>
      <xdr:rowOff>0</xdr:rowOff>
    </xdr:from>
    <xdr:to>
      <xdr:col>4</xdr:col>
      <xdr:colOff>290852</xdr:colOff>
      <xdr:row>0</xdr:row>
      <xdr:rowOff>2710200</xdr:rowOff>
    </xdr:to>
    <xdr:pic>
      <xdr:nvPicPr>
        <xdr:cNvPr id="3" name="Picture 2" descr="http://4.bp.blogspot.com/_wuO_ccy0ZSw/TSMqdMqSCmI/AAAAAAAAAvc/tT0mnNSRA0E/s1600/niveis%2B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61646" y="0"/>
          <a:ext cx="2615631" cy="27102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122465</xdr:colOff>
      <xdr:row>0</xdr:row>
      <xdr:rowOff>0</xdr:rowOff>
    </xdr:from>
    <xdr:to>
      <xdr:col>1</xdr:col>
      <xdr:colOff>2817835</xdr:colOff>
      <xdr:row>0</xdr:row>
      <xdr:rowOff>2702719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465" y="0"/>
          <a:ext cx="2695370" cy="2702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132671</xdr:colOff>
      <xdr:row>0</xdr:row>
      <xdr:rowOff>0</xdr:rowOff>
    </xdr:from>
    <xdr:to>
      <xdr:col>4</xdr:col>
      <xdr:colOff>290852</xdr:colOff>
      <xdr:row>0</xdr:row>
      <xdr:rowOff>2710200</xdr:rowOff>
    </xdr:to>
    <xdr:pic>
      <xdr:nvPicPr>
        <xdr:cNvPr id="1026" name="Picture 2" descr="http://4.bp.blogspot.com/_wuO_ccy0ZSw/TSMqdMqSCmI/AAAAAAAAAvc/tT0mnNSRA0E/s1600/niveis%2B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030992" y="0"/>
          <a:ext cx="2621074" cy="271020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59532</xdr:colOff>
      <xdr:row>1</xdr:row>
      <xdr:rowOff>71438</xdr:rowOff>
    </xdr:from>
    <xdr:to>
      <xdr:col>17</xdr:col>
      <xdr:colOff>465425</xdr:colOff>
      <xdr:row>3</xdr:row>
      <xdr:rowOff>104776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1" y="2786063"/>
          <a:ext cx="405893" cy="42624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24</xdr:col>
      <xdr:colOff>606571</xdr:colOff>
      <xdr:row>1</xdr:row>
      <xdr:rowOff>11907</xdr:rowOff>
    </xdr:from>
    <xdr:to>
      <xdr:col>26</xdr:col>
      <xdr:colOff>1361</xdr:colOff>
      <xdr:row>7</xdr:row>
      <xdr:rowOff>1812</xdr:rowOff>
    </xdr:to>
    <xdr:pic>
      <xdr:nvPicPr>
        <xdr:cNvPr id="1031" name="Picture 7" descr="http://preview.turbosquid.com/Preview/2011/05/09__16_04_53/cessna_172_e.jpg03cb81be-a901-48fc-ad57-e148ed34b089Large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370821" y="2726532"/>
          <a:ext cx="1524648" cy="115671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65"/>
  <sheetViews>
    <sheetView tabSelected="1" topLeftCell="A31" zoomScale="70" zoomScaleNormal="70" workbookViewId="0">
      <selection activeCell="E2" sqref="E2"/>
    </sheetView>
  </sheetViews>
  <sheetFormatPr defaultRowHeight="15"/>
  <cols>
    <col min="1" max="1" width="6.85546875" style="2" customWidth="1"/>
    <col min="2" max="2" width="43.42578125" bestFit="1" customWidth="1"/>
    <col min="3" max="3" width="15.28515625" bestFit="1" customWidth="1"/>
    <col min="4" max="4" width="24.28515625" bestFit="1" customWidth="1"/>
    <col min="5" max="5" width="6.42578125" bestFit="1" customWidth="1"/>
    <col min="6" max="6" width="6.140625" customWidth="1"/>
    <col min="7" max="7" width="41.140625" bestFit="1" customWidth="1"/>
    <col min="8" max="8" width="11.7109375" bestFit="1" customWidth="1"/>
    <col min="9" max="9" width="14.85546875" bestFit="1" customWidth="1"/>
    <col min="10" max="10" width="5.7109375" style="109" customWidth="1"/>
    <col min="11" max="11" width="21.85546875" style="15" customWidth="1"/>
    <col min="12" max="13" width="7.85546875" style="15" bestFit="1" customWidth="1"/>
    <col min="14" max="14" width="21.140625" style="15" bestFit="1" customWidth="1"/>
    <col min="15" max="16" width="7.85546875" style="15" bestFit="1" customWidth="1"/>
    <col min="17" max="17" width="4.5703125" bestFit="1" customWidth="1"/>
    <col min="18" max="18" width="15.42578125" bestFit="1" customWidth="1"/>
    <col min="19" max="19" width="14.85546875" bestFit="1" customWidth="1"/>
    <col min="20" max="20" width="12" bestFit="1" customWidth="1"/>
    <col min="21" max="21" width="22" bestFit="1" customWidth="1"/>
    <col min="22" max="23" width="14.85546875" bestFit="1" customWidth="1"/>
    <col min="24" max="24" width="8.140625" bestFit="1" customWidth="1"/>
    <col min="25" max="25" width="14.85546875" bestFit="1" customWidth="1"/>
    <col min="26" max="26" width="22.85546875" customWidth="1"/>
    <col min="27" max="27" width="22.5703125" bestFit="1" customWidth="1"/>
    <col min="28" max="28" width="3.85546875" bestFit="1" customWidth="1"/>
    <col min="29" max="29" width="73.85546875" customWidth="1"/>
  </cols>
  <sheetData>
    <row r="1" spans="1:30" ht="215.25" customHeight="1" thickBot="1">
      <c r="B1" s="2"/>
      <c r="C1" s="2"/>
      <c r="D1" s="2"/>
      <c r="E1" s="2"/>
      <c r="F1" s="123" t="s">
        <v>265</v>
      </c>
      <c r="G1" s="122" t="str">
        <f>C11</f>
        <v>PT-RDC</v>
      </c>
      <c r="H1" s="81" t="str">
        <f>C9</f>
        <v>CESSNA</v>
      </c>
      <c r="I1" s="124" t="str">
        <f>C10</f>
        <v>C172</v>
      </c>
      <c r="J1" s="113" t="s">
        <v>256</v>
      </c>
      <c r="K1" s="257" t="s">
        <v>121</v>
      </c>
      <c r="L1" s="258"/>
      <c r="M1" s="258"/>
      <c r="N1" s="258"/>
      <c r="O1" s="258"/>
      <c r="P1" s="259"/>
      <c r="Q1" s="2"/>
      <c r="R1" s="260" t="s">
        <v>234</v>
      </c>
      <c r="S1" s="261"/>
      <c r="T1" s="261"/>
      <c r="U1" s="261"/>
      <c r="V1" s="261"/>
      <c r="W1" s="261"/>
      <c r="X1" s="261"/>
      <c r="Y1" s="261"/>
      <c r="Z1" s="261"/>
      <c r="AA1" s="262"/>
      <c r="AB1" s="2"/>
      <c r="AC1" s="80" t="s">
        <v>237</v>
      </c>
      <c r="AD1" s="2"/>
    </row>
    <row r="2" spans="1:30" ht="15.75" thickBot="1">
      <c r="B2" s="1" t="s">
        <v>0</v>
      </c>
      <c r="C2" s="1" t="s">
        <v>1</v>
      </c>
      <c r="D2" s="1" t="s">
        <v>2</v>
      </c>
      <c r="E2" s="39" t="s">
        <v>321</v>
      </c>
      <c r="F2" s="2"/>
      <c r="G2" s="100" t="s">
        <v>24</v>
      </c>
      <c r="H2" s="59">
        <f>I7</f>
        <v>32.142857142857146</v>
      </c>
      <c r="I2" s="44" t="s">
        <v>33</v>
      </c>
      <c r="J2" s="104" t="s">
        <v>123</v>
      </c>
      <c r="K2" s="25" t="s">
        <v>37</v>
      </c>
      <c r="L2" s="26" t="s">
        <v>38</v>
      </c>
      <c r="M2" s="27" t="s">
        <v>39</v>
      </c>
      <c r="N2" s="25" t="s">
        <v>80</v>
      </c>
      <c r="O2" s="26" t="s">
        <v>38</v>
      </c>
      <c r="P2" s="27" t="s">
        <v>39</v>
      </c>
      <c r="Q2" s="75"/>
      <c r="R2" s="263" t="s">
        <v>255</v>
      </c>
      <c r="S2" s="264"/>
      <c r="T2" s="269" t="s">
        <v>212</v>
      </c>
      <c r="U2" s="270"/>
      <c r="V2" s="271">
        <v>250</v>
      </c>
      <c r="W2" s="272"/>
      <c r="X2" s="272"/>
      <c r="Y2" s="273"/>
      <c r="Z2" s="274" t="s">
        <v>254</v>
      </c>
      <c r="AA2" s="66" t="s">
        <v>224</v>
      </c>
      <c r="AB2" s="2"/>
      <c r="AC2" s="58" t="s">
        <v>168</v>
      </c>
      <c r="AD2" s="2"/>
    </row>
    <row r="3" spans="1:30">
      <c r="B3" s="1" t="s">
        <v>3</v>
      </c>
      <c r="C3" s="1" t="s">
        <v>4</v>
      </c>
      <c r="D3" s="1" t="s">
        <v>5</v>
      </c>
      <c r="E3" s="1" t="s">
        <v>230</v>
      </c>
      <c r="F3" s="2"/>
      <c r="G3" s="16" t="s">
        <v>25</v>
      </c>
      <c r="H3" s="11">
        <v>2000</v>
      </c>
      <c r="I3" s="250">
        <f>H4-H3</f>
        <v>9000</v>
      </c>
      <c r="J3" s="105" t="s">
        <v>32</v>
      </c>
      <c r="K3" s="21" t="s">
        <v>40</v>
      </c>
      <c r="L3" s="20" t="s">
        <v>36</v>
      </c>
      <c r="M3" s="29" t="s">
        <v>41</v>
      </c>
      <c r="N3" s="21" t="s">
        <v>81</v>
      </c>
      <c r="O3" s="35" t="s">
        <v>82</v>
      </c>
      <c r="P3" s="36" t="s">
        <v>83</v>
      </c>
      <c r="Q3" s="2"/>
      <c r="R3" s="265"/>
      <c r="S3" s="266"/>
      <c r="T3" s="252" t="s">
        <v>213</v>
      </c>
      <c r="U3" s="114" t="s">
        <v>214</v>
      </c>
      <c r="V3" s="253" t="s">
        <v>213</v>
      </c>
      <c r="W3" s="114" t="s">
        <v>214</v>
      </c>
      <c r="X3" s="253" t="s">
        <v>215</v>
      </c>
      <c r="Y3" s="254"/>
      <c r="Z3" s="275"/>
      <c r="AA3" s="67">
        <v>0</v>
      </c>
      <c r="AB3" s="2"/>
      <c r="AC3" s="58" t="s">
        <v>207</v>
      </c>
      <c r="AD3" s="2"/>
    </row>
    <row r="4" spans="1:30" ht="15" customHeight="1">
      <c r="B4" s="1" t="s">
        <v>6</v>
      </c>
      <c r="C4" s="1" t="s">
        <v>7</v>
      </c>
      <c r="D4" s="1" t="s">
        <v>8</v>
      </c>
      <c r="E4" s="1" t="s">
        <v>231</v>
      </c>
      <c r="F4" s="2"/>
      <c r="G4" s="16" t="s">
        <v>26</v>
      </c>
      <c r="H4" s="8">
        <v>11000</v>
      </c>
      <c r="I4" s="251"/>
      <c r="J4" s="107" t="s">
        <v>35</v>
      </c>
      <c r="K4" s="21" t="s">
        <v>42</v>
      </c>
      <c r="L4" s="20" t="s">
        <v>36</v>
      </c>
      <c r="M4" s="29" t="s">
        <v>41</v>
      </c>
      <c r="N4" s="21" t="s">
        <v>84</v>
      </c>
      <c r="O4" s="35" t="s">
        <v>82</v>
      </c>
      <c r="P4" s="36" t="s">
        <v>83</v>
      </c>
      <c r="Q4" s="2"/>
      <c r="R4" s="265"/>
      <c r="S4" s="266"/>
      <c r="T4" s="252"/>
      <c r="U4" s="114" t="s">
        <v>217</v>
      </c>
      <c r="V4" s="253"/>
      <c r="W4" s="114" t="s">
        <v>217</v>
      </c>
      <c r="X4" s="114" t="s">
        <v>217</v>
      </c>
      <c r="Y4" s="114" t="s">
        <v>218</v>
      </c>
      <c r="Z4" s="275"/>
      <c r="AA4" s="68" t="s">
        <v>225</v>
      </c>
      <c r="AB4" s="2"/>
      <c r="AC4" s="58" t="s">
        <v>167</v>
      </c>
      <c r="AD4" s="2"/>
    </row>
    <row r="5" spans="1:30">
      <c r="B5" s="1" t="s">
        <v>9</v>
      </c>
      <c r="C5" s="1" t="s">
        <v>10</v>
      </c>
      <c r="D5" s="1" t="s">
        <v>11</v>
      </c>
      <c r="E5" s="1" t="s">
        <v>232</v>
      </c>
      <c r="F5" s="2"/>
      <c r="G5" s="16" t="s">
        <v>27</v>
      </c>
      <c r="H5" s="8">
        <v>700</v>
      </c>
      <c r="I5" s="60">
        <f>I3/H5</f>
        <v>12.857142857142858</v>
      </c>
      <c r="J5" s="105" t="s">
        <v>32</v>
      </c>
      <c r="K5" s="21" t="s">
        <v>43</v>
      </c>
      <c r="L5" s="20" t="s">
        <v>36</v>
      </c>
      <c r="M5" s="29" t="s">
        <v>41</v>
      </c>
      <c r="N5" s="21" t="s">
        <v>85</v>
      </c>
      <c r="O5" s="35" t="s">
        <v>82</v>
      </c>
      <c r="P5" s="36" t="s">
        <v>83</v>
      </c>
      <c r="Q5" s="2"/>
      <c r="R5" s="265"/>
      <c r="S5" s="266"/>
      <c r="T5" s="115" t="s">
        <v>259</v>
      </c>
      <c r="U5" s="115">
        <v>160</v>
      </c>
      <c r="V5" s="115" t="s">
        <v>259</v>
      </c>
      <c r="W5" s="115">
        <v>160</v>
      </c>
      <c r="X5" s="115">
        <v>120</v>
      </c>
      <c r="Y5" s="115">
        <v>600</v>
      </c>
      <c r="Z5" s="275"/>
      <c r="AA5" s="67">
        <v>0</v>
      </c>
      <c r="AB5" s="2"/>
      <c r="AC5" s="58" t="s">
        <v>206</v>
      </c>
      <c r="AD5" s="2"/>
    </row>
    <row r="6" spans="1:30">
      <c r="B6" s="1" t="s">
        <v>12</v>
      </c>
      <c r="C6" s="1" t="s">
        <v>13</v>
      </c>
      <c r="D6" s="1" t="s">
        <v>14</v>
      </c>
      <c r="E6" s="1" t="s">
        <v>233</v>
      </c>
      <c r="F6" s="2"/>
      <c r="G6" s="62" t="s">
        <v>28</v>
      </c>
      <c r="H6" s="63">
        <v>60</v>
      </c>
      <c r="I6" s="60">
        <f>I5/H6</f>
        <v>0.2142857142857143</v>
      </c>
      <c r="J6" s="107" t="s">
        <v>35</v>
      </c>
      <c r="K6" s="21" t="s">
        <v>44</v>
      </c>
      <c r="L6" s="32" t="s">
        <v>41</v>
      </c>
      <c r="M6" s="29" t="s">
        <v>45</v>
      </c>
      <c r="N6" s="21" t="s">
        <v>86</v>
      </c>
      <c r="O6" s="35" t="s">
        <v>82</v>
      </c>
      <c r="P6" s="36" t="s">
        <v>82</v>
      </c>
      <c r="Q6" s="2"/>
      <c r="R6" s="265"/>
      <c r="S6" s="266"/>
      <c r="T6" s="115" t="s">
        <v>260</v>
      </c>
      <c r="U6" s="115">
        <v>165</v>
      </c>
      <c r="V6" s="115" t="s">
        <v>260</v>
      </c>
      <c r="W6" s="115">
        <v>165</v>
      </c>
      <c r="X6" s="115">
        <v>130</v>
      </c>
      <c r="Y6" s="115">
        <v>500</v>
      </c>
      <c r="Z6" s="275"/>
      <c r="AA6" s="67"/>
      <c r="AB6" s="2"/>
      <c r="AC6" s="58" t="s">
        <v>190</v>
      </c>
      <c r="AD6" s="2"/>
    </row>
    <row r="7" spans="1:30" ht="15.75" thickBot="1">
      <c r="B7" s="76"/>
      <c r="C7" s="76"/>
      <c r="D7" s="76"/>
      <c r="E7" s="77"/>
      <c r="F7" s="2"/>
      <c r="G7" s="17" t="s">
        <v>34</v>
      </c>
      <c r="H7" s="10">
        <v>150</v>
      </c>
      <c r="I7" s="61">
        <f>I6*H7</f>
        <v>32.142857142857146</v>
      </c>
      <c r="J7" s="105" t="s">
        <v>32</v>
      </c>
      <c r="K7" s="21" t="s">
        <v>46</v>
      </c>
      <c r="L7" s="32" t="s">
        <v>41</v>
      </c>
      <c r="M7" s="29" t="s">
        <v>45</v>
      </c>
      <c r="N7" s="21" t="s">
        <v>87</v>
      </c>
      <c r="O7" s="35" t="s">
        <v>82</v>
      </c>
      <c r="P7" s="36" t="s">
        <v>82</v>
      </c>
      <c r="Q7" s="2"/>
      <c r="R7" s="267"/>
      <c r="S7" s="268"/>
      <c r="T7" s="115" t="s">
        <v>261</v>
      </c>
      <c r="U7" s="115">
        <v>190</v>
      </c>
      <c r="V7" s="115" t="s">
        <v>261</v>
      </c>
      <c r="W7" s="115">
        <v>190</v>
      </c>
      <c r="X7" s="115">
        <v>130</v>
      </c>
      <c r="Y7" s="115">
        <v>200</v>
      </c>
      <c r="Z7" s="276"/>
      <c r="AA7" s="69"/>
      <c r="AB7" s="2"/>
      <c r="AC7" s="58" t="s">
        <v>155</v>
      </c>
      <c r="AD7" s="2"/>
    </row>
    <row r="8" spans="1:30" ht="15.75" customHeight="1" thickBot="1">
      <c r="A8" s="255" t="s">
        <v>248</v>
      </c>
      <c r="B8" s="255"/>
      <c r="C8" s="255"/>
      <c r="D8" s="255"/>
      <c r="E8" s="256"/>
      <c r="F8" s="2"/>
      <c r="G8" s="2"/>
      <c r="H8" s="2"/>
      <c r="I8" s="2"/>
      <c r="J8" s="106"/>
      <c r="K8" s="21" t="s">
        <v>47</v>
      </c>
      <c r="L8" s="32" t="s">
        <v>41</v>
      </c>
      <c r="M8" s="29" t="s">
        <v>45</v>
      </c>
      <c r="N8" s="21" t="s">
        <v>88</v>
      </c>
      <c r="O8" s="35" t="s">
        <v>89</v>
      </c>
      <c r="P8" s="36" t="s">
        <v>82</v>
      </c>
      <c r="Q8" s="2"/>
      <c r="R8" s="2"/>
      <c r="S8" s="2"/>
      <c r="T8" s="115" t="s">
        <v>262</v>
      </c>
      <c r="U8" s="115">
        <v>190</v>
      </c>
      <c r="V8" s="115" t="s">
        <v>262</v>
      </c>
      <c r="W8" s="115">
        <v>190</v>
      </c>
      <c r="X8" s="115">
        <v>130</v>
      </c>
      <c r="Y8" s="115">
        <v>100</v>
      </c>
      <c r="Z8" s="2"/>
      <c r="AA8" s="2"/>
      <c r="AB8" s="2"/>
      <c r="AC8" s="58" t="s">
        <v>194</v>
      </c>
      <c r="AD8" s="2"/>
    </row>
    <row r="9" spans="1:30" ht="15.75" thickBot="1">
      <c r="A9" s="208" t="s">
        <v>244</v>
      </c>
      <c r="B9" s="94" t="s">
        <v>142</v>
      </c>
      <c r="C9" s="232" t="s">
        <v>223</v>
      </c>
      <c r="D9" s="232"/>
      <c r="E9" s="233"/>
      <c r="F9" s="72" t="s">
        <v>32</v>
      </c>
      <c r="G9" s="101" t="s">
        <v>29</v>
      </c>
      <c r="H9" s="41">
        <f>H10*60</f>
        <v>54</v>
      </c>
      <c r="I9" s="4" t="s">
        <v>31</v>
      </c>
      <c r="J9" s="104" t="s">
        <v>123</v>
      </c>
      <c r="K9" s="21" t="s">
        <v>48</v>
      </c>
      <c r="L9" s="32" t="s">
        <v>41</v>
      </c>
      <c r="M9" s="29" t="s">
        <v>45</v>
      </c>
      <c r="N9" s="21" t="s">
        <v>90</v>
      </c>
      <c r="O9" s="35" t="s">
        <v>89</v>
      </c>
      <c r="P9" s="36" t="s">
        <v>89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58" t="s">
        <v>189</v>
      </c>
      <c r="AD9" s="2"/>
    </row>
    <row r="10" spans="1:30" ht="15.75" thickBot="1">
      <c r="A10" s="208"/>
      <c r="B10" s="98" t="s">
        <v>143</v>
      </c>
      <c r="C10" s="244" t="s">
        <v>127</v>
      </c>
      <c r="D10" s="244"/>
      <c r="E10" s="245"/>
      <c r="F10" s="72" t="s">
        <v>32</v>
      </c>
      <c r="G10" s="64" t="s">
        <v>30</v>
      </c>
      <c r="H10" s="242">
        <f>H11/H12</f>
        <v>0.9</v>
      </c>
      <c r="I10" s="243"/>
      <c r="J10" s="107" t="s">
        <v>35</v>
      </c>
      <c r="K10" s="21" t="s">
        <v>49</v>
      </c>
      <c r="L10" s="32" t="s">
        <v>41</v>
      </c>
      <c r="M10" s="29" t="s">
        <v>45</v>
      </c>
      <c r="N10" s="21" t="s">
        <v>91</v>
      </c>
      <c r="O10" s="35" t="s">
        <v>89</v>
      </c>
      <c r="P10" s="36" t="s">
        <v>89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58" t="s">
        <v>156</v>
      </c>
      <c r="AD10" s="2"/>
    </row>
    <row r="11" spans="1:30" ht="15.75" thickBot="1">
      <c r="A11" s="208"/>
      <c r="B11" s="92" t="s">
        <v>141</v>
      </c>
      <c r="C11" s="228" t="s">
        <v>258</v>
      </c>
      <c r="D11" s="228"/>
      <c r="E11" s="229"/>
      <c r="F11" s="72" t="s">
        <v>32</v>
      </c>
      <c r="G11" s="6" t="s">
        <v>133</v>
      </c>
      <c r="H11" s="246">
        <f>C16</f>
        <v>90</v>
      </c>
      <c r="I11" s="247"/>
      <c r="J11" s="107" t="s">
        <v>35</v>
      </c>
      <c r="K11" s="21" t="s">
        <v>50</v>
      </c>
      <c r="L11" s="32" t="s">
        <v>41</v>
      </c>
      <c r="M11" s="29" t="s">
        <v>45</v>
      </c>
      <c r="N11" s="21" t="s">
        <v>92</v>
      </c>
      <c r="O11" s="35" t="s">
        <v>93</v>
      </c>
      <c r="P11" s="36" t="s">
        <v>89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58" t="s">
        <v>195</v>
      </c>
      <c r="AD11" s="2"/>
    </row>
    <row r="12" spans="1:30" ht="15.75" thickBot="1">
      <c r="A12" s="208"/>
      <c r="B12" s="99" t="s">
        <v>20</v>
      </c>
      <c r="C12" s="248" t="s">
        <v>128</v>
      </c>
      <c r="D12" s="248"/>
      <c r="E12" s="249"/>
      <c r="F12" s="72" t="s">
        <v>32</v>
      </c>
      <c r="G12" s="42" t="s">
        <v>134</v>
      </c>
      <c r="H12" s="222">
        <f>C29</f>
        <v>100</v>
      </c>
      <c r="I12" s="223"/>
      <c r="J12" s="107" t="s">
        <v>35</v>
      </c>
      <c r="K12" s="21" t="s">
        <v>51</v>
      </c>
      <c r="L12" s="32" t="s">
        <v>41</v>
      </c>
      <c r="M12" s="29" t="s">
        <v>45</v>
      </c>
      <c r="N12" s="21" t="s">
        <v>94</v>
      </c>
      <c r="O12" s="35" t="s">
        <v>93</v>
      </c>
      <c r="P12" s="36" t="s">
        <v>93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58" t="s">
        <v>157</v>
      </c>
      <c r="AD12" s="2"/>
    </row>
    <row r="13" spans="1:30" ht="15.75" thickBot="1">
      <c r="A13" s="208" t="s">
        <v>146</v>
      </c>
      <c r="B13" s="97" t="s">
        <v>132</v>
      </c>
      <c r="C13" s="240" t="s">
        <v>313</v>
      </c>
      <c r="D13" s="240"/>
      <c r="E13" s="241"/>
      <c r="F13" s="72" t="s">
        <v>32</v>
      </c>
      <c r="G13" s="45" t="s">
        <v>126</v>
      </c>
      <c r="H13" s="41">
        <f>((H11+H15)/H12)*60</f>
        <v>78</v>
      </c>
      <c r="I13" s="12" t="s">
        <v>31</v>
      </c>
      <c r="J13" s="104" t="s">
        <v>123</v>
      </c>
      <c r="K13" s="21" t="s">
        <v>52</v>
      </c>
      <c r="L13" s="32" t="s">
        <v>41</v>
      </c>
      <c r="M13" s="29" t="s">
        <v>45</v>
      </c>
      <c r="N13" s="23" t="s">
        <v>95</v>
      </c>
      <c r="O13" s="37" t="s">
        <v>93</v>
      </c>
      <c r="P13" s="38" t="s">
        <v>93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58" t="s">
        <v>196</v>
      </c>
      <c r="AD13" s="2"/>
    </row>
    <row r="14" spans="1:30" ht="15.75" thickBot="1">
      <c r="A14" s="208"/>
      <c r="B14" s="92" t="s">
        <v>240</v>
      </c>
      <c r="C14" s="228" t="s">
        <v>314</v>
      </c>
      <c r="D14" s="228"/>
      <c r="E14" s="229"/>
      <c r="F14" s="72" t="s">
        <v>32</v>
      </c>
      <c r="G14" s="64" t="s">
        <v>30</v>
      </c>
      <c r="H14" s="242">
        <f>(H11+H15)/H12</f>
        <v>1.3</v>
      </c>
      <c r="I14" s="243"/>
      <c r="J14" s="107" t="s">
        <v>35</v>
      </c>
      <c r="K14" s="21" t="s">
        <v>53</v>
      </c>
      <c r="L14" s="32" t="s">
        <v>41</v>
      </c>
      <c r="M14" s="30" t="s">
        <v>45</v>
      </c>
      <c r="N14" s="25" t="s">
        <v>96</v>
      </c>
      <c r="O14" s="26" t="s">
        <v>38</v>
      </c>
      <c r="P14" s="27" t="s">
        <v>39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58" t="s">
        <v>173</v>
      </c>
      <c r="AD14" s="2"/>
    </row>
    <row r="15" spans="1:30" ht="15.75" thickBot="1">
      <c r="A15" s="208"/>
      <c r="B15" s="95" t="s">
        <v>131</v>
      </c>
      <c r="C15" s="236" t="s">
        <v>313</v>
      </c>
      <c r="D15" s="236"/>
      <c r="E15" s="237"/>
      <c r="F15" s="72" t="s">
        <v>32</v>
      </c>
      <c r="G15" s="7" t="s">
        <v>135</v>
      </c>
      <c r="H15" s="234">
        <f>C20</f>
        <v>40</v>
      </c>
      <c r="I15" s="235"/>
      <c r="J15" s="107" t="s">
        <v>35</v>
      </c>
      <c r="K15" s="23" t="s">
        <v>54</v>
      </c>
      <c r="L15" s="33" t="s">
        <v>55</v>
      </c>
      <c r="M15" s="31" t="s">
        <v>56</v>
      </c>
      <c r="N15" s="21" t="s">
        <v>97</v>
      </c>
      <c r="O15" s="35" t="s">
        <v>89</v>
      </c>
      <c r="P15" s="36" t="s">
        <v>89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58" t="s">
        <v>164</v>
      </c>
      <c r="AD15" s="2"/>
    </row>
    <row r="16" spans="1:30" ht="15.75" thickBot="1">
      <c r="A16" s="208"/>
      <c r="B16" s="92" t="s">
        <v>238</v>
      </c>
      <c r="C16" s="228">
        <v>90</v>
      </c>
      <c r="D16" s="228"/>
      <c r="E16" s="229"/>
      <c r="F16" s="72" t="s">
        <v>32</v>
      </c>
      <c r="G16" s="46" t="s">
        <v>125</v>
      </c>
      <c r="H16" s="43">
        <f>((H11+H15+H18)/H12)*60</f>
        <v>78</v>
      </c>
      <c r="I16" s="44" t="s">
        <v>31</v>
      </c>
      <c r="J16" s="104" t="s">
        <v>123</v>
      </c>
      <c r="K16" s="25" t="s">
        <v>57</v>
      </c>
      <c r="L16" s="26" t="s">
        <v>38</v>
      </c>
      <c r="M16" s="27" t="s">
        <v>39</v>
      </c>
      <c r="N16" s="24" t="s">
        <v>98</v>
      </c>
      <c r="O16" s="35" t="s">
        <v>93</v>
      </c>
      <c r="P16" s="36" t="s">
        <v>89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58" t="s">
        <v>203</v>
      </c>
      <c r="AD16" s="2"/>
    </row>
    <row r="17" spans="1:30" ht="15.75" thickBot="1">
      <c r="A17" s="208"/>
      <c r="B17" s="93" t="s">
        <v>241</v>
      </c>
      <c r="C17" s="230" t="s">
        <v>314</v>
      </c>
      <c r="D17" s="230"/>
      <c r="E17" s="231"/>
      <c r="F17" s="72" t="s">
        <v>32</v>
      </c>
      <c r="G17" s="64" t="s">
        <v>30</v>
      </c>
      <c r="H17" s="242">
        <f>(H11+H15+H18)/H12</f>
        <v>1.3</v>
      </c>
      <c r="I17" s="243"/>
      <c r="J17" s="107" t="s">
        <v>35</v>
      </c>
      <c r="K17" s="21" t="s">
        <v>58</v>
      </c>
      <c r="L17" s="20" t="s">
        <v>36</v>
      </c>
      <c r="M17" s="22" t="s">
        <v>36</v>
      </c>
      <c r="N17" s="24" t="s">
        <v>99</v>
      </c>
      <c r="O17" s="35" t="s">
        <v>93</v>
      </c>
      <c r="P17" s="36" t="s">
        <v>89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58" t="s">
        <v>177</v>
      </c>
      <c r="AD17" s="2"/>
    </row>
    <row r="18" spans="1:30" ht="15.75" thickBot="1">
      <c r="A18" s="208" t="s">
        <v>246</v>
      </c>
      <c r="B18" s="94" t="s">
        <v>138</v>
      </c>
      <c r="C18" s="232" t="s">
        <v>313</v>
      </c>
      <c r="D18" s="232"/>
      <c r="E18" s="233"/>
      <c r="F18" s="72" t="s">
        <v>32</v>
      </c>
      <c r="G18" s="7" t="s">
        <v>136</v>
      </c>
      <c r="H18" s="234">
        <f>C23</f>
        <v>0</v>
      </c>
      <c r="I18" s="235"/>
      <c r="J18" s="107" t="s">
        <v>35</v>
      </c>
      <c r="K18" s="21" t="s">
        <v>59</v>
      </c>
      <c r="L18" s="20" t="s">
        <v>36</v>
      </c>
      <c r="M18" s="22" t="s">
        <v>36</v>
      </c>
      <c r="N18" s="24" t="s">
        <v>100</v>
      </c>
      <c r="O18" s="35" t="s">
        <v>93</v>
      </c>
      <c r="P18" s="36" t="s">
        <v>93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58" t="s">
        <v>180</v>
      </c>
      <c r="AD18" s="2"/>
    </row>
    <row r="19" spans="1:30" ht="15.75" thickBot="1">
      <c r="A19" s="208"/>
      <c r="B19" s="95" t="s">
        <v>242</v>
      </c>
      <c r="C19" s="236" t="s">
        <v>314</v>
      </c>
      <c r="D19" s="236"/>
      <c r="E19" s="237"/>
      <c r="F19" s="72" t="s">
        <v>32</v>
      </c>
      <c r="G19" s="2"/>
      <c r="H19" s="2"/>
      <c r="I19" s="2"/>
      <c r="J19" s="106"/>
      <c r="K19" s="21" t="s">
        <v>60</v>
      </c>
      <c r="L19" s="20" t="s">
        <v>36</v>
      </c>
      <c r="M19" s="22" t="s">
        <v>36</v>
      </c>
      <c r="N19" s="28" t="s">
        <v>101</v>
      </c>
      <c r="O19" s="37" t="s">
        <v>102</v>
      </c>
      <c r="P19" s="38" t="s">
        <v>102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58" t="s">
        <v>162</v>
      </c>
      <c r="AD19" s="2"/>
    </row>
    <row r="20" spans="1:30" ht="15.75" thickBot="1">
      <c r="A20" s="208"/>
      <c r="B20" s="96" t="s">
        <v>139</v>
      </c>
      <c r="C20" s="238">
        <v>40</v>
      </c>
      <c r="D20" s="238"/>
      <c r="E20" s="239"/>
      <c r="F20" s="73" t="s">
        <v>32</v>
      </c>
      <c r="G20" s="101" t="s">
        <v>119</v>
      </c>
      <c r="H20" s="18">
        <f>H21+H23</f>
        <v>1940</v>
      </c>
      <c r="I20" s="19">
        <f>H21+H23</f>
        <v>1940</v>
      </c>
      <c r="J20" s="104" t="s">
        <v>123</v>
      </c>
      <c r="K20" s="21" t="s">
        <v>61</v>
      </c>
      <c r="L20" s="32" t="s">
        <v>41</v>
      </c>
      <c r="M20" s="29" t="s">
        <v>41</v>
      </c>
      <c r="N20" s="25" t="s">
        <v>103</v>
      </c>
      <c r="O20" s="26" t="s">
        <v>38</v>
      </c>
      <c r="P20" s="27" t="s">
        <v>39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58" t="s">
        <v>201</v>
      </c>
      <c r="AD20" s="2"/>
    </row>
    <row r="21" spans="1:30" ht="15.75" thickBot="1">
      <c r="A21" s="208" t="s">
        <v>247</v>
      </c>
      <c r="B21" s="91" t="s">
        <v>137</v>
      </c>
      <c r="C21" s="224"/>
      <c r="D21" s="224"/>
      <c r="E21" s="225"/>
      <c r="F21" s="73" t="s">
        <v>32</v>
      </c>
      <c r="G21" s="6" t="s">
        <v>120</v>
      </c>
      <c r="H21" s="226">
        <v>1640</v>
      </c>
      <c r="I21" s="227"/>
      <c r="J21" s="105" t="s">
        <v>32</v>
      </c>
      <c r="K21" s="21" t="s">
        <v>62</v>
      </c>
      <c r="L21" s="32" t="s">
        <v>41</v>
      </c>
      <c r="M21" s="29" t="s">
        <v>41</v>
      </c>
      <c r="N21" s="21" t="s">
        <v>104</v>
      </c>
      <c r="O21" s="35" t="s">
        <v>93</v>
      </c>
      <c r="P21" s="36" t="s">
        <v>89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58" t="s">
        <v>160</v>
      </c>
      <c r="AD21" s="2"/>
    </row>
    <row r="22" spans="1:30" ht="15.75" thickBot="1">
      <c r="A22" s="208"/>
      <c r="B22" s="92" t="s">
        <v>243</v>
      </c>
      <c r="C22" s="228"/>
      <c r="D22" s="228"/>
      <c r="E22" s="229"/>
      <c r="F22" s="72" t="s">
        <v>32</v>
      </c>
      <c r="G22" s="6" t="s">
        <v>124</v>
      </c>
      <c r="H22" s="125" t="s">
        <v>266</v>
      </c>
      <c r="I22" s="9">
        <v>3</v>
      </c>
      <c r="J22" s="105" t="s">
        <v>32</v>
      </c>
      <c r="K22" s="21" t="s">
        <v>63</v>
      </c>
      <c r="L22" s="32" t="s">
        <v>41</v>
      </c>
      <c r="M22" s="29" t="s">
        <v>45</v>
      </c>
      <c r="N22" s="21" t="s">
        <v>105</v>
      </c>
      <c r="O22" s="35" t="s">
        <v>93</v>
      </c>
      <c r="P22" s="36" t="s">
        <v>89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58" t="s">
        <v>199</v>
      </c>
      <c r="AD22" s="2"/>
    </row>
    <row r="23" spans="1:30" ht="15.75" thickBot="1">
      <c r="A23" s="208"/>
      <c r="B23" s="93" t="s">
        <v>140</v>
      </c>
      <c r="C23" s="230"/>
      <c r="D23" s="230"/>
      <c r="E23" s="231"/>
      <c r="F23" s="73" t="s">
        <v>32</v>
      </c>
      <c r="G23" s="65" t="s">
        <v>239</v>
      </c>
      <c r="H23" s="206">
        <f>I22*100</f>
        <v>300</v>
      </c>
      <c r="I23" s="207"/>
      <c r="J23" s="107" t="s">
        <v>35</v>
      </c>
      <c r="K23" s="21" t="s">
        <v>64</v>
      </c>
      <c r="L23" s="32" t="s">
        <v>41</v>
      </c>
      <c r="M23" s="29" t="s">
        <v>45</v>
      </c>
      <c r="N23" s="21" t="s">
        <v>106</v>
      </c>
      <c r="O23" s="35" t="s">
        <v>93</v>
      </c>
      <c r="P23" s="36" t="s">
        <v>89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58" t="s">
        <v>161</v>
      </c>
      <c r="AD23" s="2"/>
    </row>
    <row r="24" spans="1:30" ht="15.75" thickBot="1">
      <c r="A24" s="208" t="s">
        <v>245</v>
      </c>
      <c r="B24" s="83" t="s">
        <v>18</v>
      </c>
      <c r="C24" s="209" t="s">
        <v>315</v>
      </c>
      <c r="D24" s="209"/>
      <c r="E24" s="210"/>
      <c r="F24" s="72" t="s">
        <v>32</v>
      </c>
      <c r="G24" s="2"/>
      <c r="H24" s="2"/>
      <c r="I24" s="2"/>
      <c r="J24" s="106"/>
      <c r="K24" s="21" t="s">
        <v>65</v>
      </c>
      <c r="L24" s="32" t="s">
        <v>45</v>
      </c>
      <c r="M24" s="29" t="s">
        <v>45</v>
      </c>
      <c r="N24" s="21" t="s">
        <v>107</v>
      </c>
      <c r="O24" s="35" t="s">
        <v>102</v>
      </c>
      <c r="P24" s="36" t="s">
        <v>93</v>
      </c>
      <c r="Q24" s="2"/>
      <c r="R24" s="277" t="s">
        <v>312</v>
      </c>
      <c r="S24" s="278"/>
      <c r="T24" s="278"/>
      <c r="U24" s="278"/>
      <c r="V24" s="278"/>
      <c r="W24" s="278"/>
      <c r="X24" s="278"/>
      <c r="Y24" s="279"/>
      <c r="Z24" s="2"/>
      <c r="AA24" s="2"/>
      <c r="AB24" s="2"/>
      <c r="AC24" s="58" t="s">
        <v>200</v>
      </c>
      <c r="AD24" s="2"/>
    </row>
    <row r="25" spans="1:30" ht="15.75" thickBot="1">
      <c r="A25" s="208"/>
      <c r="B25" s="84" t="s">
        <v>19</v>
      </c>
      <c r="C25" s="211" t="s">
        <v>130</v>
      </c>
      <c r="D25" s="211"/>
      <c r="E25" s="212"/>
      <c r="F25" s="72" t="s">
        <v>32</v>
      </c>
      <c r="G25" s="5" t="s">
        <v>251</v>
      </c>
      <c r="H25" s="71">
        <v>537</v>
      </c>
      <c r="I25" s="70">
        <v>1</v>
      </c>
      <c r="J25" s="105" t="s">
        <v>32</v>
      </c>
      <c r="K25" s="23" t="s">
        <v>66</v>
      </c>
      <c r="L25" s="33" t="s">
        <v>45</v>
      </c>
      <c r="M25" s="34" t="s">
        <v>55</v>
      </c>
      <c r="N25" s="21" t="s">
        <v>108</v>
      </c>
      <c r="O25" s="35" t="s">
        <v>102</v>
      </c>
      <c r="P25" s="36" t="s">
        <v>93</v>
      </c>
      <c r="Q25" s="2"/>
      <c r="R25" s="280"/>
      <c r="S25" s="281"/>
      <c r="T25" s="281"/>
      <c r="U25" s="281"/>
      <c r="V25" s="281"/>
      <c r="W25" s="281"/>
      <c r="X25" s="281"/>
      <c r="Y25" s="282"/>
      <c r="Z25" s="2"/>
      <c r="AA25" s="2"/>
      <c r="AB25" s="2"/>
      <c r="AC25" s="58" t="s">
        <v>184</v>
      </c>
      <c r="AD25" s="2"/>
    </row>
    <row r="26" spans="1:30" ht="15.75" thickBot="1">
      <c r="A26" s="208"/>
      <c r="B26" s="85" t="s">
        <v>16</v>
      </c>
      <c r="C26" s="213">
        <v>42099</v>
      </c>
      <c r="D26" s="213"/>
      <c r="E26" s="214"/>
      <c r="F26" s="72" t="s">
        <v>32</v>
      </c>
      <c r="G26" s="102" t="s">
        <v>252</v>
      </c>
      <c r="H26" s="215">
        <f>SUM(H29:H33)</f>
        <v>334.8</v>
      </c>
      <c r="I26" s="216"/>
      <c r="J26" s="104" t="s">
        <v>123</v>
      </c>
      <c r="K26" s="25" t="s">
        <v>67</v>
      </c>
      <c r="L26" s="26" t="s">
        <v>38</v>
      </c>
      <c r="M26" s="27" t="s">
        <v>39</v>
      </c>
      <c r="N26" s="21" t="s">
        <v>108</v>
      </c>
      <c r="O26" s="35" t="s">
        <v>102</v>
      </c>
      <c r="P26" s="36" t="s">
        <v>93</v>
      </c>
      <c r="Q26" s="2"/>
      <c r="R26" s="313" t="s">
        <v>290</v>
      </c>
      <c r="S26" s="314"/>
      <c r="T26" s="314"/>
      <c r="U26" s="315"/>
      <c r="V26" s="285" t="s">
        <v>302</v>
      </c>
      <c r="W26" s="286"/>
      <c r="X26" s="291">
        <f>V28/60</f>
        <v>1.6666666666666667</v>
      </c>
      <c r="Y26" s="292"/>
      <c r="Z26" s="2"/>
      <c r="AA26" s="2"/>
      <c r="AB26" s="2"/>
      <c r="AC26" s="58" t="s">
        <v>153</v>
      </c>
      <c r="AD26" s="2"/>
    </row>
    <row r="27" spans="1:30" ht="15.75" thickBot="1">
      <c r="A27" s="208"/>
      <c r="B27" s="85" t="s">
        <v>17</v>
      </c>
      <c r="C27" s="217">
        <v>100</v>
      </c>
      <c r="D27" s="217"/>
      <c r="E27" s="218"/>
      <c r="F27" s="74" t="s">
        <v>35</v>
      </c>
      <c r="G27" s="6" t="s">
        <v>147</v>
      </c>
      <c r="H27" s="219">
        <f>(H26*I25)/H25</f>
        <v>0.623463687150838</v>
      </c>
      <c r="I27" s="220"/>
      <c r="J27" s="107" t="s">
        <v>35</v>
      </c>
      <c r="K27" s="21" t="s">
        <v>68</v>
      </c>
      <c r="L27" s="32" t="s">
        <v>69</v>
      </c>
      <c r="M27" s="29" t="s">
        <v>69</v>
      </c>
      <c r="N27" s="21" t="s">
        <v>109</v>
      </c>
      <c r="O27" s="35" t="s">
        <v>110</v>
      </c>
      <c r="P27" s="36" t="s">
        <v>102</v>
      </c>
      <c r="Q27" s="2"/>
      <c r="R27" s="141" t="s">
        <v>300</v>
      </c>
      <c r="S27" s="142">
        <f>C16</f>
        <v>90</v>
      </c>
      <c r="T27" s="308" t="s">
        <v>291</v>
      </c>
      <c r="U27" s="310">
        <f>SUM(S27:S28)</f>
        <v>130</v>
      </c>
      <c r="V27" s="287"/>
      <c r="W27" s="288"/>
      <c r="X27" s="293"/>
      <c r="Y27" s="294"/>
      <c r="Z27" s="2"/>
      <c r="AA27" s="2"/>
      <c r="AB27" s="2"/>
      <c r="AC27" s="58" t="s">
        <v>192</v>
      </c>
      <c r="AD27" s="2"/>
    </row>
    <row r="28" spans="1:30" ht="15.75" thickBot="1">
      <c r="A28" s="208"/>
      <c r="B28" s="86" t="s">
        <v>21</v>
      </c>
      <c r="C28" s="221">
        <v>310</v>
      </c>
      <c r="D28" s="221"/>
      <c r="E28" s="87" t="s">
        <v>36</v>
      </c>
      <c r="F28" s="74" t="s">
        <v>35</v>
      </c>
      <c r="G28" s="6" t="s">
        <v>289</v>
      </c>
      <c r="H28" s="222">
        <v>120</v>
      </c>
      <c r="I28" s="223"/>
      <c r="J28" s="105" t="s">
        <v>32</v>
      </c>
      <c r="K28" s="21" t="s">
        <v>70</v>
      </c>
      <c r="L28" s="32" t="s">
        <v>69</v>
      </c>
      <c r="M28" s="29" t="s">
        <v>69</v>
      </c>
      <c r="N28" s="23" t="s">
        <v>111</v>
      </c>
      <c r="O28" s="37" t="s">
        <v>112</v>
      </c>
      <c r="P28" s="38" t="s">
        <v>110</v>
      </c>
      <c r="Q28" s="2"/>
      <c r="R28" s="143" t="s">
        <v>301</v>
      </c>
      <c r="S28" s="144">
        <f>C20</f>
        <v>40</v>
      </c>
      <c r="T28" s="309"/>
      <c r="U28" s="311"/>
      <c r="V28" s="289">
        <f>C29</f>
        <v>100</v>
      </c>
      <c r="W28" s="290"/>
      <c r="X28" s="295"/>
      <c r="Y28" s="296"/>
      <c r="Z28" s="2"/>
      <c r="AA28" s="2"/>
      <c r="AB28" s="2"/>
      <c r="AC28" s="58" t="s">
        <v>185</v>
      </c>
      <c r="AD28" s="2"/>
    </row>
    <row r="29" spans="1:30" ht="15.75" thickBot="1">
      <c r="A29" s="208"/>
      <c r="B29" s="85" t="s">
        <v>22</v>
      </c>
      <c r="C29" s="188">
        <v>100</v>
      </c>
      <c r="D29" s="188"/>
      <c r="E29" s="189"/>
      <c r="F29" s="73" t="s">
        <v>32</v>
      </c>
      <c r="G29" s="40" t="s">
        <v>148</v>
      </c>
      <c r="H29" s="190">
        <f>(H28*H9)/60</f>
        <v>108</v>
      </c>
      <c r="I29" s="191"/>
      <c r="J29" s="104" t="s">
        <v>123</v>
      </c>
      <c r="K29" s="21" t="s">
        <v>71</v>
      </c>
      <c r="L29" s="32" t="s">
        <v>72</v>
      </c>
      <c r="M29" s="29" t="s">
        <v>72</v>
      </c>
      <c r="N29" s="25" t="s">
        <v>113</v>
      </c>
      <c r="O29" s="26" t="s">
        <v>38</v>
      </c>
      <c r="P29" s="27" t="s">
        <v>39</v>
      </c>
      <c r="Q29" s="2"/>
      <c r="R29" s="151" t="s">
        <v>292</v>
      </c>
      <c r="S29" s="146" t="s">
        <v>292</v>
      </c>
      <c r="T29" s="146" t="s">
        <v>292</v>
      </c>
      <c r="U29" s="146" t="s">
        <v>292</v>
      </c>
      <c r="V29" s="146" t="s">
        <v>292</v>
      </c>
      <c r="W29" s="146" t="s">
        <v>292</v>
      </c>
      <c r="X29" s="146" t="s">
        <v>292</v>
      </c>
      <c r="Y29" s="152" t="s">
        <v>292</v>
      </c>
      <c r="Z29" s="2"/>
      <c r="AA29" s="2"/>
      <c r="AB29" s="2"/>
      <c r="AC29" s="58" t="s">
        <v>186</v>
      </c>
      <c r="AD29" s="2"/>
    </row>
    <row r="30" spans="1:30" ht="15.75" thickBot="1">
      <c r="A30" s="208"/>
      <c r="B30" s="86" t="s">
        <v>144</v>
      </c>
      <c r="C30" s="88">
        <v>10000</v>
      </c>
      <c r="D30" s="192">
        <f>C30</f>
        <v>10000</v>
      </c>
      <c r="E30" s="193"/>
      <c r="F30" s="73" t="s">
        <v>32</v>
      </c>
      <c r="G30" s="40" t="s">
        <v>149</v>
      </c>
      <c r="H30" s="194">
        <f>H29*10%</f>
        <v>10.8</v>
      </c>
      <c r="I30" s="195"/>
      <c r="J30" s="104" t="s">
        <v>123</v>
      </c>
      <c r="K30" s="21" t="s">
        <v>73</v>
      </c>
      <c r="L30" s="32" t="s">
        <v>72</v>
      </c>
      <c r="M30" s="29" t="s">
        <v>72</v>
      </c>
      <c r="N30" s="21" t="s">
        <v>114</v>
      </c>
      <c r="O30" s="32" t="s">
        <v>45</v>
      </c>
      <c r="P30" s="29" t="s">
        <v>55</v>
      </c>
      <c r="Q30" s="2"/>
      <c r="R30" s="312" t="s">
        <v>298</v>
      </c>
      <c r="S30" s="140" t="s">
        <v>127</v>
      </c>
      <c r="T30" s="140" t="s">
        <v>293</v>
      </c>
      <c r="U30" s="140" t="s">
        <v>294</v>
      </c>
      <c r="V30" s="140" t="s">
        <v>295</v>
      </c>
      <c r="W30" s="153">
        <v>737</v>
      </c>
      <c r="X30" s="153">
        <v>738</v>
      </c>
      <c r="Y30" s="154">
        <v>747</v>
      </c>
      <c r="Z30" s="2"/>
      <c r="AA30" s="2"/>
      <c r="AB30" s="2"/>
      <c r="AC30" s="58" t="s">
        <v>187</v>
      </c>
      <c r="AD30" s="2"/>
    </row>
    <row r="31" spans="1:30" ht="15.75" thickBot="1">
      <c r="A31" s="208"/>
      <c r="B31" s="85" t="s">
        <v>235</v>
      </c>
      <c r="C31" s="196">
        <f>H26</f>
        <v>334.8</v>
      </c>
      <c r="D31" s="196"/>
      <c r="E31" s="197"/>
      <c r="F31" s="74" t="s">
        <v>35</v>
      </c>
      <c r="G31" s="40" t="s">
        <v>150</v>
      </c>
      <c r="H31" s="194">
        <f>(H28*H13)/60</f>
        <v>156</v>
      </c>
      <c r="I31" s="195"/>
      <c r="J31" s="104" t="s">
        <v>123</v>
      </c>
      <c r="K31" s="21" t="s">
        <v>74</v>
      </c>
      <c r="L31" s="32" t="s">
        <v>72</v>
      </c>
      <c r="M31" s="29" t="s">
        <v>72</v>
      </c>
      <c r="N31" s="21" t="s">
        <v>115</v>
      </c>
      <c r="O31" s="32" t="s">
        <v>45</v>
      </c>
      <c r="P31" s="29" t="s">
        <v>55</v>
      </c>
      <c r="Q31" s="2"/>
      <c r="R31" s="312"/>
      <c r="S31" s="145" t="s">
        <v>296</v>
      </c>
      <c r="T31" s="145" t="s">
        <v>297</v>
      </c>
      <c r="U31" s="145" t="s">
        <v>297</v>
      </c>
      <c r="V31" s="145" t="s">
        <v>297</v>
      </c>
      <c r="W31" s="145" t="s">
        <v>296</v>
      </c>
      <c r="X31" s="145" t="s">
        <v>296</v>
      </c>
      <c r="Y31" s="155" t="s">
        <v>296</v>
      </c>
      <c r="Z31" s="2"/>
      <c r="AA31" s="2"/>
      <c r="AB31" s="2"/>
      <c r="AC31" s="58" t="s">
        <v>188</v>
      </c>
      <c r="AD31" s="2"/>
    </row>
    <row r="32" spans="1:30" ht="15.75" thickBot="1">
      <c r="A32" s="208"/>
      <c r="B32" s="89" t="s">
        <v>228</v>
      </c>
      <c r="C32" s="198">
        <f>(H26/H28)*60</f>
        <v>167.4</v>
      </c>
      <c r="D32" s="198"/>
      <c r="E32" s="199"/>
      <c r="F32" s="74" t="s">
        <v>35</v>
      </c>
      <c r="G32" s="40" t="s">
        <v>151</v>
      </c>
      <c r="H32" s="200">
        <f>H28/2</f>
        <v>60</v>
      </c>
      <c r="I32" s="201"/>
      <c r="J32" s="104" t="s">
        <v>123</v>
      </c>
      <c r="K32" s="21" t="s">
        <v>75</v>
      </c>
      <c r="L32" s="32" t="s">
        <v>76</v>
      </c>
      <c r="M32" s="29" t="s">
        <v>76</v>
      </c>
      <c r="N32" s="21" t="s">
        <v>116</v>
      </c>
      <c r="O32" s="32" t="s">
        <v>45</v>
      </c>
      <c r="P32" s="29" t="s">
        <v>55</v>
      </c>
      <c r="Q32" s="2"/>
      <c r="R32" s="312"/>
      <c r="S32" s="147">
        <v>35.6</v>
      </c>
      <c r="T32" s="147">
        <v>285</v>
      </c>
      <c r="U32" s="147">
        <v>378.54</v>
      </c>
      <c r="V32" s="147">
        <v>2300</v>
      </c>
      <c r="W32" s="147">
        <v>2780</v>
      </c>
      <c r="X32" s="147">
        <v>2970</v>
      </c>
      <c r="Y32" s="156">
        <v>14600</v>
      </c>
      <c r="Z32" s="2"/>
      <c r="AA32" s="2"/>
      <c r="AB32" s="2"/>
      <c r="AC32" s="58" t="s">
        <v>154</v>
      </c>
      <c r="AD32" s="2"/>
    </row>
    <row r="33" spans="1:30" ht="15.75" thickBot="1">
      <c r="A33" s="208"/>
      <c r="B33" s="90" t="s">
        <v>23</v>
      </c>
      <c r="C33" s="202">
        <v>2</v>
      </c>
      <c r="D33" s="202"/>
      <c r="E33" s="203"/>
      <c r="F33" s="73" t="s">
        <v>32</v>
      </c>
      <c r="G33" s="42" t="s">
        <v>152</v>
      </c>
      <c r="H33" s="204">
        <v>0</v>
      </c>
      <c r="I33" s="205"/>
      <c r="J33" s="105" t="s">
        <v>32</v>
      </c>
      <c r="K33" s="21" t="s">
        <v>77</v>
      </c>
      <c r="L33" s="32" t="s">
        <v>72</v>
      </c>
      <c r="M33" s="29" t="s">
        <v>72</v>
      </c>
      <c r="N33" s="21" t="s">
        <v>117</v>
      </c>
      <c r="O33" s="32" t="s">
        <v>55</v>
      </c>
      <c r="P33" s="29" t="s">
        <v>55</v>
      </c>
      <c r="Q33" s="2"/>
      <c r="R33" s="157" t="s">
        <v>299</v>
      </c>
      <c r="S33" s="158">
        <f>S32/60</f>
        <v>0.59333333333333338</v>
      </c>
      <c r="T33" s="158">
        <f t="shared" ref="T33:Y33" si="0">T32/60</f>
        <v>4.75</v>
      </c>
      <c r="U33" s="158">
        <f t="shared" si="0"/>
        <v>6.3090000000000002</v>
      </c>
      <c r="V33" s="158">
        <f t="shared" si="0"/>
        <v>38.333333333333336</v>
      </c>
      <c r="W33" s="158">
        <f t="shared" si="0"/>
        <v>46.333333333333336</v>
      </c>
      <c r="X33" s="158">
        <f t="shared" si="0"/>
        <v>49.5</v>
      </c>
      <c r="Y33" s="159">
        <f t="shared" si="0"/>
        <v>243.33333333333334</v>
      </c>
      <c r="Z33" s="2"/>
      <c r="AA33" s="2"/>
      <c r="AB33" s="2"/>
      <c r="AC33" s="58" t="s">
        <v>193</v>
      </c>
      <c r="AD33" s="2"/>
    </row>
    <row r="34" spans="1:30">
      <c r="B34" s="2"/>
      <c r="C34" s="2"/>
      <c r="D34" s="2"/>
      <c r="E34" s="2"/>
      <c r="F34" s="2"/>
      <c r="G34" s="118" t="s">
        <v>253</v>
      </c>
      <c r="H34" s="121">
        <v>3.7850000000000001</v>
      </c>
      <c r="I34" s="119">
        <f>H26/H34</f>
        <v>88.454425363276087</v>
      </c>
      <c r="J34" s="108"/>
      <c r="K34" s="21" t="s">
        <v>78</v>
      </c>
      <c r="L34" s="32" t="s">
        <v>72</v>
      </c>
      <c r="M34" s="29" t="s">
        <v>72</v>
      </c>
      <c r="N34" s="21" t="s">
        <v>118</v>
      </c>
      <c r="O34" s="32" t="s">
        <v>55</v>
      </c>
      <c r="P34" s="29" t="s">
        <v>56</v>
      </c>
      <c r="Q34" s="2"/>
      <c r="R34" s="160" t="s">
        <v>316</v>
      </c>
      <c r="S34" s="161">
        <v>212</v>
      </c>
      <c r="T34" s="161">
        <v>2720</v>
      </c>
      <c r="U34" s="161">
        <v>2600</v>
      </c>
      <c r="V34" s="161">
        <v>2600</v>
      </c>
      <c r="W34" s="161">
        <v>26020</v>
      </c>
      <c r="X34" s="161">
        <v>26020</v>
      </c>
      <c r="Y34" s="162">
        <v>216840</v>
      </c>
      <c r="Z34" s="2"/>
      <c r="AA34" s="2"/>
      <c r="AB34" s="2"/>
      <c r="AC34" s="58" t="s">
        <v>158</v>
      </c>
      <c r="AD34" s="2"/>
    </row>
    <row r="35" spans="1:30" ht="21.75" thickBot="1">
      <c r="B35" s="2"/>
      <c r="C35" s="2"/>
      <c r="D35" s="2"/>
      <c r="E35" s="2"/>
      <c r="F35" s="2"/>
      <c r="G35" s="118" t="s">
        <v>263</v>
      </c>
      <c r="H35" s="120">
        <v>142</v>
      </c>
      <c r="I35" s="120">
        <f>H34*H35</f>
        <v>537.47</v>
      </c>
      <c r="J35" s="108"/>
      <c r="K35" s="23" t="s">
        <v>79</v>
      </c>
      <c r="L35" s="33" t="s">
        <v>76</v>
      </c>
      <c r="M35" s="34" t="s">
        <v>76</v>
      </c>
      <c r="N35" s="177"/>
      <c r="O35" s="178"/>
      <c r="P35" s="179"/>
      <c r="Q35" s="2"/>
      <c r="R35" s="163" t="s">
        <v>317</v>
      </c>
      <c r="S35" s="164"/>
      <c r="T35" s="164"/>
      <c r="U35" s="164"/>
      <c r="V35" s="164"/>
      <c r="W35" s="164"/>
      <c r="X35" s="164"/>
      <c r="Y35" s="165"/>
      <c r="Z35" s="2"/>
      <c r="AA35" s="2"/>
      <c r="AB35" s="2"/>
      <c r="AC35" s="58" t="s">
        <v>197</v>
      </c>
      <c r="AD35" s="2"/>
    </row>
    <row r="36" spans="1:30" ht="24" thickBot="1">
      <c r="B36" s="2"/>
      <c r="C36" s="2"/>
      <c r="D36" s="2"/>
      <c r="E36" s="2"/>
      <c r="F36" s="2"/>
      <c r="G36" s="2"/>
      <c r="H36" s="116" t="s">
        <v>264</v>
      </c>
      <c r="I36" s="117" t="s">
        <v>123</v>
      </c>
      <c r="J36" s="108"/>
      <c r="K36" s="187"/>
      <c r="L36" s="187"/>
      <c r="M36" s="187"/>
      <c r="N36" s="13"/>
      <c r="O36" s="13"/>
      <c r="P36" s="13"/>
      <c r="Q36" s="2"/>
      <c r="R36" s="148" t="s">
        <v>303</v>
      </c>
      <c r="S36" s="148" t="s">
        <v>304</v>
      </c>
      <c r="T36" s="148" t="s">
        <v>305</v>
      </c>
      <c r="U36" s="148" t="s">
        <v>306</v>
      </c>
      <c r="V36" s="305" t="s">
        <v>309</v>
      </c>
      <c r="W36" s="306"/>
      <c r="X36" s="307"/>
      <c r="Y36" s="170" t="s">
        <v>310</v>
      </c>
      <c r="Z36" s="2"/>
      <c r="AA36" s="2"/>
      <c r="AB36" s="2"/>
      <c r="AC36" s="58" t="s">
        <v>176</v>
      </c>
      <c r="AD36" s="2"/>
    </row>
    <row r="37" spans="1:30" ht="32.25" thickBot="1">
      <c r="A37" s="135" t="s">
        <v>284</v>
      </c>
      <c r="B37" s="135"/>
      <c r="C37" s="135"/>
      <c r="D37" s="135"/>
      <c r="E37" s="135"/>
      <c r="F37" s="135"/>
      <c r="G37" s="135"/>
      <c r="H37" s="135"/>
      <c r="I37" s="135"/>
      <c r="J37" s="136"/>
      <c r="K37" s="137"/>
      <c r="L37" s="137"/>
      <c r="M37" s="137"/>
      <c r="N37" s="138"/>
      <c r="O37" s="14"/>
      <c r="P37" s="14"/>
      <c r="Q37" s="2"/>
      <c r="R37" s="297">
        <f>U27</f>
        <v>130</v>
      </c>
      <c r="S37" s="299">
        <f>X26</f>
        <v>1.6666666666666667</v>
      </c>
      <c r="T37" s="301">
        <f>S33</f>
        <v>0.59333333333333338</v>
      </c>
      <c r="U37" s="303">
        <f>(R37/S37)*T37</f>
        <v>46.28</v>
      </c>
      <c r="V37" s="166" t="s">
        <v>307</v>
      </c>
      <c r="W37" s="167">
        <f>T37*30</f>
        <v>17.8</v>
      </c>
      <c r="X37" s="168">
        <f>U37+W37</f>
        <v>64.08</v>
      </c>
      <c r="Y37" s="169">
        <f>X37*1.1</f>
        <v>70.488</v>
      </c>
      <c r="Z37" s="149" t="s">
        <v>311</v>
      </c>
      <c r="AA37" s="2"/>
      <c r="AB37" s="2"/>
      <c r="AC37" s="58" t="s">
        <v>181</v>
      </c>
      <c r="AD37" s="2"/>
    </row>
    <row r="38" spans="1:30" ht="32.25" thickBot="1">
      <c r="A38" s="135"/>
      <c r="B38" s="135"/>
      <c r="C38" s="135"/>
      <c r="D38" s="135"/>
      <c r="E38" s="135"/>
      <c r="F38" s="135"/>
      <c r="G38" s="135"/>
      <c r="H38" s="135"/>
      <c r="I38" s="135"/>
      <c r="J38" s="136"/>
      <c r="K38" s="139"/>
      <c r="L38" s="139"/>
      <c r="M38" s="139"/>
      <c r="N38" s="139"/>
      <c r="O38" s="13"/>
      <c r="P38" s="13"/>
      <c r="Q38" s="2"/>
      <c r="R38" s="298"/>
      <c r="S38" s="300"/>
      <c r="T38" s="302"/>
      <c r="U38" s="304"/>
      <c r="V38" s="166" t="s">
        <v>308</v>
      </c>
      <c r="W38" s="167">
        <f>T37*45</f>
        <v>26.700000000000003</v>
      </c>
      <c r="X38" s="168">
        <f>U37+W38</f>
        <v>72.98</v>
      </c>
      <c r="Y38" s="169">
        <f>X38*1.1</f>
        <v>80.278000000000006</v>
      </c>
      <c r="Z38" s="150" t="s">
        <v>311</v>
      </c>
      <c r="AA38" s="2"/>
      <c r="AB38" s="2"/>
      <c r="AC38" s="58" t="s">
        <v>159</v>
      </c>
      <c r="AD38" s="2"/>
    </row>
    <row r="39" spans="1:30" s="129" customFormat="1" ht="34.5" thickBot="1">
      <c r="A39" s="182" t="s">
        <v>275</v>
      </c>
      <c r="B39" s="131" t="s">
        <v>267</v>
      </c>
      <c r="C39" s="180" t="s">
        <v>288</v>
      </c>
      <c r="D39" s="180"/>
      <c r="E39" s="180"/>
      <c r="F39" s="186" t="s">
        <v>276</v>
      </c>
      <c r="G39" s="130" t="s">
        <v>277</v>
      </c>
      <c r="H39" s="175">
        <v>4</v>
      </c>
      <c r="I39" s="175"/>
      <c r="J39" s="176" t="s">
        <v>280</v>
      </c>
      <c r="K39" s="185" t="s">
        <v>281</v>
      </c>
      <c r="L39" s="185"/>
      <c r="M39" s="185"/>
      <c r="N39" s="133" t="s">
        <v>122</v>
      </c>
      <c r="O39" s="127"/>
      <c r="P39" s="127"/>
      <c r="Q39" s="126"/>
      <c r="R39" s="171" t="s">
        <v>318</v>
      </c>
      <c r="S39" s="171" t="s">
        <v>320</v>
      </c>
      <c r="T39" s="172">
        <v>5.5</v>
      </c>
      <c r="U39" s="174">
        <f>T39*0.264176</f>
        <v>1.452968</v>
      </c>
      <c r="V39" s="173" t="s">
        <v>319</v>
      </c>
      <c r="W39" s="172">
        <v>12</v>
      </c>
      <c r="X39" s="283">
        <f>W39*3.79</f>
        <v>45.480000000000004</v>
      </c>
      <c r="Y39" s="284"/>
      <c r="Z39" s="126"/>
      <c r="AA39" s="126"/>
      <c r="AB39" s="126"/>
      <c r="AC39" s="128" t="s">
        <v>198</v>
      </c>
      <c r="AD39" s="126"/>
    </row>
    <row r="40" spans="1:30" s="129" customFormat="1" ht="33.75">
      <c r="A40" s="182"/>
      <c r="B40" s="131" t="s">
        <v>268</v>
      </c>
      <c r="C40" s="183">
        <v>10</v>
      </c>
      <c r="D40" s="183"/>
      <c r="E40" s="183"/>
      <c r="F40" s="186"/>
      <c r="G40" s="130" t="s">
        <v>277</v>
      </c>
      <c r="H40" s="175">
        <v>3</v>
      </c>
      <c r="I40" s="175"/>
      <c r="J40" s="176"/>
      <c r="K40" s="184" t="s">
        <v>282</v>
      </c>
      <c r="L40" s="184"/>
      <c r="M40" s="184"/>
      <c r="N40" s="134" t="s">
        <v>122</v>
      </c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8" t="s">
        <v>178</v>
      </c>
      <c r="AD40" s="126"/>
    </row>
    <row r="41" spans="1:30" ht="33.75">
      <c r="A41" s="182"/>
      <c r="B41" s="131" t="s">
        <v>269</v>
      </c>
      <c r="C41" s="180" t="s">
        <v>287</v>
      </c>
      <c r="D41" s="180"/>
      <c r="E41" s="180"/>
      <c r="F41" s="186"/>
      <c r="G41" s="130" t="s">
        <v>277</v>
      </c>
      <c r="H41" s="175" t="s">
        <v>247</v>
      </c>
      <c r="I41" s="175"/>
      <c r="J41" s="176"/>
      <c r="K41" s="184" t="s">
        <v>283</v>
      </c>
      <c r="L41" s="184"/>
      <c r="M41" s="184"/>
      <c r="N41" s="134" t="s">
        <v>122</v>
      </c>
      <c r="O41" s="14"/>
      <c r="P41" s="14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58" t="s">
        <v>179</v>
      </c>
      <c r="AD41" s="2"/>
    </row>
    <row r="42" spans="1:30" ht="33.75">
      <c r="A42" s="182"/>
      <c r="B42" s="131" t="s">
        <v>270</v>
      </c>
      <c r="C42" s="180">
        <v>6</v>
      </c>
      <c r="D42" s="180"/>
      <c r="E42" s="180"/>
      <c r="F42" s="186"/>
      <c r="G42" s="130" t="s">
        <v>277</v>
      </c>
      <c r="H42" s="175">
        <v>6</v>
      </c>
      <c r="I42" s="175"/>
      <c r="J42" s="176"/>
      <c r="K42" s="132"/>
      <c r="L42" s="132"/>
      <c r="M42" s="132"/>
      <c r="N42" s="132"/>
      <c r="O42" s="14"/>
      <c r="P42" s="14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58" t="s">
        <v>182</v>
      </c>
      <c r="AD42" s="2"/>
    </row>
    <row r="43" spans="1:30" ht="33.75">
      <c r="A43" s="182"/>
      <c r="B43" s="131" t="s">
        <v>271</v>
      </c>
      <c r="C43" s="180" t="s">
        <v>286</v>
      </c>
      <c r="D43" s="180"/>
      <c r="E43" s="180"/>
      <c r="F43" s="186"/>
      <c r="G43" s="130" t="s">
        <v>277</v>
      </c>
      <c r="H43" s="175" t="s">
        <v>122</v>
      </c>
      <c r="I43" s="175"/>
      <c r="J43" s="176"/>
      <c r="K43" s="132"/>
      <c r="L43" s="132"/>
      <c r="M43" s="132"/>
      <c r="N43" s="132"/>
      <c r="O43" s="14"/>
      <c r="P43" s="14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58" t="s">
        <v>183</v>
      </c>
      <c r="AD43" s="2"/>
    </row>
    <row r="44" spans="1:30" ht="33.75">
      <c r="A44" s="182"/>
      <c r="B44" s="131" t="s">
        <v>272</v>
      </c>
      <c r="C44" s="180" t="s">
        <v>285</v>
      </c>
      <c r="D44" s="180"/>
      <c r="E44" s="180"/>
      <c r="F44" s="186"/>
      <c r="G44" s="130" t="s">
        <v>277</v>
      </c>
      <c r="H44" s="175" t="s">
        <v>122</v>
      </c>
      <c r="I44" s="175"/>
      <c r="J44" s="176"/>
      <c r="K44" s="132"/>
      <c r="L44" s="132"/>
      <c r="M44" s="132"/>
      <c r="N44" s="132"/>
      <c r="O44" s="14"/>
      <c r="P44" s="14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58" t="s">
        <v>175</v>
      </c>
      <c r="AD44" s="2"/>
    </row>
    <row r="45" spans="1:30" ht="33.75">
      <c r="A45" s="182"/>
      <c r="B45" s="131" t="s">
        <v>273</v>
      </c>
      <c r="C45" s="180">
        <v>6214</v>
      </c>
      <c r="D45" s="180"/>
      <c r="E45" s="180"/>
      <c r="F45" s="186"/>
      <c r="G45" s="130" t="s">
        <v>278</v>
      </c>
      <c r="H45" s="175" t="s">
        <v>122</v>
      </c>
      <c r="I45" s="175"/>
      <c r="J45" s="176"/>
      <c r="K45" s="132"/>
      <c r="L45" s="132"/>
      <c r="M45" s="132"/>
      <c r="N45" s="132"/>
      <c r="O45" s="14"/>
      <c r="P45" s="14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58" t="s">
        <v>174</v>
      </c>
      <c r="AD45" s="2"/>
    </row>
    <row r="46" spans="1:30" ht="33.75">
      <c r="A46" s="182"/>
      <c r="B46" s="131" t="s">
        <v>274</v>
      </c>
      <c r="C46" s="181" t="s">
        <v>122</v>
      </c>
      <c r="D46" s="181"/>
      <c r="E46" s="181"/>
      <c r="F46" s="186"/>
      <c r="G46" s="130" t="s">
        <v>279</v>
      </c>
      <c r="H46" s="175" t="s">
        <v>122</v>
      </c>
      <c r="I46" s="175"/>
      <c r="J46" s="176"/>
      <c r="K46" s="132"/>
      <c r="L46" s="132"/>
      <c r="M46" s="132"/>
      <c r="N46" s="132"/>
      <c r="O46" s="14"/>
      <c r="P46" s="14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58" t="s">
        <v>163</v>
      </c>
      <c r="AD46" s="2"/>
    </row>
    <row r="47" spans="1:30">
      <c r="B47" s="126"/>
      <c r="C47" s="2"/>
      <c r="D47" s="2"/>
      <c r="E47" s="2"/>
      <c r="F47" s="2"/>
      <c r="G47" s="2"/>
      <c r="H47" s="2"/>
      <c r="I47" s="2"/>
      <c r="J47" s="108"/>
      <c r="K47" s="14"/>
      <c r="L47" s="14"/>
      <c r="M47" s="14"/>
      <c r="N47" s="14"/>
      <c r="O47" s="14"/>
      <c r="P47" s="14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58" t="s">
        <v>202</v>
      </c>
      <c r="AD47" s="2"/>
    </row>
    <row r="48" spans="1:30">
      <c r="B48" s="126"/>
      <c r="C48" s="2"/>
      <c r="D48" s="2"/>
      <c r="E48" s="2"/>
      <c r="F48" s="2"/>
      <c r="G48" s="2"/>
      <c r="H48" s="2"/>
      <c r="I48" s="2"/>
      <c r="J48" s="108"/>
      <c r="K48" s="14"/>
      <c r="L48" s="14"/>
      <c r="M48" s="14"/>
      <c r="N48" s="14"/>
      <c r="O48" s="14"/>
      <c r="P48" s="14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58" t="s">
        <v>209</v>
      </c>
      <c r="AD48" s="2"/>
    </row>
    <row r="49" spans="2:30">
      <c r="B49" s="126"/>
      <c r="C49" s="2"/>
      <c r="D49" s="2"/>
      <c r="E49" s="2"/>
      <c r="F49" s="2"/>
      <c r="G49" s="2"/>
      <c r="H49" s="2"/>
      <c r="I49" s="2"/>
      <c r="J49" s="108"/>
      <c r="K49" s="14"/>
      <c r="L49" s="14"/>
      <c r="M49" s="14"/>
      <c r="N49" s="14"/>
      <c r="O49" s="14"/>
      <c r="P49" s="14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58" t="s">
        <v>166</v>
      </c>
      <c r="AD49" s="2"/>
    </row>
    <row r="50" spans="2:30">
      <c r="B50" s="126"/>
      <c r="C50" s="2"/>
      <c r="D50" s="2"/>
      <c r="E50" s="2"/>
      <c r="F50" s="2"/>
      <c r="G50" s="2"/>
      <c r="H50" s="2"/>
      <c r="I50" s="2"/>
      <c r="J50" s="108"/>
      <c r="K50" s="14"/>
      <c r="L50" s="14"/>
      <c r="M50" s="14"/>
      <c r="N50" s="14"/>
      <c r="O50" s="14"/>
      <c r="P50" s="14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58" t="s">
        <v>205</v>
      </c>
      <c r="AD50" s="2"/>
    </row>
    <row r="51" spans="2:30">
      <c r="B51" s="126"/>
      <c r="C51" s="2"/>
      <c r="D51" s="2"/>
      <c r="E51" s="2"/>
      <c r="F51" s="2"/>
      <c r="G51" s="2"/>
      <c r="H51" s="2"/>
      <c r="I51" s="2"/>
      <c r="J51" s="108"/>
      <c r="K51" s="14"/>
      <c r="L51" s="14"/>
      <c r="M51" s="14"/>
      <c r="N51" s="14"/>
      <c r="O51" s="14"/>
      <c r="P51" s="14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58" t="s">
        <v>170</v>
      </c>
      <c r="AD51" s="2"/>
    </row>
    <row r="52" spans="2:30">
      <c r="B52" s="126"/>
      <c r="C52" s="2"/>
      <c r="D52" s="2"/>
      <c r="E52" s="2"/>
      <c r="F52" s="2"/>
      <c r="G52" s="2"/>
      <c r="H52" s="2"/>
      <c r="I52" s="2"/>
      <c r="J52" s="108"/>
      <c r="K52" s="14"/>
      <c r="L52" s="14"/>
      <c r="M52" s="14"/>
      <c r="N52" s="14"/>
      <c r="O52" s="14"/>
      <c r="P52" s="14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58" t="s">
        <v>171</v>
      </c>
      <c r="AD52" s="2"/>
    </row>
    <row r="53" spans="2:30">
      <c r="B53" s="126"/>
      <c r="C53" s="2"/>
      <c r="D53" s="2"/>
      <c r="E53" s="2"/>
      <c r="F53" s="2"/>
      <c r="G53" s="2"/>
      <c r="H53" s="2"/>
      <c r="I53" s="2"/>
      <c r="J53" s="108"/>
      <c r="K53" s="14"/>
      <c r="L53" s="14"/>
      <c r="M53" s="14"/>
      <c r="N53" s="14"/>
      <c r="O53" s="14"/>
      <c r="P53" s="14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58" t="s">
        <v>172</v>
      </c>
      <c r="AD53" s="2"/>
    </row>
    <row r="54" spans="2:30">
      <c r="B54" s="2"/>
      <c r="C54" s="2"/>
      <c r="D54" s="2"/>
      <c r="E54" s="2"/>
      <c r="F54" s="2"/>
      <c r="G54" s="2"/>
      <c r="H54" s="2"/>
      <c r="I54" s="2"/>
      <c r="J54" s="108"/>
      <c r="K54" s="14"/>
      <c r="L54" s="14"/>
      <c r="M54" s="14"/>
      <c r="N54" s="14"/>
      <c r="O54" s="14"/>
      <c r="P54" s="14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58" t="s">
        <v>169</v>
      </c>
      <c r="AD54" s="2"/>
    </row>
    <row r="55" spans="2:30">
      <c r="B55" s="2"/>
      <c r="C55" s="2"/>
      <c r="D55" s="2"/>
      <c r="E55" s="2"/>
      <c r="F55" s="2"/>
      <c r="G55" s="2"/>
      <c r="H55" s="2"/>
      <c r="I55" s="2"/>
      <c r="J55" s="108"/>
      <c r="K55" s="14"/>
      <c r="L55" s="14"/>
      <c r="M55" s="14"/>
      <c r="N55" s="14"/>
      <c r="O55" s="14"/>
      <c r="P55" s="14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58" t="s">
        <v>165</v>
      </c>
      <c r="AD55" s="2"/>
    </row>
    <row r="56" spans="2:30">
      <c r="B56" s="2"/>
      <c r="C56" s="2"/>
      <c r="D56" s="2"/>
      <c r="E56" s="2"/>
      <c r="F56" s="2"/>
      <c r="G56" s="2"/>
      <c r="H56" s="2"/>
      <c r="I56" s="2"/>
      <c r="J56" s="108"/>
      <c r="K56" s="14"/>
      <c r="L56" s="14"/>
      <c r="M56" s="14"/>
      <c r="N56" s="14"/>
      <c r="O56" s="14"/>
      <c r="P56" s="14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58" t="s">
        <v>204</v>
      </c>
      <c r="AD56" s="2"/>
    </row>
    <row r="57" spans="2:30">
      <c r="B57" s="2"/>
      <c r="C57" s="2"/>
      <c r="D57" s="2"/>
      <c r="E57" s="2"/>
      <c r="F57" s="2"/>
      <c r="G57" s="2"/>
      <c r="H57" s="2"/>
      <c r="I57" s="2"/>
      <c r="J57" s="108"/>
      <c r="K57" s="14"/>
      <c r="L57" s="14"/>
      <c r="M57" s="14"/>
      <c r="N57" s="14"/>
      <c r="O57" s="14"/>
      <c r="P57" s="14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58" t="s">
        <v>191</v>
      </c>
      <c r="AD57" s="2"/>
    </row>
    <row r="58" spans="2:30">
      <c r="B58" s="2"/>
      <c r="C58" s="2"/>
      <c r="D58" s="2"/>
      <c r="E58" s="2"/>
      <c r="F58" s="2"/>
      <c r="G58" s="2"/>
      <c r="H58" s="2"/>
      <c r="I58" s="2"/>
      <c r="J58" s="108"/>
      <c r="K58" s="14"/>
      <c r="L58" s="14"/>
      <c r="M58" s="14"/>
      <c r="N58" s="14"/>
      <c r="O58" s="14"/>
      <c r="P58" s="14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58" t="s">
        <v>208</v>
      </c>
      <c r="AD58" s="2"/>
    </row>
    <row r="59" spans="2:30">
      <c r="B59" s="2"/>
      <c r="C59" s="2"/>
      <c r="D59" s="2"/>
      <c r="E59" s="2"/>
      <c r="F59" s="2"/>
      <c r="G59" s="2"/>
      <c r="H59" s="2"/>
      <c r="I59" s="2"/>
      <c r="J59" s="108"/>
      <c r="K59" s="14"/>
      <c r="L59" s="14"/>
      <c r="M59" s="14"/>
      <c r="N59" s="14"/>
      <c r="O59" s="14"/>
      <c r="P59" s="14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78"/>
      <c r="AD59" s="2"/>
    </row>
    <row r="60" spans="2:30">
      <c r="B60" s="2"/>
      <c r="C60" s="2"/>
      <c r="D60" s="2"/>
      <c r="E60" s="2"/>
      <c r="F60" s="2"/>
      <c r="G60" s="2"/>
      <c r="H60" s="2"/>
      <c r="I60" s="2"/>
      <c r="J60" s="108"/>
      <c r="K60" s="14"/>
      <c r="L60" s="14"/>
      <c r="M60" s="14"/>
      <c r="N60" s="14"/>
      <c r="O60" s="14"/>
      <c r="P60" s="14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79"/>
      <c r="AD60" s="2"/>
    </row>
    <row r="61" spans="2:30">
      <c r="B61" s="2"/>
      <c r="C61" s="2"/>
      <c r="D61" s="2"/>
      <c r="E61" s="2"/>
      <c r="F61" s="2"/>
      <c r="G61" s="2"/>
      <c r="H61" s="2"/>
      <c r="I61" s="2"/>
      <c r="J61" s="108"/>
      <c r="K61" s="14"/>
      <c r="L61" s="14"/>
      <c r="M61" s="14"/>
      <c r="N61" s="14"/>
      <c r="O61" s="14"/>
      <c r="P61" s="14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2:30">
      <c r="B62" s="2"/>
      <c r="C62" s="2"/>
      <c r="D62" s="2"/>
      <c r="E62" s="2"/>
      <c r="F62" s="2"/>
    </row>
    <row r="63" spans="2:30">
      <c r="B63" s="2"/>
      <c r="C63" s="2"/>
      <c r="D63" s="2"/>
      <c r="E63" s="2"/>
      <c r="F63" s="2"/>
    </row>
    <row r="64" spans="2:30">
      <c r="B64" s="2"/>
      <c r="C64" s="2"/>
      <c r="D64" s="2"/>
      <c r="E64" s="2"/>
      <c r="F64" s="2"/>
    </row>
    <row r="65" spans="2:6">
      <c r="B65" s="2"/>
      <c r="C65" s="2"/>
      <c r="D65" s="2"/>
      <c r="E65" s="2"/>
      <c r="F65" s="2"/>
    </row>
  </sheetData>
  <mergeCells count="96">
    <mergeCell ref="R24:Y25"/>
    <mergeCell ref="X39:Y39"/>
    <mergeCell ref="V26:W27"/>
    <mergeCell ref="V28:W28"/>
    <mergeCell ref="X26:Y28"/>
    <mergeCell ref="R37:R38"/>
    <mergeCell ref="S37:S38"/>
    <mergeCell ref="T37:T38"/>
    <mergeCell ref="U37:U38"/>
    <mergeCell ref="V36:X36"/>
    <mergeCell ref="T27:T28"/>
    <mergeCell ref="U27:U28"/>
    <mergeCell ref="R30:R32"/>
    <mergeCell ref="R26:U26"/>
    <mergeCell ref="K1:P1"/>
    <mergeCell ref="R1:AA1"/>
    <mergeCell ref="R2:S7"/>
    <mergeCell ref="T2:U2"/>
    <mergeCell ref="V2:Y2"/>
    <mergeCell ref="Z2:Z7"/>
    <mergeCell ref="I3:I4"/>
    <mergeCell ref="T3:T4"/>
    <mergeCell ref="V3:V4"/>
    <mergeCell ref="X3:Y3"/>
    <mergeCell ref="A8:E8"/>
    <mergeCell ref="A9:A12"/>
    <mergeCell ref="C9:E9"/>
    <mergeCell ref="C10:E10"/>
    <mergeCell ref="H10:I10"/>
    <mergeCell ref="C11:E11"/>
    <mergeCell ref="H11:I11"/>
    <mergeCell ref="C12:E12"/>
    <mergeCell ref="H12:I12"/>
    <mergeCell ref="A13:A17"/>
    <mergeCell ref="C13:E13"/>
    <mergeCell ref="C14:E14"/>
    <mergeCell ref="H14:I14"/>
    <mergeCell ref="C15:E15"/>
    <mergeCell ref="H15:I15"/>
    <mergeCell ref="C16:E16"/>
    <mergeCell ref="C17:E17"/>
    <mergeCell ref="H17:I17"/>
    <mergeCell ref="A18:A20"/>
    <mergeCell ref="C18:E18"/>
    <mergeCell ref="H18:I18"/>
    <mergeCell ref="C19:E19"/>
    <mergeCell ref="C20:E20"/>
    <mergeCell ref="H23:I23"/>
    <mergeCell ref="A24:A33"/>
    <mergeCell ref="C24:E24"/>
    <mergeCell ref="C25:E25"/>
    <mergeCell ref="C26:E26"/>
    <mergeCell ref="H26:I26"/>
    <mergeCell ref="C27:E27"/>
    <mergeCell ref="H27:I27"/>
    <mergeCell ref="C28:D28"/>
    <mergeCell ref="H28:I28"/>
    <mergeCell ref="A21:A23"/>
    <mergeCell ref="C21:E21"/>
    <mergeCell ref="H21:I21"/>
    <mergeCell ref="C22:E22"/>
    <mergeCell ref="C23:E23"/>
    <mergeCell ref="K36:M36"/>
    <mergeCell ref="C29:E29"/>
    <mergeCell ref="H29:I29"/>
    <mergeCell ref="D30:E30"/>
    <mergeCell ref="H30:I30"/>
    <mergeCell ref="C31:E31"/>
    <mergeCell ref="H31:I31"/>
    <mergeCell ref="C32:E32"/>
    <mergeCell ref="H32:I32"/>
    <mergeCell ref="C33:E33"/>
    <mergeCell ref="H33:I33"/>
    <mergeCell ref="N35:P35"/>
    <mergeCell ref="C45:E45"/>
    <mergeCell ref="C46:E46"/>
    <mergeCell ref="A39:A46"/>
    <mergeCell ref="C39:E39"/>
    <mergeCell ref="C40:E40"/>
    <mergeCell ref="C41:E41"/>
    <mergeCell ref="C42:E42"/>
    <mergeCell ref="K40:M40"/>
    <mergeCell ref="K41:M41"/>
    <mergeCell ref="K39:M39"/>
    <mergeCell ref="C43:E43"/>
    <mergeCell ref="C44:E44"/>
    <mergeCell ref="F39:F46"/>
    <mergeCell ref="H39:I39"/>
    <mergeCell ref="H40:I40"/>
    <mergeCell ref="H46:I46"/>
    <mergeCell ref="J39:J46"/>
    <mergeCell ref="H41:I41"/>
    <mergeCell ref="H42:I42"/>
    <mergeCell ref="H43:I43"/>
    <mergeCell ref="H44:I44"/>
    <mergeCell ref="H45:I45"/>
  </mergeCells>
  <conditionalFormatting sqref="H22">
    <cfRule type="cellIs" dxfId="11" priority="3" operator="equal">
      <formula>"+"</formula>
    </cfRule>
    <cfRule type="cellIs" dxfId="10" priority="4" operator="equal">
      <formula>"-"</formula>
    </cfRule>
  </conditionalFormatting>
  <conditionalFormatting sqref="H27:I27">
    <cfRule type="cellIs" dxfId="9" priority="1" operator="greaterThan">
      <formula>1</formula>
    </cfRule>
    <cfRule type="cellIs" dxfId="8" priority="2" operator="less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65"/>
  <sheetViews>
    <sheetView zoomScale="70" zoomScaleNormal="70" workbookViewId="0">
      <selection activeCell="T15" sqref="T15"/>
    </sheetView>
  </sheetViews>
  <sheetFormatPr defaultRowHeight="15"/>
  <cols>
    <col min="1" max="1" width="5" style="2" customWidth="1"/>
    <col min="2" max="2" width="43.42578125" bestFit="1" customWidth="1"/>
    <col min="3" max="3" width="12.5703125" bestFit="1" customWidth="1"/>
    <col min="4" max="4" width="24.28515625" bestFit="1" customWidth="1"/>
    <col min="5" max="5" width="6.42578125" bestFit="1" customWidth="1"/>
    <col min="6" max="6" width="4.5703125" bestFit="1" customWidth="1"/>
    <col min="7" max="7" width="41.140625" bestFit="1" customWidth="1"/>
    <col min="8" max="8" width="6.28515625" bestFit="1" customWidth="1"/>
    <col min="9" max="9" width="14.85546875" bestFit="1" customWidth="1"/>
    <col min="10" max="10" width="3.85546875" style="109" bestFit="1" customWidth="1"/>
    <col min="11" max="11" width="20" style="15" bestFit="1" customWidth="1"/>
    <col min="12" max="13" width="7.85546875" style="15" bestFit="1" customWidth="1"/>
    <col min="14" max="14" width="21.140625" style="15" bestFit="1" customWidth="1"/>
    <col min="15" max="16" width="7.85546875" style="15" bestFit="1" customWidth="1"/>
    <col min="17" max="17" width="4.5703125" bestFit="1" customWidth="1"/>
    <col min="20" max="20" width="8.140625" bestFit="1" customWidth="1"/>
    <col min="21" max="21" width="10.28515625" bestFit="1" customWidth="1"/>
    <col min="22" max="22" width="8.140625" bestFit="1" customWidth="1"/>
    <col min="23" max="23" width="6.7109375" bestFit="1" customWidth="1"/>
    <col min="24" max="24" width="8.140625" bestFit="1" customWidth="1"/>
    <col min="25" max="25" width="6.7109375" bestFit="1" customWidth="1"/>
    <col min="26" max="26" width="22.85546875" customWidth="1"/>
    <col min="27" max="27" width="22.5703125" bestFit="1" customWidth="1"/>
    <col min="28" max="28" width="3.85546875" bestFit="1" customWidth="1"/>
    <col min="29" max="29" width="73.85546875" customWidth="1"/>
  </cols>
  <sheetData>
    <row r="1" spans="1:30" ht="215.25" customHeight="1" thickBot="1">
      <c r="B1" s="2"/>
      <c r="C1" s="2"/>
      <c r="D1" s="2"/>
      <c r="E1" s="2"/>
      <c r="F1" s="316">
        <f>C11</f>
        <v>0</v>
      </c>
      <c r="G1" s="317"/>
      <c r="H1" s="81">
        <f>C9</f>
        <v>0</v>
      </c>
      <c r="I1" s="82">
        <f>C10</f>
        <v>0</v>
      </c>
      <c r="J1" s="103"/>
      <c r="K1" s="257" t="s">
        <v>121</v>
      </c>
      <c r="L1" s="258"/>
      <c r="M1" s="258"/>
      <c r="N1" s="258"/>
      <c r="O1" s="258"/>
      <c r="P1" s="259"/>
      <c r="Q1" s="2"/>
      <c r="R1" s="260" t="s">
        <v>234</v>
      </c>
      <c r="S1" s="261"/>
      <c r="T1" s="261"/>
      <c r="U1" s="261"/>
      <c r="V1" s="261"/>
      <c r="W1" s="261"/>
      <c r="X1" s="261"/>
      <c r="Y1" s="261"/>
      <c r="Z1" s="261"/>
      <c r="AA1" s="262"/>
      <c r="AB1" s="2"/>
      <c r="AC1" s="80" t="s">
        <v>237</v>
      </c>
      <c r="AD1" s="2"/>
    </row>
    <row r="2" spans="1:30" ht="15.75" thickBot="1">
      <c r="B2" s="1" t="s">
        <v>0</v>
      </c>
      <c r="C2" s="1" t="s">
        <v>1</v>
      </c>
      <c r="D2" s="1" t="s">
        <v>2</v>
      </c>
      <c r="E2" s="39" t="s">
        <v>15</v>
      </c>
      <c r="F2" s="2"/>
      <c r="G2" s="100" t="s">
        <v>24</v>
      </c>
      <c r="H2" s="59" t="e">
        <f>I7</f>
        <v>#DIV/0!</v>
      </c>
      <c r="I2" s="44" t="s">
        <v>33</v>
      </c>
      <c r="J2" s="104" t="s">
        <v>123</v>
      </c>
      <c r="K2" s="25" t="s">
        <v>37</v>
      </c>
      <c r="L2" s="26" t="s">
        <v>38</v>
      </c>
      <c r="M2" s="27" t="s">
        <v>39</v>
      </c>
      <c r="N2" s="25" t="s">
        <v>80</v>
      </c>
      <c r="O2" s="26" t="s">
        <v>38</v>
      </c>
      <c r="P2" s="27" t="s">
        <v>39</v>
      </c>
      <c r="Q2" s="75"/>
      <c r="R2" s="263" t="s">
        <v>255</v>
      </c>
      <c r="S2" s="264"/>
      <c r="T2" s="318" t="s">
        <v>212</v>
      </c>
      <c r="U2" s="318"/>
      <c r="V2" s="319">
        <v>0</v>
      </c>
      <c r="W2" s="319"/>
      <c r="X2" s="319"/>
      <c r="Y2" s="320"/>
      <c r="Z2" s="274" t="s">
        <v>254</v>
      </c>
      <c r="AA2" s="66" t="s">
        <v>224</v>
      </c>
      <c r="AB2" s="2"/>
      <c r="AC2" s="58" t="s">
        <v>168</v>
      </c>
      <c r="AD2" s="2"/>
    </row>
    <row r="3" spans="1:30">
      <c r="B3" s="1" t="s">
        <v>3</v>
      </c>
      <c r="C3" s="1" t="s">
        <v>4</v>
      </c>
      <c r="D3" s="1" t="s">
        <v>5</v>
      </c>
      <c r="E3" s="1" t="s">
        <v>230</v>
      </c>
      <c r="F3" s="2"/>
      <c r="G3" s="16" t="s">
        <v>25</v>
      </c>
      <c r="H3" s="11">
        <v>0</v>
      </c>
      <c r="I3" s="250">
        <f>H4-H3</f>
        <v>0</v>
      </c>
      <c r="J3" s="105" t="s">
        <v>32</v>
      </c>
      <c r="K3" s="21" t="s">
        <v>40</v>
      </c>
      <c r="L3" s="20" t="s">
        <v>36</v>
      </c>
      <c r="M3" s="29" t="s">
        <v>41</v>
      </c>
      <c r="N3" s="21" t="s">
        <v>81</v>
      </c>
      <c r="O3" s="35" t="s">
        <v>82</v>
      </c>
      <c r="P3" s="36" t="s">
        <v>83</v>
      </c>
      <c r="Q3" s="2"/>
      <c r="R3" s="265"/>
      <c r="S3" s="266"/>
      <c r="T3" s="321" t="s">
        <v>213</v>
      </c>
      <c r="U3" s="49" t="s">
        <v>214</v>
      </c>
      <c r="V3" s="321" t="s">
        <v>215</v>
      </c>
      <c r="W3" s="321"/>
      <c r="X3" s="321" t="s">
        <v>216</v>
      </c>
      <c r="Y3" s="322"/>
      <c r="Z3" s="275"/>
      <c r="AA3" s="67">
        <v>0</v>
      </c>
      <c r="AB3" s="2"/>
      <c r="AC3" s="58" t="s">
        <v>207</v>
      </c>
      <c r="AD3" s="2"/>
    </row>
    <row r="4" spans="1:30" ht="15" customHeight="1">
      <c r="B4" s="1" t="s">
        <v>6</v>
      </c>
      <c r="C4" s="1" t="s">
        <v>7</v>
      </c>
      <c r="D4" s="1" t="s">
        <v>8</v>
      </c>
      <c r="E4" s="1" t="s">
        <v>231</v>
      </c>
      <c r="F4" s="2"/>
      <c r="G4" s="16" t="s">
        <v>26</v>
      </c>
      <c r="H4" s="8">
        <f>C30</f>
        <v>0</v>
      </c>
      <c r="I4" s="251"/>
      <c r="J4" s="107" t="s">
        <v>35</v>
      </c>
      <c r="K4" s="21" t="s">
        <v>42</v>
      </c>
      <c r="L4" s="20" t="s">
        <v>36</v>
      </c>
      <c r="M4" s="29" t="s">
        <v>41</v>
      </c>
      <c r="N4" s="21" t="s">
        <v>84</v>
      </c>
      <c r="O4" s="35" t="s">
        <v>82</v>
      </c>
      <c r="P4" s="36" t="s">
        <v>83</v>
      </c>
      <c r="Q4" s="2"/>
      <c r="R4" s="265"/>
      <c r="S4" s="266"/>
      <c r="T4" s="321"/>
      <c r="U4" s="49" t="s">
        <v>217</v>
      </c>
      <c r="V4" s="49" t="s">
        <v>217</v>
      </c>
      <c r="W4" s="49" t="s">
        <v>218</v>
      </c>
      <c r="X4" s="49" t="s">
        <v>217</v>
      </c>
      <c r="Y4" s="51" t="s">
        <v>218</v>
      </c>
      <c r="Z4" s="275"/>
      <c r="AA4" s="68" t="s">
        <v>225</v>
      </c>
      <c r="AB4" s="2"/>
      <c r="AC4" s="58" t="s">
        <v>167</v>
      </c>
      <c r="AD4" s="2"/>
    </row>
    <row r="5" spans="1:30">
      <c r="B5" s="1" t="s">
        <v>9</v>
      </c>
      <c r="C5" s="1" t="s">
        <v>10</v>
      </c>
      <c r="D5" s="1" t="s">
        <v>11</v>
      </c>
      <c r="E5" s="1" t="s">
        <v>232</v>
      </c>
      <c r="F5" s="2"/>
      <c r="G5" s="16" t="s">
        <v>27</v>
      </c>
      <c r="H5" s="8">
        <v>0</v>
      </c>
      <c r="I5" s="60" t="e">
        <f>I3/H5</f>
        <v>#DIV/0!</v>
      </c>
      <c r="J5" s="105" t="s">
        <v>32</v>
      </c>
      <c r="K5" s="21" t="s">
        <v>43</v>
      </c>
      <c r="L5" s="20" t="s">
        <v>36</v>
      </c>
      <c r="M5" s="29" t="s">
        <v>41</v>
      </c>
      <c r="N5" s="21" t="s">
        <v>85</v>
      </c>
      <c r="O5" s="35" t="s">
        <v>82</v>
      </c>
      <c r="P5" s="36" t="s">
        <v>83</v>
      </c>
      <c r="Q5" s="2"/>
      <c r="R5" s="265"/>
      <c r="S5" s="266"/>
      <c r="T5" s="50" t="s">
        <v>219</v>
      </c>
      <c r="U5" s="50">
        <v>0</v>
      </c>
      <c r="V5" s="50">
        <v>0</v>
      </c>
      <c r="W5" s="50">
        <v>0</v>
      </c>
      <c r="X5" s="50">
        <v>0</v>
      </c>
      <c r="Y5" s="52">
        <v>0</v>
      </c>
      <c r="Z5" s="275"/>
      <c r="AA5" s="67">
        <v>0</v>
      </c>
      <c r="AB5" s="2"/>
      <c r="AC5" s="58" t="s">
        <v>206</v>
      </c>
      <c r="AD5" s="2"/>
    </row>
    <row r="6" spans="1:30">
      <c r="B6" s="1" t="s">
        <v>12</v>
      </c>
      <c r="C6" s="1" t="s">
        <v>13</v>
      </c>
      <c r="D6" s="1" t="s">
        <v>14</v>
      </c>
      <c r="E6" s="1" t="s">
        <v>233</v>
      </c>
      <c r="F6" s="2"/>
      <c r="G6" s="62" t="s">
        <v>28</v>
      </c>
      <c r="H6" s="63">
        <v>60</v>
      </c>
      <c r="I6" s="60" t="e">
        <f>I5/H6</f>
        <v>#DIV/0!</v>
      </c>
      <c r="J6" s="107" t="s">
        <v>35</v>
      </c>
      <c r="K6" s="21" t="s">
        <v>44</v>
      </c>
      <c r="L6" s="32" t="s">
        <v>41</v>
      </c>
      <c r="M6" s="29" t="s">
        <v>45</v>
      </c>
      <c r="N6" s="21" t="s">
        <v>86</v>
      </c>
      <c r="O6" s="35" t="s">
        <v>82</v>
      </c>
      <c r="P6" s="36" t="s">
        <v>82</v>
      </c>
      <c r="Q6" s="2"/>
      <c r="R6" s="265"/>
      <c r="S6" s="266"/>
      <c r="T6" s="50" t="s">
        <v>220</v>
      </c>
      <c r="U6" s="50">
        <v>125</v>
      </c>
      <c r="V6" s="50">
        <v>0</v>
      </c>
      <c r="W6" s="50">
        <v>0</v>
      </c>
      <c r="X6" s="50">
        <v>0</v>
      </c>
      <c r="Y6" s="52">
        <v>0</v>
      </c>
      <c r="Z6" s="275"/>
      <c r="AA6" s="67"/>
      <c r="AB6" s="2"/>
      <c r="AC6" s="58" t="s">
        <v>190</v>
      </c>
      <c r="AD6" s="2"/>
    </row>
    <row r="7" spans="1:30" ht="15.75" thickBot="1">
      <c r="B7" s="76"/>
      <c r="C7" s="76"/>
      <c r="D7" s="76"/>
      <c r="E7" s="77"/>
      <c r="F7" s="2"/>
      <c r="G7" s="17" t="s">
        <v>34</v>
      </c>
      <c r="H7" s="10">
        <v>0</v>
      </c>
      <c r="I7" s="61" t="e">
        <f>I6*H7</f>
        <v>#DIV/0!</v>
      </c>
      <c r="J7" s="105" t="s">
        <v>32</v>
      </c>
      <c r="K7" s="21" t="s">
        <v>46</v>
      </c>
      <c r="L7" s="32" t="s">
        <v>41</v>
      </c>
      <c r="M7" s="29" t="s">
        <v>45</v>
      </c>
      <c r="N7" s="21" t="s">
        <v>87</v>
      </c>
      <c r="O7" s="35" t="s">
        <v>82</v>
      </c>
      <c r="P7" s="36" t="s">
        <v>82</v>
      </c>
      <c r="Q7" s="2"/>
      <c r="R7" s="267"/>
      <c r="S7" s="268"/>
      <c r="T7" s="53" t="s">
        <v>221</v>
      </c>
      <c r="U7" s="53">
        <v>0</v>
      </c>
      <c r="V7" s="53">
        <v>0</v>
      </c>
      <c r="W7" s="53">
        <v>0</v>
      </c>
      <c r="X7" s="53">
        <v>0</v>
      </c>
      <c r="Y7" s="54">
        <v>0</v>
      </c>
      <c r="Z7" s="276"/>
      <c r="AA7" s="69"/>
      <c r="AB7" s="2"/>
      <c r="AC7" s="58" t="s">
        <v>155</v>
      </c>
      <c r="AD7" s="2"/>
    </row>
    <row r="8" spans="1:30" ht="15.75" customHeight="1" thickBot="1">
      <c r="A8" s="255" t="s">
        <v>248</v>
      </c>
      <c r="B8" s="255"/>
      <c r="C8" s="255"/>
      <c r="D8" s="255"/>
      <c r="E8" s="256"/>
      <c r="F8" s="2"/>
      <c r="G8" s="2"/>
      <c r="H8" s="2"/>
      <c r="I8" s="2"/>
      <c r="J8" s="106"/>
      <c r="K8" s="21" t="s">
        <v>47</v>
      </c>
      <c r="L8" s="32" t="s">
        <v>41</v>
      </c>
      <c r="M8" s="29" t="s">
        <v>45</v>
      </c>
      <c r="N8" s="21" t="s">
        <v>88</v>
      </c>
      <c r="O8" s="35" t="s">
        <v>89</v>
      </c>
      <c r="P8" s="36" t="s">
        <v>82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58" t="s">
        <v>194</v>
      </c>
      <c r="AD8" s="2"/>
    </row>
    <row r="9" spans="1:30" ht="15.75" thickBot="1">
      <c r="A9" s="208" t="s">
        <v>244</v>
      </c>
      <c r="B9" s="94" t="s">
        <v>142</v>
      </c>
      <c r="C9" s="232"/>
      <c r="D9" s="232"/>
      <c r="E9" s="233"/>
      <c r="F9" s="72" t="s">
        <v>32</v>
      </c>
      <c r="G9" s="101" t="s">
        <v>29</v>
      </c>
      <c r="H9" s="3" t="e">
        <f>H10*60</f>
        <v>#DIV/0!</v>
      </c>
      <c r="I9" s="4" t="s">
        <v>31</v>
      </c>
      <c r="J9" s="104" t="s">
        <v>123</v>
      </c>
      <c r="K9" s="21" t="s">
        <v>48</v>
      </c>
      <c r="L9" s="32" t="s">
        <v>41</v>
      </c>
      <c r="M9" s="29" t="s">
        <v>45</v>
      </c>
      <c r="N9" s="21" t="s">
        <v>90</v>
      </c>
      <c r="O9" s="35" t="s">
        <v>89</v>
      </c>
      <c r="P9" s="36" t="s">
        <v>89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58" t="s">
        <v>189</v>
      </c>
      <c r="AD9" s="2"/>
    </row>
    <row r="10" spans="1:30" ht="15.75" thickBot="1">
      <c r="A10" s="208"/>
      <c r="B10" s="98" t="s">
        <v>143</v>
      </c>
      <c r="C10" s="244"/>
      <c r="D10" s="244"/>
      <c r="E10" s="245"/>
      <c r="F10" s="72" t="s">
        <v>32</v>
      </c>
      <c r="G10" s="64" t="s">
        <v>30</v>
      </c>
      <c r="H10" s="242" t="e">
        <f>H11/H12</f>
        <v>#DIV/0!</v>
      </c>
      <c r="I10" s="243"/>
      <c r="J10" s="107" t="s">
        <v>35</v>
      </c>
      <c r="K10" s="21" t="s">
        <v>49</v>
      </c>
      <c r="L10" s="32" t="s">
        <v>41</v>
      </c>
      <c r="M10" s="29" t="s">
        <v>45</v>
      </c>
      <c r="N10" s="21" t="s">
        <v>91</v>
      </c>
      <c r="O10" s="35" t="s">
        <v>89</v>
      </c>
      <c r="P10" s="36" t="s">
        <v>89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58" t="s">
        <v>156</v>
      </c>
      <c r="AD10" s="2"/>
    </row>
    <row r="11" spans="1:30" ht="15.75" thickBot="1">
      <c r="A11" s="208"/>
      <c r="B11" s="92" t="s">
        <v>141</v>
      </c>
      <c r="C11" s="228"/>
      <c r="D11" s="228"/>
      <c r="E11" s="229"/>
      <c r="F11" s="72" t="s">
        <v>32</v>
      </c>
      <c r="G11" s="6" t="s">
        <v>133</v>
      </c>
      <c r="H11" s="246">
        <f>C16</f>
        <v>0</v>
      </c>
      <c r="I11" s="247"/>
      <c r="J11" s="107" t="s">
        <v>35</v>
      </c>
      <c r="K11" s="21" t="s">
        <v>50</v>
      </c>
      <c r="L11" s="32" t="s">
        <v>41</v>
      </c>
      <c r="M11" s="29" t="s">
        <v>45</v>
      </c>
      <c r="N11" s="21" t="s">
        <v>92</v>
      </c>
      <c r="O11" s="35" t="s">
        <v>93</v>
      </c>
      <c r="P11" s="36" t="s">
        <v>89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58" t="s">
        <v>195</v>
      </c>
      <c r="AD11" s="2"/>
    </row>
    <row r="12" spans="1:30" ht="15.75" thickBot="1">
      <c r="A12" s="208"/>
      <c r="B12" s="99" t="s">
        <v>20</v>
      </c>
      <c r="C12" s="248"/>
      <c r="D12" s="248"/>
      <c r="E12" s="249"/>
      <c r="F12" s="72" t="s">
        <v>32</v>
      </c>
      <c r="G12" s="42" t="s">
        <v>134</v>
      </c>
      <c r="H12" s="222">
        <f>C29</f>
        <v>0</v>
      </c>
      <c r="I12" s="223"/>
      <c r="J12" s="107" t="s">
        <v>35</v>
      </c>
      <c r="K12" s="21" t="s">
        <v>51</v>
      </c>
      <c r="L12" s="32" t="s">
        <v>41</v>
      </c>
      <c r="M12" s="29" t="s">
        <v>45</v>
      </c>
      <c r="N12" s="21" t="s">
        <v>94</v>
      </c>
      <c r="O12" s="35" t="s">
        <v>93</v>
      </c>
      <c r="P12" s="36" t="s">
        <v>93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58" t="s">
        <v>157</v>
      </c>
      <c r="AD12" s="2"/>
    </row>
    <row r="13" spans="1:30" ht="15.75" thickBot="1">
      <c r="A13" s="208" t="s">
        <v>146</v>
      </c>
      <c r="B13" s="97" t="s">
        <v>132</v>
      </c>
      <c r="C13" s="240"/>
      <c r="D13" s="240"/>
      <c r="E13" s="241"/>
      <c r="F13" s="72" t="s">
        <v>32</v>
      </c>
      <c r="G13" s="45" t="s">
        <v>126</v>
      </c>
      <c r="H13" s="41" t="e">
        <f>((H11+H15)/H12)*60</f>
        <v>#DIV/0!</v>
      </c>
      <c r="I13" s="12" t="s">
        <v>31</v>
      </c>
      <c r="J13" s="104" t="s">
        <v>123</v>
      </c>
      <c r="K13" s="21" t="s">
        <v>52</v>
      </c>
      <c r="L13" s="32" t="s">
        <v>41</v>
      </c>
      <c r="M13" s="29" t="s">
        <v>45</v>
      </c>
      <c r="N13" s="23" t="s">
        <v>95</v>
      </c>
      <c r="O13" s="37" t="s">
        <v>93</v>
      </c>
      <c r="P13" s="38" t="s">
        <v>93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58" t="s">
        <v>196</v>
      </c>
      <c r="AD13" s="2"/>
    </row>
    <row r="14" spans="1:30" ht="15.75" thickBot="1">
      <c r="A14" s="208"/>
      <c r="B14" s="92" t="s">
        <v>240</v>
      </c>
      <c r="C14" s="228"/>
      <c r="D14" s="228"/>
      <c r="E14" s="229"/>
      <c r="F14" s="72" t="s">
        <v>32</v>
      </c>
      <c r="G14" s="64" t="s">
        <v>30</v>
      </c>
      <c r="H14" s="242" t="e">
        <f>(H11+H15)/H12</f>
        <v>#DIV/0!</v>
      </c>
      <c r="I14" s="243"/>
      <c r="J14" s="107" t="s">
        <v>35</v>
      </c>
      <c r="K14" s="21" t="s">
        <v>53</v>
      </c>
      <c r="L14" s="32" t="s">
        <v>41</v>
      </c>
      <c r="M14" s="30" t="s">
        <v>45</v>
      </c>
      <c r="N14" s="25" t="s">
        <v>96</v>
      </c>
      <c r="O14" s="26" t="s">
        <v>38</v>
      </c>
      <c r="P14" s="27" t="s">
        <v>39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58" t="s">
        <v>173</v>
      </c>
      <c r="AD14" s="2"/>
    </row>
    <row r="15" spans="1:30" ht="15.75" thickBot="1">
      <c r="A15" s="208"/>
      <c r="B15" s="95" t="s">
        <v>131</v>
      </c>
      <c r="C15" s="236"/>
      <c r="D15" s="236"/>
      <c r="E15" s="237"/>
      <c r="F15" s="72" t="s">
        <v>32</v>
      </c>
      <c r="G15" s="7" t="s">
        <v>135</v>
      </c>
      <c r="H15" s="234">
        <f>C20</f>
        <v>0</v>
      </c>
      <c r="I15" s="235"/>
      <c r="J15" s="107" t="s">
        <v>35</v>
      </c>
      <c r="K15" s="23" t="s">
        <v>54</v>
      </c>
      <c r="L15" s="33" t="s">
        <v>55</v>
      </c>
      <c r="M15" s="31" t="s">
        <v>56</v>
      </c>
      <c r="N15" s="21" t="s">
        <v>97</v>
      </c>
      <c r="O15" s="35" t="s">
        <v>89</v>
      </c>
      <c r="P15" s="36" t="s">
        <v>89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58" t="s">
        <v>164</v>
      </c>
      <c r="AD15" s="2"/>
    </row>
    <row r="16" spans="1:30" ht="15.75" thickBot="1">
      <c r="A16" s="208"/>
      <c r="B16" s="92" t="s">
        <v>238</v>
      </c>
      <c r="C16" s="228"/>
      <c r="D16" s="228"/>
      <c r="E16" s="229"/>
      <c r="F16" s="72" t="s">
        <v>32</v>
      </c>
      <c r="G16" s="46" t="s">
        <v>125</v>
      </c>
      <c r="H16" s="43" t="e">
        <f>((H11+H15+H18)/H12)*60</f>
        <v>#DIV/0!</v>
      </c>
      <c r="I16" s="44" t="s">
        <v>31</v>
      </c>
      <c r="J16" s="104" t="s">
        <v>123</v>
      </c>
      <c r="K16" s="25" t="s">
        <v>57</v>
      </c>
      <c r="L16" s="26" t="s">
        <v>38</v>
      </c>
      <c r="M16" s="27" t="s">
        <v>39</v>
      </c>
      <c r="N16" s="24" t="s">
        <v>98</v>
      </c>
      <c r="O16" s="35" t="s">
        <v>93</v>
      </c>
      <c r="P16" s="36" t="s">
        <v>89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58" t="s">
        <v>203</v>
      </c>
      <c r="AD16" s="2"/>
    </row>
    <row r="17" spans="1:30" ht="15.75" thickBot="1">
      <c r="A17" s="208"/>
      <c r="B17" s="93" t="s">
        <v>241</v>
      </c>
      <c r="C17" s="230"/>
      <c r="D17" s="230"/>
      <c r="E17" s="231"/>
      <c r="F17" s="72" t="s">
        <v>32</v>
      </c>
      <c r="G17" s="64" t="s">
        <v>30</v>
      </c>
      <c r="H17" s="242" t="e">
        <f>(H11+H15+H18)/H12</f>
        <v>#DIV/0!</v>
      </c>
      <c r="I17" s="243"/>
      <c r="J17" s="107" t="s">
        <v>35</v>
      </c>
      <c r="K17" s="21" t="s">
        <v>58</v>
      </c>
      <c r="L17" s="20" t="s">
        <v>36</v>
      </c>
      <c r="M17" s="22" t="s">
        <v>36</v>
      </c>
      <c r="N17" s="24" t="s">
        <v>99</v>
      </c>
      <c r="O17" s="35" t="s">
        <v>93</v>
      </c>
      <c r="P17" s="36" t="s">
        <v>89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58" t="s">
        <v>177</v>
      </c>
      <c r="AD17" s="2"/>
    </row>
    <row r="18" spans="1:30" ht="15.75" thickBot="1">
      <c r="A18" s="208" t="s">
        <v>246</v>
      </c>
      <c r="B18" s="94" t="s">
        <v>138</v>
      </c>
      <c r="C18" s="232"/>
      <c r="D18" s="232"/>
      <c r="E18" s="233"/>
      <c r="F18" s="72" t="s">
        <v>32</v>
      </c>
      <c r="G18" s="7" t="s">
        <v>136</v>
      </c>
      <c r="H18" s="234">
        <f>C23</f>
        <v>0</v>
      </c>
      <c r="I18" s="235"/>
      <c r="J18" s="107" t="s">
        <v>35</v>
      </c>
      <c r="K18" s="21" t="s">
        <v>59</v>
      </c>
      <c r="L18" s="20" t="s">
        <v>36</v>
      </c>
      <c r="M18" s="22" t="s">
        <v>36</v>
      </c>
      <c r="N18" s="24" t="s">
        <v>100</v>
      </c>
      <c r="O18" s="35" t="s">
        <v>93</v>
      </c>
      <c r="P18" s="36" t="s">
        <v>93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58" t="s">
        <v>180</v>
      </c>
      <c r="AD18" s="2"/>
    </row>
    <row r="19" spans="1:30" ht="15.75" thickBot="1">
      <c r="A19" s="208"/>
      <c r="B19" s="95" t="s">
        <v>242</v>
      </c>
      <c r="C19" s="236"/>
      <c r="D19" s="236"/>
      <c r="E19" s="237"/>
      <c r="F19" s="72" t="s">
        <v>32</v>
      </c>
      <c r="G19" s="2"/>
      <c r="H19" s="2"/>
      <c r="I19" s="2"/>
      <c r="J19" s="106"/>
      <c r="K19" s="21" t="s">
        <v>60</v>
      </c>
      <c r="L19" s="20" t="s">
        <v>36</v>
      </c>
      <c r="M19" s="22" t="s">
        <v>36</v>
      </c>
      <c r="N19" s="28" t="s">
        <v>101</v>
      </c>
      <c r="O19" s="37" t="s">
        <v>102</v>
      </c>
      <c r="P19" s="38" t="s">
        <v>102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58" t="s">
        <v>162</v>
      </c>
      <c r="AD19" s="2"/>
    </row>
    <row r="20" spans="1:30" ht="15.75" thickBot="1">
      <c r="A20" s="208"/>
      <c r="B20" s="96" t="s">
        <v>139</v>
      </c>
      <c r="C20" s="238"/>
      <c r="D20" s="238"/>
      <c r="E20" s="239"/>
      <c r="F20" s="73" t="s">
        <v>32</v>
      </c>
      <c r="G20" s="101" t="s">
        <v>119</v>
      </c>
      <c r="H20" s="18">
        <f>H21-H23</f>
        <v>-200</v>
      </c>
      <c r="I20" s="19">
        <f>H21+H23</f>
        <v>200</v>
      </c>
      <c r="J20" s="104" t="s">
        <v>123</v>
      </c>
      <c r="K20" s="21" t="s">
        <v>61</v>
      </c>
      <c r="L20" s="32" t="s">
        <v>41</v>
      </c>
      <c r="M20" s="29" t="s">
        <v>41</v>
      </c>
      <c r="N20" s="25" t="s">
        <v>103</v>
      </c>
      <c r="O20" s="26" t="s">
        <v>38</v>
      </c>
      <c r="P20" s="27" t="s">
        <v>39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58" t="s">
        <v>201</v>
      </c>
      <c r="AD20" s="2"/>
    </row>
    <row r="21" spans="1:30" ht="15.75" thickBot="1">
      <c r="A21" s="208" t="s">
        <v>247</v>
      </c>
      <c r="B21" s="91" t="s">
        <v>137</v>
      </c>
      <c r="C21" s="224"/>
      <c r="D21" s="224"/>
      <c r="E21" s="225"/>
      <c r="F21" s="73" t="s">
        <v>32</v>
      </c>
      <c r="G21" s="6" t="s">
        <v>120</v>
      </c>
      <c r="H21" s="226">
        <v>0</v>
      </c>
      <c r="I21" s="227"/>
      <c r="J21" s="105" t="s">
        <v>32</v>
      </c>
      <c r="K21" s="21" t="s">
        <v>62</v>
      </c>
      <c r="L21" s="32" t="s">
        <v>41</v>
      </c>
      <c r="M21" s="29" t="s">
        <v>41</v>
      </c>
      <c r="N21" s="21" t="s">
        <v>104</v>
      </c>
      <c r="O21" s="35" t="s">
        <v>93</v>
      </c>
      <c r="P21" s="36" t="s">
        <v>89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58" t="s">
        <v>160</v>
      </c>
      <c r="AD21" s="2"/>
    </row>
    <row r="22" spans="1:30" ht="15.75" thickBot="1">
      <c r="A22" s="208"/>
      <c r="B22" s="92" t="s">
        <v>243</v>
      </c>
      <c r="C22" s="228"/>
      <c r="D22" s="228"/>
      <c r="E22" s="229"/>
      <c r="F22" s="72" t="s">
        <v>32</v>
      </c>
      <c r="G22" s="6" t="s">
        <v>124</v>
      </c>
      <c r="H22" s="8" t="s">
        <v>122</v>
      </c>
      <c r="I22" s="9">
        <v>2</v>
      </c>
      <c r="J22" s="105" t="s">
        <v>32</v>
      </c>
      <c r="K22" s="21" t="s">
        <v>63</v>
      </c>
      <c r="L22" s="32" t="s">
        <v>41</v>
      </c>
      <c r="M22" s="29" t="s">
        <v>45</v>
      </c>
      <c r="N22" s="21" t="s">
        <v>105</v>
      </c>
      <c r="O22" s="35" t="s">
        <v>93</v>
      </c>
      <c r="P22" s="36" t="s">
        <v>89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58" t="s">
        <v>199</v>
      </c>
      <c r="AD22" s="2"/>
    </row>
    <row r="23" spans="1:30" ht="15.75" thickBot="1">
      <c r="A23" s="208"/>
      <c r="B23" s="93" t="s">
        <v>140</v>
      </c>
      <c r="C23" s="230"/>
      <c r="D23" s="230"/>
      <c r="E23" s="231"/>
      <c r="F23" s="73" t="s">
        <v>32</v>
      </c>
      <c r="G23" s="65" t="s">
        <v>239</v>
      </c>
      <c r="H23" s="206">
        <f>I22*100</f>
        <v>200</v>
      </c>
      <c r="I23" s="207"/>
      <c r="J23" s="107" t="s">
        <v>35</v>
      </c>
      <c r="K23" s="21" t="s">
        <v>64</v>
      </c>
      <c r="L23" s="32" t="s">
        <v>41</v>
      </c>
      <c r="M23" s="29" t="s">
        <v>45</v>
      </c>
      <c r="N23" s="21" t="s">
        <v>106</v>
      </c>
      <c r="O23" s="35" t="s">
        <v>93</v>
      </c>
      <c r="P23" s="36" t="s">
        <v>89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58" t="s">
        <v>161</v>
      </c>
      <c r="AD23" s="2"/>
    </row>
    <row r="24" spans="1:30" ht="15.75" thickBot="1">
      <c r="A24" s="208" t="s">
        <v>245</v>
      </c>
      <c r="B24" s="83" t="s">
        <v>18</v>
      </c>
      <c r="C24" s="209"/>
      <c r="D24" s="209"/>
      <c r="E24" s="210"/>
      <c r="F24" s="72" t="s">
        <v>32</v>
      </c>
      <c r="G24" s="2"/>
      <c r="H24" s="2"/>
      <c r="I24" s="2"/>
      <c r="J24" s="106"/>
      <c r="K24" s="21" t="s">
        <v>65</v>
      </c>
      <c r="L24" s="32" t="s">
        <v>45</v>
      </c>
      <c r="M24" s="29" t="s">
        <v>45</v>
      </c>
      <c r="N24" s="21" t="s">
        <v>107</v>
      </c>
      <c r="O24" s="35" t="s">
        <v>102</v>
      </c>
      <c r="P24" s="36" t="s">
        <v>93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58" t="s">
        <v>200</v>
      </c>
      <c r="AD24" s="2"/>
    </row>
    <row r="25" spans="1:30" ht="15.75" thickBot="1">
      <c r="A25" s="208"/>
      <c r="B25" s="84" t="s">
        <v>19</v>
      </c>
      <c r="C25" s="211"/>
      <c r="D25" s="211"/>
      <c r="E25" s="212"/>
      <c r="F25" s="72" t="s">
        <v>32</v>
      </c>
      <c r="G25" s="5" t="s">
        <v>251</v>
      </c>
      <c r="H25" s="71">
        <v>0</v>
      </c>
      <c r="I25" s="70">
        <v>1</v>
      </c>
      <c r="J25" s="105" t="s">
        <v>32</v>
      </c>
      <c r="K25" s="23" t="s">
        <v>66</v>
      </c>
      <c r="L25" s="33" t="s">
        <v>45</v>
      </c>
      <c r="M25" s="34" t="s">
        <v>55</v>
      </c>
      <c r="N25" s="21" t="s">
        <v>108</v>
      </c>
      <c r="O25" s="35" t="s">
        <v>102</v>
      </c>
      <c r="P25" s="36" t="s">
        <v>93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58" t="s">
        <v>184</v>
      </c>
      <c r="AD25" s="2"/>
    </row>
    <row r="26" spans="1:30" ht="15.75" thickBot="1">
      <c r="A26" s="208"/>
      <c r="B26" s="85" t="s">
        <v>16</v>
      </c>
      <c r="C26" s="213"/>
      <c r="D26" s="213"/>
      <c r="E26" s="214"/>
      <c r="F26" s="72" t="s">
        <v>32</v>
      </c>
      <c r="G26" s="102" t="s">
        <v>252</v>
      </c>
      <c r="H26" s="215" t="e">
        <f>SUM(H29:H33)</f>
        <v>#DIV/0!</v>
      </c>
      <c r="I26" s="216"/>
      <c r="J26" s="104" t="s">
        <v>123</v>
      </c>
      <c r="K26" s="25" t="s">
        <v>67</v>
      </c>
      <c r="L26" s="26" t="s">
        <v>38</v>
      </c>
      <c r="M26" s="27" t="s">
        <v>39</v>
      </c>
      <c r="N26" s="21" t="s">
        <v>108</v>
      </c>
      <c r="O26" s="35" t="s">
        <v>102</v>
      </c>
      <c r="P26" s="36" t="s">
        <v>93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58" t="s">
        <v>153</v>
      </c>
      <c r="AD26" s="2"/>
    </row>
    <row r="27" spans="1:30" ht="15.75" thickBot="1">
      <c r="A27" s="208"/>
      <c r="B27" s="85" t="s">
        <v>17</v>
      </c>
      <c r="C27" s="217" t="e">
        <f>H9</f>
        <v>#DIV/0!</v>
      </c>
      <c r="D27" s="217"/>
      <c r="E27" s="218"/>
      <c r="F27" s="74" t="s">
        <v>35</v>
      </c>
      <c r="G27" s="6" t="s">
        <v>147</v>
      </c>
      <c r="H27" s="219" t="e">
        <f>(H26*I25)/H25</f>
        <v>#DIV/0!</v>
      </c>
      <c r="I27" s="220"/>
      <c r="J27" s="107" t="s">
        <v>35</v>
      </c>
      <c r="K27" s="21" t="s">
        <v>68</v>
      </c>
      <c r="L27" s="32" t="s">
        <v>69</v>
      </c>
      <c r="M27" s="29" t="s">
        <v>69</v>
      </c>
      <c r="N27" s="21" t="s">
        <v>109</v>
      </c>
      <c r="O27" s="35" t="s">
        <v>110</v>
      </c>
      <c r="P27" s="36" t="s">
        <v>102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58" t="s">
        <v>192</v>
      </c>
      <c r="AD27" s="2"/>
    </row>
    <row r="28" spans="1:30" ht="15.75" thickBot="1">
      <c r="A28" s="208"/>
      <c r="B28" s="86" t="s">
        <v>21</v>
      </c>
      <c r="C28" s="221">
        <f>H20</f>
        <v>-200</v>
      </c>
      <c r="D28" s="221"/>
      <c r="E28" s="87" t="s">
        <v>36</v>
      </c>
      <c r="F28" s="74" t="s">
        <v>35</v>
      </c>
      <c r="G28" s="6" t="s">
        <v>145</v>
      </c>
      <c r="H28" s="222">
        <v>0</v>
      </c>
      <c r="I28" s="223"/>
      <c r="J28" s="105" t="s">
        <v>32</v>
      </c>
      <c r="K28" s="21" t="s">
        <v>70</v>
      </c>
      <c r="L28" s="32" t="s">
        <v>69</v>
      </c>
      <c r="M28" s="29" t="s">
        <v>69</v>
      </c>
      <c r="N28" s="23" t="s">
        <v>111</v>
      </c>
      <c r="O28" s="37" t="s">
        <v>112</v>
      </c>
      <c r="P28" s="38" t="s">
        <v>110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58" t="s">
        <v>185</v>
      </c>
      <c r="AD28" s="2"/>
    </row>
    <row r="29" spans="1:30" ht="15.75" thickBot="1">
      <c r="A29" s="208"/>
      <c r="B29" s="85" t="s">
        <v>22</v>
      </c>
      <c r="C29" s="188"/>
      <c r="D29" s="188"/>
      <c r="E29" s="189"/>
      <c r="F29" s="73" t="s">
        <v>32</v>
      </c>
      <c r="G29" s="40" t="s">
        <v>148</v>
      </c>
      <c r="H29" s="190" t="e">
        <f>(H28*H9)/60</f>
        <v>#DIV/0!</v>
      </c>
      <c r="I29" s="191"/>
      <c r="J29" s="104" t="s">
        <v>123</v>
      </c>
      <c r="K29" s="21" t="s">
        <v>71</v>
      </c>
      <c r="L29" s="32" t="s">
        <v>72</v>
      </c>
      <c r="M29" s="29" t="s">
        <v>72</v>
      </c>
      <c r="N29" s="25" t="s">
        <v>113</v>
      </c>
      <c r="O29" s="26" t="s">
        <v>38</v>
      </c>
      <c r="P29" s="27" t="s">
        <v>39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58" t="s">
        <v>186</v>
      </c>
      <c r="AD29" s="2"/>
    </row>
    <row r="30" spans="1:30" ht="15.75" thickBot="1">
      <c r="A30" s="208"/>
      <c r="B30" s="86" t="s">
        <v>144</v>
      </c>
      <c r="C30" s="88"/>
      <c r="D30" s="192">
        <f>C30</f>
        <v>0</v>
      </c>
      <c r="E30" s="193"/>
      <c r="F30" s="73" t="s">
        <v>32</v>
      </c>
      <c r="G30" s="40" t="s">
        <v>149</v>
      </c>
      <c r="H30" s="194" t="e">
        <f>H29*10%</f>
        <v>#DIV/0!</v>
      </c>
      <c r="I30" s="195"/>
      <c r="J30" s="104" t="s">
        <v>123</v>
      </c>
      <c r="K30" s="21" t="s">
        <v>73</v>
      </c>
      <c r="L30" s="32" t="s">
        <v>72</v>
      </c>
      <c r="M30" s="29" t="s">
        <v>72</v>
      </c>
      <c r="N30" s="21" t="s">
        <v>114</v>
      </c>
      <c r="O30" s="32" t="s">
        <v>45</v>
      </c>
      <c r="P30" s="29" t="s">
        <v>55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58" t="s">
        <v>187</v>
      </c>
      <c r="AD30" s="2"/>
    </row>
    <row r="31" spans="1:30" ht="15.75" thickBot="1">
      <c r="A31" s="208"/>
      <c r="B31" s="85" t="s">
        <v>235</v>
      </c>
      <c r="C31" s="196" t="e">
        <f>H26</f>
        <v>#DIV/0!</v>
      </c>
      <c r="D31" s="196"/>
      <c r="E31" s="197"/>
      <c r="F31" s="74" t="s">
        <v>35</v>
      </c>
      <c r="G31" s="40" t="s">
        <v>150</v>
      </c>
      <c r="H31" s="194" t="e">
        <f>(H28*H13)/60</f>
        <v>#DIV/0!</v>
      </c>
      <c r="I31" s="195"/>
      <c r="J31" s="104" t="s">
        <v>123</v>
      </c>
      <c r="K31" s="21" t="s">
        <v>74</v>
      </c>
      <c r="L31" s="32" t="s">
        <v>72</v>
      </c>
      <c r="M31" s="29" t="s">
        <v>72</v>
      </c>
      <c r="N31" s="21" t="s">
        <v>115</v>
      </c>
      <c r="O31" s="32" t="s">
        <v>45</v>
      </c>
      <c r="P31" s="29" t="s">
        <v>55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58" t="s">
        <v>188</v>
      </c>
      <c r="AD31" s="2"/>
    </row>
    <row r="32" spans="1:30" ht="15.75" thickBot="1">
      <c r="A32" s="208"/>
      <c r="B32" s="89" t="s">
        <v>228</v>
      </c>
      <c r="C32" s="198" t="e">
        <f>(H26/H28)*60</f>
        <v>#DIV/0!</v>
      </c>
      <c r="D32" s="198"/>
      <c r="E32" s="199"/>
      <c r="F32" s="74" t="s">
        <v>35</v>
      </c>
      <c r="G32" s="40" t="s">
        <v>151</v>
      </c>
      <c r="H32" s="200">
        <f>H28/2</f>
        <v>0</v>
      </c>
      <c r="I32" s="201"/>
      <c r="J32" s="104" t="s">
        <v>123</v>
      </c>
      <c r="K32" s="21" t="s">
        <v>75</v>
      </c>
      <c r="L32" s="32" t="s">
        <v>76</v>
      </c>
      <c r="M32" s="29" t="s">
        <v>76</v>
      </c>
      <c r="N32" s="21" t="s">
        <v>116</v>
      </c>
      <c r="O32" s="32" t="s">
        <v>45</v>
      </c>
      <c r="P32" s="29" t="s">
        <v>55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58" t="s">
        <v>154</v>
      </c>
      <c r="AD32" s="2"/>
    </row>
    <row r="33" spans="1:30" ht="15.75" thickBot="1">
      <c r="A33" s="208"/>
      <c r="B33" s="90" t="s">
        <v>23</v>
      </c>
      <c r="C33" s="202">
        <v>1</v>
      </c>
      <c r="D33" s="202"/>
      <c r="E33" s="203"/>
      <c r="F33" s="73" t="s">
        <v>32</v>
      </c>
      <c r="G33" s="7" t="s">
        <v>152</v>
      </c>
      <c r="H33" s="234">
        <v>0</v>
      </c>
      <c r="I33" s="235"/>
      <c r="J33" s="105" t="s">
        <v>32</v>
      </c>
      <c r="K33" s="21" t="s">
        <v>77</v>
      </c>
      <c r="L33" s="32" t="s">
        <v>72</v>
      </c>
      <c r="M33" s="29" t="s">
        <v>72</v>
      </c>
      <c r="N33" s="21" t="s">
        <v>117</v>
      </c>
      <c r="O33" s="32" t="s">
        <v>55</v>
      </c>
      <c r="P33" s="29" t="s">
        <v>55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58" t="s">
        <v>193</v>
      </c>
      <c r="AD33" s="2"/>
    </row>
    <row r="34" spans="1:30">
      <c r="B34" s="2"/>
      <c r="C34" s="2"/>
      <c r="D34" s="2"/>
      <c r="E34" s="2"/>
      <c r="F34" s="2"/>
      <c r="G34" s="112" t="s">
        <v>253</v>
      </c>
      <c r="H34" s="110">
        <v>3.7850000000000001</v>
      </c>
      <c r="I34" s="111" t="e">
        <f>H26/H34</f>
        <v>#DIV/0!</v>
      </c>
      <c r="J34" s="108"/>
      <c r="K34" s="21" t="s">
        <v>78</v>
      </c>
      <c r="L34" s="32" t="s">
        <v>72</v>
      </c>
      <c r="M34" s="29" t="s">
        <v>72</v>
      </c>
      <c r="N34" s="21" t="s">
        <v>118</v>
      </c>
      <c r="O34" s="32" t="s">
        <v>55</v>
      </c>
      <c r="P34" s="29" t="s">
        <v>56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58" t="s">
        <v>158</v>
      </c>
      <c r="AD34" s="2"/>
    </row>
    <row r="35" spans="1:30" ht="15.75" thickBot="1">
      <c r="B35" s="2"/>
      <c r="C35" s="2"/>
      <c r="D35" s="2"/>
      <c r="E35" s="2"/>
      <c r="F35" s="2"/>
      <c r="G35" s="2"/>
      <c r="H35" s="2"/>
      <c r="I35" s="2"/>
      <c r="J35" s="108"/>
      <c r="K35" s="23" t="s">
        <v>79</v>
      </c>
      <c r="L35" s="33" t="s">
        <v>76</v>
      </c>
      <c r="M35" s="34" t="s">
        <v>76</v>
      </c>
      <c r="N35" s="177"/>
      <c r="O35" s="178"/>
      <c r="P35" s="179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58" t="s">
        <v>197</v>
      </c>
      <c r="AD35" s="2"/>
    </row>
    <row r="36" spans="1:30">
      <c r="B36" s="2"/>
      <c r="C36" s="2"/>
      <c r="D36" s="2"/>
      <c r="E36" s="2"/>
      <c r="F36" s="2"/>
      <c r="G36" s="2"/>
      <c r="H36" s="2"/>
      <c r="I36" s="2"/>
      <c r="J36" s="108"/>
      <c r="K36" s="187"/>
      <c r="L36" s="187"/>
      <c r="M36" s="187"/>
      <c r="N36" s="13"/>
      <c r="O36" s="13"/>
      <c r="P36" s="13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58" t="s">
        <v>176</v>
      </c>
      <c r="AD36" s="2"/>
    </row>
    <row r="37" spans="1:30">
      <c r="B37" s="2"/>
      <c r="C37" s="2"/>
      <c r="D37" s="2"/>
      <c r="E37" s="2"/>
      <c r="F37" s="2"/>
      <c r="G37" s="2"/>
      <c r="H37" s="2"/>
      <c r="I37" s="2"/>
      <c r="J37" s="108"/>
      <c r="K37" s="187"/>
      <c r="L37" s="187"/>
      <c r="M37" s="187"/>
      <c r="N37" s="14"/>
      <c r="O37" s="14"/>
      <c r="P37" s="14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58" t="s">
        <v>181</v>
      </c>
      <c r="AD37" s="2"/>
    </row>
    <row r="38" spans="1:30">
      <c r="B38" s="2"/>
      <c r="C38" s="2"/>
      <c r="D38" s="2"/>
      <c r="E38" s="2"/>
      <c r="F38" s="2"/>
      <c r="G38" s="2"/>
      <c r="H38" s="2"/>
      <c r="I38" s="2"/>
      <c r="J38" s="108"/>
      <c r="K38" s="13"/>
      <c r="L38" s="13"/>
      <c r="M38" s="13"/>
      <c r="N38" s="13"/>
      <c r="O38" s="13"/>
      <c r="P38" s="13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58" t="s">
        <v>159</v>
      </c>
      <c r="AD38" s="2"/>
    </row>
    <row r="39" spans="1:30">
      <c r="B39" s="2"/>
      <c r="C39" s="2"/>
      <c r="D39" s="2"/>
      <c r="E39" s="2"/>
      <c r="F39" s="2"/>
      <c r="G39" s="2"/>
      <c r="H39" s="2"/>
      <c r="I39" s="2"/>
      <c r="J39" s="108"/>
      <c r="K39" s="14"/>
      <c r="L39" s="14"/>
      <c r="M39" s="14"/>
      <c r="N39" s="13"/>
      <c r="O39" s="13"/>
      <c r="P39" s="13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58" t="s">
        <v>198</v>
      </c>
      <c r="AD39" s="2"/>
    </row>
    <row r="40" spans="1:30">
      <c r="B40" s="2"/>
      <c r="C40" s="2"/>
      <c r="D40" s="2"/>
      <c r="E40" s="2"/>
      <c r="F40" s="2"/>
      <c r="G40" s="2"/>
      <c r="H40" s="2"/>
      <c r="I40" s="2"/>
      <c r="J40" s="108"/>
      <c r="K40" s="13"/>
      <c r="L40" s="13"/>
      <c r="M40" s="13"/>
      <c r="N40" s="14"/>
      <c r="O40" s="14"/>
      <c r="P40" s="14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58" t="s">
        <v>178</v>
      </c>
      <c r="AD40" s="2"/>
    </row>
    <row r="41" spans="1:30">
      <c r="B41" s="2"/>
      <c r="C41" s="2"/>
      <c r="D41" s="2"/>
      <c r="E41" s="2"/>
      <c r="F41" s="2"/>
      <c r="G41" s="2"/>
      <c r="H41" s="2"/>
      <c r="I41" s="2"/>
      <c r="J41" s="108"/>
      <c r="K41" s="13"/>
      <c r="L41" s="13"/>
      <c r="M41" s="13"/>
      <c r="N41" s="14"/>
      <c r="O41" s="14"/>
      <c r="P41" s="14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58" t="s">
        <v>179</v>
      </c>
      <c r="AD41" s="2"/>
    </row>
    <row r="42" spans="1:30">
      <c r="B42" s="2"/>
      <c r="C42" s="2"/>
      <c r="D42" s="2"/>
      <c r="E42" s="2"/>
      <c r="F42" s="2"/>
      <c r="G42" s="2"/>
      <c r="H42" s="2"/>
      <c r="I42" s="2"/>
      <c r="J42" s="108"/>
      <c r="K42" s="14"/>
      <c r="L42" s="14"/>
      <c r="M42" s="14"/>
      <c r="N42" s="14"/>
      <c r="O42" s="14"/>
      <c r="P42" s="14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58" t="s">
        <v>182</v>
      </c>
      <c r="AD42" s="2"/>
    </row>
    <row r="43" spans="1:30">
      <c r="B43" s="2"/>
      <c r="C43" s="2"/>
      <c r="D43" s="2"/>
      <c r="E43" s="2"/>
      <c r="F43" s="2"/>
      <c r="G43" s="2"/>
      <c r="H43" s="2"/>
      <c r="I43" s="2"/>
      <c r="J43" s="108"/>
      <c r="K43" s="14"/>
      <c r="L43" s="14"/>
      <c r="M43" s="14"/>
      <c r="N43" s="14"/>
      <c r="O43" s="14"/>
      <c r="P43" s="14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58" t="s">
        <v>183</v>
      </c>
      <c r="AD43" s="2"/>
    </row>
    <row r="44" spans="1:30">
      <c r="B44" s="2"/>
      <c r="C44" s="2"/>
      <c r="D44" s="2"/>
      <c r="E44" s="2"/>
      <c r="F44" s="2"/>
      <c r="G44" s="2"/>
      <c r="H44" s="2"/>
      <c r="I44" s="2"/>
      <c r="J44" s="108"/>
      <c r="K44" s="14"/>
      <c r="L44" s="14"/>
      <c r="M44" s="14"/>
      <c r="N44" s="14"/>
      <c r="O44" s="14"/>
      <c r="P44" s="14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58" t="s">
        <v>175</v>
      </c>
      <c r="AD44" s="2"/>
    </row>
    <row r="45" spans="1:30">
      <c r="B45" s="2"/>
      <c r="C45" s="2"/>
      <c r="D45" s="2"/>
      <c r="E45" s="2"/>
      <c r="F45" s="2"/>
      <c r="G45" s="2"/>
      <c r="H45" s="2"/>
      <c r="I45" s="2"/>
      <c r="J45" s="108"/>
      <c r="K45" s="14"/>
      <c r="L45" s="14"/>
      <c r="M45" s="14"/>
      <c r="N45" s="14"/>
      <c r="O45" s="14"/>
      <c r="P45" s="14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58" t="s">
        <v>174</v>
      </c>
      <c r="AD45" s="2"/>
    </row>
    <row r="46" spans="1:30">
      <c r="B46" s="2"/>
      <c r="C46" s="2"/>
      <c r="D46" s="2"/>
      <c r="E46" s="2"/>
      <c r="F46" s="2"/>
      <c r="G46" s="2"/>
      <c r="H46" s="2"/>
      <c r="I46" s="2"/>
      <c r="J46" s="108"/>
      <c r="K46" s="14"/>
      <c r="L46" s="14"/>
      <c r="M46" s="14"/>
      <c r="N46" s="14"/>
      <c r="O46" s="14"/>
      <c r="P46" s="14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58" t="s">
        <v>163</v>
      </c>
      <c r="AD46" s="2"/>
    </row>
    <row r="47" spans="1:30">
      <c r="B47" s="2"/>
      <c r="C47" s="2"/>
      <c r="D47" s="2"/>
      <c r="E47" s="2"/>
      <c r="F47" s="2"/>
      <c r="G47" s="2"/>
      <c r="H47" s="2"/>
      <c r="I47" s="2"/>
      <c r="J47" s="108"/>
      <c r="K47" s="14"/>
      <c r="L47" s="14"/>
      <c r="M47" s="14"/>
      <c r="N47" s="14"/>
      <c r="O47" s="14"/>
      <c r="P47" s="14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58" t="s">
        <v>202</v>
      </c>
      <c r="AD47" s="2"/>
    </row>
    <row r="48" spans="1:30">
      <c r="B48" s="2"/>
      <c r="C48" s="2"/>
      <c r="D48" s="2"/>
      <c r="E48" s="2"/>
      <c r="F48" s="2"/>
      <c r="G48" s="2"/>
      <c r="H48" s="2"/>
      <c r="I48" s="2"/>
      <c r="J48" s="108"/>
      <c r="K48" s="14"/>
      <c r="L48" s="14"/>
      <c r="M48" s="14"/>
      <c r="N48" s="14"/>
      <c r="O48" s="14"/>
      <c r="P48" s="14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58" t="s">
        <v>209</v>
      </c>
      <c r="AD48" s="2"/>
    </row>
    <row r="49" spans="2:30">
      <c r="B49" s="2"/>
      <c r="C49" s="2"/>
      <c r="D49" s="2"/>
      <c r="E49" s="2"/>
      <c r="F49" s="2"/>
      <c r="G49" s="2"/>
      <c r="H49" s="2"/>
      <c r="I49" s="2"/>
      <c r="J49" s="108"/>
      <c r="K49" s="14"/>
      <c r="L49" s="14"/>
      <c r="M49" s="14"/>
      <c r="N49" s="14"/>
      <c r="O49" s="14"/>
      <c r="P49" s="14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58" t="s">
        <v>166</v>
      </c>
      <c r="AD49" s="2"/>
    </row>
    <row r="50" spans="2:30">
      <c r="B50" s="2"/>
      <c r="C50" s="2"/>
      <c r="D50" s="2"/>
      <c r="E50" s="2"/>
      <c r="F50" s="2"/>
      <c r="G50" s="2"/>
      <c r="H50" s="2"/>
      <c r="I50" s="2"/>
      <c r="J50" s="108"/>
      <c r="K50" s="14"/>
      <c r="L50" s="14"/>
      <c r="M50" s="14"/>
      <c r="N50" s="14"/>
      <c r="O50" s="14"/>
      <c r="P50" s="14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58" t="s">
        <v>205</v>
      </c>
      <c r="AD50" s="2"/>
    </row>
    <row r="51" spans="2:30">
      <c r="B51" s="2"/>
      <c r="C51" s="2"/>
      <c r="D51" s="2"/>
      <c r="E51" s="2"/>
      <c r="F51" s="2"/>
      <c r="G51" s="2"/>
      <c r="H51" s="2"/>
      <c r="I51" s="2"/>
      <c r="J51" s="108"/>
      <c r="K51" s="14"/>
      <c r="L51" s="14"/>
      <c r="M51" s="14"/>
      <c r="N51" s="14"/>
      <c r="O51" s="14"/>
      <c r="P51" s="14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58" t="s">
        <v>170</v>
      </c>
      <c r="AD51" s="2"/>
    </row>
    <row r="52" spans="2:30">
      <c r="B52" s="2"/>
      <c r="C52" s="2"/>
      <c r="D52" s="2"/>
      <c r="E52" s="2"/>
      <c r="F52" s="2"/>
      <c r="G52" s="2"/>
      <c r="H52" s="2"/>
      <c r="I52" s="2"/>
      <c r="J52" s="108"/>
      <c r="K52" s="14"/>
      <c r="L52" s="14"/>
      <c r="M52" s="14"/>
      <c r="N52" s="14"/>
      <c r="O52" s="14"/>
      <c r="P52" s="14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58" t="s">
        <v>171</v>
      </c>
      <c r="AD52" s="2"/>
    </row>
    <row r="53" spans="2:30">
      <c r="B53" s="2"/>
      <c r="C53" s="2"/>
      <c r="D53" s="2"/>
      <c r="E53" s="2"/>
      <c r="F53" s="2"/>
      <c r="G53" s="2"/>
      <c r="H53" s="2"/>
      <c r="I53" s="2"/>
      <c r="J53" s="108"/>
      <c r="K53" s="14"/>
      <c r="L53" s="14"/>
      <c r="M53" s="14"/>
      <c r="N53" s="14"/>
      <c r="O53" s="14"/>
      <c r="P53" s="14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58" t="s">
        <v>172</v>
      </c>
      <c r="AD53" s="2"/>
    </row>
    <row r="54" spans="2:30">
      <c r="B54" s="2"/>
      <c r="C54" s="2"/>
      <c r="D54" s="2"/>
      <c r="E54" s="2"/>
      <c r="F54" s="2"/>
      <c r="G54" s="2"/>
      <c r="H54" s="2"/>
      <c r="I54" s="2"/>
      <c r="J54" s="108"/>
      <c r="K54" s="14"/>
      <c r="L54" s="14"/>
      <c r="M54" s="14"/>
      <c r="N54" s="14"/>
      <c r="O54" s="14"/>
      <c r="P54" s="14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58" t="s">
        <v>169</v>
      </c>
      <c r="AD54" s="2"/>
    </row>
    <row r="55" spans="2:30">
      <c r="B55" s="2"/>
      <c r="C55" s="2"/>
      <c r="D55" s="2"/>
      <c r="E55" s="2"/>
      <c r="F55" s="2"/>
      <c r="G55" s="2"/>
      <c r="H55" s="2"/>
      <c r="I55" s="2"/>
      <c r="J55" s="108"/>
      <c r="K55" s="14"/>
      <c r="L55" s="14"/>
      <c r="M55" s="14"/>
      <c r="N55" s="14"/>
      <c r="O55" s="14"/>
      <c r="P55" s="14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58" t="s">
        <v>165</v>
      </c>
      <c r="AD55" s="2"/>
    </row>
    <row r="56" spans="2:30">
      <c r="B56" s="2"/>
      <c r="C56" s="2"/>
      <c r="D56" s="2"/>
      <c r="E56" s="2"/>
      <c r="F56" s="2"/>
      <c r="G56" s="2"/>
      <c r="H56" s="2"/>
      <c r="I56" s="2"/>
      <c r="J56" s="108"/>
      <c r="K56" s="14"/>
      <c r="L56" s="14"/>
      <c r="M56" s="14"/>
      <c r="N56" s="14"/>
      <c r="O56" s="14"/>
      <c r="P56" s="14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58" t="s">
        <v>204</v>
      </c>
      <c r="AD56" s="2"/>
    </row>
    <row r="57" spans="2:30">
      <c r="B57" s="2"/>
      <c r="C57" s="2"/>
      <c r="D57" s="2"/>
      <c r="E57" s="2"/>
      <c r="F57" s="2"/>
      <c r="G57" s="2"/>
      <c r="H57" s="2"/>
      <c r="I57" s="2"/>
      <c r="J57" s="108"/>
      <c r="K57" s="14"/>
      <c r="L57" s="14"/>
      <c r="M57" s="14"/>
      <c r="N57" s="14"/>
      <c r="O57" s="14"/>
      <c r="P57" s="14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58" t="s">
        <v>191</v>
      </c>
      <c r="AD57" s="2"/>
    </row>
    <row r="58" spans="2:30">
      <c r="B58" s="2"/>
      <c r="C58" s="2"/>
      <c r="D58" s="2"/>
      <c r="E58" s="2"/>
      <c r="F58" s="2"/>
      <c r="G58" s="2"/>
      <c r="H58" s="2"/>
      <c r="I58" s="2"/>
      <c r="J58" s="108"/>
      <c r="K58" s="14"/>
      <c r="L58" s="14"/>
      <c r="M58" s="14"/>
      <c r="N58" s="14"/>
      <c r="O58" s="14"/>
      <c r="P58" s="14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58" t="s">
        <v>208</v>
      </c>
      <c r="AD58" s="2"/>
    </row>
    <row r="59" spans="2:30">
      <c r="B59" s="2"/>
      <c r="C59" s="2"/>
      <c r="D59" s="2"/>
      <c r="E59" s="2"/>
      <c r="F59" s="2"/>
      <c r="G59" s="2"/>
      <c r="H59" s="2"/>
      <c r="I59" s="2"/>
      <c r="J59" s="108"/>
      <c r="K59" s="14"/>
      <c r="L59" s="14"/>
      <c r="M59" s="14"/>
      <c r="N59" s="14"/>
      <c r="O59" s="14"/>
      <c r="P59" s="14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78"/>
      <c r="AD59" s="2"/>
    </row>
    <row r="60" spans="2:30">
      <c r="B60" s="2"/>
      <c r="C60" s="2"/>
      <c r="D60" s="2"/>
      <c r="E60" s="2"/>
      <c r="F60" s="2"/>
      <c r="G60" s="2"/>
      <c r="H60" s="2"/>
      <c r="I60" s="2"/>
      <c r="J60" s="108"/>
      <c r="K60" s="14"/>
      <c r="L60" s="14"/>
      <c r="M60" s="14"/>
      <c r="N60" s="14"/>
      <c r="O60" s="14"/>
      <c r="P60" s="14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79"/>
      <c r="AD60" s="2"/>
    </row>
    <row r="61" spans="2:30">
      <c r="B61" s="2"/>
      <c r="C61" s="2"/>
      <c r="D61" s="2"/>
      <c r="E61" s="2"/>
      <c r="F61" s="2"/>
      <c r="G61" s="2"/>
      <c r="H61" s="2"/>
      <c r="I61" s="2"/>
      <c r="J61" s="108"/>
      <c r="K61" s="14"/>
      <c r="L61" s="14"/>
      <c r="M61" s="14"/>
      <c r="N61" s="14"/>
      <c r="O61" s="14"/>
      <c r="P61" s="14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2:30">
      <c r="B62" s="2"/>
      <c r="C62" s="2"/>
      <c r="D62" s="2"/>
      <c r="E62" s="2"/>
      <c r="F62" s="2"/>
    </row>
    <row r="63" spans="2:30">
      <c r="B63" s="2"/>
      <c r="C63" s="2"/>
      <c r="D63" s="2"/>
      <c r="E63" s="2"/>
      <c r="F63" s="2"/>
    </row>
    <row r="64" spans="2:30">
      <c r="B64" s="2"/>
      <c r="C64" s="2"/>
      <c r="D64" s="2"/>
      <c r="E64" s="2"/>
      <c r="F64" s="2"/>
    </row>
    <row r="65" spans="2:6">
      <c r="B65" s="2"/>
      <c r="C65" s="2"/>
      <c r="D65" s="2"/>
      <c r="E65" s="2"/>
      <c r="F65" s="2"/>
    </row>
  </sheetData>
  <mergeCells count="62">
    <mergeCell ref="F1:G1"/>
    <mergeCell ref="K1:P1"/>
    <mergeCell ref="R1:AA1"/>
    <mergeCell ref="R2:S7"/>
    <mergeCell ref="T2:U2"/>
    <mergeCell ref="V2:Y2"/>
    <mergeCell ref="I3:I4"/>
    <mergeCell ref="T3:T4"/>
    <mergeCell ref="V3:W3"/>
    <mergeCell ref="X3:Y3"/>
    <mergeCell ref="A9:A12"/>
    <mergeCell ref="C9:E9"/>
    <mergeCell ref="C10:E10"/>
    <mergeCell ref="H10:I10"/>
    <mergeCell ref="C11:E11"/>
    <mergeCell ref="H11:I11"/>
    <mergeCell ref="C12:E12"/>
    <mergeCell ref="H12:I12"/>
    <mergeCell ref="A13:A17"/>
    <mergeCell ref="C13:E13"/>
    <mergeCell ref="C14:E14"/>
    <mergeCell ref="H14:I14"/>
    <mergeCell ref="C15:E15"/>
    <mergeCell ref="H15:I15"/>
    <mergeCell ref="C16:E16"/>
    <mergeCell ref="C17:E17"/>
    <mergeCell ref="H17:I17"/>
    <mergeCell ref="A21:A23"/>
    <mergeCell ref="C21:E21"/>
    <mergeCell ref="H21:I21"/>
    <mergeCell ref="C22:E22"/>
    <mergeCell ref="C23:E23"/>
    <mergeCell ref="A18:A20"/>
    <mergeCell ref="C18:E18"/>
    <mergeCell ref="H18:I18"/>
    <mergeCell ref="C19:E19"/>
    <mergeCell ref="C20:E20"/>
    <mergeCell ref="A24:A33"/>
    <mergeCell ref="C24:E24"/>
    <mergeCell ref="C25:E25"/>
    <mergeCell ref="C26:E26"/>
    <mergeCell ref="H26:I26"/>
    <mergeCell ref="C27:E27"/>
    <mergeCell ref="H27:I27"/>
    <mergeCell ref="C28:D28"/>
    <mergeCell ref="H28:I28"/>
    <mergeCell ref="K37:M37"/>
    <mergeCell ref="Z2:Z7"/>
    <mergeCell ref="C32:E32"/>
    <mergeCell ref="H32:I32"/>
    <mergeCell ref="C33:E33"/>
    <mergeCell ref="H33:I33"/>
    <mergeCell ref="N35:P35"/>
    <mergeCell ref="K36:M36"/>
    <mergeCell ref="C29:E29"/>
    <mergeCell ref="H29:I29"/>
    <mergeCell ref="D30:E30"/>
    <mergeCell ref="H30:I30"/>
    <mergeCell ref="C31:E31"/>
    <mergeCell ref="H31:I31"/>
    <mergeCell ref="H23:I23"/>
    <mergeCell ref="A8:E8"/>
  </mergeCells>
  <conditionalFormatting sqref="H22">
    <cfRule type="cellIs" dxfId="7" priority="3" operator="equal">
      <formula>"+"</formula>
    </cfRule>
    <cfRule type="cellIs" dxfId="6" priority="4" operator="equal">
      <formula>"-"</formula>
    </cfRule>
  </conditionalFormatting>
  <conditionalFormatting sqref="H27:I27">
    <cfRule type="cellIs" dxfId="5" priority="1" operator="greaterThan">
      <formula>1</formula>
    </cfRule>
    <cfRule type="cellIs" dxfId="4" priority="2" operator="less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65"/>
  <sheetViews>
    <sheetView zoomScale="70" zoomScaleNormal="70" workbookViewId="0">
      <selection activeCell="J1" sqref="J1"/>
    </sheetView>
  </sheetViews>
  <sheetFormatPr defaultRowHeight="15"/>
  <cols>
    <col min="1" max="1" width="5" style="2" customWidth="1"/>
    <col min="2" max="2" width="43.42578125" bestFit="1" customWidth="1"/>
    <col min="3" max="3" width="12.5703125" bestFit="1" customWidth="1"/>
    <col min="4" max="4" width="24.28515625" bestFit="1" customWidth="1"/>
    <col min="5" max="5" width="6.42578125" bestFit="1" customWidth="1"/>
    <col min="6" max="6" width="4.5703125" bestFit="1" customWidth="1"/>
    <col min="7" max="7" width="41.140625" bestFit="1" customWidth="1"/>
    <col min="8" max="8" width="6.28515625" bestFit="1" customWidth="1"/>
    <col min="9" max="9" width="14.85546875" bestFit="1" customWidth="1"/>
    <col min="10" max="10" width="3.85546875" style="109" bestFit="1" customWidth="1"/>
    <col min="11" max="11" width="20" style="15" bestFit="1" customWidth="1"/>
    <col min="12" max="13" width="7.85546875" style="15" bestFit="1" customWidth="1"/>
    <col min="14" max="14" width="21.140625" style="15" bestFit="1" customWidth="1"/>
    <col min="15" max="16" width="7.85546875" style="15" bestFit="1" customWidth="1"/>
    <col min="17" max="17" width="4.5703125" bestFit="1" customWidth="1"/>
    <col min="20" max="20" width="8.140625" bestFit="1" customWidth="1"/>
    <col min="21" max="21" width="10.28515625" bestFit="1" customWidth="1"/>
    <col min="22" max="22" width="8.140625" bestFit="1" customWidth="1"/>
    <col min="23" max="23" width="6.7109375" bestFit="1" customWidth="1"/>
    <col min="24" max="24" width="8.140625" bestFit="1" customWidth="1"/>
    <col min="25" max="25" width="6.7109375" bestFit="1" customWidth="1"/>
    <col min="26" max="26" width="22.85546875" customWidth="1"/>
    <col min="27" max="27" width="22.5703125" bestFit="1" customWidth="1"/>
    <col min="28" max="28" width="3.85546875" bestFit="1" customWidth="1"/>
    <col min="29" max="29" width="73.85546875" customWidth="1"/>
  </cols>
  <sheetData>
    <row r="1" spans="1:30" ht="215.25" customHeight="1" thickBot="1">
      <c r="B1" s="2"/>
      <c r="C1" s="2"/>
      <c r="D1" s="2"/>
      <c r="E1" s="2"/>
      <c r="F1" s="316" t="str">
        <f>C11</f>
        <v>PT-RDG</v>
      </c>
      <c r="G1" s="317"/>
      <c r="H1" s="81" t="str">
        <f>C9</f>
        <v>CESSNA</v>
      </c>
      <c r="I1" s="82" t="str">
        <f>C10</f>
        <v>C172</v>
      </c>
      <c r="J1" s="113" t="s">
        <v>256</v>
      </c>
      <c r="K1" s="257" t="s">
        <v>121</v>
      </c>
      <c r="L1" s="258"/>
      <c r="M1" s="258"/>
      <c r="N1" s="258"/>
      <c r="O1" s="258"/>
      <c r="P1" s="259"/>
      <c r="Q1" s="2"/>
      <c r="R1" s="260" t="s">
        <v>234</v>
      </c>
      <c r="S1" s="261"/>
      <c r="T1" s="261"/>
      <c r="U1" s="261"/>
      <c r="V1" s="261"/>
      <c r="W1" s="261"/>
      <c r="X1" s="261"/>
      <c r="Y1" s="261"/>
      <c r="Z1" s="261"/>
      <c r="AA1" s="262"/>
      <c r="AB1" s="2"/>
      <c r="AC1" s="80" t="s">
        <v>237</v>
      </c>
      <c r="AD1" s="2"/>
    </row>
    <row r="2" spans="1:30" ht="15.75" thickBot="1">
      <c r="B2" s="1" t="s">
        <v>0</v>
      </c>
      <c r="C2" s="1" t="s">
        <v>1</v>
      </c>
      <c r="D2" s="1" t="s">
        <v>2</v>
      </c>
      <c r="E2" s="39" t="s">
        <v>15</v>
      </c>
      <c r="F2" s="2"/>
      <c r="G2" s="100" t="s">
        <v>24</v>
      </c>
      <c r="H2" s="59">
        <f>I7</f>
        <v>8.571428571428573</v>
      </c>
      <c r="I2" s="44" t="s">
        <v>33</v>
      </c>
      <c r="J2" s="104" t="s">
        <v>123</v>
      </c>
      <c r="K2" s="25" t="s">
        <v>37</v>
      </c>
      <c r="L2" s="26" t="s">
        <v>38</v>
      </c>
      <c r="M2" s="27" t="s">
        <v>39</v>
      </c>
      <c r="N2" s="25" t="s">
        <v>80</v>
      </c>
      <c r="O2" s="26" t="s">
        <v>38</v>
      </c>
      <c r="P2" s="27" t="s">
        <v>39</v>
      </c>
      <c r="Q2" s="75"/>
      <c r="R2" s="323" t="s">
        <v>222</v>
      </c>
      <c r="S2" s="324"/>
      <c r="T2" s="318" t="s">
        <v>212</v>
      </c>
      <c r="U2" s="318"/>
      <c r="V2" s="319">
        <v>225</v>
      </c>
      <c r="W2" s="319"/>
      <c r="X2" s="319"/>
      <c r="Y2" s="320"/>
      <c r="Z2" s="57"/>
      <c r="AA2" s="66" t="s">
        <v>224</v>
      </c>
      <c r="AB2" s="2"/>
      <c r="AC2" s="58" t="s">
        <v>168</v>
      </c>
      <c r="AD2" s="2"/>
    </row>
    <row r="3" spans="1:30">
      <c r="B3" s="1" t="s">
        <v>3</v>
      </c>
      <c r="C3" s="1" t="s">
        <v>4</v>
      </c>
      <c r="D3" s="1" t="s">
        <v>5</v>
      </c>
      <c r="E3" s="1" t="s">
        <v>230</v>
      </c>
      <c r="F3" s="2"/>
      <c r="G3" s="16" t="s">
        <v>25</v>
      </c>
      <c r="H3" s="11">
        <v>5000</v>
      </c>
      <c r="I3" s="250">
        <f>H4-H3</f>
        <v>4000</v>
      </c>
      <c r="J3" s="105" t="s">
        <v>32</v>
      </c>
      <c r="K3" s="21" t="s">
        <v>40</v>
      </c>
      <c r="L3" s="20" t="s">
        <v>36</v>
      </c>
      <c r="M3" s="29" t="s">
        <v>41</v>
      </c>
      <c r="N3" s="21" t="s">
        <v>81</v>
      </c>
      <c r="O3" s="35" t="s">
        <v>82</v>
      </c>
      <c r="P3" s="36" t="s">
        <v>83</v>
      </c>
      <c r="Q3" s="2"/>
      <c r="R3" s="325"/>
      <c r="S3" s="326"/>
      <c r="T3" s="321" t="s">
        <v>213</v>
      </c>
      <c r="U3" s="49" t="s">
        <v>214</v>
      </c>
      <c r="V3" s="321" t="s">
        <v>215</v>
      </c>
      <c r="W3" s="321"/>
      <c r="X3" s="321" t="s">
        <v>216</v>
      </c>
      <c r="Y3" s="322"/>
      <c r="Z3" s="55"/>
      <c r="AA3" s="67" t="s">
        <v>227</v>
      </c>
      <c r="AB3" s="2"/>
      <c r="AC3" s="58" t="s">
        <v>207</v>
      </c>
      <c r="AD3" s="2"/>
    </row>
    <row r="4" spans="1:30" ht="15" customHeight="1">
      <c r="B4" s="1" t="s">
        <v>6</v>
      </c>
      <c r="C4" s="1" t="s">
        <v>7</v>
      </c>
      <c r="D4" s="1" t="s">
        <v>8</v>
      </c>
      <c r="E4" s="1" t="s">
        <v>231</v>
      </c>
      <c r="F4" s="2"/>
      <c r="G4" s="16" t="s">
        <v>26</v>
      </c>
      <c r="H4" s="8">
        <f>C30</f>
        <v>9000</v>
      </c>
      <c r="I4" s="251"/>
      <c r="J4" s="107" t="s">
        <v>35</v>
      </c>
      <c r="K4" s="21" t="s">
        <v>42</v>
      </c>
      <c r="L4" s="20" t="s">
        <v>36</v>
      </c>
      <c r="M4" s="29" t="s">
        <v>41</v>
      </c>
      <c r="N4" s="21" t="s">
        <v>84</v>
      </c>
      <c r="O4" s="35" t="s">
        <v>82</v>
      </c>
      <c r="P4" s="36" t="s">
        <v>83</v>
      </c>
      <c r="Q4" s="2"/>
      <c r="R4" s="325"/>
      <c r="S4" s="326"/>
      <c r="T4" s="321"/>
      <c r="U4" s="49" t="s">
        <v>217</v>
      </c>
      <c r="V4" s="49" t="s">
        <v>217</v>
      </c>
      <c r="W4" s="49" t="s">
        <v>218</v>
      </c>
      <c r="X4" s="49" t="s">
        <v>217</v>
      </c>
      <c r="Y4" s="51" t="s">
        <v>218</v>
      </c>
      <c r="Z4" s="55"/>
      <c r="AA4" s="68" t="s">
        <v>225</v>
      </c>
      <c r="AB4" s="2"/>
      <c r="AC4" s="58" t="s">
        <v>167</v>
      </c>
      <c r="AD4" s="2"/>
    </row>
    <row r="5" spans="1:30">
      <c r="B5" s="1" t="s">
        <v>9</v>
      </c>
      <c r="C5" s="1" t="s">
        <v>10</v>
      </c>
      <c r="D5" s="1" t="s">
        <v>11</v>
      </c>
      <c r="E5" s="1" t="s">
        <v>232</v>
      </c>
      <c r="F5" s="2"/>
      <c r="G5" s="16" t="s">
        <v>27</v>
      </c>
      <c r="H5" s="8">
        <v>700</v>
      </c>
      <c r="I5" s="60">
        <f>I3/H5</f>
        <v>5.7142857142857144</v>
      </c>
      <c r="J5" s="105" t="s">
        <v>32</v>
      </c>
      <c r="K5" s="21" t="s">
        <v>43</v>
      </c>
      <c r="L5" s="20" t="s">
        <v>36</v>
      </c>
      <c r="M5" s="29" t="s">
        <v>41</v>
      </c>
      <c r="N5" s="21" t="s">
        <v>85</v>
      </c>
      <c r="O5" s="35" t="s">
        <v>82</v>
      </c>
      <c r="P5" s="36" t="s">
        <v>83</v>
      </c>
      <c r="Q5" s="2"/>
      <c r="R5" s="325"/>
      <c r="S5" s="326"/>
      <c r="T5" s="50" t="s">
        <v>219</v>
      </c>
      <c r="U5" s="50">
        <v>115</v>
      </c>
      <c r="V5" s="50">
        <v>70</v>
      </c>
      <c r="W5" s="50">
        <v>1200</v>
      </c>
      <c r="X5" s="50">
        <v>75</v>
      </c>
      <c r="Y5" s="52">
        <v>400</v>
      </c>
      <c r="Z5" s="55"/>
      <c r="AA5" s="67" t="s">
        <v>226</v>
      </c>
      <c r="AB5" s="2"/>
      <c r="AC5" s="58" t="s">
        <v>206</v>
      </c>
      <c r="AD5" s="2"/>
    </row>
    <row r="6" spans="1:30">
      <c r="B6" s="1" t="s">
        <v>12</v>
      </c>
      <c r="C6" s="1" t="s">
        <v>13</v>
      </c>
      <c r="D6" s="1" t="s">
        <v>14</v>
      </c>
      <c r="E6" s="1" t="s">
        <v>233</v>
      </c>
      <c r="F6" s="2"/>
      <c r="G6" s="62" t="s">
        <v>28</v>
      </c>
      <c r="H6" s="63">
        <v>60</v>
      </c>
      <c r="I6" s="60">
        <f>I5/H6</f>
        <v>9.5238095238095247E-2</v>
      </c>
      <c r="J6" s="107" t="s">
        <v>35</v>
      </c>
      <c r="K6" s="21" t="s">
        <v>44</v>
      </c>
      <c r="L6" s="32" t="s">
        <v>41</v>
      </c>
      <c r="M6" s="29" t="s">
        <v>45</v>
      </c>
      <c r="N6" s="21" t="s">
        <v>86</v>
      </c>
      <c r="O6" s="35" t="s">
        <v>82</v>
      </c>
      <c r="P6" s="36" t="s">
        <v>82</v>
      </c>
      <c r="Q6" s="2"/>
      <c r="R6" s="325"/>
      <c r="S6" s="326"/>
      <c r="T6" s="50" t="s">
        <v>220</v>
      </c>
      <c r="U6" s="50">
        <v>125</v>
      </c>
      <c r="V6" s="50">
        <v>75</v>
      </c>
      <c r="W6" s="50">
        <v>1000</v>
      </c>
      <c r="X6" s="50">
        <v>85</v>
      </c>
      <c r="Y6" s="52">
        <v>500</v>
      </c>
      <c r="Z6" s="55"/>
      <c r="AA6" s="67"/>
      <c r="AB6" s="2"/>
      <c r="AC6" s="58" t="s">
        <v>190</v>
      </c>
      <c r="AD6" s="2"/>
    </row>
    <row r="7" spans="1:30" ht="15.75" thickBot="1">
      <c r="B7" s="76"/>
      <c r="C7" s="76"/>
      <c r="D7" s="76"/>
      <c r="E7" s="77"/>
      <c r="F7" s="2"/>
      <c r="G7" s="17" t="s">
        <v>34</v>
      </c>
      <c r="H7" s="10">
        <v>90</v>
      </c>
      <c r="I7" s="61">
        <f>I6*H7</f>
        <v>8.571428571428573</v>
      </c>
      <c r="J7" s="105" t="s">
        <v>32</v>
      </c>
      <c r="K7" s="21" t="s">
        <v>46</v>
      </c>
      <c r="L7" s="32" t="s">
        <v>41</v>
      </c>
      <c r="M7" s="29" t="s">
        <v>45</v>
      </c>
      <c r="N7" s="21" t="s">
        <v>87</v>
      </c>
      <c r="O7" s="35" t="s">
        <v>82</v>
      </c>
      <c r="P7" s="36" t="s">
        <v>82</v>
      </c>
      <c r="Q7" s="2"/>
      <c r="R7" s="327"/>
      <c r="S7" s="328"/>
      <c r="T7" s="53" t="s">
        <v>221</v>
      </c>
      <c r="U7" s="53">
        <v>135</v>
      </c>
      <c r="V7" s="53">
        <v>70</v>
      </c>
      <c r="W7" s="53">
        <v>600</v>
      </c>
      <c r="X7" s="53">
        <v>100</v>
      </c>
      <c r="Y7" s="54">
        <v>550</v>
      </c>
      <c r="Z7" s="56"/>
      <c r="AA7" s="69"/>
      <c r="AB7" s="2"/>
      <c r="AC7" s="58" t="s">
        <v>155</v>
      </c>
      <c r="AD7" s="2"/>
    </row>
    <row r="8" spans="1:30" ht="15.75" customHeight="1" thickBot="1">
      <c r="A8" s="255" t="s">
        <v>248</v>
      </c>
      <c r="B8" s="255"/>
      <c r="C8" s="255"/>
      <c r="D8" s="255"/>
      <c r="E8" s="256"/>
      <c r="F8" s="2"/>
      <c r="G8" s="2"/>
      <c r="H8" s="2"/>
      <c r="I8" s="2"/>
      <c r="J8" s="106"/>
      <c r="K8" s="21" t="s">
        <v>47</v>
      </c>
      <c r="L8" s="32" t="s">
        <v>41</v>
      </c>
      <c r="M8" s="29" t="s">
        <v>45</v>
      </c>
      <c r="N8" s="21" t="s">
        <v>88</v>
      </c>
      <c r="O8" s="35" t="s">
        <v>89</v>
      </c>
      <c r="P8" s="36" t="s">
        <v>82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58" t="s">
        <v>194</v>
      </c>
      <c r="AD8" s="2"/>
    </row>
    <row r="9" spans="1:30" ht="15.75" thickBot="1">
      <c r="A9" s="208" t="s">
        <v>244</v>
      </c>
      <c r="B9" s="94" t="s">
        <v>142</v>
      </c>
      <c r="C9" s="232" t="s">
        <v>223</v>
      </c>
      <c r="D9" s="232"/>
      <c r="E9" s="233"/>
      <c r="F9" s="72" t="s">
        <v>32</v>
      </c>
      <c r="G9" s="101" t="s">
        <v>29</v>
      </c>
      <c r="H9" s="3">
        <f>H10*60</f>
        <v>73.333333333333343</v>
      </c>
      <c r="I9" s="4" t="s">
        <v>31</v>
      </c>
      <c r="J9" s="104" t="s">
        <v>123</v>
      </c>
      <c r="K9" s="21" t="s">
        <v>48</v>
      </c>
      <c r="L9" s="32" t="s">
        <v>41</v>
      </c>
      <c r="M9" s="29" t="s">
        <v>45</v>
      </c>
      <c r="N9" s="21" t="s">
        <v>90</v>
      </c>
      <c r="O9" s="35" t="s">
        <v>89</v>
      </c>
      <c r="P9" s="36" t="s">
        <v>89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58" t="s">
        <v>189</v>
      </c>
      <c r="AD9" s="2"/>
    </row>
    <row r="10" spans="1:30" ht="15.75" thickBot="1">
      <c r="A10" s="208"/>
      <c r="B10" s="98" t="s">
        <v>143</v>
      </c>
      <c r="C10" s="244" t="s">
        <v>127</v>
      </c>
      <c r="D10" s="244"/>
      <c r="E10" s="245"/>
      <c r="F10" s="72" t="s">
        <v>32</v>
      </c>
      <c r="G10" s="64" t="s">
        <v>30</v>
      </c>
      <c r="H10" s="242">
        <f>H11/H12</f>
        <v>1.2222222222222223</v>
      </c>
      <c r="I10" s="243"/>
      <c r="J10" s="107" t="s">
        <v>35</v>
      </c>
      <c r="K10" s="21" t="s">
        <v>49</v>
      </c>
      <c r="L10" s="32" t="s">
        <v>41</v>
      </c>
      <c r="M10" s="29" t="s">
        <v>45</v>
      </c>
      <c r="N10" s="21" t="s">
        <v>91</v>
      </c>
      <c r="O10" s="35" t="s">
        <v>89</v>
      </c>
      <c r="P10" s="36" t="s">
        <v>89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58" t="s">
        <v>156</v>
      </c>
      <c r="AD10" s="2"/>
    </row>
    <row r="11" spans="1:30" ht="15.75" thickBot="1">
      <c r="A11" s="208"/>
      <c r="B11" s="92" t="s">
        <v>141</v>
      </c>
      <c r="C11" s="228" t="s">
        <v>229</v>
      </c>
      <c r="D11" s="228"/>
      <c r="E11" s="229"/>
      <c r="F11" s="72" t="s">
        <v>32</v>
      </c>
      <c r="G11" s="6" t="s">
        <v>133</v>
      </c>
      <c r="H11" s="246">
        <f>C16</f>
        <v>110</v>
      </c>
      <c r="I11" s="247"/>
      <c r="J11" s="107" t="s">
        <v>35</v>
      </c>
      <c r="K11" s="21" t="s">
        <v>50</v>
      </c>
      <c r="L11" s="32" t="s">
        <v>41</v>
      </c>
      <c r="M11" s="29" t="s">
        <v>45</v>
      </c>
      <c r="N11" s="21" t="s">
        <v>92</v>
      </c>
      <c r="O11" s="35" t="s">
        <v>93</v>
      </c>
      <c r="P11" s="36" t="s">
        <v>89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58" t="s">
        <v>195</v>
      </c>
      <c r="AD11" s="2"/>
    </row>
    <row r="12" spans="1:30" ht="15.75" thickBot="1">
      <c r="A12" s="208"/>
      <c r="B12" s="99" t="s">
        <v>20</v>
      </c>
      <c r="C12" s="248" t="s">
        <v>128</v>
      </c>
      <c r="D12" s="248"/>
      <c r="E12" s="249"/>
      <c r="F12" s="72" t="s">
        <v>32</v>
      </c>
      <c r="G12" s="42" t="s">
        <v>134</v>
      </c>
      <c r="H12" s="222">
        <f>C29</f>
        <v>90</v>
      </c>
      <c r="I12" s="223"/>
      <c r="J12" s="107" t="s">
        <v>35</v>
      </c>
      <c r="K12" s="21" t="s">
        <v>51</v>
      </c>
      <c r="L12" s="32" t="s">
        <v>41</v>
      </c>
      <c r="M12" s="29" t="s">
        <v>45</v>
      </c>
      <c r="N12" s="21" t="s">
        <v>94</v>
      </c>
      <c r="O12" s="35" t="s">
        <v>93</v>
      </c>
      <c r="P12" s="36" t="s">
        <v>93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58" t="s">
        <v>157</v>
      </c>
      <c r="AD12" s="2"/>
    </row>
    <row r="13" spans="1:30" ht="15.75" thickBot="1">
      <c r="A13" s="208" t="s">
        <v>146</v>
      </c>
      <c r="B13" s="97" t="s">
        <v>132</v>
      </c>
      <c r="C13" s="240" t="s">
        <v>249</v>
      </c>
      <c r="D13" s="240"/>
      <c r="E13" s="241"/>
      <c r="F13" s="72" t="s">
        <v>32</v>
      </c>
      <c r="G13" s="45" t="s">
        <v>126</v>
      </c>
      <c r="H13" s="41">
        <f>((H11+H15)/H12)*60</f>
        <v>103.33333333333334</v>
      </c>
      <c r="I13" s="12" t="s">
        <v>31</v>
      </c>
      <c r="J13" s="104" t="s">
        <v>123</v>
      </c>
      <c r="K13" s="21" t="s">
        <v>52</v>
      </c>
      <c r="L13" s="32" t="s">
        <v>41</v>
      </c>
      <c r="M13" s="29" t="s">
        <v>45</v>
      </c>
      <c r="N13" s="23" t="s">
        <v>95</v>
      </c>
      <c r="O13" s="37" t="s">
        <v>93</v>
      </c>
      <c r="P13" s="38" t="s">
        <v>93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58" t="s">
        <v>196</v>
      </c>
      <c r="AD13" s="2"/>
    </row>
    <row r="14" spans="1:30" ht="15.75" thickBot="1">
      <c r="A14" s="208"/>
      <c r="B14" s="92" t="s">
        <v>240</v>
      </c>
      <c r="C14" s="228">
        <v>14</v>
      </c>
      <c r="D14" s="228"/>
      <c r="E14" s="229"/>
      <c r="F14" s="72" t="s">
        <v>32</v>
      </c>
      <c r="G14" s="64" t="s">
        <v>30</v>
      </c>
      <c r="H14" s="242">
        <f>(H11+H15)/H12</f>
        <v>1.7222222222222223</v>
      </c>
      <c r="I14" s="243"/>
      <c r="J14" s="107" t="s">
        <v>35</v>
      </c>
      <c r="K14" s="21" t="s">
        <v>53</v>
      </c>
      <c r="L14" s="32" t="s">
        <v>41</v>
      </c>
      <c r="M14" s="30" t="s">
        <v>45</v>
      </c>
      <c r="N14" s="25" t="s">
        <v>96</v>
      </c>
      <c r="O14" s="26" t="s">
        <v>38</v>
      </c>
      <c r="P14" s="27" t="s">
        <v>39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58" t="s">
        <v>173</v>
      </c>
      <c r="AD14" s="2"/>
    </row>
    <row r="15" spans="1:30" ht="15.75" thickBot="1">
      <c r="A15" s="208"/>
      <c r="B15" s="95" t="s">
        <v>131</v>
      </c>
      <c r="C15" s="236" t="s">
        <v>257</v>
      </c>
      <c r="D15" s="236"/>
      <c r="E15" s="237"/>
      <c r="F15" s="72" t="s">
        <v>32</v>
      </c>
      <c r="G15" s="7" t="s">
        <v>135</v>
      </c>
      <c r="H15" s="234">
        <f>C20</f>
        <v>45</v>
      </c>
      <c r="I15" s="235"/>
      <c r="J15" s="107" t="s">
        <v>35</v>
      </c>
      <c r="K15" s="23" t="s">
        <v>54</v>
      </c>
      <c r="L15" s="33" t="s">
        <v>55</v>
      </c>
      <c r="M15" s="31" t="s">
        <v>56</v>
      </c>
      <c r="N15" s="21" t="s">
        <v>97</v>
      </c>
      <c r="O15" s="35" t="s">
        <v>89</v>
      </c>
      <c r="P15" s="36" t="s">
        <v>89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58" t="s">
        <v>164</v>
      </c>
      <c r="AD15" s="2"/>
    </row>
    <row r="16" spans="1:30" ht="15.75" thickBot="1">
      <c r="A16" s="208"/>
      <c r="B16" s="92" t="s">
        <v>238</v>
      </c>
      <c r="C16" s="228">
        <v>110</v>
      </c>
      <c r="D16" s="228"/>
      <c r="E16" s="229"/>
      <c r="F16" s="72" t="s">
        <v>32</v>
      </c>
      <c r="G16" s="46" t="s">
        <v>125</v>
      </c>
      <c r="H16" s="43">
        <f>((H11+H15+H18)/H12)*60</f>
        <v>103.33333333333334</v>
      </c>
      <c r="I16" s="44" t="s">
        <v>31</v>
      </c>
      <c r="J16" s="104" t="s">
        <v>123</v>
      </c>
      <c r="K16" s="25" t="s">
        <v>57</v>
      </c>
      <c r="L16" s="26" t="s">
        <v>38</v>
      </c>
      <c r="M16" s="27" t="s">
        <v>39</v>
      </c>
      <c r="N16" s="24" t="s">
        <v>98</v>
      </c>
      <c r="O16" s="35" t="s">
        <v>93</v>
      </c>
      <c r="P16" s="36" t="s">
        <v>89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58" t="s">
        <v>203</v>
      </c>
      <c r="AD16" s="2"/>
    </row>
    <row r="17" spans="1:30" ht="15.75" thickBot="1">
      <c r="A17" s="208"/>
      <c r="B17" s="93" t="s">
        <v>241</v>
      </c>
      <c r="C17" s="230">
        <v>16</v>
      </c>
      <c r="D17" s="230"/>
      <c r="E17" s="231"/>
      <c r="F17" s="72" t="s">
        <v>32</v>
      </c>
      <c r="G17" s="64" t="s">
        <v>30</v>
      </c>
      <c r="H17" s="242">
        <f>(H11+H15+H18)/H12</f>
        <v>1.7222222222222223</v>
      </c>
      <c r="I17" s="243"/>
      <c r="J17" s="107" t="s">
        <v>35</v>
      </c>
      <c r="K17" s="21" t="s">
        <v>58</v>
      </c>
      <c r="L17" s="20" t="s">
        <v>36</v>
      </c>
      <c r="M17" s="22" t="s">
        <v>36</v>
      </c>
      <c r="N17" s="24" t="s">
        <v>99</v>
      </c>
      <c r="O17" s="35" t="s">
        <v>93</v>
      </c>
      <c r="P17" s="36" t="s">
        <v>89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58" t="s">
        <v>177</v>
      </c>
      <c r="AD17" s="2"/>
    </row>
    <row r="18" spans="1:30" ht="15.75" thickBot="1">
      <c r="A18" s="208" t="s">
        <v>246</v>
      </c>
      <c r="B18" s="94" t="s">
        <v>138</v>
      </c>
      <c r="C18" s="232" t="s">
        <v>250</v>
      </c>
      <c r="D18" s="232"/>
      <c r="E18" s="233"/>
      <c r="F18" s="72" t="s">
        <v>32</v>
      </c>
      <c r="G18" s="7" t="s">
        <v>136</v>
      </c>
      <c r="H18" s="234">
        <f>C23</f>
        <v>0</v>
      </c>
      <c r="I18" s="235"/>
      <c r="J18" s="107" t="s">
        <v>35</v>
      </c>
      <c r="K18" s="21" t="s">
        <v>59</v>
      </c>
      <c r="L18" s="20" t="s">
        <v>36</v>
      </c>
      <c r="M18" s="22" t="s">
        <v>36</v>
      </c>
      <c r="N18" s="24" t="s">
        <v>100</v>
      </c>
      <c r="O18" s="35" t="s">
        <v>93</v>
      </c>
      <c r="P18" s="36" t="s">
        <v>93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58" t="s">
        <v>180</v>
      </c>
      <c r="AD18" s="2"/>
    </row>
    <row r="19" spans="1:30" ht="15.75" thickBot="1">
      <c r="A19" s="208"/>
      <c r="B19" s="95" t="s">
        <v>242</v>
      </c>
      <c r="C19" s="236"/>
      <c r="D19" s="236"/>
      <c r="E19" s="237"/>
      <c r="F19" s="72" t="s">
        <v>32</v>
      </c>
      <c r="G19" s="2"/>
      <c r="H19" s="2"/>
      <c r="I19" s="2"/>
      <c r="J19" s="106"/>
      <c r="K19" s="21" t="s">
        <v>60</v>
      </c>
      <c r="L19" s="20" t="s">
        <v>36</v>
      </c>
      <c r="M19" s="22" t="s">
        <v>36</v>
      </c>
      <c r="N19" s="28" t="s">
        <v>101</v>
      </c>
      <c r="O19" s="37" t="s">
        <v>102</v>
      </c>
      <c r="P19" s="38" t="s">
        <v>102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58" t="s">
        <v>162</v>
      </c>
      <c r="AD19" s="2"/>
    </row>
    <row r="20" spans="1:30" ht="15.75" thickBot="1">
      <c r="A20" s="208"/>
      <c r="B20" s="96" t="s">
        <v>139</v>
      </c>
      <c r="C20" s="238">
        <v>45</v>
      </c>
      <c r="D20" s="238"/>
      <c r="E20" s="239"/>
      <c r="F20" s="73" t="s">
        <v>32</v>
      </c>
      <c r="G20" s="101" t="s">
        <v>119</v>
      </c>
      <c r="H20" s="18">
        <f>H21-H23</f>
        <v>2100</v>
      </c>
      <c r="I20" s="19">
        <f>H21+H23</f>
        <v>2500</v>
      </c>
      <c r="J20" s="104" t="s">
        <v>123</v>
      </c>
      <c r="K20" s="21" t="s">
        <v>61</v>
      </c>
      <c r="L20" s="32" t="s">
        <v>41</v>
      </c>
      <c r="M20" s="29" t="s">
        <v>41</v>
      </c>
      <c r="N20" s="25" t="s">
        <v>103</v>
      </c>
      <c r="O20" s="26" t="s">
        <v>38</v>
      </c>
      <c r="P20" s="27" t="s">
        <v>39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58" t="s">
        <v>201</v>
      </c>
      <c r="AD20" s="2"/>
    </row>
    <row r="21" spans="1:30" ht="15.75" thickBot="1">
      <c r="A21" s="208" t="s">
        <v>247</v>
      </c>
      <c r="B21" s="91" t="s">
        <v>137</v>
      </c>
      <c r="C21" s="224" t="s">
        <v>236</v>
      </c>
      <c r="D21" s="224"/>
      <c r="E21" s="225"/>
      <c r="F21" s="73" t="s">
        <v>32</v>
      </c>
      <c r="G21" s="6" t="s">
        <v>120</v>
      </c>
      <c r="H21" s="226">
        <v>2300</v>
      </c>
      <c r="I21" s="227"/>
      <c r="J21" s="105" t="s">
        <v>32</v>
      </c>
      <c r="K21" s="21" t="s">
        <v>62</v>
      </c>
      <c r="L21" s="32" t="s">
        <v>41</v>
      </c>
      <c r="M21" s="29" t="s">
        <v>41</v>
      </c>
      <c r="N21" s="21" t="s">
        <v>104</v>
      </c>
      <c r="O21" s="35" t="s">
        <v>93</v>
      </c>
      <c r="P21" s="36" t="s">
        <v>89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58" t="s">
        <v>160</v>
      </c>
      <c r="AD21" s="2"/>
    </row>
    <row r="22" spans="1:30" ht="15.75" thickBot="1">
      <c r="A22" s="208"/>
      <c r="B22" s="92" t="s">
        <v>243</v>
      </c>
      <c r="C22" s="228"/>
      <c r="D22" s="228"/>
      <c r="E22" s="229"/>
      <c r="F22" s="72" t="s">
        <v>32</v>
      </c>
      <c r="G22" s="6" t="s">
        <v>124</v>
      </c>
      <c r="H22" s="8" t="s">
        <v>122</v>
      </c>
      <c r="I22" s="9">
        <v>2</v>
      </c>
      <c r="J22" s="105" t="s">
        <v>32</v>
      </c>
      <c r="K22" s="21" t="s">
        <v>63</v>
      </c>
      <c r="L22" s="32" t="s">
        <v>41</v>
      </c>
      <c r="M22" s="29" t="s">
        <v>45</v>
      </c>
      <c r="N22" s="21" t="s">
        <v>105</v>
      </c>
      <c r="O22" s="35" t="s">
        <v>93</v>
      </c>
      <c r="P22" s="36" t="s">
        <v>89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58" t="s">
        <v>199</v>
      </c>
      <c r="AD22" s="2"/>
    </row>
    <row r="23" spans="1:30" ht="15.75" thickBot="1">
      <c r="A23" s="208"/>
      <c r="B23" s="93" t="s">
        <v>140</v>
      </c>
      <c r="C23" s="230">
        <v>0</v>
      </c>
      <c r="D23" s="230"/>
      <c r="E23" s="231"/>
      <c r="F23" s="73" t="s">
        <v>32</v>
      </c>
      <c r="G23" s="65" t="s">
        <v>239</v>
      </c>
      <c r="H23" s="206">
        <f>I22*100</f>
        <v>200</v>
      </c>
      <c r="I23" s="207"/>
      <c r="J23" s="107" t="s">
        <v>35</v>
      </c>
      <c r="K23" s="21" t="s">
        <v>64</v>
      </c>
      <c r="L23" s="32" t="s">
        <v>41</v>
      </c>
      <c r="M23" s="29" t="s">
        <v>45</v>
      </c>
      <c r="N23" s="21" t="s">
        <v>106</v>
      </c>
      <c r="O23" s="35" t="s">
        <v>93</v>
      </c>
      <c r="P23" s="36" t="s">
        <v>89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58" t="s">
        <v>161</v>
      </c>
      <c r="AD23" s="2"/>
    </row>
    <row r="24" spans="1:30" ht="15.75" thickBot="1">
      <c r="A24" s="208" t="s">
        <v>245</v>
      </c>
      <c r="B24" s="83" t="s">
        <v>18</v>
      </c>
      <c r="C24" s="209" t="s">
        <v>129</v>
      </c>
      <c r="D24" s="209"/>
      <c r="E24" s="210"/>
      <c r="F24" s="72" t="s">
        <v>32</v>
      </c>
      <c r="G24" s="2"/>
      <c r="H24" s="2"/>
      <c r="I24" s="2"/>
      <c r="J24" s="106"/>
      <c r="K24" s="21" t="s">
        <v>65</v>
      </c>
      <c r="L24" s="32" t="s">
        <v>45</v>
      </c>
      <c r="M24" s="29" t="s">
        <v>45</v>
      </c>
      <c r="N24" s="21" t="s">
        <v>107</v>
      </c>
      <c r="O24" s="35" t="s">
        <v>102</v>
      </c>
      <c r="P24" s="36" t="s">
        <v>93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58" t="s">
        <v>200</v>
      </c>
      <c r="AD24" s="2"/>
    </row>
    <row r="25" spans="1:30" ht="15.75" thickBot="1">
      <c r="A25" s="208"/>
      <c r="B25" s="84" t="s">
        <v>19</v>
      </c>
      <c r="C25" s="211" t="s">
        <v>130</v>
      </c>
      <c r="D25" s="211"/>
      <c r="E25" s="212"/>
      <c r="F25" s="72" t="s">
        <v>32</v>
      </c>
      <c r="G25" s="5" t="s">
        <v>251</v>
      </c>
      <c r="H25" s="71">
        <v>212</v>
      </c>
      <c r="I25" s="70">
        <v>1</v>
      </c>
      <c r="J25" s="105" t="s">
        <v>32</v>
      </c>
      <c r="K25" s="23" t="s">
        <v>66</v>
      </c>
      <c r="L25" s="33" t="s">
        <v>45</v>
      </c>
      <c r="M25" s="34" t="s">
        <v>55</v>
      </c>
      <c r="N25" s="21" t="s">
        <v>108</v>
      </c>
      <c r="O25" s="35" t="s">
        <v>102</v>
      </c>
      <c r="P25" s="36" t="s">
        <v>93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58" t="s">
        <v>184</v>
      </c>
      <c r="AD25" s="2"/>
    </row>
    <row r="26" spans="1:30" ht="15.75" thickBot="1">
      <c r="A26" s="208"/>
      <c r="B26" s="85" t="s">
        <v>16</v>
      </c>
      <c r="C26" s="213">
        <v>42056</v>
      </c>
      <c r="D26" s="213"/>
      <c r="E26" s="214"/>
      <c r="F26" s="72" t="s">
        <v>32</v>
      </c>
      <c r="G26" s="102" t="s">
        <v>252</v>
      </c>
      <c r="H26" s="215">
        <f>SUM(H29:H33)</f>
        <v>35.666666666666671</v>
      </c>
      <c r="I26" s="216"/>
      <c r="J26" s="104" t="s">
        <v>123</v>
      </c>
      <c r="K26" s="25" t="s">
        <v>67</v>
      </c>
      <c r="L26" s="26" t="s">
        <v>38</v>
      </c>
      <c r="M26" s="27" t="s">
        <v>39</v>
      </c>
      <c r="N26" s="21" t="s">
        <v>108</v>
      </c>
      <c r="O26" s="35" t="s">
        <v>102</v>
      </c>
      <c r="P26" s="36" t="s">
        <v>93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58" t="s">
        <v>153</v>
      </c>
      <c r="AD26" s="2"/>
    </row>
    <row r="27" spans="1:30" ht="15.75" thickBot="1">
      <c r="A27" s="208"/>
      <c r="B27" s="85" t="s">
        <v>17</v>
      </c>
      <c r="C27" s="217">
        <f>H9</f>
        <v>73.333333333333343</v>
      </c>
      <c r="D27" s="217"/>
      <c r="E27" s="218"/>
      <c r="F27" s="74" t="s">
        <v>35</v>
      </c>
      <c r="G27" s="6" t="s">
        <v>147</v>
      </c>
      <c r="H27" s="219">
        <f>(H26*I25)/H25</f>
        <v>0.16823899371069184</v>
      </c>
      <c r="I27" s="220"/>
      <c r="J27" s="107" t="s">
        <v>35</v>
      </c>
      <c r="K27" s="21" t="s">
        <v>68</v>
      </c>
      <c r="L27" s="32" t="s">
        <v>69</v>
      </c>
      <c r="M27" s="29" t="s">
        <v>69</v>
      </c>
      <c r="N27" s="21" t="s">
        <v>109</v>
      </c>
      <c r="O27" s="35" t="s">
        <v>110</v>
      </c>
      <c r="P27" s="36" t="s">
        <v>102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58" t="s">
        <v>192</v>
      </c>
      <c r="AD27" s="2"/>
    </row>
    <row r="28" spans="1:30" ht="15.75" thickBot="1">
      <c r="A28" s="208"/>
      <c r="B28" s="86" t="s">
        <v>21</v>
      </c>
      <c r="C28" s="221">
        <f>H20</f>
        <v>2100</v>
      </c>
      <c r="D28" s="221"/>
      <c r="E28" s="87" t="s">
        <v>36</v>
      </c>
      <c r="F28" s="74" t="s">
        <v>35</v>
      </c>
      <c r="G28" s="6" t="s">
        <v>145</v>
      </c>
      <c r="H28" s="222">
        <v>10</v>
      </c>
      <c r="I28" s="223"/>
      <c r="J28" s="105" t="s">
        <v>32</v>
      </c>
      <c r="K28" s="21" t="s">
        <v>70</v>
      </c>
      <c r="L28" s="32" t="s">
        <v>69</v>
      </c>
      <c r="M28" s="29" t="s">
        <v>69</v>
      </c>
      <c r="N28" s="23" t="s">
        <v>111</v>
      </c>
      <c r="O28" s="37" t="s">
        <v>112</v>
      </c>
      <c r="P28" s="38" t="s">
        <v>110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58" t="s">
        <v>185</v>
      </c>
      <c r="AD28" s="2"/>
    </row>
    <row r="29" spans="1:30" ht="15.75" thickBot="1">
      <c r="A29" s="208"/>
      <c r="B29" s="85" t="s">
        <v>22</v>
      </c>
      <c r="C29" s="188">
        <v>90</v>
      </c>
      <c r="D29" s="188"/>
      <c r="E29" s="189"/>
      <c r="F29" s="73" t="s">
        <v>32</v>
      </c>
      <c r="G29" s="40" t="s">
        <v>148</v>
      </c>
      <c r="H29" s="190">
        <f>(H28*H9)/60</f>
        <v>12.222222222222225</v>
      </c>
      <c r="I29" s="191"/>
      <c r="J29" s="104" t="s">
        <v>123</v>
      </c>
      <c r="K29" s="21" t="s">
        <v>71</v>
      </c>
      <c r="L29" s="32" t="s">
        <v>72</v>
      </c>
      <c r="M29" s="29" t="s">
        <v>72</v>
      </c>
      <c r="N29" s="25" t="s">
        <v>113</v>
      </c>
      <c r="O29" s="26" t="s">
        <v>38</v>
      </c>
      <c r="P29" s="27" t="s">
        <v>39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58" t="s">
        <v>186</v>
      </c>
      <c r="AD29" s="2"/>
    </row>
    <row r="30" spans="1:30" ht="15.75" thickBot="1">
      <c r="A30" s="208"/>
      <c r="B30" s="86" t="s">
        <v>144</v>
      </c>
      <c r="C30" s="88">
        <v>9000</v>
      </c>
      <c r="D30" s="192">
        <f>C30</f>
        <v>9000</v>
      </c>
      <c r="E30" s="193"/>
      <c r="F30" s="73" t="s">
        <v>32</v>
      </c>
      <c r="G30" s="40" t="s">
        <v>149</v>
      </c>
      <c r="H30" s="194">
        <f>H29*10%</f>
        <v>1.2222222222222225</v>
      </c>
      <c r="I30" s="195"/>
      <c r="J30" s="104" t="s">
        <v>123</v>
      </c>
      <c r="K30" s="21" t="s">
        <v>73</v>
      </c>
      <c r="L30" s="32" t="s">
        <v>72</v>
      </c>
      <c r="M30" s="29" t="s">
        <v>72</v>
      </c>
      <c r="N30" s="21" t="s">
        <v>114</v>
      </c>
      <c r="O30" s="32" t="s">
        <v>45</v>
      </c>
      <c r="P30" s="29" t="s">
        <v>55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58" t="s">
        <v>187</v>
      </c>
      <c r="AD30" s="2"/>
    </row>
    <row r="31" spans="1:30" ht="15.75" thickBot="1">
      <c r="A31" s="208"/>
      <c r="B31" s="85" t="s">
        <v>235</v>
      </c>
      <c r="C31" s="196">
        <f>H26</f>
        <v>35.666666666666671</v>
      </c>
      <c r="D31" s="196"/>
      <c r="E31" s="197"/>
      <c r="F31" s="74" t="s">
        <v>35</v>
      </c>
      <c r="G31" s="40" t="s">
        <v>150</v>
      </c>
      <c r="H31" s="194">
        <f>(H28*H13)/60</f>
        <v>17.222222222222225</v>
      </c>
      <c r="I31" s="195"/>
      <c r="J31" s="104" t="s">
        <v>123</v>
      </c>
      <c r="K31" s="21" t="s">
        <v>74</v>
      </c>
      <c r="L31" s="32" t="s">
        <v>72</v>
      </c>
      <c r="M31" s="29" t="s">
        <v>72</v>
      </c>
      <c r="N31" s="21" t="s">
        <v>115</v>
      </c>
      <c r="O31" s="32" t="s">
        <v>45</v>
      </c>
      <c r="P31" s="29" t="s">
        <v>55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58" t="s">
        <v>188</v>
      </c>
      <c r="AD31" s="2"/>
    </row>
    <row r="32" spans="1:30" ht="15.75" thickBot="1">
      <c r="A32" s="208"/>
      <c r="B32" s="89" t="s">
        <v>228</v>
      </c>
      <c r="C32" s="198">
        <f>(H26/H28)*60</f>
        <v>214.00000000000003</v>
      </c>
      <c r="D32" s="198"/>
      <c r="E32" s="199"/>
      <c r="F32" s="74" t="s">
        <v>35</v>
      </c>
      <c r="G32" s="40" t="s">
        <v>151</v>
      </c>
      <c r="H32" s="200">
        <f>H28/2</f>
        <v>5</v>
      </c>
      <c r="I32" s="201"/>
      <c r="J32" s="104" t="s">
        <v>123</v>
      </c>
      <c r="K32" s="21" t="s">
        <v>75</v>
      </c>
      <c r="L32" s="32" t="s">
        <v>76</v>
      </c>
      <c r="M32" s="29" t="s">
        <v>76</v>
      </c>
      <c r="N32" s="21" t="s">
        <v>116</v>
      </c>
      <c r="O32" s="32" t="s">
        <v>45</v>
      </c>
      <c r="P32" s="29" t="s">
        <v>55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58" t="s">
        <v>154</v>
      </c>
      <c r="AD32" s="2"/>
    </row>
    <row r="33" spans="1:30" ht="15.75" thickBot="1">
      <c r="A33" s="208"/>
      <c r="B33" s="90" t="s">
        <v>23</v>
      </c>
      <c r="C33" s="202">
        <v>1</v>
      </c>
      <c r="D33" s="202"/>
      <c r="E33" s="203"/>
      <c r="F33" s="73" t="s">
        <v>32</v>
      </c>
      <c r="G33" s="7" t="s">
        <v>152</v>
      </c>
      <c r="H33" s="234">
        <v>0</v>
      </c>
      <c r="I33" s="235"/>
      <c r="J33" s="105" t="s">
        <v>32</v>
      </c>
      <c r="K33" s="21" t="s">
        <v>77</v>
      </c>
      <c r="L33" s="32" t="s">
        <v>72</v>
      </c>
      <c r="M33" s="29" t="s">
        <v>72</v>
      </c>
      <c r="N33" s="21" t="s">
        <v>117</v>
      </c>
      <c r="O33" s="32" t="s">
        <v>55</v>
      </c>
      <c r="P33" s="29" t="s">
        <v>55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58" t="s">
        <v>193</v>
      </c>
      <c r="AD33" s="2"/>
    </row>
    <row r="34" spans="1:30">
      <c r="B34" s="2"/>
      <c r="C34" s="2"/>
      <c r="D34" s="2"/>
      <c r="E34" s="2"/>
      <c r="F34" s="2"/>
      <c r="H34" s="110">
        <v>3.7850000000000001</v>
      </c>
      <c r="I34" s="111">
        <f>H26/H34</f>
        <v>9.4231616028181424</v>
      </c>
      <c r="J34" s="108"/>
      <c r="K34" s="21" t="s">
        <v>78</v>
      </c>
      <c r="L34" s="32" t="s">
        <v>72</v>
      </c>
      <c r="M34" s="29" t="s">
        <v>72</v>
      </c>
      <c r="N34" s="21" t="s">
        <v>118</v>
      </c>
      <c r="O34" s="32" t="s">
        <v>55</v>
      </c>
      <c r="P34" s="29" t="s">
        <v>56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58" t="s">
        <v>158</v>
      </c>
      <c r="AD34" s="2"/>
    </row>
    <row r="35" spans="1:30" ht="15.75" thickBot="1">
      <c r="B35" s="2"/>
      <c r="C35" s="2"/>
      <c r="D35" s="2"/>
      <c r="E35" s="2"/>
      <c r="F35" s="2"/>
      <c r="G35" s="2"/>
      <c r="H35" s="2"/>
      <c r="I35" s="2"/>
      <c r="J35" s="108"/>
      <c r="K35" s="23" t="s">
        <v>79</v>
      </c>
      <c r="L35" s="33" t="s">
        <v>76</v>
      </c>
      <c r="M35" s="34" t="s">
        <v>76</v>
      </c>
      <c r="N35" s="177"/>
      <c r="O35" s="178"/>
      <c r="P35" s="179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58" t="s">
        <v>197</v>
      </c>
      <c r="AD35" s="2"/>
    </row>
    <row r="36" spans="1:30">
      <c r="B36" s="2"/>
      <c r="C36" s="2"/>
      <c r="D36" s="2"/>
      <c r="E36" s="2"/>
      <c r="F36" s="2"/>
      <c r="G36" s="2"/>
      <c r="H36" s="2"/>
      <c r="I36" s="2"/>
      <c r="J36" s="108"/>
      <c r="K36" s="187"/>
      <c r="L36" s="187"/>
      <c r="M36" s="187"/>
      <c r="N36" s="13"/>
      <c r="O36" s="13"/>
      <c r="P36" s="13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58" t="s">
        <v>176</v>
      </c>
      <c r="AD36" s="2"/>
    </row>
    <row r="37" spans="1:30">
      <c r="B37" s="2"/>
      <c r="C37" s="2"/>
      <c r="D37" s="2"/>
      <c r="E37" s="2"/>
      <c r="F37" s="2"/>
      <c r="G37" s="2"/>
      <c r="H37" s="2"/>
      <c r="I37" s="2"/>
      <c r="J37" s="108"/>
      <c r="K37" s="187"/>
      <c r="L37" s="187"/>
      <c r="M37" s="187"/>
      <c r="N37" s="14"/>
      <c r="O37" s="14"/>
      <c r="P37" s="14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58" t="s">
        <v>181</v>
      </c>
      <c r="AD37" s="2"/>
    </row>
    <row r="38" spans="1:30">
      <c r="B38" s="2"/>
      <c r="C38" s="2"/>
      <c r="D38" s="2"/>
      <c r="E38" s="2"/>
      <c r="F38" s="2"/>
      <c r="G38" s="2"/>
      <c r="H38" s="2"/>
      <c r="I38" s="2"/>
      <c r="J38" s="108"/>
      <c r="K38" s="13"/>
      <c r="L38" s="13"/>
      <c r="M38" s="13"/>
      <c r="N38" s="13"/>
      <c r="O38" s="13"/>
      <c r="P38" s="13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58" t="s">
        <v>159</v>
      </c>
      <c r="AD38" s="2"/>
    </row>
    <row r="39" spans="1:30">
      <c r="B39" s="2"/>
      <c r="C39" s="2"/>
      <c r="D39" s="2"/>
      <c r="E39" s="2"/>
      <c r="F39" s="2"/>
      <c r="G39" s="2"/>
      <c r="H39" s="2"/>
      <c r="I39" s="2"/>
      <c r="J39" s="108"/>
      <c r="K39" s="14"/>
      <c r="L39" s="14"/>
      <c r="M39" s="14"/>
      <c r="N39" s="13"/>
      <c r="O39" s="13"/>
      <c r="P39" s="13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58" t="s">
        <v>198</v>
      </c>
      <c r="AD39" s="2"/>
    </row>
    <row r="40" spans="1:30">
      <c r="B40" s="2"/>
      <c r="C40" s="2"/>
      <c r="D40" s="2"/>
      <c r="E40" s="2"/>
      <c r="F40" s="2"/>
      <c r="G40" s="2"/>
      <c r="H40" s="2"/>
      <c r="I40" s="2"/>
      <c r="J40" s="108"/>
      <c r="K40" s="13"/>
      <c r="L40" s="13"/>
      <c r="M40" s="13"/>
      <c r="N40" s="14"/>
      <c r="O40" s="14"/>
      <c r="P40" s="14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58" t="s">
        <v>178</v>
      </c>
      <c r="AD40" s="2"/>
    </row>
    <row r="41" spans="1:30">
      <c r="B41" s="2"/>
      <c r="C41" s="2"/>
      <c r="D41" s="2"/>
      <c r="E41" s="2"/>
      <c r="F41" s="2"/>
      <c r="G41" s="2"/>
      <c r="H41" s="2"/>
      <c r="I41" s="2"/>
      <c r="J41" s="108"/>
      <c r="K41" s="13"/>
      <c r="L41" s="13"/>
      <c r="M41" s="13"/>
      <c r="N41" s="14"/>
      <c r="O41" s="14"/>
      <c r="P41" s="14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58" t="s">
        <v>179</v>
      </c>
      <c r="AD41" s="2"/>
    </row>
    <row r="42" spans="1:30">
      <c r="B42" s="2"/>
      <c r="C42" s="2"/>
      <c r="D42" s="2"/>
      <c r="E42" s="2"/>
      <c r="F42" s="2"/>
      <c r="G42" s="2"/>
      <c r="H42" s="2"/>
      <c r="I42" s="2"/>
      <c r="J42" s="108"/>
      <c r="K42" s="14"/>
      <c r="L42" s="14"/>
      <c r="M42" s="14"/>
      <c r="N42" s="14"/>
      <c r="O42" s="14"/>
      <c r="P42" s="14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58" t="s">
        <v>182</v>
      </c>
      <c r="AD42" s="2"/>
    </row>
    <row r="43" spans="1:30">
      <c r="B43" s="2"/>
      <c r="C43" s="2"/>
      <c r="D43" s="2"/>
      <c r="E43" s="2"/>
      <c r="F43" s="2"/>
      <c r="G43" s="2"/>
      <c r="H43" s="2"/>
      <c r="I43" s="2"/>
      <c r="J43" s="108"/>
      <c r="K43" s="14"/>
      <c r="L43" s="14"/>
      <c r="M43" s="14"/>
      <c r="N43" s="14"/>
      <c r="O43" s="14"/>
      <c r="P43" s="14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58" t="s">
        <v>183</v>
      </c>
      <c r="AD43" s="2"/>
    </row>
    <row r="44" spans="1:30">
      <c r="B44" s="2"/>
      <c r="C44" s="2"/>
      <c r="D44" s="2"/>
      <c r="E44" s="2"/>
      <c r="F44" s="2"/>
      <c r="G44" s="2"/>
      <c r="H44" s="2"/>
      <c r="I44" s="2"/>
      <c r="J44" s="108"/>
      <c r="K44" s="14"/>
      <c r="L44" s="14"/>
      <c r="M44" s="14"/>
      <c r="N44" s="14"/>
      <c r="O44" s="14"/>
      <c r="P44" s="14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58" t="s">
        <v>175</v>
      </c>
      <c r="AD44" s="2"/>
    </row>
    <row r="45" spans="1:30">
      <c r="B45" s="2"/>
      <c r="C45" s="2"/>
      <c r="D45" s="2"/>
      <c r="E45" s="2"/>
      <c r="F45" s="2"/>
      <c r="G45" s="2"/>
      <c r="H45" s="2"/>
      <c r="I45" s="2"/>
      <c r="J45" s="108"/>
      <c r="K45" s="14"/>
      <c r="L45" s="14"/>
      <c r="M45" s="14"/>
      <c r="N45" s="14"/>
      <c r="O45" s="14"/>
      <c r="P45" s="14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58" t="s">
        <v>174</v>
      </c>
      <c r="AD45" s="2"/>
    </row>
    <row r="46" spans="1:30">
      <c r="B46" s="2"/>
      <c r="C46" s="2"/>
      <c r="D46" s="2"/>
      <c r="E46" s="2"/>
      <c r="F46" s="2"/>
      <c r="G46" s="2"/>
      <c r="H46" s="2"/>
      <c r="I46" s="2"/>
      <c r="J46" s="108"/>
      <c r="K46" s="14"/>
      <c r="L46" s="14"/>
      <c r="M46" s="14"/>
      <c r="N46" s="14"/>
      <c r="O46" s="14"/>
      <c r="P46" s="14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58" t="s">
        <v>163</v>
      </c>
      <c r="AD46" s="2"/>
    </row>
    <row r="47" spans="1:30">
      <c r="B47" s="2"/>
      <c r="C47" s="2"/>
      <c r="D47" s="2"/>
      <c r="E47" s="2"/>
      <c r="F47" s="2"/>
      <c r="G47" s="2"/>
      <c r="H47" s="2"/>
      <c r="I47" s="2"/>
      <c r="J47" s="108"/>
      <c r="K47" s="14"/>
      <c r="L47" s="14"/>
      <c r="M47" s="14"/>
      <c r="N47" s="14"/>
      <c r="O47" s="14"/>
      <c r="P47" s="14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58" t="s">
        <v>202</v>
      </c>
      <c r="AD47" s="2"/>
    </row>
    <row r="48" spans="1:30">
      <c r="B48" s="2"/>
      <c r="C48" s="2"/>
      <c r="D48" s="2"/>
      <c r="E48" s="2"/>
      <c r="F48" s="2"/>
      <c r="G48" s="2"/>
      <c r="H48" s="2"/>
      <c r="I48" s="2"/>
      <c r="J48" s="108"/>
      <c r="K48" s="14"/>
      <c r="L48" s="14"/>
      <c r="M48" s="14"/>
      <c r="N48" s="14"/>
      <c r="O48" s="14"/>
      <c r="P48" s="14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58" t="s">
        <v>209</v>
      </c>
      <c r="AD48" s="2"/>
    </row>
    <row r="49" spans="2:30">
      <c r="B49" s="2"/>
      <c r="C49" s="2"/>
      <c r="D49" s="2"/>
      <c r="E49" s="2"/>
      <c r="F49" s="2"/>
      <c r="G49" s="2"/>
      <c r="H49" s="2"/>
      <c r="I49" s="2"/>
      <c r="J49" s="108"/>
      <c r="K49" s="14"/>
      <c r="L49" s="14"/>
      <c r="M49" s="14"/>
      <c r="N49" s="14"/>
      <c r="O49" s="14"/>
      <c r="P49" s="14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58" t="s">
        <v>166</v>
      </c>
      <c r="AD49" s="2"/>
    </row>
    <row r="50" spans="2:30">
      <c r="B50" s="2"/>
      <c r="C50" s="2"/>
      <c r="D50" s="2"/>
      <c r="E50" s="2"/>
      <c r="F50" s="2"/>
      <c r="G50" s="2"/>
      <c r="H50" s="2"/>
      <c r="I50" s="2"/>
      <c r="J50" s="108"/>
      <c r="K50" s="14"/>
      <c r="L50" s="14"/>
      <c r="M50" s="14"/>
      <c r="N50" s="14"/>
      <c r="O50" s="14"/>
      <c r="P50" s="14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58" t="s">
        <v>205</v>
      </c>
      <c r="AD50" s="2"/>
    </row>
    <row r="51" spans="2:30">
      <c r="B51" s="2"/>
      <c r="C51" s="2"/>
      <c r="D51" s="2"/>
      <c r="E51" s="2"/>
      <c r="F51" s="2"/>
      <c r="G51" s="2"/>
      <c r="H51" s="2"/>
      <c r="I51" s="2"/>
      <c r="J51" s="108"/>
      <c r="K51" s="14"/>
      <c r="L51" s="14"/>
      <c r="M51" s="14"/>
      <c r="N51" s="14"/>
      <c r="O51" s="14"/>
      <c r="P51" s="14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58" t="s">
        <v>170</v>
      </c>
      <c r="AD51" s="2"/>
    </row>
    <row r="52" spans="2:30">
      <c r="B52" s="2"/>
      <c r="C52" s="2"/>
      <c r="D52" s="2"/>
      <c r="E52" s="2"/>
      <c r="F52" s="2"/>
      <c r="G52" s="2"/>
      <c r="H52" s="2"/>
      <c r="I52" s="2"/>
      <c r="J52" s="108"/>
      <c r="K52" s="14"/>
      <c r="L52" s="14"/>
      <c r="M52" s="14"/>
      <c r="N52" s="14"/>
      <c r="O52" s="14"/>
      <c r="P52" s="14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58" t="s">
        <v>171</v>
      </c>
      <c r="AD52" s="2"/>
    </row>
    <row r="53" spans="2:30">
      <c r="B53" s="2"/>
      <c r="C53" s="2"/>
      <c r="D53" s="2"/>
      <c r="E53" s="2"/>
      <c r="F53" s="2"/>
      <c r="G53" s="2"/>
      <c r="H53" s="2"/>
      <c r="I53" s="2"/>
      <c r="J53" s="108"/>
      <c r="K53" s="14"/>
      <c r="L53" s="14"/>
      <c r="M53" s="14"/>
      <c r="N53" s="14"/>
      <c r="O53" s="14"/>
      <c r="P53" s="14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58" t="s">
        <v>172</v>
      </c>
      <c r="AD53" s="2"/>
    </row>
    <row r="54" spans="2:30">
      <c r="B54" s="2"/>
      <c r="C54" s="2"/>
      <c r="D54" s="2"/>
      <c r="E54" s="2"/>
      <c r="F54" s="2"/>
      <c r="G54" s="2"/>
      <c r="H54" s="2"/>
      <c r="I54" s="2"/>
      <c r="J54" s="108"/>
      <c r="K54" s="14"/>
      <c r="L54" s="14"/>
      <c r="M54" s="14"/>
      <c r="N54" s="14"/>
      <c r="O54" s="14"/>
      <c r="P54" s="14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58" t="s">
        <v>169</v>
      </c>
      <c r="AD54" s="2"/>
    </row>
    <row r="55" spans="2:30">
      <c r="B55" s="2"/>
      <c r="C55" s="2"/>
      <c r="D55" s="2"/>
      <c r="E55" s="2"/>
      <c r="F55" s="2"/>
      <c r="G55" s="2"/>
      <c r="H55" s="2"/>
      <c r="I55" s="2"/>
      <c r="J55" s="108"/>
      <c r="K55" s="14"/>
      <c r="L55" s="14"/>
      <c r="M55" s="14"/>
      <c r="N55" s="14"/>
      <c r="O55" s="14"/>
      <c r="P55" s="14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58" t="s">
        <v>165</v>
      </c>
      <c r="AD55" s="2"/>
    </row>
    <row r="56" spans="2:30">
      <c r="B56" s="2"/>
      <c r="C56" s="2"/>
      <c r="D56" s="2"/>
      <c r="E56" s="2"/>
      <c r="F56" s="2"/>
      <c r="G56" s="2"/>
      <c r="H56" s="2"/>
      <c r="I56" s="2"/>
      <c r="J56" s="108"/>
      <c r="K56" s="14"/>
      <c r="L56" s="14"/>
      <c r="M56" s="14"/>
      <c r="N56" s="14"/>
      <c r="O56" s="14"/>
      <c r="P56" s="14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58" t="s">
        <v>204</v>
      </c>
      <c r="AD56" s="2"/>
    </row>
    <row r="57" spans="2:30">
      <c r="B57" s="2"/>
      <c r="C57" s="2"/>
      <c r="D57" s="2"/>
      <c r="E57" s="2"/>
      <c r="F57" s="2"/>
      <c r="G57" s="2"/>
      <c r="H57" s="2"/>
      <c r="I57" s="2"/>
      <c r="J57" s="108"/>
      <c r="K57" s="14"/>
      <c r="L57" s="14"/>
      <c r="M57" s="14"/>
      <c r="N57" s="14"/>
      <c r="O57" s="14"/>
      <c r="P57" s="14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58" t="s">
        <v>191</v>
      </c>
      <c r="AD57" s="2"/>
    </row>
    <row r="58" spans="2:30">
      <c r="B58" s="2"/>
      <c r="C58" s="2"/>
      <c r="D58" s="2"/>
      <c r="E58" s="2"/>
      <c r="F58" s="2"/>
      <c r="G58" s="2"/>
      <c r="H58" s="2"/>
      <c r="I58" s="2"/>
      <c r="J58" s="108"/>
      <c r="K58" s="14"/>
      <c r="L58" s="14"/>
      <c r="M58" s="14"/>
      <c r="N58" s="14"/>
      <c r="O58" s="14"/>
      <c r="P58" s="14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58" t="s">
        <v>208</v>
      </c>
      <c r="AD58" s="2"/>
    </row>
    <row r="59" spans="2:30">
      <c r="B59" s="2"/>
      <c r="C59" s="2"/>
      <c r="D59" s="2"/>
      <c r="E59" s="2"/>
      <c r="F59" s="2"/>
      <c r="G59" s="2"/>
      <c r="H59" s="2"/>
      <c r="I59" s="2"/>
      <c r="J59" s="108"/>
      <c r="K59" s="14"/>
      <c r="L59" s="14"/>
      <c r="M59" s="14"/>
      <c r="N59" s="14"/>
      <c r="O59" s="14"/>
      <c r="P59" s="14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78"/>
      <c r="AD59" s="2"/>
    </row>
    <row r="60" spans="2:30">
      <c r="B60" s="2"/>
      <c r="C60" s="2"/>
      <c r="D60" s="2"/>
      <c r="E60" s="2"/>
      <c r="F60" s="2"/>
      <c r="G60" s="2"/>
      <c r="H60" s="2"/>
      <c r="I60" s="2"/>
      <c r="J60" s="108"/>
      <c r="K60" s="14"/>
      <c r="L60" s="14"/>
      <c r="M60" s="14"/>
      <c r="N60" s="14"/>
      <c r="O60" s="14"/>
      <c r="P60" s="14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79"/>
      <c r="AD60" s="2"/>
    </row>
    <row r="61" spans="2:30">
      <c r="B61" s="2"/>
      <c r="C61" s="2"/>
      <c r="D61" s="2"/>
      <c r="E61" s="2"/>
      <c r="F61" s="2"/>
      <c r="G61" s="2"/>
      <c r="H61" s="2"/>
      <c r="I61" s="2"/>
      <c r="J61" s="108"/>
      <c r="K61" s="14"/>
      <c r="L61" s="14"/>
      <c r="M61" s="14"/>
      <c r="N61" s="14"/>
      <c r="O61" s="14"/>
      <c r="P61" s="14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2:30">
      <c r="B62" s="2"/>
      <c r="C62" s="2"/>
      <c r="D62" s="2"/>
      <c r="E62" s="2"/>
      <c r="F62" s="2"/>
    </row>
    <row r="63" spans="2:30">
      <c r="B63" s="2"/>
      <c r="C63" s="2"/>
      <c r="D63" s="2"/>
      <c r="E63" s="2"/>
      <c r="F63" s="2"/>
    </row>
    <row r="64" spans="2:30">
      <c r="B64" s="2"/>
      <c r="C64" s="2"/>
      <c r="D64" s="2"/>
      <c r="E64" s="2"/>
      <c r="F64" s="2"/>
    </row>
    <row r="65" spans="2:6">
      <c r="B65" s="2"/>
      <c r="C65" s="2"/>
      <c r="D65" s="2"/>
      <c r="E65" s="2"/>
      <c r="F65" s="2"/>
    </row>
  </sheetData>
  <sortState ref="AC2:AC58">
    <sortCondition ref="AC2:AC58"/>
  </sortState>
  <mergeCells count="61">
    <mergeCell ref="K1:P1"/>
    <mergeCell ref="K37:M37"/>
    <mergeCell ref="N35:P35"/>
    <mergeCell ref="K36:M36"/>
    <mergeCell ref="I3:I4"/>
    <mergeCell ref="H10:I10"/>
    <mergeCell ref="H11:I11"/>
    <mergeCell ref="H12:I12"/>
    <mergeCell ref="H33:I33"/>
    <mergeCell ref="H30:I30"/>
    <mergeCell ref="T2:U2"/>
    <mergeCell ref="V2:Y2"/>
    <mergeCell ref="T3:T4"/>
    <mergeCell ref="V3:W3"/>
    <mergeCell ref="X3:Y3"/>
    <mergeCell ref="R2:S7"/>
    <mergeCell ref="H26:I26"/>
    <mergeCell ref="H27:I27"/>
    <mergeCell ref="H28:I28"/>
    <mergeCell ref="H29:I29"/>
    <mergeCell ref="H15:I15"/>
    <mergeCell ref="H21:I21"/>
    <mergeCell ref="H23:I23"/>
    <mergeCell ref="H18:I18"/>
    <mergeCell ref="C9:E9"/>
    <mergeCell ref="C10:E10"/>
    <mergeCell ref="A9:A12"/>
    <mergeCell ref="H31:I31"/>
    <mergeCell ref="H32:I32"/>
    <mergeCell ref="H14:I14"/>
    <mergeCell ref="H17:I17"/>
    <mergeCell ref="C11:E11"/>
    <mergeCell ref="C12:E12"/>
    <mergeCell ref="C24:E24"/>
    <mergeCell ref="C25:E25"/>
    <mergeCell ref="C26:E26"/>
    <mergeCell ref="C13:E13"/>
    <mergeCell ref="C15:E15"/>
    <mergeCell ref="A13:A17"/>
    <mergeCell ref="A18:A20"/>
    <mergeCell ref="R1:AA1"/>
    <mergeCell ref="D30:E30"/>
    <mergeCell ref="C16:E16"/>
    <mergeCell ref="C28:D28"/>
    <mergeCell ref="F1:G1"/>
    <mergeCell ref="C14:E14"/>
    <mergeCell ref="C17:E17"/>
    <mergeCell ref="C19:E19"/>
    <mergeCell ref="A8:E8"/>
    <mergeCell ref="C29:E29"/>
    <mergeCell ref="C22:E22"/>
    <mergeCell ref="C18:E18"/>
    <mergeCell ref="C20:E20"/>
    <mergeCell ref="C21:E21"/>
    <mergeCell ref="C23:E23"/>
    <mergeCell ref="C27:E27"/>
    <mergeCell ref="A21:A23"/>
    <mergeCell ref="A24:A33"/>
    <mergeCell ref="C33:E33"/>
    <mergeCell ref="C31:E31"/>
    <mergeCell ref="C32:E32"/>
  </mergeCells>
  <conditionalFormatting sqref="H22">
    <cfRule type="cellIs" dxfId="3" priority="3" operator="equal">
      <formula>"+"</formula>
    </cfRule>
    <cfRule type="cellIs" dxfId="2" priority="4" operator="equal">
      <formula>"-"</formula>
    </cfRule>
  </conditionalFormatting>
  <conditionalFormatting sqref="H27:I27">
    <cfRule type="cellIs" dxfId="1" priority="1" operator="greaterThan">
      <formula>1</formula>
    </cfRule>
    <cfRule type="cellIs" dxfId="0" priority="2" operator="less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I2:I60"/>
  <sheetViews>
    <sheetView workbookViewId="0">
      <selection activeCell="I2" sqref="I2:I60"/>
    </sheetView>
  </sheetViews>
  <sheetFormatPr defaultRowHeight="15"/>
  <cols>
    <col min="9" max="9" width="16" bestFit="1" customWidth="1"/>
  </cols>
  <sheetData>
    <row r="2" spans="9:9" ht="24.75">
      <c r="I2" s="47" t="s">
        <v>153</v>
      </c>
    </row>
    <row r="3" spans="9:9" ht="24.75">
      <c r="I3" s="47" t="s">
        <v>154</v>
      </c>
    </row>
    <row r="4" spans="9:9" ht="24.75">
      <c r="I4" s="47" t="s">
        <v>155</v>
      </c>
    </row>
    <row r="5" spans="9:9" ht="24.75">
      <c r="I5" s="47" t="s">
        <v>156</v>
      </c>
    </row>
    <row r="6" spans="9:9" ht="24.75">
      <c r="I6" s="47" t="s">
        <v>157</v>
      </c>
    </row>
    <row r="7" spans="9:9" ht="24.75">
      <c r="I7" s="47" t="s">
        <v>158</v>
      </c>
    </row>
    <row r="8" spans="9:9" ht="24.75">
      <c r="I8" s="47" t="s">
        <v>159</v>
      </c>
    </row>
    <row r="9" spans="9:9" ht="24.75">
      <c r="I9" s="47" t="s">
        <v>160</v>
      </c>
    </row>
    <row r="10" spans="9:9" ht="24.75">
      <c r="I10" s="47" t="s">
        <v>161</v>
      </c>
    </row>
    <row r="11" spans="9:9" ht="24.75">
      <c r="I11" s="47" t="s">
        <v>162</v>
      </c>
    </row>
    <row r="12" spans="9:9">
      <c r="I12" s="47" t="s">
        <v>163</v>
      </c>
    </row>
    <row r="13" spans="9:9">
      <c r="I13" s="47" t="s">
        <v>164</v>
      </c>
    </row>
    <row r="14" spans="9:9" ht="24.75">
      <c r="I14" s="47" t="s">
        <v>165</v>
      </c>
    </row>
    <row r="15" spans="9:9" ht="24.75">
      <c r="I15" s="47" t="s">
        <v>166</v>
      </c>
    </row>
    <row r="16" spans="9:9" ht="24.75">
      <c r="I16" s="47" t="s">
        <v>167</v>
      </c>
    </row>
    <row r="17" spans="9:9" ht="24.75">
      <c r="I17" s="47" t="s">
        <v>168</v>
      </c>
    </row>
    <row r="18" spans="9:9" ht="24.75">
      <c r="I18" s="47" t="s">
        <v>169</v>
      </c>
    </row>
    <row r="19" spans="9:9" ht="24.75">
      <c r="I19" s="47" t="s">
        <v>170</v>
      </c>
    </row>
    <row r="20" spans="9:9" ht="24.75">
      <c r="I20" s="47" t="s">
        <v>171</v>
      </c>
    </row>
    <row r="21" spans="9:9" ht="24.75">
      <c r="I21" s="47" t="s">
        <v>172</v>
      </c>
    </row>
    <row r="22" spans="9:9" ht="24.75">
      <c r="I22" s="47" t="s">
        <v>173</v>
      </c>
    </row>
    <row r="23" spans="9:9" ht="36.75">
      <c r="I23" s="47" t="s">
        <v>174</v>
      </c>
    </row>
    <row r="24" spans="9:9" ht="36.75">
      <c r="I24" s="47" t="s">
        <v>175</v>
      </c>
    </row>
    <row r="25" spans="9:9" ht="24.75">
      <c r="I25" s="47" t="s">
        <v>176</v>
      </c>
    </row>
    <row r="26" spans="9:9" ht="24.75">
      <c r="I26" s="47" t="s">
        <v>177</v>
      </c>
    </row>
    <row r="27" spans="9:9" ht="48.75">
      <c r="I27" s="47" t="s">
        <v>178</v>
      </c>
    </row>
    <row r="28" spans="9:9" ht="36.75">
      <c r="I28" s="47" t="s">
        <v>179</v>
      </c>
    </row>
    <row r="29" spans="9:9" ht="36.75">
      <c r="I29" s="47" t="s">
        <v>180</v>
      </c>
    </row>
    <row r="30" spans="9:9" ht="36.75">
      <c r="I30" s="47" t="s">
        <v>181</v>
      </c>
    </row>
    <row r="31" spans="9:9" ht="36.75">
      <c r="I31" s="47" t="s">
        <v>182</v>
      </c>
    </row>
    <row r="32" spans="9:9" ht="36.75">
      <c r="I32" s="47" t="s">
        <v>183</v>
      </c>
    </row>
    <row r="33" spans="9:9" ht="36.75">
      <c r="I33" s="47" t="s">
        <v>184</v>
      </c>
    </row>
    <row r="34" spans="9:9" ht="36.75">
      <c r="I34" s="47" t="s">
        <v>185</v>
      </c>
    </row>
    <row r="35" spans="9:9" ht="36.75">
      <c r="I35" s="47" t="s">
        <v>186</v>
      </c>
    </row>
    <row r="36" spans="9:9" ht="36.75">
      <c r="I36" s="47" t="s">
        <v>187</v>
      </c>
    </row>
    <row r="37" spans="9:9" ht="36.75">
      <c r="I37" s="47" t="s">
        <v>188</v>
      </c>
    </row>
    <row r="38" spans="9:9" ht="36.75">
      <c r="I38" s="47" t="s">
        <v>189</v>
      </c>
    </row>
    <row r="39" spans="9:9" ht="36.75">
      <c r="I39" s="47" t="s">
        <v>190</v>
      </c>
    </row>
    <row r="40" spans="9:9" ht="36.75">
      <c r="I40" s="47" t="s">
        <v>191</v>
      </c>
    </row>
    <row r="41" spans="9:9" ht="36.75">
      <c r="I41" s="47" t="s">
        <v>192</v>
      </c>
    </row>
    <row r="42" spans="9:9" ht="36.75">
      <c r="I42" s="47" t="s">
        <v>193</v>
      </c>
    </row>
    <row r="43" spans="9:9" ht="36.75">
      <c r="I43" s="47" t="s">
        <v>194</v>
      </c>
    </row>
    <row r="44" spans="9:9" ht="36.75">
      <c r="I44" s="47" t="s">
        <v>195</v>
      </c>
    </row>
    <row r="45" spans="9:9" ht="36.75">
      <c r="I45" s="47" t="s">
        <v>196</v>
      </c>
    </row>
    <row r="46" spans="9:9" ht="24.75">
      <c r="I46" s="47" t="s">
        <v>197</v>
      </c>
    </row>
    <row r="47" spans="9:9" ht="24.75">
      <c r="I47" s="47" t="s">
        <v>198</v>
      </c>
    </row>
    <row r="48" spans="9:9" ht="36.75">
      <c r="I48" s="47" t="s">
        <v>199</v>
      </c>
    </row>
    <row r="49" spans="9:9" ht="36.75">
      <c r="I49" s="47" t="s">
        <v>200</v>
      </c>
    </row>
    <row r="50" spans="9:9" ht="36.75">
      <c r="I50" s="47" t="s">
        <v>201</v>
      </c>
    </row>
    <row r="51" spans="9:9" ht="36.75">
      <c r="I51" s="47" t="s">
        <v>202</v>
      </c>
    </row>
    <row r="52" spans="9:9" ht="24.75">
      <c r="I52" s="47" t="s">
        <v>203</v>
      </c>
    </row>
    <row r="53" spans="9:9" ht="36.75">
      <c r="I53" s="47" t="s">
        <v>204</v>
      </c>
    </row>
    <row r="54" spans="9:9" ht="36.75">
      <c r="I54" s="47" t="s">
        <v>205</v>
      </c>
    </row>
    <row r="55" spans="9:9" ht="36.75">
      <c r="I55" s="47" t="s">
        <v>206</v>
      </c>
    </row>
    <row r="56" spans="9:9" ht="36.75">
      <c r="I56" s="47" t="s">
        <v>207</v>
      </c>
    </row>
    <row r="57" spans="9:9" ht="48.75">
      <c r="I57" s="47" t="s">
        <v>208</v>
      </c>
    </row>
    <row r="58" spans="9:9" ht="60.75">
      <c r="I58" s="47" t="s">
        <v>209</v>
      </c>
    </row>
    <row r="59" spans="9:9" ht="48.75">
      <c r="I59" s="48" t="s">
        <v>210</v>
      </c>
    </row>
    <row r="60" spans="9:9" ht="408.75">
      <c r="I60" s="47" t="s">
        <v>211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baro</vt:lpstr>
      <vt:lpstr>MODELO</vt:lpstr>
      <vt:lpstr>C172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2015-02-16T21:36:43Z</dcterms:created>
  <dcterms:modified xsi:type="dcterms:W3CDTF">2025-09-25T22:49:16Z</dcterms:modified>
</cp:coreProperties>
</file>