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3"/>
  <sheetViews>
    <sheetView workbookViewId="0">
      <selection activeCell="A1" sqref="A1"/>
    </sheetView>
  </sheetViews>
  <sheetFormatPr baseColWidth="8" defaultRowHeight="15"/>
  <sheetData>
    <row r="1">
      <c r="A1" s="1" t="inlineStr">
        <is>
          <t>Name</t>
        </is>
      </c>
      <c r="B1" s="1" t="inlineStr">
        <is>
          <t>Profile URL</t>
        </is>
      </c>
      <c r="C1" s="1" t="inlineStr">
        <is>
          <t>Title</t>
        </is>
      </c>
      <c r="D1" s="1" t="inlineStr">
        <is>
          <t>Price</t>
        </is>
      </c>
      <c r="E1" s="1" t="inlineStr">
        <is>
          <t>Area</t>
        </is>
      </c>
      <c r="F1" s="1" t="inlineStr">
        <is>
          <t>Description</t>
        </is>
      </c>
      <c r="G1" s="1" t="inlineStr">
        <is>
          <t>Date</t>
        </is>
      </c>
      <c r="H1" s="1" t="inlineStr">
        <is>
          <t>Post URL</t>
        </is>
      </c>
    </row>
    <row r="2">
      <c r="A2" t="inlineStr">
        <is>
          <t>Daniel Cichocki</t>
        </is>
      </c>
      <c r="B2">
        <f>HYPERLINK("https://web.facebook.com/DannyCichocki", "View Profile")</f>
        <v/>
      </c>
      <c r="C2" t="inlineStr">
        <is>
          <t>Large Room Available Now in a 5 bedroom 2 bathroom house</t>
        </is>
      </c>
      <c r="D2" t="inlineStr">
        <is>
          <t>$625</t>
        </is>
      </c>
      <c r="E2" t="inlineStr">
        <is>
          <t>Downtown New Haven</t>
        </is>
      </c>
      <c r="F2" t="inlineStr">
        <is>
          <t>Large Room Available Now in a 5 bedroom 2 bathroom house with a 5 minute walk to Blue and and Orange shuttle all other tenants are Yale affiliates or young professionals. The house is right close to Stop and Shop and a convenient 5 min walk to the Yale Gym and Broadway shopping area; 10-15 min walk to New haven Downtown area with all the restaurants very close. The living room and kitchen are very large, with new kitchen, washer and dryer appliances available. The landlord is just down the...</t>
        </is>
      </c>
      <c r="G2" t="inlineStr">
        <is>
          <t>January 4</t>
        </is>
      </c>
      <c r="H2">
        <f>HYPERLINK("https://web.facebook.com/groups/1483912085183985/permalink/2705703279671520/", "View Post")</f>
        <v/>
      </c>
    </row>
    <row r="3">
      <c r="A3" t="inlineStr">
        <is>
          <t>Caodi Fang</t>
        </is>
      </c>
      <c r="B3">
        <f>HYPERLINK("https://web.facebook.com/caodi.fang", "View Profile")</f>
        <v/>
      </c>
      <c r="C3" t="inlineStr">
        <is>
          <t>East rock 2bedroom apt for rent now</t>
        </is>
      </c>
      <c r="D3" t="inlineStr">
        <is>
          <t>$1,350</t>
        </is>
      </c>
      <c r="E3" t="inlineStr">
        <is>
          <t>06511</t>
        </is>
      </c>
      <c r="F3" t="inlineStr">
        <is>
          <t>Available now. Text me if interested.</t>
        </is>
      </c>
      <c r="G3" t="inlineStr">
        <is>
          <t>January 5</t>
        </is>
      </c>
      <c r="H3">
        <f>HYPERLINK("https://web.facebook.com/groups/1483912085183985/permalink/2706616749580173/", "View Post")</f>
        <v/>
      </c>
    </row>
    <row r="4">
      <c r="A4" t="inlineStr">
        <is>
          <t>Davi Azoff</t>
        </is>
      </c>
      <c r="B4">
        <f>HYPERLINK("https://web.facebook.com/davi.azoff", "View Profile")</f>
        <v/>
      </c>
      <c r="C4" t="inlineStr">
        <is>
          <t>Apartment for 7/1 &amp; 8/1</t>
        </is>
      </c>
      <c r="D4" t="inlineStr">
        <is>
          <t>$1,800</t>
        </is>
      </c>
      <c r="E4" t="inlineStr">
        <is>
          <t>Downtown New Haven</t>
        </is>
      </c>
      <c r="F4" t="inlineStr">
        <is>
          <t>We have a few units left we're preleasing for next year! 3 bedroom-6 bedroom units and a brand new 5bd single-family home! All in the Edgewood, Howe, and Dwight Street area Prices range from $1800-$5000, all units come with washers, dryers, and stainless steel appliances. Reach out today and secure your housing for next year</t>
        </is>
      </c>
      <c r="G4" t="inlineStr">
        <is>
          <t>January 6</t>
        </is>
      </c>
      <c r="H4">
        <f>HYPERLINK("https://web.facebook.com/groups/1483912085183985/permalink/2707152722859909/", "View Post")</f>
        <v/>
      </c>
    </row>
    <row r="5">
      <c r="A5" t="inlineStr">
        <is>
          <t>Raimy Shin</t>
        </is>
      </c>
      <c r="B5">
        <f>HYPERLINK("https://web.facebook.com/raimy.shin", "View Profile")</f>
        <v/>
      </c>
      <c r="C5" t="inlineStr">
        <is>
          <t>CHEAP &amp; FURNISHED bedroom for spring sublet</t>
        </is>
      </c>
      <c r="D5" t="inlineStr">
        <is>
          <t>$575</t>
        </is>
      </c>
      <c r="E5" t="inlineStr">
        <is>
          <t>Downtown New Haven</t>
        </is>
      </c>
      <c r="F5" t="inlineStr">
        <is>
          <t>1 cheap furnished bedroom spring sublet I have a furnished room available in a 2bd/1ba apartment located on Mansfield St &amp; Tilton St. Sublease starts 2/1 to 7/31 (dates flexible), with an option to renew the lease. Your roommate would be a very clean, easygoing, considerate Yale School of Nursing student who I am sad to be leaving! THE HOUSE
*$575/mo for a cozy fully funished bedroom (bed, mattress, desk, desk chair, two dressers and built-in closet)
*sweet afternoon light in room, skylights in...</t>
        </is>
      </c>
      <c r="G5" t="inlineStr">
        <is>
          <t>January 6</t>
        </is>
      </c>
      <c r="H5">
        <f>HYPERLINK("https://web.facebook.com/groups/1483912085183985/permalink/2708014379440410/", "View Post")</f>
        <v/>
      </c>
    </row>
    <row r="6">
      <c r="A6" t="inlineStr">
        <is>
          <t>Jennifer Gondola</t>
        </is>
      </c>
      <c r="B6">
        <f>HYPERLINK("https://web.facebook.com/jennifer.gondola.31", "View Profile")</f>
        <v/>
      </c>
      <c r="C6" t="inlineStr">
        <is>
          <t>2 Bedroom Apartment in the heart of New Haven</t>
        </is>
      </c>
      <c r="D6" t="inlineStr">
        <is>
          <t>$1,495</t>
        </is>
      </c>
      <c r="E6" t="inlineStr">
        <is>
          <t>Downtown New Haven</t>
        </is>
      </c>
      <c r="F6" t="inlineStr">
        <is>
          <t>Beautiful Apartment in the Heart of New Haven w/ Laundry and Parking Included!
1263 Chapel St
Unit C-1 Available Now!
$1,495/mo 2 Bedrooms
1 Bath
Living Room
Kitchen</t>
        </is>
      </c>
      <c r="G6" t="inlineStr">
        <is>
          <t>January 6</t>
        </is>
      </c>
      <c r="H6">
        <f>HYPERLINK("https://web.facebook.com/groups/1483912085183985/permalink/2707253262849855/", "View Post")</f>
        <v/>
      </c>
    </row>
    <row r="7">
      <c r="A7" t="inlineStr">
        <is>
          <t>Jennifer Gondola</t>
        </is>
      </c>
      <c r="B7">
        <f>HYPERLINK("https://web.facebook.com/jennifer.gondola.31", "View Profile")</f>
        <v/>
      </c>
      <c r="C7" t="inlineStr">
        <is>
          <t>2 Bedroom 1st floor apartment for rent</t>
        </is>
      </c>
      <c r="D7" t="inlineStr">
        <is>
          <t>$1,400</t>
        </is>
      </c>
      <c r="E7" t="inlineStr">
        <is>
          <t>Downtown New Haven</t>
        </is>
      </c>
      <c r="F7" t="inlineStr">
        <is>
          <t>28-30 Harding Place
First Floor Available January 2021!
$1,400/mo 2 Bedrooms
1 Bath
Living Room
Kitchen
Dining Area</t>
        </is>
      </c>
      <c r="G7" t="inlineStr">
        <is>
          <t>January 6</t>
        </is>
      </c>
      <c r="H7">
        <f>HYPERLINK("https://web.facebook.com/groups/1483912085183985/permalink/2707278762847305/", "View Post")</f>
        <v/>
      </c>
    </row>
    <row r="8">
      <c r="A8" t="inlineStr">
        <is>
          <t>Rafael Dai Prá</t>
        </is>
      </c>
      <c r="B8">
        <f>HYPERLINK("https://web.facebook.com/rdaipra", "View Profile")</f>
        <v/>
      </c>
      <c r="C8" t="inlineStr">
        <is>
          <t>Furnished room in co-living space right by Yale New Haven Hospital - Available Feb 2021</t>
        </is>
      </c>
      <c r="D8" t="inlineStr">
        <is>
          <t>$800</t>
        </is>
      </c>
      <c r="E8" t="inlineStr">
        <is>
          <t>Downtown New Haven</t>
        </is>
      </c>
      <c r="F8" t="inlineStr">
        <is>
          <t>Are you coming to study or work at the Yale-New Haven Hospital or the Yale Medical School? This is your chance to live with other medical students and residents and be a 2-minute walk away from the hospital. Our house is safely tucked inside the Yale Medical Campus with easy access to the hospital, medical school, and surrounding research buildings. The house is a large two-family duplex with a 3BR / 1BA apartment on the first floor and a 4BR / 2BA unit on the second floor. Each apartment has a...</t>
        </is>
      </c>
      <c r="G8" t="inlineStr">
        <is>
          <t>January 7</t>
        </is>
      </c>
      <c r="H8">
        <f>HYPERLINK("https://web.facebook.com/groups/1483912085183985/permalink/2708326132742568/", "View Post")</f>
        <v/>
      </c>
    </row>
    <row r="9">
      <c r="A9" t="inlineStr">
        <is>
          <t>Amyella Hindi</t>
        </is>
      </c>
      <c r="B9">
        <f>HYPERLINK("https://web.facebook.com/amy.hindi", "View Profile")</f>
        <v/>
      </c>
      <c r="C9" t="inlineStr">
        <is>
          <t>1 Bed 1 Bath Apartment</t>
        </is>
      </c>
      <c r="D9" t="inlineStr">
        <is>
          <t>$1,100</t>
        </is>
      </c>
      <c r="E9" t="inlineStr">
        <is>
          <t>Edgewood</t>
        </is>
      </c>
      <c r="F9" t="inlineStr">
        <is>
          <t>PLEASE MESSAGE ME YOUR NUMBER &amp; BEST TIME TO REACH YOU Newly Renovated 1 Bedroom Apartment - First Floor ** HEAT &amp; HOT WATER INCLUDED
** Spacious Rooms
** Beautiful Hardwood Floor
** New Kitchen Equipped with New
Appliances
** New Ceramic Tiled Bath
** Near Shopping Area &amp; Bus Lines
**Minutes from Downtown New Haven</t>
        </is>
      </c>
      <c r="G9" t="inlineStr">
        <is>
          <t>January 6</t>
        </is>
      </c>
      <c r="H9">
        <f>HYPERLINK("https://web.facebook.com/groups/1483912085183985/permalink/2707519562823225/", "View Post")</f>
        <v/>
      </c>
    </row>
    <row r="10">
      <c r="A10" t="inlineStr">
        <is>
          <t>Peppe El-selvaje</t>
        </is>
      </c>
      <c r="B10">
        <f>HYPERLINK("https://web.facebook.com/elselvaje.bis", "View Profile")</f>
        <v/>
      </c>
      <c r="C10" t="inlineStr">
        <is>
          <t>Furnished bedroom available only for January</t>
        </is>
      </c>
      <c r="D10" t="inlineStr">
        <is>
          <t>$660</t>
        </is>
      </c>
      <c r="E10" t="inlineStr">
        <is>
          <t>Mill River</t>
        </is>
      </c>
      <c r="F10" t="inlineStr">
        <is>
          <t>1 Fully Furnished bedrooms in shared House
Available from: Now
Rent:660$ (+utility) / weekly/daily rent is also possible
The house is in Park Street, downtown in a safe area, 10min walking to the Medical School and to Science Hill. The room (4x4m), have two windows and and full furnished (bed, desk, chair, dresser, walk-in closet). The house has a large living room and kitchen, a nice back yard where we usually host BBQ during spring &amp; summer.
At the moment we are 1 Italian guy, one Portuguese...</t>
        </is>
      </c>
      <c r="G10" t="inlineStr">
        <is>
          <t>January 5</t>
        </is>
      </c>
      <c r="H10">
        <f>HYPERLINK("https://web.facebook.com/groups/1483912085183985/permalink/2706739396234575/", "View Post")</f>
        <v/>
      </c>
    </row>
    <row r="11">
      <c r="A11" t="inlineStr">
        <is>
          <t>Tom Ramster</t>
        </is>
      </c>
      <c r="B11">
        <f>HYPERLINK("https://web.facebook.com/jaminimorph", "View Profile")</f>
        <v/>
      </c>
      <c r="C11" t="inlineStr">
        <is>
          <t>BEAUTIFUL NEW LUXURY STYLE 3 BEDROOM APARTMENT AVAILABLE NOW!!</t>
        </is>
      </c>
      <c r="D11" t="inlineStr">
        <is>
          <t>$1,295</t>
        </is>
      </c>
      <c r="E11" t="inlineStr">
        <is>
          <t>06511-3533</t>
        </is>
      </c>
      <c r="F11" t="inlineStr">
        <is>
          <t>BEAUTIFUL NEW LUXURY STYLE 3 BEDROOM APARTMENT AVAILABLE NOW!! 2nd floor quick walk up apartment. This apartment features: -Brand new kitchen!
-Hardwood floors!
-Stainless steel appliances!
-Ceramic tiles!
-Granite counter tops!
-Washer &amp; dryer on site!
-Off st parking! Sorry NO pets allowed on this property! Rental requirements:
-Good credit and Monthly income with proof of at list Rent X 2.5 after taxes is a must!
-Completely clean background no evictions or criminal records! Contact me now for viewing
Thank you!</t>
        </is>
      </c>
      <c r="G11" t="inlineStr">
        <is>
          <t>January 09</t>
        </is>
      </c>
      <c r="H11">
        <f>HYPERLINK("https://web.facebook.com/groups/1483912085183985/permalink/2709242475984267/", "View Post")</f>
        <v/>
      </c>
    </row>
    <row r="12">
      <c r="A12" t="inlineStr">
        <is>
          <t>Alexander Jeremijenko</t>
        </is>
      </c>
      <c r="B12">
        <f>HYPERLINK("https://web.facebook.com/alexanderjeremijenko", "View Profile")</f>
        <v/>
      </c>
      <c r="C12" t="inlineStr">
        <is>
          <t>Spacious room behind payne whitney gymnasium</t>
        </is>
      </c>
      <c r="D12" t="inlineStr">
        <is>
          <t>$920</t>
        </is>
      </c>
      <c r="E12" t="inlineStr">
        <is>
          <t>New Haven, CT</t>
        </is>
      </c>
      <c r="F12" t="inlineStr">
        <is>
          <t>Subletting a large, furnished room behind Payne Whitney gymnasium for the spring semester. Large backyard, and only a 5 minute walk from the centre of campus. Price negotiable.</t>
        </is>
      </c>
      <c r="G12" t="inlineStr">
        <is>
          <t>January 5</t>
        </is>
      </c>
      <c r="H12">
        <f>HYPERLINK("https://web.facebook.com/groups/1483912085183985/permalink/2706501596258355/", "View Post")</f>
        <v/>
      </c>
    </row>
    <row r="13">
      <c r="A13" t="inlineStr">
        <is>
          <t>Johanne Blain</t>
        </is>
      </c>
      <c r="B13">
        <f>HYPERLINK("https://web.facebook.com/Johjoh", "View Profile")</f>
        <v/>
      </c>
      <c r="C13" t="inlineStr">
        <is>
          <t>Spacious 1 bed/ 1 bath Available for Sublet: Jan 1, 2021 - July 31, 2021</t>
        </is>
      </c>
      <c r="D13" t="inlineStr">
        <is>
          <t>$1,299</t>
        </is>
      </c>
      <c r="E13" t="inlineStr">
        <is>
          <t>06511-4622</t>
        </is>
      </c>
      <c r="F13" t="inlineStr">
        <is>
          <t>1 Bed 1 Bath - Apartment 70 Howe St, New Haven, CT 06511-4622, United States</t>
        </is>
      </c>
      <c r="G13" t="inlineStr">
        <is>
          <t>December 4, 2020</t>
        </is>
      </c>
      <c r="H13">
        <f>HYPERLINK("https://web.facebook.com/groups/yalehousing/permalink/3470932329669217/", "View Post")</f>
        <v/>
      </c>
    </row>
    <row r="14">
      <c r="A14" t="inlineStr">
        <is>
          <t>Tom Ramster</t>
        </is>
      </c>
      <c r="B14">
        <f>HYPERLINK("https://web.facebook.com/jaminimorph", "View Profile")</f>
        <v/>
      </c>
      <c r="C14" t="inlineStr">
        <is>
          <t>GORGEOUS BRAND NEW LUXURY STYLE 1 BEDROOM APARTMENT AVAILABLE NOW!!</t>
        </is>
      </c>
      <c r="D14" t="inlineStr">
        <is>
          <t>$1,195</t>
        </is>
      </c>
      <c r="E14" t="inlineStr">
        <is>
          <t>06511-1928</t>
        </is>
      </c>
      <c r="F14" t="inlineStr">
        <is>
          <t>GORGEOUS BRAND NEW LUXURY STYLE 1 BEDROOM APARTMENT AVAILABLE NOW!! Apartment features: -Spacious new apartment!
-Beautiful kitchen with granite counter tops!
-Stainless steel appliances including microwave!
-Laundry on site!
-Off street parking! Pets: NO pets allowed in this location! NO criminal records NO evictions please! Contact me now for viewing
Thank you!</t>
        </is>
      </c>
      <c r="G14" t="inlineStr">
        <is>
          <t>January 09</t>
        </is>
      </c>
      <c r="H14">
        <f>HYPERLINK("https://web.facebook.com/groups/1483912085183985/permalink/2709228552652326/", "View Post")</f>
        <v/>
      </c>
    </row>
    <row r="15">
      <c r="A15" t="inlineStr">
        <is>
          <t>Jennifer Gondola</t>
        </is>
      </c>
      <c r="B15">
        <f>HYPERLINK("https://web.facebook.com/jennifer.gondola.31", "View Profile")</f>
        <v/>
      </c>
      <c r="C15" t="inlineStr">
        <is>
          <t>Short Term- 3 Bedrooms -Heat and Hot water included</t>
        </is>
      </c>
      <c r="D15" t="inlineStr">
        <is>
          <t>$1,500</t>
        </is>
      </c>
      <c r="E15" t="inlineStr">
        <is>
          <t>Downtown New Haven</t>
        </is>
      </c>
      <c r="F15" t="inlineStr">
        <is>
          <t>98 Norton E-6 Available Now!
$1500/mo 3 Bed
1-Bath
- Flexible &amp; Spacious Layout
- Freshly updated with fresh paint throughout
- Beautiful Hardwood floors
- Corner unit providing ample natural light and privacy
- Heat &amp; Hot Water included...</t>
        </is>
      </c>
      <c r="G15" t="inlineStr">
        <is>
          <t>January 08</t>
        </is>
      </c>
      <c r="H15">
        <f>HYPERLINK("https://web.facebook.com/groups/1483912085183985/permalink/2708926512682530/", "View Post")</f>
        <v/>
      </c>
    </row>
    <row r="16">
      <c r="A16" t="inlineStr">
        <is>
          <t>Tom Ramster</t>
        </is>
      </c>
      <c r="B16">
        <f>HYPERLINK("https://web.facebook.com/jaminimorph", "View Profile")</f>
        <v/>
      </c>
      <c r="C16" t="inlineStr">
        <is>
          <t>NEWLY RENOVATED 3 BEDROOM APARTMENT AVAILABLE FEB 1st!!</t>
        </is>
      </c>
      <c r="D16" t="inlineStr">
        <is>
          <t>$1,295</t>
        </is>
      </c>
      <c r="E16" t="inlineStr">
        <is>
          <t>06511-1921</t>
        </is>
      </c>
      <c r="F16" t="inlineStr">
        <is>
          <t>NEWLY RENOVATED 3 BEDROOM APARTMENT AVAILABLE FEB 1st!! —-PLEASE NOTE!—-
Location is in renovation process. This apartment features: -freshly renovated apartment!
-Beautiful Hardwood floors!
-New appliances!
-Ceramic tiles!</t>
        </is>
      </c>
      <c r="G16" t="inlineStr">
        <is>
          <t>January 7</t>
        </is>
      </c>
      <c r="H16">
        <f>HYPERLINK("https://web.facebook.com/groups/1483912085183985/permalink/2708433789398469/", "View Post")</f>
        <v/>
      </c>
    </row>
    <row r="17">
      <c r="A17" t="inlineStr">
        <is>
          <t>Lavanya Reddy</t>
        </is>
      </c>
      <c r="B17">
        <f>HYPERLINK("https://web.facebook.com/lavanya.reddy.5249", "View Profile")</f>
        <v/>
      </c>
      <c r="C17" t="inlineStr">
        <is>
          <t>1bhk fully furnished house in west haven close o UNH</t>
        </is>
      </c>
      <c r="D17" t="inlineStr">
        <is>
          <t>$995</t>
        </is>
      </c>
      <c r="E17" t="inlineStr">
        <is>
          <t>West Haven, CT</t>
        </is>
      </c>
      <c r="F17" t="inlineStr">
        <is>
          <t>Fully furnished apartment available with tv, sofa, bed etc. walk in with just your clothes and you have everything available at the house. It’s available for shared accommodation as well as entire occupancy. Please contact for more information.</t>
        </is>
      </c>
      <c r="G17" t="inlineStr">
        <is>
          <t>January 09</t>
        </is>
      </c>
      <c r="H17">
        <f>HYPERLINK("https://web.facebook.com/groups/1483912085183985/permalink/2709535792621602/", "View Post")</f>
        <v/>
      </c>
    </row>
    <row r="18">
      <c r="A18" t="inlineStr">
        <is>
          <t>Tom Ramster</t>
        </is>
      </c>
      <c r="B18">
        <f>HYPERLINK("https://web.facebook.com/jaminimorph", "View Profile")</f>
        <v/>
      </c>
      <c r="C18" t="inlineStr">
        <is>
          <t>SPACIOUS 2 BR APT WITH DINING/LIVING ROOMS ON THE 1ST FLOOR AVAILABLE NOW!!</t>
        </is>
      </c>
      <c r="D18" t="inlineStr">
        <is>
          <t>$1,249</t>
        </is>
      </c>
      <c r="E18" t="inlineStr">
        <is>
          <t>06511-3107</t>
        </is>
      </c>
      <c r="F18" t="inlineStr">
        <is>
          <t>SPACIOUS 2 BR APT WITH DINING/LIVING ROOMS ON THE 1ST FLOOR AVAILABLE NOW!! ——PLEASE NOTE!!——
Apartment is under renovation. This apartment features: -Hardwood floors!
-Ceramic tiles!
-Dining and living rooms!
-Off st parking!
-Washer dryer hookups!</t>
        </is>
      </c>
      <c r="G18" t="inlineStr">
        <is>
          <t>January 7</t>
        </is>
      </c>
      <c r="H18">
        <f>HYPERLINK("https://web.facebook.com/groups/1483912085183985/permalink/2708439256064589/", "View Post")</f>
        <v/>
      </c>
    </row>
    <row r="19">
      <c r="A19" t="inlineStr">
        <is>
          <t>Jennifer Gondola</t>
        </is>
      </c>
      <c r="B19">
        <f>HYPERLINK("https://web.facebook.com/jennifer.gondola.31", "View Profile")</f>
        <v/>
      </c>
      <c r="C19" t="inlineStr">
        <is>
          <t>Bright &amp; Modern Rental w/ in-unit laundry/Gated Parking</t>
        </is>
      </c>
      <c r="D19" t="inlineStr">
        <is>
          <t>$1,850</t>
        </is>
      </c>
      <c r="E19" t="inlineStr">
        <is>
          <t>Downtown New Haven</t>
        </is>
      </c>
      <c r="F19" t="inlineStr">
        <is>
          <t>Bright &amp; Modern Unit w/ In-Unit Laundry, Central Air, &amp; Gated Parking &amp; 1-MONTH FREE!!!
320 Ashmun B Available Now!
$1850/mo 2-Bed
1-Bath Welcome to Ashmun Flats a brand new apartment community located near East Rock and Science Hill, a rapidly upcoming neighborhood in New Haven. - Spacious open-concept layouts...</t>
        </is>
      </c>
      <c r="G19" t="inlineStr">
        <is>
          <t>January 6</t>
        </is>
      </c>
      <c r="H19">
        <f>HYPERLINK("https://web.facebook.com/groups/1483912085183985/permalink/2707298736178641/", "View Post")</f>
        <v/>
      </c>
    </row>
    <row r="20">
      <c r="A20" t="inlineStr">
        <is>
          <t>Jennifer Gondola</t>
        </is>
      </c>
      <c r="B20">
        <f>HYPERLINK("https://web.facebook.com/jennifer.gondola.31", "View Profile")</f>
        <v/>
      </c>
      <c r="C20" t="inlineStr">
        <is>
          <t>3 Bedroom 2 Baths for rent in Science Park</t>
        </is>
      </c>
      <c r="D20" t="inlineStr">
        <is>
          <t>$1,900</t>
        </is>
      </c>
      <c r="E20" t="inlineStr">
        <is>
          <t>Downtown New Haven</t>
        </is>
      </c>
      <c r="F20" t="inlineStr">
        <is>
          <t>Science Park 3-Bed &amp; 2-Bed with in-unit Laundry AVAILABLE NOW $1900/mo
27 Henry B
2nd Floor Available now! 3-Bed
2-Bath 360 Walkthrough: https://bit.ly/3qqUwzG - Bright and spacious layout
- Massive center island
- Stainless steel appliances
- Washer + dryer in-unit
- 2-Full bathrooms
- Walking distance to Science Park
- Right next to Fussy Coffee Virtual + in-person showings are available.
Call Jennifer to set up a showing today (203)733-5566</t>
        </is>
      </c>
      <c r="G20" t="inlineStr">
        <is>
          <t>January 6</t>
        </is>
      </c>
      <c r="H20">
        <f>HYPERLINK("https://web.facebook.com/groups/1483912085183985/permalink/2707288666179648/", "View Post")</f>
        <v/>
      </c>
    </row>
    <row r="21">
      <c r="A21" t="inlineStr">
        <is>
          <t>Amyella Hindi</t>
        </is>
      </c>
      <c r="B21">
        <f>HYPERLINK("https://web.facebook.com/amy.hindi", "View Profile")</f>
        <v/>
      </c>
      <c r="C21" t="inlineStr">
        <is>
          <t>1 Bed 1 Bath Apartment</t>
        </is>
      </c>
      <c r="D21" t="inlineStr">
        <is>
          <t>$1,150</t>
        </is>
      </c>
      <c r="E21" t="inlineStr">
        <is>
          <t>West Haven, CT</t>
        </is>
      </c>
      <c r="F21" t="inlineStr">
        <is>
          <t>PLEASE MESSAGE ME YOUR NUMBER &amp; BEST TIME TO REACH YOU Gorgeous 1 Bedroom Apartment in West Haven - First Floor ** Updated Kitchen Equipped with
Stainless Steel Appliances
** Beautiful Tiled Bath
** Beautiful Tiled Floor
** Off Street Parking
** Laundry Room in Building
** Near Boston Post Road Shopping Area
&amp; I-95...</t>
        </is>
      </c>
      <c r="G21" t="inlineStr">
        <is>
          <t>January 09</t>
        </is>
      </c>
      <c r="H21">
        <f>HYPERLINK("https://web.facebook.com/groups/1483912085183985/permalink/2709712519270596/", "View Post")</f>
        <v/>
      </c>
    </row>
    <row r="22">
      <c r="A22" t="inlineStr">
        <is>
          <t>Tom Ramster</t>
        </is>
      </c>
      <c r="B22">
        <f>HYPERLINK("https://web.facebook.com/jaminimorph", "View Profile")</f>
        <v/>
      </c>
      <c r="C22" t="inlineStr">
        <is>
          <t>BEAUTIFULLY RENOVATED 2 BEDROOM APARTMENT IN A GREAT AREA AVAILABLE NOW!!</t>
        </is>
      </c>
      <c r="D22" t="inlineStr">
        <is>
          <t>$1,295</t>
        </is>
      </c>
      <c r="E22" t="inlineStr">
        <is>
          <t>New Haven, CT</t>
        </is>
      </c>
      <c r="F22" t="inlineStr">
        <is>
          <t>BEAUTIFULLY RENOVATED 2 BEDROOM APARTMENT IN A GREAT AREA AVAILABLE NOW!! This Apartment features: -Beautiful renovated kitchen!
-Stainless steel appliances!
-Hardwood floors!
-Granite countertops!
-Laundry on site!
-Off street parking! NO pets allowed in this location!! NO criminal records NO evictions please! Contact me now for viewing
Thank you!</t>
        </is>
      </c>
      <c r="G22" t="inlineStr">
        <is>
          <t>January 09</t>
        </is>
      </c>
      <c r="H22">
        <f>HYPERLINK("https://web.facebook.com/groups/1483912085183985/permalink/2709132565995258/", "View Post")</f>
        <v/>
      </c>
    </row>
    <row r="23">
      <c r="A23" t="inlineStr">
        <is>
          <t>Amyella Hindi</t>
        </is>
      </c>
      <c r="B23">
        <f>HYPERLINK("https://web.facebook.com/amy.hindi", "View Profile")</f>
        <v/>
      </c>
      <c r="C23" t="inlineStr">
        <is>
          <t>1 Bed 1 Bath Apartment</t>
        </is>
      </c>
      <c r="D23" t="inlineStr">
        <is>
          <t>$1,150</t>
        </is>
      </c>
      <c r="E23" t="inlineStr">
        <is>
          <t>West Haven, CT</t>
        </is>
      </c>
      <c r="F23" t="inlineStr">
        <is>
          <t>PLEASE MESSAGE ME YOUR NUMBER &amp; BEST TIME TO REACH YOU Fully renovated 1 Bedroom Apartment in West Haven (First Floor) - Updated kitchen equipped with
stainless steel appliances
- Beautiful ceramic tiled bath
- Beautiful ceramic tiled floor
- Assigned off street parking
- Laundry room onsite
- By Boston Post Road shopping area
&amp; I-95...</t>
        </is>
      </c>
      <c r="G23" t="inlineStr">
        <is>
          <t>January 3</t>
        </is>
      </c>
      <c r="H23">
        <f>HYPERLINK("https://web.facebook.com/groups/1483912085183985/permalink/2704813669760481/", "View Post")</f>
        <v/>
      </c>
    </row>
    <row r="24">
      <c r="A24" t="inlineStr">
        <is>
          <t>Tom Ramster</t>
        </is>
      </c>
      <c r="B24">
        <f>HYPERLINK("https://web.facebook.com/jaminimorph", "View Profile")</f>
        <v/>
      </c>
      <c r="C24" t="inlineStr">
        <is>
          <t>RENOVATED BIG 3 BEDROOM APARTMENT AVAILABLE NOW!!</t>
        </is>
      </c>
      <c r="D24" t="inlineStr">
        <is>
          <t>$1,249</t>
        </is>
      </c>
      <c r="E24" t="inlineStr">
        <is>
          <t>06511-4051</t>
        </is>
      </c>
      <c r="F24" t="inlineStr">
        <is>
          <t>RENOVATED BIG 3 BEDROOM APARTMENT AVAILABLE NOW!! PLEASE NOTE!
Apartment is on the 3rd floor of a 3 family house. This Apartment features: -Beautiful new hardwood floors!
-Spacious bedrooms!
-Spacious living room with dining space!
-Washer dryer hookups! Section 8 / Rap-
3br voucher holders with good Landloard references are welcome! Pets-Small cats only! No dogs allowed! sorry NO criminal records NO evictions allowed! Contact me now for viewing
Thank you!</t>
        </is>
      </c>
      <c r="G24" t="inlineStr">
        <is>
          <t>January 5</t>
        </is>
      </c>
      <c r="H24">
        <f>HYPERLINK("https://web.facebook.com/groups/1483912085183985/permalink/2706459512929230/", "View Post")</f>
        <v/>
      </c>
    </row>
    <row r="25">
      <c r="A25" t="inlineStr">
        <is>
          <t>Jennifer Gondola</t>
        </is>
      </c>
      <c r="B25">
        <f>HYPERLINK("https://web.facebook.com/jennifer.gondola.31", "View Profile")</f>
        <v/>
      </c>
      <c r="C25" t="inlineStr">
        <is>
          <t>7 Bedroom House for rent 2700 sq ft</t>
        </is>
      </c>
      <c r="D25" t="inlineStr">
        <is>
          <t>$2,700</t>
        </is>
      </c>
      <c r="E25" t="inlineStr">
        <is>
          <t>Downtown New Haven</t>
        </is>
      </c>
      <c r="F25" t="inlineStr">
        <is>
          <t>7-Bed 1.5-Bath House is over 2700 Square feet, -Beautiful new hardwood floors throughout home, -Large eat in kitchen with ceramic tile and stainless steel Appliances, -Large living room with fire place and separate dining room, - extremely large bathroom - large bedrooms with lots of closets, - washer and dryer hook up, -Off street parking-Central Air! Call Jennifer to set up a showing today (203)733-5566</t>
        </is>
      </c>
      <c r="G25" t="inlineStr">
        <is>
          <t>January 6</t>
        </is>
      </c>
      <c r="H25">
        <f>HYPERLINK("https://web.facebook.com/groups/1483912085183985/permalink/2707233426185172/", "View Post")</f>
        <v/>
      </c>
    </row>
    <row r="26">
      <c r="A26" t="inlineStr">
        <is>
          <t>Brian Guo</t>
        </is>
      </c>
      <c r="B26">
        <f>HYPERLINK("https://web.facebook.com/GooberSyndication", "View Profile")</f>
        <v/>
      </c>
      <c r="C26" t="inlineStr">
        <is>
          <t>3 Beds 1 Bath Apartment</t>
        </is>
      </c>
      <c r="D26" t="inlineStr">
        <is>
          <t>$1,500</t>
        </is>
      </c>
      <c r="E26" t="inlineStr">
        <is>
          <t>Prospect Hill</t>
        </is>
      </c>
      <c r="F26" t="inlineStr">
        <is>
          <t>Rent: $1,500 + Utilities
This 3 bedrooms 1 bathroom apartment is on the 2nd floor of a 3 unit home in the Prospect Hill neighborhood – 35 Sheldon Terrace, New Haven.
- NOT Furnished Apartment
- Close to Yale’s campus and East Rock
- Close to Yale shuttle – Blue and line
- Free on-premises washer and dryer
- Off-street parking
- Short walk to Divinity School and Forestry School
Gas and electricity are not included, and we require a 1.5-month security deposit. We are looking for a 1-year...</t>
        </is>
      </c>
      <c r="G26" t="inlineStr">
        <is>
          <t>January 09</t>
        </is>
      </c>
      <c r="H26">
        <f>HYPERLINK("https://web.facebook.com/groups/1483912085183985/permalink/2709073656001149/", "View Post")</f>
        <v/>
      </c>
    </row>
    <row r="27">
      <c r="A27" t="inlineStr">
        <is>
          <t>Tom Ramster</t>
        </is>
      </c>
      <c r="B27">
        <f>HYPERLINK("https://web.facebook.com/jaminimorph", "View Profile")</f>
        <v/>
      </c>
      <c r="C27" t="inlineStr">
        <is>
          <t>NEWLY RENOVATED 3 BEDROOM LUXURY STYLE APARTMENT AVAILABLE NOW!!</t>
        </is>
      </c>
      <c r="D27" t="inlineStr">
        <is>
          <t>$1,295</t>
        </is>
      </c>
      <c r="E27" t="inlineStr">
        <is>
          <t>New Haven, CT</t>
        </is>
      </c>
      <c r="F27" t="inlineStr">
        <is>
          <t>NEWLY RENOVATED 3 BEDROOM LUXURY STYLE APARTMENT AVAILABLE NOW!! ——PLEASE NOTE!——
This is a 3rd floor apartment. This apartment features: -Hardwood floors!
-Stainless steel appliances!
-Brand new kitchen!
-Ceramic tiles!
-Granite counter tops!...</t>
        </is>
      </c>
      <c r="G27" t="inlineStr">
        <is>
          <t>January 09</t>
        </is>
      </c>
      <c r="H27">
        <f>HYPERLINK("https://web.facebook.com/groups/1483912085183985/permalink/2709237692651412/", "View Post")</f>
        <v/>
      </c>
    </row>
    <row r="28">
      <c r="A28" t="inlineStr">
        <is>
          <t>Tom Ramster</t>
        </is>
      </c>
      <c r="B28">
        <f>HYPERLINK("https://web.facebook.com/jaminimorph", "View Profile")</f>
        <v/>
      </c>
      <c r="C28" t="inlineStr">
        <is>
          <t>BEAUTIFULLY RENOVATED 4 BEDROOM 2 BATH SINGLE FAMILY HOUSE AVAILABLE NOW!!</t>
        </is>
      </c>
      <c r="D28" t="inlineStr">
        <is>
          <t>$1,995</t>
        </is>
      </c>
      <c r="E28" t="inlineStr">
        <is>
          <t>06511-1026</t>
        </is>
      </c>
      <c r="F28" t="inlineStr">
        <is>
          <t>BEAUTIFULLY RENOVATED 4 BEDROOM 2 BATH SINGLE FAMILY HOUSE AVAILABLE NOW!! Freshly painted and renovated inside out!! This House features: -New roofing and insulation!
-Spacious bedrooms!
-New Ceramic tiles and floors!
-Renovated kitchen!
-Stainless steel new appliances!
-New hardwood floors in all rooms! ...</t>
        </is>
      </c>
      <c r="G28" t="inlineStr">
        <is>
          <t>January 4</t>
        </is>
      </c>
      <c r="H28">
        <f>HYPERLINK("https://web.facebook.com/groups/1483912085183985/permalink/2705942439647604/", "View Post")</f>
        <v/>
      </c>
    </row>
    <row r="29">
      <c r="A29" t="inlineStr">
        <is>
          <t>Katie Grace</t>
        </is>
      </c>
      <c r="B29">
        <f>HYPERLINK("https://web.facebook.com/katie.koley", "View Profile")</f>
        <v/>
      </c>
      <c r="C29" t="inlineStr">
        <is>
          <t>Private Room and bathroom Milford</t>
        </is>
      </c>
      <c r="D29" t="inlineStr">
        <is>
          <t>$1,450</t>
        </is>
      </c>
      <c r="E29" t="inlineStr">
        <is>
          <t>Milford, CT</t>
        </is>
      </c>
      <c r="F29" t="inlineStr">
        <is>
          <t>1450$/month includes utilities/gas/water/WiFi. You will not have to pay any extra bills. Newly renovated home that is open concept. Back patio has a fire pit. New Samsung washer and dryer upstairs. The common areas are shared with only one other person. You will have your own bedroom (consists of two rooms with two closets) and private bathroom. I am the owner and will be your roommate. I am a 28 yo registered nurse. I am looking for another young female working professional to rent out to. .9...</t>
        </is>
      </c>
      <c r="G29" t="inlineStr">
        <is>
          <t>January 6</t>
        </is>
      </c>
      <c r="H29">
        <f>HYPERLINK("https://web.facebook.com/groups/1483912085183985/permalink/2707792999462548/", "View Post")</f>
        <v/>
      </c>
    </row>
    <row r="30">
      <c r="A30" t="inlineStr">
        <is>
          <t>Bhaskar Roy</t>
        </is>
      </c>
      <c r="B30">
        <f>HYPERLINK("https://web.facebook.com/bhaskar.roy.10", "View Profile")</f>
        <v/>
      </c>
      <c r="C30" t="inlineStr">
        <is>
          <t>Car</t>
        </is>
      </c>
      <c r="D30" t="inlineStr">
        <is>
          <t>$7,500</t>
        </is>
      </c>
      <c r="E30" t="inlineStr">
        <is>
          <t>New Haven, CT</t>
        </is>
      </c>
      <c r="F30" t="inlineStr">
        <is>
          <t>2012 Toyota Corolla in great shape. First owner. Clean title. Got serviced every six months. 78,600 miles. Auto cruise control.</t>
        </is>
      </c>
      <c r="G30" t="inlineStr">
        <is>
          <t>January 5</t>
        </is>
      </c>
      <c r="H30">
        <f>HYPERLINK("https://web.facebook.com/groups/1483912085183985/permalink/2706754576233057/", "View Post")</f>
        <v/>
      </c>
    </row>
    <row r="31">
      <c r="A31" t="inlineStr">
        <is>
          <t>Emanuela Cebert</t>
        </is>
      </c>
      <c r="B31">
        <f>HYPERLINK("https://web.facebook.com/emanuela.cebert", "View Profile")</f>
        <v/>
      </c>
      <c r="C31" t="inlineStr">
        <is>
          <t>3 Beds 2 Baths Townhouse</t>
        </is>
      </c>
      <c r="D31" t="inlineStr">
        <is>
          <t>$1,100</t>
        </is>
      </c>
      <c r="E31" t="inlineStr">
        <is>
          <t>Fair Haven Heights</t>
        </is>
      </c>
      <c r="F31" t="inlineStr">
        <is>
          <t>Master bedroom with private bath in quiet home, 8 min away from downtown but still close! Storage, washer/dryer and all utilities included. You can see listing on Furnished Finder here: https://www.furnishedfinder.com/property/259829_2 I usually rent it short term for $1100 but for a long-term tenant I will rent it for $975. If you'd like to map it please use Alling Memorial Golf Course as location. Sorry no pets. Send me a message if you'd like more info!</t>
        </is>
      </c>
      <c r="G31" t="inlineStr">
        <is>
          <t>January 7</t>
        </is>
      </c>
      <c r="H31">
        <f>HYPERLINK("https://web.facebook.com/groups/1483912085183985/permalink/2708239002751281/", "View Post")</f>
        <v/>
      </c>
    </row>
    <row r="32">
      <c r="A32" t="inlineStr">
        <is>
          <t>Amyella Hindi</t>
        </is>
      </c>
      <c r="B32">
        <f>HYPERLINK("https://web.facebook.com/amy.hindi", "View Profile")</f>
        <v/>
      </c>
      <c r="C32" t="inlineStr">
        <is>
          <t>2 Beds 1 Bath Apartment</t>
        </is>
      </c>
      <c r="D32" t="inlineStr">
        <is>
          <t>$1,200</t>
        </is>
      </c>
      <c r="E32" t="inlineStr">
        <is>
          <t>Quinnipiac Meadows</t>
        </is>
      </c>
      <c r="F32" t="inlineStr">
        <is>
          <t>PLEASE MESSAGE ME YOUR NUMBER &amp; BEST TIME TO REACH YOU Sunny 2 Bedroom Apartment in Fair Haven Heights - Second Floor ** Off Street Parking
** Laundry Room On Site
** 1 BEDROOM IS SMALL
** The Apartment is ALL ELECTRIC THE APARTMENT IS UNDER RENOVATION - MOVE IN READY BY FEB ** VIRTUAL OR IN PERSON TOUR Please Contact Amy Requirements:
Proof of Monthly Income of x2.5 the Rent
2 Months Security Deposit &amp; First Month's Rent
No Past Eviction Cat - $200 One Time Pet Fee
Sorry, We Do Not Accept Dogs</t>
        </is>
      </c>
      <c r="G32" t="inlineStr">
        <is>
          <t>January 7</t>
        </is>
      </c>
      <c r="H32">
        <f>HYPERLINK("https://web.facebook.com/groups/1483912085183985/permalink/2708366516071863/", "View Post")</f>
        <v/>
      </c>
    </row>
    <row r="33">
      <c r="A33" t="inlineStr">
        <is>
          <t>Victor Ortiz</t>
        </is>
      </c>
      <c r="B33">
        <f>HYPERLINK("https://web.facebook.com/vic.ortiz1993", "View Profile")</f>
        <v/>
      </c>
      <c r="C33" t="inlineStr">
        <is>
          <t>KitchenSmith Toaster Oven</t>
        </is>
      </c>
      <c r="D33" t="inlineStr">
        <is>
          <t>$20 Now $15</t>
        </is>
      </c>
      <c r="E33" t="inlineStr">
        <is>
          <t>Downtown New Haven</t>
        </is>
      </c>
      <c r="F33" t="inlineStr">
        <is>
          <t>$20 OBO Other than the glass stain from use, it works perfectly! No other scratches, dents, defects, or cracks of any kind. Perfect for smaller kitchens or cooking spaces.</t>
        </is>
      </c>
      <c r="G33" t="inlineStr">
        <is>
          <t>January 4</t>
        </is>
      </c>
      <c r="H33">
        <f>HYPERLINK("https://web.facebook.com/groups/1483912085183985/permalink/2705744189667429/", "View Post")</f>
        <v/>
      </c>
    </row>
    <row r="34">
      <c r="A34" t="inlineStr">
        <is>
          <t>Apro GB</t>
        </is>
      </c>
      <c r="B34">
        <f>HYPERLINK("https://web.facebook.com/APROGB.CT", "View Profile")</f>
        <v/>
      </c>
      <c r="C34" t="inlineStr">
        <is>
          <t>1 Bed 1 Bath Apartment</t>
        </is>
      </c>
      <c r="D34" t="inlineStr">
        <is>
          <t>$950</t>
        </is>
      </c>
      <c r="E34" t="inlineStr">
        <is>
          <t>The Hill</t>
        </is>
      </c>
      <c r="F34" t="inlineStr">
        <is>
          <t>78 Adeline St # 1st floor , New Haven, CT 06519 Virtual Video Tour ..
https://youtu.be/mcAtd9zig1I
Available ASAP . &lt;&lt;&lt;KEY FEATURES &gt;&gt;&gt;
Rent : 950 $ Bedrooms: 1 Beds ( First Floor )
Bathrooms: 1 Baths
Parking: Off street parking...</t>
        </is>
      </c>
      <c r="G34" t="inlineStr">
        <is>
          <t>January 1</t>
        </is>
      </c>
      <c r="H34">
        <f>HYPERLINK("https://web.facebook.com/groups/1483912085183985/permalink/2703926036515911/", "View Post")</f>
        <v/>
      </c>
    </row>
    <row r="35">
      <c r="A35" t="inlineStr">
        <is>
          <t>Amyella Hindi</t>
        </is>
      </c>
      <c r="B35">
        <f>HYPERLINK("https://web.facebook.com/amy.hindi", "View Profile")</f>
        <v/>
      </c>
      <c r="C35" t="inlineStr">
        <is>
          <t>2 Beds 1 Bath Apartment</t>
        </is>
      </c>
      <c r="D35" t="inlineStr">
        <is>
          <t>$1,250 Now $1,200</t>
        </is>
      </c>
      <c r="E35" t="inlineStr">
        <is>
          <t>West Haven, CT</t>
        </is>
      </c>
      <c r="F35" t="inlineStr">
        <is>
          <t>PLEASE MESSAGE ME YOUR NUMBER &amp; BEST TIME TO CONTACT YOU Sunny 2 Bedroom Apartment in West Haven - Second Floor ** HEAT &amp; HOT WATER INCLUDED
** Off Street Parking
** Plenty of Closet Space ** VIRTUAL OR IN PERSON TOUR Please Contact Amy at (203) 508-2020 Requirements:
Proof of Monthly Income of x 2.5 the Rent
2 Months Security Deposit &amp; First Month's Rent
No Past Eviction Cat - $200 One Time Pet Fee
Sorry, We Do Not Accept Dogs</t>
        </is>
      </c>
      <c r="G35" t="inlineStr">
        <is>
          <t>January 1</t>
        </is>
      </c>
      <c r="H35">
        <f>HYPERLINK("https://web.facebook.com/groups/1483912085183985/permalink/2703586776549837/", "View Post")</f>
        <v/>
      </c>
    </row>
    <row r="36">
      <c r="A36" t="inlineStr">
        <is>
          <t>Evie Cai</t>
        </is>
      </c>
      <c r="B36">
        <f>HYPERLINK("https://web.facebook.com/hi.im.evie", "View Profile")</f>
        <v/>
      </c>
      <c r="C36" t="inlineStr">
        <is>
          <t>Apartment in Ballston, Arlington</t>
        </is>
      </c>
      <c r="D36" t="inlineStr">
        <is>
          <t>$1,142</t>
        </is>
      </c>
      <c r="E36" t="inlineStr">
        <is>
          <t>Ballston - Virginia Square</t>
        </is>
      </c>
      <c r="F36" t="inlineStr">
        <is>
          <t>Hi everyone--My good friend is looking for someone to take over her lease for an apartment in the Ballston neighborhood in Arlington at the end of March (time flexible)!
A message from her:
We were able to negotiate our rent for 1 month free and free indoor assigned garage parking as well! Rent would be $1142 per month w/parking. Utilities range from $80-100 a month including WiFi, cable, and everything.
You would be sharing the apartment with 2 other female roommates in their 20s but each one...</t>
        </is>
      </c>
      <c r="G36" t="inlineStr">
        <is>
          <t>January 1</t>
        </is>
      </c>
      <c r="H36">
        <f>HYPERLINK("https://web.facebook.com/groups/1483912085183985/permalink/2703522573222924/", "View Post")</f>
        <v/>
      </c>
    </row>
    <row r="37">
      <c r="A37" t="inlineStr">
        <is>
          <t>Amyella Hindi</t>
        </is>
      </c>
      <c r="B37">
        <f>HYPERLINK("https://web.facebook.com/amy.hindi", "View Profile")</f>
        <v/>
      </c>
      <c r="C37" t="inlineStr">
        <is>
          <t>1 Bed 1 Bath Apartment</t>
        </is>
      </c>
      <c r="D37" t="inlineStr">
        <is>
          <t>$1,150</t>
        </is>
      </c>
      <c r="E37" t="inlineStr">
        <is>
          <t>West Haven, CT</t>
        </is>
      </c>
      <c r="F37" t="inlineStr">
        <is>
          <t>PLEASE MESSAGE ME YOUR NUMBER &amp; BEST TIME TO REACH YOU Gorgeous 1 Bedroom Apartment in West Haven - First Floor ** Updated Kitchen Equipped with
Stainless Steel Appliances
** Beautiful Tiled Bath
** Beautiful Tiled Floor
** Off Street Parking
** Laundry Room in Building
** Near Boston Post Road Shopping Area
&amp; I-95...</t>
        </is>
      </c>
      <c r="G37" t="inlineStr">
        <is>
          <t>January 1</t>
        </is>
      </c>
      <c r="H37">
        <f>HYPERLINK("https://web.facebook.com/groups/1483912085183985/permalink/2703453923229789/", "View Post")</f>
        <v/>
      </c>
    </row>
    <row r="38">
      <c r="A38" t="inlineStr">
        <is>
          <t>Amyella Hindi</t>
        </is>
      </c>
      <c r="B38">
        <f>HYPERLINK("https://web.facebook.com/amy.hindi", "View Profile")</f>
        <v/>
      </c>
      <c r="C38" t="inlineStr">
        <is>
          <t>2 Beds 1 Bath Apartment</t>
        </is>
      </c>
      <c r="D38" t="inlineStr">
        <is>
          <t>$1,175</t>
        </is>
      </c>
      <c r="E38" t="inlineStr">
        <is>
          <t>New Haven, CT</t>
        </is>
      </c>
      <c r="F38" t="inlineStr">
        <is>
          <t>PLEASE MESSAGE ME YOUR NUMBER &amp; BEST TIME TO REACH YOU Renovated 2 Bedroom Apartment - First Floor ** Beautiful Wood Floor
** Tiled Kitchen
** Tiled Bath
** Shared Backyard
** Minutes from Downtown New Haven
** BOTH BEDROOMS ARE CONNECTED ** VIRTUAL OR IN PERSON TOUR Please Contact Amy Requirements:
Proof of Monthly Income of x 2.5 the Rent
2 Months Security Deposit &amp; First Month's Rent
No Past Eviction Cat- $200 One Time Pet Fee
Sorry, We Do Not Accept Dogs Address: 38 Arch Street, NEW HAVEN</t>
        </is>
      </c>
      <c r="G38" t="inlineStr">
        <is>
          <t>December 31, 2020</t>
        </is>
      </c>
      <c r="H38">
        <f>HYPERLINK("https://web.facebook.com/groups/1483912085183985/permalink/2702601336648381/", "View Post")</f>
        <v/>
      </c>
    </row>
    <row r="39">
      <c r="A39" t="inlineStr">
        <is>
          <t>Amyella Hindi</t>
        </is>
      </c>
      <c r="B39">
        <f>HYPERLINK("https://web.facebook.com/amy.hindi", "View Profile")</f>
        <v/>
      </c>
      <c r="C39" t="inlineStr">
        <is>
          <t>3 Beds 1 Bath Apartment</t>
        </is>
      </c>
      <c r="D39" t="inlineStr">
        <is>
          <t>$1,250</t>
        </is>
      </c>
      <c r="E39" t="inlineStr">
        <is>
          <t>New Haven, CT</t>
        </is>
      </c>
      <c r="F39" t="inlineStr">
        <is>
          <t>PLEASE MESSAGE ME YOUR NUMBER &amp; BEST TIME TO REACH YOU Newly Renovated 3 Bedroom Apartment - Second Floor ** Off Street Parking Please Call Amy at (203) 508-2020 Requirements:
Proof of Monthly Income of x 2.5 the Rent
2 Months Security Deposit &amp; First Month's Rent
No Past Eviction Cat - $200 One Time Pet Fee
Sorry, We Do Not Accept Dogs Address: 254 Winthrop Ave</t>
        </is>
      </c>
      <c r="G39" t="inlineStr">
        <is>
          <t>December 31, 2020</t>
        </is>
      </c>
      <c r="H39">
        <f>HYPERLINK("https://web.facebook.com/groups/1483912085183985/permalink/2702573586651156/", "View Post")</f>
        <v/>
      </c>
    </row>
    <row r="40">
      <c r="A40" t="inlineStr">
        <is>
          <t>Amyella Hindi</t>
        </is>
      </c>
      <c r="B40">
        <f>HYPERLINK("https://web.facebook.com/amy.hindi", "View Profile")</f>
        <v/>
      </c>
      <c r="C40" t="inlineStr">
        <is>
          <t>2 Beds 1 Bath Apartment</t>
        </is>
      </c>
      <c r="D40" t="inlineStr">
        <is>
          <t>$1,050</t>
        </is>
      </c>
      <c r="E40" t="inlineStr">
        <is>
          <t>New Haven, CT</t>
        </is>
      </c>
      <c r="F40" t="inlineStr">
        <is>
          <t>PLEASE MESSAGE ME YOUR NUMBER &amp; BEST TIME TO REACH YOU Sunny 2 Bedroom Apartment (Second Floor) - Beautiful Wood Floor
- Large Porch / Deck
- Shared Backyard
- Minutes from Downtown New Haven - VIRTUAL OR IN PERSON TOUR Please Call Amy at (203) 508-2020 Requirements:
Proof of Monthly Income of x2.5 the Rent
2 Months Security Deposit &amp; First Month's Rent
No Past Eviction Cat - $200 One Time Pet Fee
Sorry, We Do Not Accept Dogs 249 Wallace Street, New Haven</t>
        </is>
      </c>
      <c r="G40" t="inlineStr">
        <is>
          <t>December 31, 2020</t>
        </is>
      </c>
      <c r="H40">
        <f>HYPERLINK("https://web.facebook.com/groups/1483912085183985/permalink/2702546416653873/", "View Post")</f>
        <v/>
      </c>
    </row>
    <row r="41">
      <c r="A41" t="inlineStr">
        <is>
          <t>Bo Zhang</t>
        </is>
      </c>
      <c r="B41">
        <f>HYPERLINK("https://web.facebook.com/bozhang.728", "View Profile")</f>
        <v/>
      </c>
      <c r="C41" t="inlineStr">
        <is>
          <t>Studio Apartment on Bishop St</t>
        </is>
      </c>
      <c r="D41" t="inlineStr">
        <is>
          <t>$1,195</t>
        </is>
      </c>
      <c r="E41" t="inlineStr">
        <is>
          <t>Downtown New Haven</t>
        </is>
      </c>
      <c r="F41" t="inlineStr">
        <is>
          <t>Quiet, Private Studio Apartment on Bishop St; Near Yale Science Hill Studio (233 sq ft); Bath; Kitchen
$1,195/month (includes Heat, Electricity, Water, Sewer, Trash Removal, Gas)
Available February 1, 2021 The apartment:
+ High ceilings
+ Hardwood floors
+ Quiet, perfect for working/studying at home
+ Beautiful views into the garden
+ Plenty of sunlight...</t>
        </is>
      </c>
      <c r="G41" t="inlineStr">
        <is>
          <t>December 31, 2020</t>
        </is>
      </c>
      <c r="H41">
        <f>HYPERLINK("https://web.facebook.com/groups/1483912085183985/permalink/2702319330009915/", "View Post")</f>
        <v/>
      </c>
    </row>
    <row r="42">
      <c r="A42" t="inlineStr">
        <is>
          <t>Yannan Liu</t>
        </is>
      </c>
      <c r="B42">
        <f>HYPERLINK("https://web.facebook.com/johnny.liu.1042", "View Profile")</f>
        <v/>
      </c>
      <c r="C42" t="inlineStr">
        <is>
          <t>Seeking Roommate 2b/1b, Mansfield St. Starting July 2021</t>
        </is>
      </c>
      <c r="D42" t="inlineStr">
        <is>
          <t>$765</t>
        </is>
      </c>
      <c r="E42" t="inlineStr">
        <is>
          <t>Prospect Hill</t>
        </is>
      </c>
      <c r="F42" t="inlineStr">
        <is>
          <t>Seeking a roommate. One bedroom available in a spacious 2b/1b apartment in the second floor of a three-story house near Ingall rink. Available from July 15, 2021. $765/mo plus all utilities and wifi. Private bedroom, which will be unfurnished by July. Shared bath, living room and kitchen. Washer and dryer in a separate building at the end of the street. On Mansfield St, just off Sachem St. Steps from Science hill, food carts (lunch time), Hillhouse avenue, Student health center and School of...</t>
        </is>
      </c>
      <c r="G42" t="inlineStr">
        <is>
          <t>December 30, 2020</t>
        </is>
      </c>
      <c r="H42">
        <f>HYPERLINK("https://web.facebook.com/groups/1483912085183985/permalink/2701698623405319/", "View Post")</f>
        <v/>
      </c>
    </row>
    <row r="43">
      <c r="A43" t="inlineStr">
        <is>
          <t>Bryan Kam</t>
        </is>
      </c>
      <c r="B43">
        <f>HYPERLINK("https://web.facebook.com/bryanakam", "View Profile")</f>
        <v/>
      </c>
      <c r="C43" t="inlineStr">
        <is>
          <t>Newly Renovated 2-Bedroom Apt in Prime East Rock Available Immediately for Spring Semester!</t>
        </is>
      </c>
      <c r="D43" t="inlineStr">
        <is>
          <t>$1,400</t>
        </is>
      </c>
      <c r="E43" t="inlineStr">
        <is>
          <t>Downtown New Haven</t>
        </is>
      </c>
      <c r="F43" t="inlineStr">
        <is>
          <t>Newly Renovated 2-Bedroom Apt in Prime East Rock Available Immediately for Spring Semester! Brand new apartment and amazing prime East Rock location on corner of Clark St and Pleasant St! Steps to the heart of Yale’s campus, Yale School of Management, and also conveniently located to the many eateries, shops and parks that only East Rock can offer! Located on the Yale shuttle bus line. This apartment was just renovated and features granite countertops, stainless steel appliances, tiled bathroom,...</t>
        </is>
      </c>
      <c r="G43" t="inlineStr">
        <is>
          <t>December 30, 2020</t>
        </is>
      </c>
      <c r="H43">
        <f>HYPERLINK("https://web.facebook.com/groups/1483912085183985/permalink/2701612743413907/", "View Post")</f>
        <v/>
      </c>
    </row>
    <row r="44">
      <c r="A44" t="inlineStr">
        <is>
          <t>Melanie Zhang</t>
        </is>
      </c>
      <c r="B44">
        <f>HYPERLINK("https://web.facebook.com/meimeii1221", "View Profile")</f>
        <v/>
      </c>
      <c r="C44" t="inlineStr">
        <is>
          <t>1 bedroom for rent in East rock</t>
        </is>
      </c>
      <c r="D44" t="inlineStr">
        <is>
          <t>$657</t>
        </is>
      </c>
      <c r="E44" t="inlineStr">
        <is>
          <t>06511</t>
        </is>
      </c>
      <c r="F44" t="inlineStr">
        <is>
          <t>1 Bed 1 Bath - Apartment Livingston St, New Haven, CT 06511, United States</t>
        </is>
      </c>
      <c r="G44" t="inlineStr">
        <is>
          <t>December 29, 2020</t>
        </is>
      </c>
      <c r="H44">
        <f>HYPERLINK("https://web.facebook.com/groups/1483912085183985/permalink/2701236016784913/", "View Post")</f>
        <v/>
      </c>
    </row>
    <row r="45">
      <c r="A45" t="inlineStr">
        <is>
          <t>Rafael Dai Prá</t>
        </is>
      </c>
      <c r="B45">
        <f>HYPERLINK("https://web.facebook.com/rdaipra", "View Profile")</f>
        <v/>
      </c>
      <c r="C45" t="inlineStr">
        <is>
          <t>Furnished room in co-living space right by Yale New Haven Hospital - Available Feb 2021</t>
        </is>
      </c>
      <c r="D45" t="inlineStr">
        <is>
          <t>$800</t>
        </is>
      </c>
      <c r="E45" t="inlineStr">
        <is>
          <t>Downtown New Haven</t>
        </is>
      </c>
      <c r="F45" t="inlineStr">
        <is>
          <t>Hi! I am looking for someone to take over my lease from February 2021 on! Start dates are flexible! The house is safely tucked inside the Yale Medical Campus with easy access to the hospital, medical school, and surrounding research buildings. The house is a large two-family duplex with a 3BR/1BA apartment on the first floor and a 4BR/2BA unit on the second floor. Each apartment has a large kitchen, living room/common space, study room and the house has two covered porches and a large paved...</t>
        </is>
      </c>
      <c r="G45" t="inlineStr">
        <is>
          <t>December 29, 2020</t>
        </is>
      </c>
      <c r="H45">
        <f>HYPERLINK("https://web.facebook.com/groups/1483912085183985/permalink/2700968630144985/", "View Post")</f>
        <v/>
      </c>
    </row>
    <row r="46">
      <c r="A46" t="inlineStr">
        <is>
          <t>Kaitlin Fish</t>
        </is>
      </c>
      <c r="B46">
        <f>HYPERLINK("https://web.facebook.com/kaitlin.fish2", "View Profile")</f>
        <v/>
      </c>
      <c r="C46" t="inlineStr">
        <is>
          <t>Mrs Meyers Grove Cleaning bundle</t>
        </is>
      </c>
      <c r="D46" t="inlineStr">
        <is>
          <t>$30 Now $20</t>
        </is>
      </c>
      <c r="E46" t="inlineStr">
        <is>
          <t>Hamden, CT</t>
        </is>
      </c>
      <c r="F46" t="inlineStr">
        <is>
          <t>￼Brand new, never opened Mrs Meyers hand soap, multi surface cleaners, grove dish soap and a glass soap dispenser. I’m just cleaning out my pantry and looking to re-home extra product. Retail price around $50</t>
        </is>
      </c>
      <c r="G46" t="inlineStr">
        <is>
          <t>December 29, 2020</t>
        </is>
      </c>
      <c r="H46">
        <f>HYPERLINK("https://web.facebook.com/groups/1483912085183985/permalink/2700953730146475/", "View Post")</f>
        <v/>
      </c>
    </row>
    <row r="47">
      <c r="A47" t="inlineStr">
        <is>
          <t>Amyella Hindi</t>
        </is>
      </c>
      <c r="B47">
        <f>HYPERLINK("https://web.facebook.com/amy.hindi", "View Profile")</f>
        <v/>
      </c>
      <c r="C47" t="inlineStr">
        <is>
          <t>2 Beds 1 Bath Apartment</t>
        </is>
      </c>
      <c r="D47" t="inlineStr">
        <is>
          <t>$1,300</t>
        </is>
      </c>
      <c r="E47" t="inlineStr">
        <is>
          <t>Quinnipiac Meadows</t>
        </is>
      </c>
      <c r="F47" t="inlineStr">
        <is>
          <t>PLEASE MESSAGE ME YOUR NUMBER &amp; BEST TIME TO REACH YOU Fully Renovated 2 Bedroom Apartment Address: 45 Barnes Ave, New Haven ** Beautiful Hardwood Floor
** New Kitchen Equipped with New
Appliances
** New Tiled Bath
** Off Street Parking Please Contact Amy Requirements:
Proof of Monthly Income of x2.5 the Rent
2 Months Security Deposit &amp; First Month's Rent
No Past Eviction Cat- $200 One Time Pet Fee
Sorry, We Do Not Accept Dogs</t>
        </is>
      </c>
      <c r="G47" t="inlineStr">
        <is>
          <t>December 29, 2020</t>
        </is>
      </c>
      <c r="H47">
        <f>HYPERLINK("https://web.facebook.com/groups/1483912085183985/permalink/2700928796815635/", "View Post")</f>
        <v/>
      </c>
    </row>
    <row r="48">
      <c r="A48" t="inlineStr">
        <is>
          <t>Bridgit Connors</t>
        </is>
      </c>
      <c r="B48">
        <f>HYPERLINK("https://web.facebook.com/bridgit.connors.1", "View Profile")</f>
        <v/>
      </c>
      <c r="C48" t="inlineStr">
        <is>
          <t>Elm Street 2 Bedroom Available! Balcony, Laundry and Off Street Parking!</t>
        </is>
      </c>
      <c r="D48" t="inlineStr">
        <is>
          <t>$1,250</t>
        </is>
      </c>
      <c r="E48" t="inlineStr">
        <is>
          <t>Downtown New Haven</t>
        </is>
      </c>
      <c r="F48" t="inlineStr">
        <is>
          <t>Details
Available Feb 1 Start date Video Tour Available Quick walk to Yale Campus
Close location to public transportation
Located across from the Troup School
Beautiful, Newly furnished hardwood floors
New Stainless Steel appliances
Exclusive second story balcony shared with neighbor.
Off street parking...</t>
        </is>
      </c>
      <c r="G48" t="inlineStr">
        <is>
          <t>December 29, 2020</t>
        </is>
      </c>
      <c r="H48">
        <f>HYPERLINK("https://web.facebook.com/groups/1483912085183985/permalink/2700718183503363/", "View Post")</f>
        <v/>
      </c>
    </row>
    <row r="49">
      <c r="A49" t="inlineStr">
        <is>
          <t>Kathy Zh</t>
        </is>
      </c>
      <c r="B49">
        <f>HYPERLINK("https://web.facebook.com/kathy.zh.779", "View Profile")</f>
        <v/>
      </c>
      <c r="C49" t="inlineStr">
        <is>
          <t>Bedroom in amazing East Rock 2BR/1B apartment, $700 includes all utilities - available Jan 16</t>
        </is>
      </c>
      <c r="D49" t="inlineStr">
        <is>
          <t>$700</t>
        </is>
      </c>
      <c r="E49" t="inlineStr">
        <is>
          <t>Downtown New Haven</t>
        </is>
      </c>
      <c r="F49" t="inlineStr">
        <is>
          <t>Hi there! I have unfurnished room available for short or long term sublease starting 1/16 (negotiable); rent is $700/month and includes all utilities and high speed wifi (&gt;115mb). The current lease runs until July 31, with option to renew / takeover the lease in Aug. THE BASICS
* 2 bedroom, 1 bath, tons of closet storage
* great natural light; skylight in the living room
* 3rd floor walk up
* off street parking available
* in building laundry
* nicely renovated and maintained house with...</t>
        </is>
      </c>
      <c r="G49" t="inlineStr">
        <is>
          <t>December 29, 2020</t>
        </is>
      </c>
      <c r="H49">
        <f>HYPERLINK("https://web.facebook.com/groups/1483912085183985/permalink/2700644233510758/", "View Post")</f>
        <v/>
      </c>
    </row>
    <row r="50">
      <c r="A50" t="inlineStr">
        <is>
          <t>Yamit Zeltser</t>
        </is>
      </c>
      <c r="B50">
        <f>HYPERLINK("https://web.facebook.com/yamit.zeltsers", "View Profile")</f>
        <v/>
      </c>
      <c r="C50" t="inlineStr">
        <is>
          <t>1 Bed 1 Bath Townhouse</t>
        </is>
      </c>
      <c r="D50" t="inlineStr">
        <is>
          <t>$1,250</t>
        </is>
      </c>
      <c r="E50" t="inlineStr">
        <is>
          <t>East Haven, CT</t>
        </is>
      </c>
      <c r="F50" t="inlineStr">
        <is>
          <t>Beautiful 1 Bedroom with Additional Room (Gallery) in Wooster Square *Off Street Parking (No Additional Charge)
*Private and Spacious Backyard
*Spacious Living Room with High Ceiling
*Additional Room - Loft Style
*Hardwood Floor Throughout the Unit
*Plenty of Closet Space
*Close to Major Highways and State Street Train Station
*Walking Distance to YALE, Restaurants, Museums etc Please Call Jamie at (917)-822-8512 Pet Policy:
Lap Dog Up to 25 LBS - $300 Pet Fee
Cat - $200 Pet Fee
Available January 1st 2021</t>
        </is>
      </c>
      <c r="G50" t="inlineStr">
        <is>
          <t>December 29, 2020</t>
        </is>
      </c>
      <c r="H50">
        <f>HYPERLINK("https://web.facebook.com/groups/1483912085183985/permalink/2700569636851551/", "View Post")</f>
        <v/>
      </c>
    </row>
    <row r="51">
      <c r="A51" t="inlineStr">
        <is>
          <t>Fabian Andres Santos</t>
        </is>
      </c>
      <c r="B51">
        <f>HYPERLINK("https://web.facebook.com/FAME49", "View Profile")</f>
        <v/>
      </c>
      <c r="C51" t="inlineStr">
        <is>
          <t>3 Beds 1 Bath House</t>
        </is>
      </c>
      <c r="D51" t="inlineStr">
        <is>
          <t>$800 Now $750</t>
        </is>
      </c>
      <c r="E51" t="inlineStr">
        <is>
          <t>West Haven, CT</t>
        </is>
      </c>
      <c r="F51" t="inlineStr">
        <is>
          <t>*THIS IS FOR A ROOM ONLY* Currently two rooms available (furnished or unfurnished); must pass background check and income verification. Short-term leases available. Shared property perfect for students or professionals located at the end of a quiet dead end street close to the beach! Enjoy privacy and modern updates in a renovated home with new appliances. Price includes all utilities and WIFI. Plenty of off-street parking available. Rooms can be furnished or unfurnished. All rooms have a...</t>
        </is>
      </c>
      <c r="G51" t="inlineStr">
        <is>
          <t>December 28, 2020</t>
        </is>
      </c>
      <c r="H51">
        <f>HYPERLINK("https://web.facebook.com/groups/1483912085183985/permalink/2699961850245663/", "View Post")</f>
        <v/>
      </c>
    </row>
    <row r="52">
      <c r="A52" t="inlineStr">
        <is>
          <t>Sounak Ghosh Roy</t>
        </is>
      </c>
      <c r="B52">
        <f>HYPERLINK("https://web.facebook.com/csona", "View Profile")</f>
        <v/>
      </c>
      <c r="C52" t="inlineStr">
        <is>
          <t>Classic titles from the Penguin Group</t>
        </is>
      </c>
      <c r="D52" t="inlineStr">
        <is>
          <t>$280 Now $240</t>
        </is>
      </c>
      <c r="E52" t="inlineStr">
        <is>
          <t>New Haven, CT</t>
        </is>
      </c>
      <c r="F52" t="inlineStr">
        <is>
          <t>Hello everyone. Here is a list of a few books that I am trying to sell to make my moving easier. These are absolute classics, all published by none other than the Penguin Group! These collectibles are in quite a good shape since they have been sitting inside the packing box that they came in for about a couple of years. Please take a look at the pictures attached along with this post. Here is the complete list for your perusal. 1. On the Road: The Original Scroll (Penguin Classics Deluxe...</t>
        </is>
      </c>
      <c r="G52" t="inlineStr">
        <is>
          <t>December 28, 2020</t>
        </is>
      </c>
      <c r="H52">
        <f>HYPERLINK("https://web.facebook.com/groups/1483912085183985/permalink/2699761160265732/", "View Post")</f>
        <v/>
      </c>
    </row>
    <row r="53">
      <c r="A53" t="inlineStr">
        <is>
          <t>Nikolay Gresko</t>
        </is>
      </c>
      <c r="B53">
        <f>HYPERLINK("https://web.facebook.com/nikolay.gresko", "View Profile")</f>
        <v/>
      </c>
      <c r="C53" t="inlineStr">
        <is>
          <t>2 beds 1 bath Flat</t>
        </is>
      </c>
      <c r="D53" t="inlineStr">
        <is>
          <t>$880 Now $800</t>
        </is>
      </c>
      <c r="E53" t="inlineStr">
        <is>
          <t>Dwight</t>
        </is>
      </c>
      <c r="F53" t="inlineStr">
        <is>
          <t>Quiet and clean bedroom available in January. Sublease runs through July 2021 with an option to take over the main lease. Four months sublease minimum. Apartment is bright, very clean, and organized. Very conveniently located between medical school campuses. Walk to St Raphael or Yale New Haven Hospital in less than 10 min. Secure gated building with bike racks in-and-out mailroom, laundry. Garage or off street parking available for extra fee. Shared with Yale scientist and a cat. First and last...</t>
        </is>
      </c>
      <c r="G53" t="inlineStr">
        <is>
          <t>December 28, 2020</t>
        </is>
      </c>
      <c r="H53">
        <f>HYPERLINK("https://web.facebook.com/groups/1483912085183985/permalink/2699648700276978/", "View Post")</f>
        <v/>
      </c>
    </row>
    <row r="54">
      <c r="A54" t="inlineStr">
        <is>
          <t>Apro GB</t>
        </is>
      </c>
      <c r="B54">
        <f>HYPERLINK("https://web.facebook.com/APROGB.CT", "View Profile")</f>
        <v/>
      </c>
      <c r="C54" t="inlineStr">
        <is>
          <t>4 Beds 3 Baths House</t>
        </is>
      </c>
      <c r="D54" t="inlineStr">
        <is>
          <t>$479,999</t>
        </is>
      </c>
      <c r="E54" t="inlineStr">
        <is>
          <t>Hamden, Connecticut</t>
        </is>
      </c>
      <c r="F54" t="inlineStr">
        <is>
          <t>Ranch Total Gross Area . 5472 : 4117 sq ft + Garage 441 sq ft on 17+ acres! . Open Flexible Floorplan. Master br w/ f bath. Huge family room and 4 season porch. Possible in-law studio with separate entrance from back. 2 Separate Driveway. **Possible 7-acre building lot. ( See Proposed Split / New Construction plan in pic)***
31' x 25' studio in rear. Best suitable for home business /contractor /investor/Entertainment . One of Largest ranch &amp; land in town.
owner agent related .
Moe .....</t>
        </is>
      </c>
      <c r="G54" t="inlineStr">
        <is>
          <t>December 27, 2020</t>
        </is>
      </c>
      <c r="H54">
        <f>HYPERLINK("https://web.facebook.com/groups/1483912085183985/permalink/2699512723623909/", "View Post")</f>
        <v/>
      </c>
    </row>
    <row r="55">
      <c r="A55" t="inlineStr">
        <is>
          <t>Brian Guo</t>
        </is>
      </c>
      <c r="B55">
        <f>HYPERLINK("https://web.facebook.com/GooberSyndication", "View Profile")</f>
        <v/>
      </c>
      <c r="C55" t="inlineStr">
        <is>
          <t>3 Bedroom 1 bathroom apartment / condo</t>
        </is>
      </c>
      <c r="D55" t="inlineStr">
        <is>
          <t>$1,500</t>
        </is>
      </c>
      <c r="E55" t="inlineStr">
        <is>
          <t>Downtown New Haven</t>
        </is>
      </c>
      <c r="F55" t="inlineStr">
        <is>
          <t>Rent: $1,500 + Utilities
This 3 bedrooms 1 bathroom apartment is on the 2nd floor of a 3 unit home in the Prospect Hill neighborhood – 35 Sheldon Terrace, New Haven.
- NOT Furnished Apartment
- Close to Yale’s campus and East Rock
- Close to Yale shuttle – Blue and line
- Free on-premises washer and dryer
- Off-street parking
- Short walk to Divinity School and Forestry School
Gas and electricity are not included, and we require a 1.5-month security deposit. We are looking for a 1-year...</t>
        </is>
      </c>
      <c r="G55" t="inlineStr">
        <is>
          <t>December 26, 2020</t>
        </is>
      </c>
      <c r="H55">
        <f>HYPERLINK("https://web.facebook.com/groups/1483912085183985/permalink/2698134853761696/", "View Post")</f>
        <v/>
      </c>
    </row>
    <row r="56">
      <c r="A56" t="inlineStr">
        <is>
          <t>Danning Hu</t>
        </is>
      </c>
      <c r="B56">
        <f>HYPERLINK("https://web.facebook.com/danning.hu", "View Profile")</f>
        <v/>
      </c>
      <c r="C56" t="inlineStr">
        <is>
          <t>1-Person Studio</t>
        </is>
      </c>
      <c r="D56" t="inlineStr">
        <is>
          <t>$1,099</t>
        </is>
      </c>
      <c r="E56" t="inlineStr">
        <is>
          <t>Downtown New Haven</t>
        </is>
      </c>
      <c r="F56" t="inlineStr">
        <is>
          <t>I am unable to return to Yale during the spring semester due to COVID, so I am looking for students who can become a subleasee for my 1-person studio, My place is suitable for living alone during COVID, and you can move in right away — the room comes with a refrigerator, stove,and oven; my microwave oven, table, chairs, bed, etc. are given to you for free. The house is located on 1145 Chapel Street in the city center, next to the School of Architecture, and within 5-minute walk to Old campus,...</t>
        </is>
      </c>
      <c r="G56" t="inlineStr">
        <is>
          <t>December 25, 2020</t>
        </is>
      </c>
      <c r="H56">
        <f>HYPERLINK("https://web.facebook.com/groups/1483912085183985/permalink/2697772700464578/", "View Post")</f>
        <v/>
      </c>
    </row>
    <row r="57">
      <c r="A57" t="inlineStr">
        <is>
          <t>Tyler Trudeau</t>
        </is>
      </c>
      <c r="B57">
        <f>HYPERLINK("https://web.facebook.com/trudeaumania", "View Profile")</f>
        <v/>
      </c>
      <c r="C57" t="inlineStr">
        <is>
          <t>Room for rent in shared apartment.</t>
        </is>
      </c>
      <c r="D57" t="inlineStr">
        <is>
          <t>$550 Now $520</t>
        </is>
      </c>
      <c r="E57" t="inlineStr">
        <is>
          <t>New Haven, CT</t>
        </is>
      </c>
      <c r="F57" t="inlineStr">
        <is>
          <t>Room for rent in shared apartment. 254 Orchard St, New Haven, CT 06511-5332, United States 1 room in a shared 1st floor apartment.
Available starting December 1. A short walk downtown to Yale’s downtown campus. The room can come fully furnished. Ultities which are extra are shared equally among 2 other house mates. Limited parking available in the back of the house. House was renovated in the fall of 2018 and has beautiful hard wood floors and newer appliances. Both existing roommates are male,...</t>
        </is>
      </c>
      <c r="G57" t="inlineStr">
        <is>
          <t>December 25, 2020</t>
        </is>
      </c>
      <c r="H57">
        <f>HYPERLINK("https://web.facebook.com/groups/1483912085183985/permalink/2697469270494921/", "View Post")</f>
        <v/>
      </c>
    </row>
    <row r="58">
      <c r="A58" t="inlineStr">
        <is>
          <t>Tom Ramster</t>
        </is>
      </c>
      <c r="B58">
        <f>HYPERLINK("https://web.facebook.com/jaminimorph", "View Profile")</f>
        <v/>
      </c>
      <c r="C58" t="inlineStr">
        <is>
          <t>GORGEOUS 4 BR SPACIOUS APARTMENT IN A EXCELLENT AREA BY YALE AVAILABLE NOW!!</t>
        </is>
      </c>
      <c r="D58" t="inlineStr">
        <is>
          <t>$4,195</t>
        </is>
      </c>
      <c r="E58" t="inlineStr">
        <is>
          <t>06510-1103</t>
        </is>
      </c>
      <c r="F58" t="inlineStr">
        <is>
          <t>GORGEOUS 4 BR SPACIOUS APARTMENT IN A EXCELLENT AREA BY YALE AVAILABLE NOW!! Located in a great safe area walking distance from Yale university and downtown new haven! Perfect for a group of Yale students who needs to be close to school in a safe are. **YES WE ARE OPEN TO A SHORT TEARM LEASE MIN 5-6mo LEASE*** This amazing apartment features: -Lots of natural sunlight all around the apt!
-Hardwood floors!...</t>
        </is>
      </c>
      <c r="G58" t="inlineStr">
        <is>
          <t>December 25, 2020</t>
        </is>
      </c>
      <c r="H58">
        <f>HYPERLINK("https://web.facebook.com/groups/1483912085183985/permalink/2697420147166500/", "View Post")</f>
        <v/>
      </c>
    </row>
    <row r="59">
      <c r="A59" t="inlineStr">
        <is>
          <t>Amyella Hindi</t>
        </is>
      </c>
      <c r="B59">
        <f>HYPERLINK("https://web.facebook.com/amy.hindi", "View Profile")</f>
        <v/>
      </c>
      <c r="C59" t="inlineStr">
        <is>
          <t>1 Bed 1 Bath Apartment</t>
        </is>
      </c>
      <c r="D59" t="inlineStr">
        <is>
          <t>$1,050</t>
        </is>
      </c>
      <c r="E59" t="inlineStr">
        <is>
          <t>Hamden, Connecticut</t>
        </is>
      </c>
      <c r="F59" t="inlineStr">
        <is>
          <t>PLEASE MESSAGE ME YOUR NUMBER &amp; BEST TIME TO CONTACT YOU 1 Bedroom Condo Apartment in Hamden (Second Floor) - Living Room &amp; Dining Area
- Hardwood Floor
- Tiled Kitchen
- Tiled Bath
- Off Street Parking
- Walking Distance to SCSU Southern CT
State University Please Contact Amy THE APT IS UNDER RENOVATION - MOVE IN READY BY FEB Requirements:
Proof of Monthly Income of x2.5 the Rent
2 Months Security Deposit &amp; 1st Month's Rent
No Past Eviction Cat - $200 One Time Pet Fee
Sorry, We Do Not Accept Dogs</t>
        </is>
      </c>
      <c r="G59" t="inlineStr">
        <is>
          <t>December 25, 2020</t>
        </is>
      </c>
      <c r="H59">
        <f>HYPERLINK("https://web.facebook.com/groups/1483912085183985/permalink/2697418007166714/", "View Post")</f>
        <v/>
      </c>
    </row>
    <row r="60">
      <c r="A60" t="inlineStr">
        <is>
          <t>Haley Bates</t>
        </is>
      </c>
      <c r="B60">
        <f>HYPERLINK("https://web.facebook.com/haley.bates.73", "View Profile")</f>
        <v/>
      </c>
      <c r="C60" t="inlineStr">
        <is>
          <t>2 rooms in house</t>
        </is>
      </c>
      <c r="D60" t="inlineStr">
        <is>
          <t>$667</t>
        </is>
      </c>
      <c r="E60" t="inlineStr">
        <is>
          <t>Hamden, CT</t>
        </is>
      </c>
      <c r="F60" t="inlineStr">
        <is>
          <t>2 open rooms in 3 bedroom house: Hi there! I am in my final year of nurse practitioner school, and will graduate in May (hopefully!) My two lovely roommates are graduating earlier, and will be leaving at the end of January. I’m looking for someone to fill two vacant rooms in our house for a February 1 move-in. The house is located at 85 Lakeview Terrace in the Westville neighborhood of New Haven. It has three bedrooms, 1.5 baths, a living room, kitchen, sun-room, outside patio, and a fenced-in...</t>
        </is>
      </c>
      <c r="G60" t="inlineStr">
        <is>
          <t>December 24, 2020</t>
        </is>
      </c>
      <c r="H60">
        <f>HYPERLINK("https://web.facebook.com/groups/1483912085183985/permalink/2696922457216269/", "View Post")</f>
        <v/>
      </c>
    </row>
    <row r="61">
      <c r="A61" t="inlineStr">
        <is>
          <t>Tom Ramster</t>
        </is>
      </c>
      <c r="B61">
        <f>HYPERLINK("https://web.facebook.com/jaminimorph", "View Profile")</f>
        <v/>
      </c>
      <c r="C61" t="inlineStr">
        <is>
          <t>BEAUTIFUL 2 BR APARTMENT IN DOWNTOWN NEW HAVEN RIGHT BY YALE UNIVERSITY AVAILABLE NOW!!</t>
        </is>
      </c>
      <c r="D61" t="inlineStr">
        <is>
          <t>$1,549</t>
        </is>
      </c>
      <c r="E61" t="inlineStr">
        <is>
          <t>06511-3222</t>
        </is>
      </c>
      <c r="F61" t="inlineStr">
        <is>
          <t>BEAUTIFUL 2 BR APARTMENT IN DOWNTOWN NEW HAVEN RIGHT BY YALE UNIVERSITY AVAILABLE NOW!! Quick walking distance to yale university and the downtown new haven central area! This apartment features : -kitchen appliances!
-hardwood floors!
-Granite countertops!
-Lots of closet space!
-Laundry in building!
-Secured safe location!
-Access to the back yard! Pets- small pets only will be considered NO evictions NO criminal records allowed! Contact me now for viewing
Thank you!</t>
        </is>
      </c>
      <c r="G61" t="inlineStr">
        <is>
          <t>December 24, 2020</t>
        </is>
      </c>
      <c r="H61">
        <f>HYPERLINK("https://web.facebook.com/groups/1483912085183985/permalink/2696718537236661/", "View Post")</f>
        <v/>
      </c>
    </row>
    <row r="62">
      <c r="A62" t="inlineStr">
        <is>
          <t>Francis Calabria</t>
        </is>
      </c>
      <c r="B62">
        <f>HYPERLINK("https://web.facebook.com/donnie.cariati", "View Profile")</f>
        <v/>
      </c>
      <c r="C62" t="inlineStr">
        <is>
          <t>Hand Crafted Black Lacquer Desk</t>
        </is>
      </c>
      <c r="D62" t="inlineStr">
        <is>
          <t>$1,200</t>
        </is>
      </c>
      <c r="E62" t="inlineStr">
        <is>
          <t>Wallingford Center</t>
        </is>
      </c>
      <c r="F62" t="inlineStr">
        <is>
          <t>This beautifully hand-crafted black lacquer desk was specially made to match my other office furniture. Made of very high quality and in immaculate condition! Overall Dimensions: 61"" wide X 29"" Tall X 30"" deep
Drawer above where the chair goes: 25"" wide"</t>
        </is>
      </c>
      <c r="G62" t="inlineStr">
        <is>
          <t>December 24, 2020</t>
        </is>
      </c>
      <c r="H62">
        <f>HYPERLINK("https://web.facebook.com/groups/1483912085183985/permalink/2696674427241072/", "View Post")</f>
        <v/>
      </c>
    </row>
    <row r="63">
      <c r="A63" t="inlineStr">
        <is>
          <t>Amyella Hindi</t>
        </is>
      </c>
      <c r="B63">
        <f>HYPERLINK("https://web.facebook.com/amy.hindi", "View Profile")</f>
        <v/>
      </c>
      <c r="C63" t="inlineStr">
        <is>
          <t>4 Beds 2 Baths Apartment</t>
        </is>
      </c>
      <c r="D63" t="inlineStr">
        <is>
          <t>$2,500</t>
        </is>
      </c>
      <c r="E63" t="inlineStr">
        <is>
          <t>Allingtown</t>
        </is>
      </c>
      <c r="F63" t="inlineStr">
        <is>
          <t>PLEASE MESSAGE ME YOUR NUMBER &amp; BEST TIME TO CALL YOU Gorgeous 4 Bedroom Duplex Apartment Second &amp; Third Floor Address: 58 Spruce Street, West Haven ** 2 Full Bath - Jacuzzi in Master
Bedroom
** Updated Kitchen Equipped with
Stainless Steel Appliances
** Spacious Living Room with Skylight
** Washer &amp; Dryer in the Apartment...</t>
        </is>
      </c>
      <c r="G63" t="inlineStr">
        <is>
          <t>December 23, 2020</t>
        </is>
      </c>
      <c r="H63">
        <f>HYPERLINK("https://web.facebook.com/groups/1483912085183985/permalink/2696131467295368/", "View Post")</f>
        <v/>
      </c>
    </row>
    <row r="64">
      <c r="A64" t="inlineStr">
        <is>
          <t>Nikolay Gresko</t>
        </is>
      </c>
      <c r="B64">
        <f>HYPERLINK("https://web.facebook.com/nikolay.gresko", "View Profile")</f>
        <v/>
      </c>
      <c r="C64" t="inlineStr">
        <is>
          <t>Furnished bedroom in 2br/1 bath townhouse apartment. 880 all included</t>
        </is>
      </c>
      <c r="D64" t="inlineStr">
        <is>
          <t>$880</t>
        </is>
      </c>
      <c r="E64" t="inlineStr">
        <is>
          <t>Downtown New Haven</t>
        </is>
      </c>
      <c r="F64" t="inlineStr">
        <is>
          <t>Quiet and clean bedroom available in January. Sublease runs through July 2021 with an option to take over the main lease. Four months sublease minimum. Apartment is bright, very clean, and organized. Located near medical school campus. Secure gated building with bike racks in-and-out mailroom, laundry. Shared with male scientist and a cat. First and last month rent due upon moving in. DM for details and inquiries.</t>
        </is>
      </c>
      <c r="G64" t="inlineStr">
        <is>
          <t>December 23, 2020</t>
        </is>
      </c>
      <c r="H64">
        <f>HYPERLINK("https://web.facebook.com/groups/1483912085183985/permalink/2696094840632364/", "View Post")</f>
        <v/>
      </c>
    </row>
    <row r="65">
      <c r="A65" t="inlineStr">
        <is>
          <t>Amyella Hindi</t>
        </is>
      </c>
      <c r="B65">
        <f>HYPERLINK("https://web.facebook.com/amy.hindi", "View Profile")</f>
        <v/>
      </c>
      <c r="C65" t="inlineStr">
        <is>
          <t>1 Bed 1 Bath Apartment</t>
        </is>
      </c>
      <c r="D65" t="inlineStr">
        <is>
          <t>$1,000</t>
        </is>
      </c>
      <c r="E65" t="inlineStr">
        <is>
          <t>Hamden, Connecticut</t>
        </is>
      </c>
      <c r="F65" t="inlineStr">
        <is>
          <t>PLEASE MESSAGE ME YOUR NUMBER &amp; BEST TIME TO CONTACT YOU 1 Bedroom Condo Apartment in Hamden- Second Floor Address: 67 Fairview Ave, Hamden ** Living Room &amp; Dining Area
** Hardwood Floor
** Tiled Kitchen
** Tiled Bath
** Off Street Parking
** Walking Distance to SCSU Southern CT
State University Please Contact Amy Requirements:
Proof of Monthly Income of x2.5 the Rent
2 Months Security Deposit &amp; First Month Rent
No Past Eviction Cat - $200 One Time Pet Fee
Sorry, We Do Not Accept Dogs</t>
        </is>
      </c>
      <c r="G65" t="inlineStr">
        <is>
          <t>December 23, 2020</t>
        </is>
      </c>
      <c r="H65">
        <f>HYPERLINK("https://web.facebook.com/groups/1483912085183985/permalink/2696078747300640/", "View Post")</f>
        <v/>
      </c>
    </row>
    <row r="66">
      <c r="A66" t="inlineStr">
        <is>
          <t>Tasnim Islam</t>
        </is>
      </c>
      <c r="B66">
        <f>HYPERLINK("https://web.facebook.com/tasnim.s.islam", "View Profile")</f>
        <v/>
      </c>
      <c r="C66" t="inlineStr">
        <is>
          <t>Winter Break Sublease Available (check dates in post)</t>
        </is>
      </c>
      <c r="D66" t="inlineStr">
        <is>
          <t>$870</t>
        </is>
      </c>
      <c r="E66" t="inlineStr">
        <is>
          <t>New Haven, CT</t>
        </is>
      </c>
      <c r="F66" t="inlineStr">
        <is>
          <t>Subleasing a two bedroom, fully furnished apartment from Dec 30th- Jan 24th. Dates are flexible and monthly rent ($870/room) will be prorated accordingly. All utilities are included! The apartment is located at 70 Howe St, New Haven.</t>
        </is>
      </c>
      <c r="G66" t="inlineStr">
        <is>
          <t>December 23, 2020</t>
        </is>
      </c>
      <c r="H66">
        <f>HYPERLINK("https://web.facebook.com/groups/1483912085183985/permalink/2696075870634261/", "View Post")</f>
        <v/>
      </c>
    </row>
    <row r="67">
      <c r="A67" t="inlineStr">
        <is>
          <t>Yang Sun</t>
        </is>
      </c>
      <c r="B67">
        <f>HYPERLINK("https://web.facebook.com/profile.php?id=100005034332038", "View Profile")</f>
        <v/>
      </c>
      <c r="C67" t="inlineStr">
        <is>
          <t>2 Beds 1 Bath Apartment</t>
        </is>
      </c>
      <c r="D67" t="inlineStr">
        <is>
          <t>$1,450</t>
        </is>
      </c>
      <c r="E67" t="inlineStr">
        <is>
          <t>East Rock</t>
        </is>
      </c>
      <c r="F67" t="inlineStr">
        <is>
          <t>2BR/1BA in East Rock for rent, available Feb. 1st, 2021. The 900 square feet apartment, hardwood floor for the living area and cozy carpet wall-to-wall for the two bedrooms.
One year lease is preferred with discount prices of $1450/month. 2 minutes walk to multiple 24 hour Yale Shuttles. Walking distance to Yale science hill &amp; SOM, shops, grocery stores, cafes, and tennis courts. Easy access to highway I-91 and I-95. Quiet and safe street ( Lawrence &amp; Livingston St) The kitchen comes with...</t>
        </is>
      </c>
      <c r="G67" t="inlineStr">
        <is>
          <t>December 22, 2020</t>
        </is>
      </c>
      <c r="H67">
        <f>HYPERLINK("https://web.facebook.com/groups/1483912085183985/permalink/2695478537360661/", "View Post")</f>
        <v/>
      </c>
    </row>
    <row r="68">
      <c r="A68" t="inlineStr">
        <is>
          <t>Ulla Bulla</t>
        </is>
      </c>
      <c r="B68">
        <f>HYPERLINK("https://web.facebook.com/Bulla.Kheede", "View Profile")</f>
        <v/>
      </c>
      <c r="C68" t="inlineStr">
        <is>
          <t>5 Beds 3 Baths Room only</t>
        </is>
      </c>
      <c r="D68" t="inlineStr">
        <is>
          <t>$688</t>
        </is>
      </c>
      <c r="E68" t="inlineStr">
        <is>
          <t>East Rock</t>
        </is>
      </c>
      <c r="F68" t="inlineStr">
        <is>
          <t>I’m looking to sublet my room in East Rock from approximately February 1st to May 1st (dates are negotiable). The room is located on the third floor of a two-storey, 5-bedroom household on the corner of Edwards and State, and while it is small, it is connected to a huge living room area where you’ll have a lot of space. In this area, you’ll find a plethora of musical instruments, a projector for watching movies and shows, as well as access to a workspace with your own desk and monitor. You’ll be...</t>
        </is>
      </c>
      <c r="G68" t="inlineStr">
        <is>
          <t>December 22, 2020</t>
        </is>
      </c>
      <c r="H68">
        <f>HYPERLINK("https://web.facebook.com/groups/1483912085183985/permalink/2695359460705902/", "View Post")</f>
        <v/>
      </c>
    </row>
    <row r="69">
      <c r="A69" t="inlineStr">
        <is>
          <t>Amyella Hindi</t>
        </is>
      </c>
      <c r="B69">
        <f>HYPERLINK("https://web.facebook.com/amy.hindi", "View Profile")</f>
        <v/>
      </c>
      <c r="C69" t="inlineStr">
        <is>
          <t>1 Bed 1 Bath Apartment</t>
        </is>
      </c>
      <c r="D69" t="inlineStr">
        <is>
          <t>$1,050</t>
        </is>
      </c>
      <c r="E69" t="inlineStr">
        <is>
          <t>The Hill</t>
        </is>
      </c>
      <c r="F69" t="inlineStr">
        <is>
          <t>PLEASE MESSAGE ME YOUR NUMBER &amp; BEST TIME TO REACH YOU Spacious 1 Bedroom Apartment Near YALE Hospital Address: 133 Davenport Av - Hardwood Floor
- Tiled Kitchen
- Tiled Bath
- Off Street Parking
- Plenty of Closet Space
- Walking Distance to Yale New Haven's ...</t>
        </is>
      </c>
      <c r="G69" t="inlineStr">
        <is>
          <t>December 22, 2020</t>
        </is>
      </c>
      <c r="H69">
        <f>HYPERLINK("https://web.facebook.com/groups/1483912085183985/permalink/2695350074040174/", "View Post")</f>
        <v/>
      </c>
    </row>
    <row r="70">
      <c r="A70" t="inlineStr">
        <is>
          <t>Jack Man</t>
        </is>
      </c>
      <c r="B70">
        <f>HYPERLINK("https://web.facebook.com/profile.php?id=100024933518040", "View Profile")</f>
        <v/>
      </c>
      <c r="C70" t="inlineStr">
        <is>
          <t>3 Furnished rooms ,1 min to bus 15/19, 4 min to red line T, ASAP or 1/1, double occupancy ok</t>
        </is>
      </c>
      <c r="D70" t="inlineStr">
        <is>
          <t>$665</t>
        </is>
      </c>
      <c r="E70" t="inlineStr">
        <is>
          <t>Dorchester Center, MA</t>
        </is>
      </c>
      <c r="F70" t="inlineStr">
        <is>
          <t>3 rooms available ASAP or January 1. One room for March 1($745) One smaller room for $595, two larger rooms for $745, which can also for double occupancy ( $100 extra) 1min to bus 15/19, 3 min to bus 202/210/215, 4 min to red line T art field corner, take 2 stops to JFK/U mass to free longwood/Harvard medical school shuttle, U mass shuttle and Bus 8. It’s convenient to U mass, south station/ Seaport, downtown of Boston, financial district, Suffolk University, Emerson university, MGH, MIT, Tufts...</t>
        </is>
      </c>
      <c r="G70" t="inlineStr">
        <is>
          <t>December 21, 2020</t>
        </is>
      </c>
      <c r="H70">
        <f>HYPERLINK("https://web.facebook.com/groups/1483912085183985/permalink/2694934930748355/", "View Post")</f>
        <v/>
      </c>
    </row>
    <row r="71">
      <c r="A71" t="inlineStr">
        <is>
          <t>Jerry Huang</t>
        </is>
      </c>
      <c r="B71">
        <f>HYPERLINK("https://web.facebook.com/profile.php?id=100009026088193", "View Profile")</f>
        <v/>
      </c>
      <c r="C71" t="inlineStr">
        <is>
          <t>Sales</t>
        </is>
      </c>
      <c r="D71" t="inlineStr">
        <is>
          <t>$20 Now $10</t>
        </is>
      </c>
      <c r="E71" t="inlineStr">
        <is>
          <t>Downtown New Haven</t>
        </is>
      </c>
      <c r="F71" t="inlineStr">
        <is>
          <t>1. Estee Lauder Advanced Night Repair Eye Serum ($45, original price $68): Brand new, not even opened.
2. Queen size bed sheet ($20, original price: $23): Fully new, not even unpacked, including one flat sheet, one fitted sheet and two pillowcases.
3. table lamp ($5)
4. Internet adapter cable ($2)
5. Hairspray ($5, original price: $10): just used one time
6. Soil &amp; Soil amendment (8 quart): $2 If you are interested, please DM me on Facebook. Can be delivered within New Haven, but pickup preferred. Thanks.</t>
        </is>
      </c>
      <c r="G71" t="inlineStr">
        <is>
          <t>December 21, 2020</t>
        </is>
      </c>
      <c r="H71">
        <f>HYPERLINK("https://web.facebook.com/groups/1483912085183985/permalink/2694662377442277/", "View Post")</f>
        <v/>
      </c>
    </row>
    <row r="72">
      <c r="A72" t="inlineStr">
        <is>
          <t>Su Ay</t>
        </is>
      </c>
      <c r="B72">
        <f>HYPERLINK("https://web.facebook.com/su.aksoy", "View Profile")</f>
        <v/>
      </c>
      <c r="C72" t="inlineStr">
        <is>
          <t>Wooster Square Little Italy Brand New Home</t>
        </is>
      </c>
      <c r="D72" t="inlineStr">
        <is>
          <t>$1,150</t>
        </is>
      </c>
      <c r="E72" t="inlineStr">
        <is>
          <t>Downtown New Haven</t>
        </is>
      </c>
      <c r="F72" t="inlineStr">
        <is>
          <t>Wooster Square, minute away from Frank Pepe's Pizza and Sally's Apizza among other great places to eat in this Little Italy area of New Haven and 10 minute walk to downtown. Available in starting January/Febuary 2021 for 1 year lease and extend again after the year. Brand new, recently renovated entirely. New hardwood floors throughout, painted walls, new hardware for all doors, newly insulated walls, new kitchen appliances, added a line for dishwater, double sink, new counter top, and cabinets,...</t>
        </is>
      </c>
      <c r="G72" t="inlineStr">
        <is>
          <t>December 21, 2020</t>
        </is>
      </c>
      <c r="H72">
        <f>HYPERLINK("https://web.facebook.com/groups/1483912085183985/permalink/2694552567453258/", "View Post")</f>
        <v/>
      </c>
    </row>
    <row r="73">
      <c r="A73" t="inlineStr">
        <is>
          <t>Su Ay</t>
        </is>
      </c>
      <c r="B73">
        <f>HYPERLINK("https://web.facebook.com/su.aksoy", "View Profile")</f>
        <v/>
      </c>
      <c r="C73" t="inlineStr">
        <is>
          <t>Wooster Square Little Italy Brand New Home</t>
        </is>
      </c>
      <c r="D73" t="inlineStr">
        <is>
          <t>$1,150</t>
        </is>
      </c>
      <c r="E73" t="inlineStr">
        <is>
          <t>Downtown New Haven</t>
        </is>
      </c>
      <c r="F73" t="inlineStr">
        <is>
          <t>Wooster Square, minute away from Frank Pepe's Pizza and Sally's Apizza among other great places to eat in this Little Italy area of New Haven and 10 minute walk to downtown. Available in starting January/Febuary 2021 for 1 year lease and extend again after the year. Brand new, recently renovated entirely. New hardwood floors throughout, painted walls, new hardware for all doors, newly insulated walls, new kitchen appliances, added a line for dishwater, double sink, new counter top, and cabinets,...</t>
        </is>
      </c>
      <c r="G73" t="inlineStr">
        <is>
          <t>December 21, 2020</t>
        </is>
      </c>
      <c r="H73">
        <f>HYPERLINK("https://web.facebook.com/groups/1483912085183985/permalink/2694549730786875/", "View Post")</f>
        <v/>
      </c>
    </row>
    <row r="74">
      <c r="A74" t="inlineStr">
        <is>
          <t>Youssef Denial</t>
        </is>
      </c>
      <c r="B74">
        <f>HYPERLINK("https://web.facebook.com/profile.php?id=100013177147452", "View Profile")</f>
        <v/>
      </c>
      <c r="C74" t="inlineStr">
        <is>
          <t>Sublease of Master bedroom with en suite bathroom</t>
        </is>
      </c>
      <c r="D74" t="inlineStr">
        <is>
          <t>$1,200</t>
        </is>
      </c>
      <c r="E74" t="inlineStr">
        <is>
          <t>New Haven, CT</t>
        </is>
      </c>
      <c r="F74" t="inlineStr">
        <is>
          <t>Looking for one person to sublet my portion of a 4 bed 2.5 baths, starting from January to August, in a newly updated modern apartment on State Street in East Rock.
$1200+utilities for master bedroom with private en-suite bathroom and shower. 3D tour of the apartment:
https://my.matterport.com/show/?m=K3MZHCx3xGB&amp;fbclid=IwAR0weAvKeNNJpfDcZyEVzthg5yJ5kBNxvIv8wGoL_j3V8H_uOvB9yQupK9c Central A/C (great for winters and summers).
Washer/Dryer in unit.
Fully furnished with brand new stainless steel...</t>
        </is>
      </c>
      <c r="G74" t="inlineStr">
        <is>
          <t>December 21, 2020</t>
        </is>
      </c>
      <c r="H74">
        <f>HYPERLINK("https://web.facebook.com/groups/1483912085183985/permalink/2694477854127396/", "View Post")</f>
        <v/>
      </c>
    </row>
    <row r="75">
      <c r="A75" t="inlineStr">
        <is>
          <t>Jake Rohde</t>
        </is>
      </c>
      <c r="B75">
        <f>HYPERLINK("https://web.facebook.com/JakeZRohde", "View Profile")</f>
        <v/>
      </c>
      <c r="C75" t="inlineStr">
        <is>
          <t>2 Beds 1 Bath Apartment</t>
        </is>
      </c>
      <c r="D75" t="inlineStr">
        <is>
          <t>$1,580</t>
        </is>
      </c>
      <c r="E75" t="inlineStr">
        <is>
          <t>East Rock</t>
        </is>
      </c>
      <c r="F75" t="inlineStr">
        <is>
          <t>Beautiful, spacious, FULLY FURNISHED apartment (as much as you want; the rest will go in storage) available for sublet this spring and/or summer. Available ASAP and negotiable end date between May 31 and July 31. Huge 2 bedroom in East Rock (Livingston and Willow) available for sublet or lease takeover. It's on the second floor of a three-story house and gets tons of light. Washer/dryer in the basement, and there's plenty of free street parking. Available beginning January 1st. Lease ends July...</t>
        </is>
      </c>
      <c r="G75" t="inlineStr">
        <is>
          <t>December 21, 2020</t>
        </is>
      </c>
      <c r="H75">
        <f>HYPERLINK("https://web.facebook.com/groups/1483912085183985/permalink/2694362177472297/", "View Post")</f>
        <v/>
      </c>
    </row>
    <row r="76">
      <c r="A76" t="inlineStr">
        <is>
          <t>Tom Ramster</t>
        </is>
      </c>
      <c r="B76">
        <f>HYPERLINK("https://web.facebook.com/jaminimorph", "View Profile")</f>
        <v/>
      </c>
      <c r="C76" t="inlineStr">
        <is>
          <t>BEAUTIFUL 2 BR APARTMENT WITH DINING/LIVING ROOMS AVAILABLE NOW!!</t>
        </is>
      </c>
      <c r="D76" t="inlineStr">
        <is>
          <t>$1,095</t>
        </is>
      </c>
      <c r="E76" t="inlineStr">
        <is>
          <t>New Haven, CT</t>
        </is>
      </c>
      <c r="F76" t="inlineStr">
        <is>
          <t>BEAUTIFUL 2 BR APARTMENT WITH DINING/LIVING ROOMS AVAILABLE NOW!! ——PLEASE NOTE!!——
This is a 3rd floor apt but a quick walkup.
Apartment is under renovation. This apartment features: -Hardwood floors!
-Ceramic tiles!
-Dining and living rooms!
-Off st parking! ...</t>
        </is>
      </c>
      <c r="G76" t="inlineStr">
        <is>
          <t>December 21, 2020</t>
        </is>
      </c>
      <c r="H76">
        <f>HYPERLINK("https://web.facebook.com/groups/1483912085183985/permalink/2694264967482018/", "View Post")</f>
        <v/>
      </c>
    </row>
    <row r="77">
      <c r="A77" t="inlineStr">
        <is>
          <t>Tom Ramster</t>
        </is>
      </c>
      <c r="B77">
        <f>HYPERLINK("https://web.facebook.com/jaminimorph", "View Profile")</f>
        <v/>
      </c>
      <c r="C77" t="inlineStr">
        <is>
          <t>BEAUTIFUL 2 BR APARTMENT WITH DINING/LIVING ROOMS AVAILABLE NOW!!</t>
        </is>
      </c>
      <c r="D77" t="inlineStr">
        <is>
          <t>$1,095</t>
        </is>
      </c>
      <c r="E77" t="inlineStr">
        <is>
          <t>New Haven, CT</t>
        </is>
      </c>
      <c r="F77" t="inlineStr">
        <is>
          <t>BEAUTIFUL 2 BR APARTMENT WITH DINING/LIVING ROOMS AVAILABLE NOW!! ——PLEASE NOTE!!——
This is a 3rd floor apt but a quick walkup.
Apartment is under renovation. This apartment features: -Hardwood floors!
-Ceramic tiles!
-Dining and living rooms!
-Off st parking! ...</t>
        </is>
      </c>
      <c r="G77" t="inlineStr">
        <is>
          <t>December 21, 2020</t>
        </is>
      </c>
      <c r="H77">
        <f>HYPERLINK("https://web.facebook.com/groups/1483912085183985/permalink/2694263947482120/", "View Post")</f>
        <v/>
      </c>
    </row>
    <row r="78">
      <c r="A78" t="inlineStr">
        <is>
          <t>Tom Ramster</t>
        </is>
      </c>
      <c r="B78">
        <f>HYPERLINK("https://web.facebook.com/jaminimorph", "View Profile")</f>
        <v/>
      </c>
      <c r="C78" t="inlineStr">
        <is>
          <t>RENOVATED 2 BEDROOM APARTMENT AVAILABLE JAN 1st!!</t>
        </is>
      </c>
      <c r="D78" t="inlineStr">
        <is>
          <t>$1,095</t>
        </is>
      </c>
      <c r="E78" t="inlineStr">
        <is>
          <t>New Haven, CT</t>
        </is>
      </c>
      <c r="F78" t="inlineStr">
        <is>
          <t>RENOVATED 2 BEDROOM APARTMENT AVAILABLE JAN 1st!! ——PLEASE NOTE!!——
This is a 3rd floor apt but a quick walkup.
Apartment is under renovation. This apartment features: -Hardwood floors!
-Ceramic tiles!
-Backyard!
-Washer dryer hookups! -Section 8
1br or 2br voucher holders with excellent Landloard references are welcome. -Cash tenants
Must have good monthly income with excellent Landloard references. NO evictions NO criminal records allowed!! Pets: small and friendly breeds only! Contact me now for viewing
Thank you!</t>
        </is>
      </c>
      <c r="G78" t="inlineStr">
        <is>
          <t>December 20, 2020</t>
        </is>
      </c>
      <c r="H78">
        <f>HYPERLINK("https://web.facebook.com/groups/1483912085183985/permalink/2694239694151212/", "View Post")</f>
        <v/>
      </c>
    </row>
    <row r="79">
      <c r="A79" t="inlineStr">
        <is>
          <t>Rashid Orifjon Muydinov</t>
        </is>
      </c>
      <c r="B79">
        <f>HYPERLINK("https://web.facebook.com/Rashidbek", "View Profile")</f>
        <v/>
      </c>
      <c r="C79" t="inlineStr">
        <is>
          <t>Work lamp</t>
        </is>
      </c>
      <c r="D79" t="inlineStr">
        <is>
          <t>$25 Now $20</t>
        </is>
      </c>
      <c r="E79" t="inlineStr">
        <is>
          <t>Hamden, CT</t>
        </is>
      </c>
      <c r="F79" t="inlineStr">
        <is>
          <t>Work lamp to illuminate your late nights at your home office.</t>
        </is>
      </c>
      <c r="G79" t="inlineStr">
        <is>
          <t>December 20, 2020</t>
        </is>
      </c>
      <c r="H79">
        <f>HYPERLINK("https://web.facebook.com/groups/1483912085183985/permalink/2694123014162880/", "View Post")</f>
        <v/>
      </c>
    </row>
    <row r="80">
      <c r="A80" t="inlineStr">
        <is>
          <t>Apro GB</t>
        </is>
      </c>
      <c r="B80">
        <f>HYPERLINK("https://web.facebook.com/APROGB.CT", "View Profile")</f>
        <v/>
      </c>
      <c r="C80" t="inlineStr">
        <is>
          <t>1 Bed 1 Bath Apartment</t>
        </is>
      </c>
      <c r="D80" t="inlineStr">
        <is>
          <t>$800</t>
        </is>
      </c>
      <c r="E80" t="inlineStr">
        <is>
          <t>New Pac</t>
        </is>
      </c>
      <c r="F80" t="inlineStr">
        <is>
          <t>New Remodeled . High Quality , Spacious Apartment
New high efficiency Gas-Furnace Heating and Navien Instant on-Demand
All LED lights with upgraded electric system
Ground/Basement Floor apartment . 1 Br + 1 Bath
---Amenities included :Newer Stainless steel : Refrigerator / Stove /Microwave ) ---All sources of incomes are welcome .
--Application Fee :none
--- Credit Check -18$ per adult
--- Utilities : Tenants pay Electric , Gas ( Heat &amp; Cook ) No Smoking ----Contact Manager .. Moe Cell...</t>
        </is>
      </c>
      <c r="G80" t="inlineStr">
        <is>
          <t>December 20, 2020</t>
        </is>
      </c>
      <c r="H80">
        <f>HYPERLINK("https://web.facebook.com/groups/1483912085183985/permalink/2693558517552663/", "View Post")</f>
        <v/>
      </c>
    </row>
    <row r="81">
      <c r="A81" t="inlineStr">
        <is>
          <t>Billy Valvo</t>
        </is>
      </c>
      <c r="B81">
        <f>HYPERLINK("https://web.facebook.com/billyvalvo", "View Profile")</f>
        <v/>
      </c>
      <c r="C81" t="inlineStr">
        <is>
          <t>Large Furnished Room, Wooster Square</t>
        </is>
      </c>
      <c r="D81" t="inlineStr">
        <is>
          <t>$775</t>
        </is>
      </c>
      <c r="E81" t="inlineStr">
        <is>
          <t>Downtown New Haven</t>
        </is>
      </c>
      <c r="F81" t="inlineStr">
        <is>
          <t>• 1br (of 3)
• Fully Furnished (if needed)
• Shared kitchen, living, 1 bathroom
• W/d in unit
• Balcony
• 1-2 blocks from park, pizza, farmer's market, and 5min walk to downtown
• Virtual or in-person tour available Beautiful top floor apt. in old Wooster Square home. The good kind of old home with nice construction and hardwood floors. Sunny living room and modern kitchen &amp; appliances including w/d in-unit. Right next to downtown but in a beautiful and quiet neighborhood. Farmer's market right...</t>
        </is>
      </c>
      <c r="G81" t="inlineStr">
        <is>
          <t>December 20, 2020</t>
        </is>
      </c>
      <c r="H81">
        <f>HYPERLINK("https://web.facebook.com/groups/1483912085183985/permalink/2693401610901687/", "View Post")</f>
        <v/>
      </c>
    </row>
    <row r="82">
      <c r="A82" t="inlineStr">
        <is>
          <t>Anita Balázs</t>
        </is>
      </c>
      <c r="B82">
        <f>HYPERLINK("https://web.facebook.com/anita.balazs.397", "View Profile")</f>
        <v/>
      </c>
      <c r="C82" t="inlineStr">
        <is>
          <t>Spring semester sublet</t>
        </is>
      </c>
      <c r="D82" t="inlineStr">
        <is>
          <t>$1,050</t>
        </is>
      </c>
      <c r="E82" t="inlineStr">
        <is>
          <t>06511</t>
        </is>
      </c>
      <c r="F82" t="inlineStr">
        <is>
          <t>Hi! Spring semester sublet available: I am subletting my fully furnished, spacious and sunny 1 bedroom apartment. It has a large living room and an open office space, walk-in pantry, free laundry in the basement and free residential parking. It also comes with two AC units and a fully equipped kitchen. Located right behind Payne Whitney gym, easy access to most Yale buildings, groceries, 5 minutes walk from downtown. Rent is $1050/ month +utilities. Available between January 11th - May 31st...</t>
        </is>
      </c>
      <c r="G82" t="inlineStr">
        <is>
          <t>December 19, 2020</t>
        </is>
      </c>
      <c r="H82">
        <f>HYPERLINK("https://web.facebook.com/groups/1483912085183985/permalink/2692881247620390/", "View Post")</f>
        <v/>
      </c>
    </row>
    <row r="83">
      <c r="A83" t="inlineStr">
        <is>
          <t>Amyella Hindi</t>
        </is>
      </c>
      <c r="B83">
        <f>HYPERLINK("https://web.facebook.com/amy.hindi", "View Profile")</f>
        <v/>
      </c>
      <c r="C83" t="inlineStr">
        <is>
          <t>2 Beds 1 Bath Apartment</t>
        </is>
      </c>
      <c r="D83" t="inlineStr">
        <is>
          <t>$1,150</t>
        </is>
      </c>
      <c r="E83" t="inlineStr">
        <is>
          <t>Edgewood</t>
        </is>
      </c>
      <c r="F83" t="inlineStr">
        <is>
          <t>PLEASE MESSAGE ME YOUR NUMBER &amp; I WILL CALL YOU ALL NEW 2 Bedroom Apartment at Edgewood Park - 3rd Fl Address: 89 Hubinger Street ** New Kitchen Equipped with New
Appliances
** New Tiled Bath
** Spacious Living Room &amp; Bedrooms
** Hardwood Floor
** Washer &amp; Dryer Hookups
** Off Street Parking APARTMENT IS UNDER CONSTRUCTION - MOVE IN READY BY FEB- MARCH Please Call Amy at (203) 508-2020 Pet Policy:
Cat - $200 One Time Pet Fee
Sorry, We Do Not Accept Dogs</t>
        </is>
      </c>
      <c r="G83" t="inlineStr">
        <is>
          <t>December 18, 2020</t>
        </is>
      </c>
      <c r="H83">
        <f>HYPERLINK("https://web.facebook.com/groups/1483912085183985/permalink/2691635901078258/", "View Post")</f>
        <v/>
      </c>
    </row>
    <row r="84">
      <c r="A84" t="inlineStr">
        <is>
          <t>Amyella Hindi</t>
        </is>
      </c>
      <c r="B84">
        <f>HYPERLINK("https://web.facebook.com/amy.hindi", "View Profile")</f>
        <v/>
      </c>
      <c r="C84" t="inlineStr">
        <is>
          <t>1 Bed 1 Bath Apartment</t>
        </is>
      </c>
      <c r="D84" t="inlineStr">
        <is>
          <t>$975 Now $900</t>
        </is>
      </c>
      <c r="E84" t="inlineStr">
        <is>
          <t>Edgewood</t>
        </is>
      </c>
      <c r="F84" t="inlineStr">
        <is>
          <t>PLEASE MESSAGE ME YOUR NUMBER &amp; BEST TIME TO REACH
YOU Sunny &amp; Spacious 1 Bedroom Apartment - 3rd Floor - Spacious Living Room &amp; Bedroom
- Beautiful Hardwood Floor
- Tiled Bath
- Tiled Kitchen
- Ample Closet Space
- Close to Bus Lines * THE APT WILL BE RENOVATED - MOVE IN READY BY JAN VIRTUAL OR IN PERSON TOUR Please Call Amy at (203) 508-2020 Requirements:
Proof of Monthly Income of X 2.5 the Rent
2 Months Security Deposit
No Past Eviction Cat - $200 One Time Pet Fee
Sorry, We Do Not Accept Dogs</t>
        </is>
      </c>
      <c r="G84" t="inlineStr">
        <is>
          <t>December 17, 2020</t>
        </is>
      </c>
      <c r="H84">
        <f>HYPERLINK("https://web.facebook.com/groups/1483912085183985/permalink/2691107564464425/", "View Post")</f>
        <v/>
      </c>
    </row>
    <row r="85">
      <c r="A85" t="inlineStr">
        <is>
          <t>Amyella Hindi</t>
        </is>
      </c>
      <c r="B85">
        <f>HYPERLINK("https://web.facebook.com/amy.hindi", "View Profile")</f>
        <v/>
      </c>
      <c r="C85" t="inlineStr">
        <is>
          <t>1 Bed 1 Bath Apartment</t>
        </is>
      </c>
      <c r="D85" t="inlineStr">
        <is>
          <t>$1,100</t>
        </is>
      </c>
      <c r="E85" t="inlineStr">
        <is>
          <t>East Haven, CT</t>
        </is>
      </c>
      <c r="F85" t="inlineStr">
        <is>
          <t>PLEASE MESSAGE ME YOUR NUMBER &amp; I WILL CONTACT YOU Newly Remodeled 1 Bedroom Apartment by the Beach - First Floor ** Hardwood Floor
** Spacious Kitchen
** Off Street Parking
** Laundry Room Onsite
** Walking Distance to the Beach
** The apartment is ALL ELECTRIC Please Call Amy at 203 508 2020 Requirements:
Proof of Monthly Income of x 2.5 the Rent
2 Months Security Deposit &amp; First Month Rent
No Past Eviction Cat - $200 One Time Pet Fee
Sorry, We Do Not Accept Dogs</t>
        </is>
      </c>
      <c r="G85" t="inlineStr">
        <is>
          <t>December 17, 2020</t>
        </is>
      </c>
      <c r="H85">
        <f>HYPERLINK("https://web.facebook.com/groups/1483912085183985/permalink/2691018984473283/", "View Post")</f>
        <v/>
      </c>
    </row>
    <row r="86">
      <c r="A86" t="inlineStr">
        <is>
          <t>Jianyu Daniel Wu</t>
        </is>
      </c>
      <c r="B86">
        <f>HYPERLINK("https://web.facebook.com/daniel.jianyu.wu", "View Profile")</f>
        <v/>
      </c>
      <c r="C86" t="inlineStr">
        <is>
          <t>One bedroom+ one private bathroom in a 2B2B apt is open for subleasing from April</t>
        </is>
      </c>
      <c r="D86" t="inlineStr">
        <is>
          <t>$1,120</t>
        </is>
      </c>
      <c r="E86" t="inlineStr">
        <is>
          <t>Downtown New Haven</t>
        </is>
      </c>
      <c r="F86" t="inlineStr">
        <is>
          <t>One bedroom + one private bathroom in a 2B/2B apartment available for sublet from April to July 2021. Start day is flexible and happy to renew the lease. Apartment location is 111 Park St, Madison Tower. Room comes fully furnished (queen bed, desk, closet), with private bathroom, shared kitchen (with equipment), living room, and balcony (the furniture set-up is different with those ones showed on photo but you will have the furniture promised in the post). The apartment is sunny and large,...</t>
        </is>
      </c>
      <c r="G86" t="inlineStr">
        <is>
          <t>December 17, 2020</t>
        </is>
      </c>
      <c r="H86">
        <f>HYPERLINK("https://web.facebook.com/groups/1483912085183985/permalink/2690984031143445/", "View Post")</f>
        <v/>
      </c>
    </row>
    <row r="87">
      <c r="A87" t="inlineStr">
        <is>
          <t>Alex Mahler-Haug</t>
        </is>
      </c>
      <c r="B87">
        <f>HYPERLINK("https://web.facebook.com/hmhsa", "View Profile")</f>
        <v/>
      </c>
      <c r="C87" t="inlineStr">
        <is>
          <t>WindTunnel 2 Whole House Rewind Upright Bagless Vacuum - pick up only in East Rock</t>
        </is>
      </c>
      <c r="D87" t="inlineStr">
        <is>
          <t>$75 Now $55</t>
        </is>
      </c>
      <c r="E87" t="inlineStr">
        <is>
          <t>Quinnipiac Meadows</t>
        </is>
      </c>
      <c r="F87" t="inlineStr">
        <is>
          <t>WindTunnel 2 Whole House Rewind Upright Bagless Vacuum. Purchased from Hoover in 2017 and used normally in a 1BR apt. Comes with all attachments. Full price $159; on Amazon currently for $119. Electronic (e.g., Venmo) payment only. Contactless pick-up in East Rock only (I will set it outside in coordination with buyer). Link to product: https://www.hoover.com/windtunnel-2-whole-house-rewind-upright-vacuum/UH71250.html</t>
        </is>
      </c>
      <c r="G87" t="inlineStr">
        <is>
          <t>December 17, 2020</t>
        </is>
      </c>
      <c r="H87">
        <f>HYPERLINK("https://web.facebook.com/groups/1483912085183985/permalink/2690771951164653/", "View Post")</f>
        <v/>
      </c>
    </row>
    <row r="88">
      <c r="A88" t="inlineStr">
        <is>
          <t>Bryan Kam</t>
        </is>
      </c>
      <c r="B88">
        <f>HYPERLINK("https://web.facebook.com/bryanakam", "View Profile")</f>
        <v/>
      </c>
      <c r="C88" t="inlineStr">
        <is>
          <t>Newly Renovated 2-Bedroom Apt in Prime East Rock Available Immediately for Spring Semester!</t>
        </is>
      </c>
      <c r="D88" t="inlineStr">
        <is>
          <t>$1,550 Now $1,400</t>
        </is>
      </c>
      <c r="E88" t="inlineStr">
        <is>
          <t>Downtown New Haven</t>
        </is>
      </c>
      <c r="F88" t="inlineStr">
        <is>
          <t>Newly Renovated 2-Bedroom Apt in Prime East Rock Available Immediately for Spring Semester! Brand new apartment and amazing prime East Rock location on corner of Clark St and Pleasant St! Steps to the heart of Yale’s campus, Yale School of Management, and also conveniently located to the many eateries, shops and parks that only East Rock can offer! Located on the Yale shuttle bus line. This apartment was just renovated and features granite countertops, stainless steel appliances, tiled bathroom,...</t>
        </is>
      </c>
      <c r="G88" t="inlineStr">
        <is>
          <t>December 16, 2020</t>
        </is>
      </c>
      <c r="H88">
        <f>HYPERLINK("https://web.facebook.com/groups/1483912085183985/permalink/2690200207888494/", "View Post")</f>
        <v/>
      </c>
    </row>
    <row r="89">
      <c r="A89" t="inlineStr">
        <is>
          <t>Elvira Sayfutyarova</t>
        </is>
      </c>
      <c r="B89">
        <f>HYPERLINK("https://web.facebook.com/elvira.sayfutyarova", "View Profile")</f>
        <v/>
      </c>
      <c r="C89" t="inlineStr">
        <is>
          <t>faux leather sofa</t>
        </is>
      </c>
      <c r="D89" t="inlineStr">
        <is>
          <t>$180 Now $170</t>
        </is>
      </c>
      <c r="E89" t="inlineStr">
        <is>
          <t>The Hill</t>
        </is>
      </c>
      <c r="F89" t="inlineStr">
        <is>
          <t>I am selling this faux leather sofa which was bought two years ago as brand new from IKEA. Like new, as it was not used much. No scratches!</t>
        </is>
      </c>
      <c r="G89" t="inlineStr">
        <is>
          <t>December 16, 2020</t>
        </is>
      </c>
      <c r="H89">
        <f>HYPERLINK("https://web.facebook.com/groups/1483912085183985/permalink/2690134864561695/", "View Post")</f>
        <v/>
      </c>
    </row>
    <row r="90">
      <c r="A90" t="inlineStr">
        <is>
          <t>Amyella Hindi</t>
        </is>
      </c>
      <c r="B90">
        <f>HYPERLINK("https://web.facebook.com/amy.hindi", "View Profile")</f>
        <v/>
      </c>
      <c r="C90" t="inlineStr">
        <is>
          <t>2 Beds 1 Bath Apartment</t>
        </is>
      </c>
      <c r="D90" t="inlineStr">
        <is>
          <t>$1,050</t>
        </is>
      </c>
      <c r="E90" t="inlineStr">
        <is>
          <t>New Haven, CT</t>
        </is>
      </c>
      <c r="F90" t="inlineStr">
        <is>
          <t>PLEASE MESSAGE ME YOUR NUMBER &amp; i WILL CALL YOU Cozy 2 Bedroom Apartment - 3rd Floor Address: 72 Mill River Street ** Wood Floor
** Tiled Bath
** Shared Backyard
** PLEASE NOTE 1 OF THE BEDROOM IS
SMALL
** Minutes from Downtown New Haven VIRTAUL OR IN PERSON TOUR AVAILABLE Please Call Amy at (203) 508-2020 Requirements:
Proof of Monthly Income X 2.5 the Rent
2 Months Security Deposit &amp; First Month's Rent
No Past Eviction Cat - $200 One Time Pet Fee
Sorry, We Do Not Accept Dogs</t>
        </is>
      </c>
      <c r="G90" t="inlineStr">
        <is>
          <t>December 16, 2020</t>
        </is>
      </c>
      <c r="H90">
        <f>HYPERLINK("https://web.facebook.com/groups/1483912085183985/permalink/2690056381236210/", "View Post")</f>
        <v/>
      </c>
    </row>
    <row r="91">
      <c r="A91" t="inlineStr">
        <is>
          <t>Tom Ramster</t>
        </is>
      </c>
      <c r="B91">
        <f>HYPERLINK("https://web.facebook.com/jaminimorph", "View Profile")</f>
        <v/>
      </c>
      <c r="C91" t="inlineStr">
        <is>
          <t>BEAUTIFUL 3 BR APARTMENT ON THE 1ST FLOOR WITH HOOKUPS/PARKING AVAILABLE NOW!!</t>
        </is>
      </c>
      <c r="D91" t="inlineStr">
        <is>
          <t>$1,349</t>
        </is>
      </c>
      <c r="E91" t="inlineStr">
        <is>
          <t>06511-1738</t>
        </is>
      </c>
      <c r="F91" t="inlineStr">
        <is>
          <t>BEAUTIFUL 3 BR APARTMENT ON THE 1ST FLOOR WITH HOOKUPS/PARKING AVAILABLE NOW!! This Apartment features: -1st floor apartment!
-Hardwood floors!
-Ceramic tiles!
-Washer dryer hookups!
-Off st parking! -Section 8-
3br vouchers with good Landloard references are welcome! Pets -small and friendly breeds will be considered. NO evictions NO criminal records allowed! Contact me now for viewing
Thank you!</t>
        </is>
      </c>
      <c r="G91" t="inlineStr">
        <is>
          <t>December 16, 2020</t>
        </is>
      </c>
      <c r="H91">
        <f>HYPERLINK("https://web.facebook.com/groups/1483912085183985/permalink/2690010571240791/", "View Post")</f>
        <v/>
      </c>
    </row>
    <row r="92">
      <c r="A92" t="inlineStr">
        <is>
          <t>Amyella Hindi</t>
        </is>
      </c>
      <c r="B92">
        <f>HYPERLINK("https://web.facebook.com/amy.hindi", "View Profile")</f>
        <v/>
      </c>
      <c r="C92" t="inlineStr">
        <is>
          <t>1 Bed 1 Bath Apartment</t>
        </is>
      </c>
      <c r="D92" t="inlineStr">
        <is>
          <t>$1,150</t>
        </is>
      </c>
      <c r="E92" t="inlineStr">
        <is>
          <t>Edgewood</t>
        </is>
      </c>
      <c r="F92" t="inlineStr">
        <is>
          <t>Updated 1 Bedroom Apartment - First Floor Address: 1523 Chapel Street - Beautiful Kitchen Equipped with
Stainless Appliances
- Granite Countertops
- HEAT &amp; HOT WATER INCLUDED
- Tiled Bath
- Beautiful Hardwood Floor
- Laundry Room In Building
- Off Street Parking
- Minutes from Downtown New Haven VIRTUAL OR IN PERSON TOUR Please Call Amy at (203) 508-2020 Requirements:
Proof of Monthly Income of x2.5 the Rent
2 Months Security Deposit &amp; First Month's Rent
No Past Eviction Cat - $200 One Time Pet Fee
Sorry, We Do Not Accept Dogs</t>
        </is>
      </c>
      <c r="G92" t="inlineStr">
        <is>
          <t>December 15, 2020</t>
        </is>
      </c>
      <c r="H92">
        <f>HYPERLINK("https://web.facebook.com/groups/1483912085183985/permalink/2689937467914768/", "View Post")</f>
        <v/>
      </c>
    </row>
    <row r="93">
      <c r="A93" t="inlineStr">
        <is>
          <t>Francis Calabria</t>
        </is>
      </c>
      <c r="B93">
        <f>HYPERLINK("https://web.facebook.com/donnie.cariati", "View Profile")</f>
        <v/>
      </c>
      <c r="C93" t="inlineStr">
        <is>
          <t>2 Beds 1 Bath Apartment</t>
        </is>
      </c>
      <c r="D93" t="inlineStr">
        <is>
          <t>$3,000</t>
        </is>
      </c>
      <c r="E93" t="inlineStr">
        <is>
          <t>Clinton, Connecticut</t>
        </is>
      </c>
      <c r="F93" t="inlineStr">
        <is>
          <t>This beautiful 2 Bed/1 Bath apartment has a gorgeous view of the Long Island Sound w/ beach access and is available for a year round rental! This newly renovated apartment comes with stainless appliances, washer &amp; dryer, refinished hardwood floors and fresh paint. It also includes (1) garage bay and off street parking. - No Pets / No Smoking</t>
        </is>
      </c>
      <c r="G93" t="inlineStr">
        <is>
          <t>December 15, 2020</t>
        </is>
      </c>
      <c r="H93">
        <f>HYPERLINK("https://web.facebook.com/groups/1483912085183985/permalink/2689601414615040/", "View Post")</f>
        <v/>
      </c>
    </row>
    <row r="94">
      <c r="A94" t="inlineStr">
        <is>
          <t>Amyella Hindi</t>
        </is>
      </c>
      <c r="B94">
        <f>HYPERLINK("https://web.facebook.com/amy.hindi", "View Profile")</f>
        <v/>
      </c>
      <c r="C94" t="inlineStr">
        <is>
          <t>3 Beds 1 Bath Apartment</t>
        </is>
      </c>
      <c r="D94" t="inlineStr">
        <is>
          <t>$1,300</t>
        </is>
      </c>
      <c r="E94" t="inlineStr">
        <is>
          <t>Dixwell</t>
        </is>
      </c>
      <c r="F94" t="inlineStr">
        <is>
          <t>PLEASE MESSAGE ME YOUR NUNBER &amp; I WILL CALL YOU Gorgeous 3 Bedroom Apartment - Third Floor ** Beautiful Kitchen with Granite
Countertops &amp; Stainless Steel
Appliances
** Hardwood Floor
** Tiled Stand Up Shower
** Off Street Parking
** Washer &amp; Dryer Hookups in Basement
** Minutes from Downtown New Haven VIRTUAL OR IN PERSON TOUR Please Call Amy at (203) 508-2020 Requirements:
Proof of Monthly Income x 2.5 the Rent
2 Months Security Deposit &amp; First Month's Rent
No Past Eviction Cat - $200 One Time Pet Fee
Sorry, We Do Not Accept Dogs</t>
        </is>
      </c>
      <c r="G94" t="inlineStr">
        <is>
          <t>December 15, 2020</t>
        </is>
      </c>
      <c r="H94">
        <f>HYPERLINK("https://web.facebook.com/groups/1483912085183985/permalink/2689551497953365/", "View Post")</f>
        <v/>
      </c>
    </row>
    <row r="95">
      <c r="A95" t="inlineStr">
        <is>
          <t>Amyella Hindi</t>
        </is>
      </c>
      <c r="B95">
        <f>HYPERLINK("https://web.facebook.com/amy.hindi", "View Profile")</f>
        <v/>
      </c>
      <c r="C95" t="inlineStr">
        <is>
          <t>1 Bed 1 Bath Apartment</t>
        </is>
      </c>
      <c r="D95" t="inlineStr">
        <is>
          <t>$1,050</t>
        </is>
      </c>
      <c r="E95" t="inlineStr">
        <is>
          <t>The Hill</t>
        </is>
      </c>
      <c r="F95" t="inlineStr">
        <is>
          <t>PLEASE MESSAGE ME YOUR NUMBER &amp; i WILL CALL YOU Renovated 1 Bedroom Apartment
(First Floor) ** Wood Floor
** Spacious Eat In Kitchen
** Off Street Parking
** Located a Block Away from YALE New
Haven Hospital ** VIRTUAL OR IN PERSON TOUR Please Call Amy at (203) 508-2020 Requirements:
Proof of Monthly Income of x2.5 the Rent
2 Months Security Deposit &amp; First Month Rent
No Past Eviction Pet Policy:
Cat - $200 One Time Pet Fee
Sorry, No Dogs</t>
        </is>
      </c>
      <c r="G95" t="inlineStr">
        <is>
          <t>December 15, 2020</t>
        </is>
      </c>
      <c r="H95">
        <f>HYPERLINK("https://web.facebook.com/groups/1483912085183985/permalink/2689519677956547/", "View Post")</f>
        <v/>
      </c>
    </row>
    <row r="96">
      <c r="A96" t="inlineStr">
        <is>
          <t>Amyella Hindi</t>
        </is>
      </c>
      <c r="B96">
        <f>HYPERLINK("https://web.facebook.com/amy.hindi", "View Profile")</f>
        <v/>
      </c>
      <c r="C96" t="inlineStr">
        <is>
          <t>2 Beds 1 Bath Apartment</t>
        </is>
      </c>
      <c r="D96" t="inlineStr">
        <is>
          <t>$1,000</t>
        </is>
      </c>
      <c r="E96" t="inlineStr">
        <is>
          <t>New Haven, CT</t>
        </is>
      </c>
      <c r="F96" t="inlineStr">
        <is>
          <t>PLEASE MESSAGE ME YOUR NUMBER &amp; I WILL CALL YOU Beautiful 2 Bedroom Apartment - Second Floor Address: 672 Congress Ave ** Hardwood Floor
** Beautiful Tiled Bath
** Off Street Parking
** Near Bus Lines THE APARTMENT WILL BE RENOVATED ** VIRTUAL OR IN PERSON TOUR Please Call Amy at (203) 508-2020 Requirements:
Proof of Monthly Income of x 2.5 the Rent
2 Months Security Deposit &amp; First Month's Rent
No Past Eviction Cat - $200 One Time Pet Fee
Sorry, No Dogs</t>
        </is>
      </c>
      <c r="G96" t="inlineStr">
        <is>
          <t>December 15, 2020</t>
        </is>
      </c>
      <c r="H96">
        <f>HYPERLINK("https://web.facebook.com/groups/1483912085183985/permalink/2689400421301806/", "View Post")</f>
        <v/>
      </c>
    </row>
    <row r="97">
      <c r="A97" t="inlineStr">
        <is>
          <t>Nikolay Gresko</t>
        </is>
      </c>
      <c r="B97">
        <f>HYPERLINK("https://web.facebook.com/nikolay.gresko", "View Profile")</f>
        <v/>
      </c>
      <c r="C97" t="inlineStr">
        <is>
          <t>Furnished bedroom in 2br/1 bath townhouse in New Haven Downtown</t>
        </is>
      </c>
      <c r="D97" t="inlineStr">
        <is>
          <t>$880</t>
        </is>
      </c>
      <c r="E97" t="inlineStr">
        <is>
          <t>Downtown New Haven</t>
        </is>
      </c>
      <c r="F97" t="inlineStr">
        <is>
          <t>Quiet and clean bedroom available in January. Sublease runs through July 2021 with an option to take over the main lease. Four months sublease minimum. Apartment is bright, very clean, and organized. Located near medical school campus. Secure gated building with bike racks in-and-out mailroom, laundry. Shared with male scientist and a cat. First and last month rent due upon moving in. DM for details and inquiries.</t>
        </is>
      </c>
      <c r="G97" t="inlineStr">
        <is>
          <t>December 14, 2020</t>
        </is>
      </c>
      <c r="H97">
        <f>HYPERLINK("https://web.facebook.com/groups/1483912085183985/permalink/2689157917992723/", "View Post")</f>
        <v/>
      </c>
    </row>
    <row r="98">
      <c r="A98" t="inlineStr">
        <is>
          <t>Alex Mahler-Haug</t>
        </is>
      </c>
      <c r="B98">
        <f>HYPERLINK("https://web.facebook.com/hmhsa", "View Profile")</f>
        <v/>
      </c>
      <c r="C98" t="inlineStr">
        <is>
          <t>WindTunnel 2 Whole House Rewind Upright Bagless Vacuum - pick up only in East Rock</t>
        </is>
      </c>
      <c r="D98" t="inlineStr">
        <is>
          <t>$90 Now $80</t>
        </is>
      </c>
      <c r="E98" t="inlineStr">
        <is>
          <t>Quinnipiac Meadows</t>
        </is>
      </c>
      <c r="F98" t="inlineStr">
        <is>
          <t>WindTunnel 2 Whole House Rewind Upright Bagless Vacuum. Purchased from Hoover in 2017 and used normally in a 1BR apt. Comes with all attachments. Full price $159; on Amazon currently for $119. Electronic (e.g., Venmo) payment only. Contactless pick-up in East Rock only (I will set it outside in coordination with buyer). Link to product: https://www.hoover.com/windtunnel-2-whole-house-rewind-upright-vacuum/UH71250.html</t>
        </is>
      </c>
      <c r="G98" t="inlineStr">
        <is>
          <t>December 14, 2020</t>
        </is>
      </c>
      <c r="H98">
        <f>HYPERLINK("https://web.facebook.com/groups/1483912085183985/permalink/2689141091327739/", "View Post")</f>
        <v/>
      </c>
    </row>
    <row r="99">
      <c r="A99" t="inlineStr">
        <is>
          <t>Stella Lou</t>
        </is>
      </c>
      <c r="B99">
        <f>HYPERLINK("https://web.facebook.com/stella.lou.50999", "View Profile")</f>
        <v/>
      </c>
      <c r="C99" t="inlineStr">
        <is>
          <t>Room available close to Yale SOM</t>
        </is>
      </c>
      <c r="D99" t="inlineStr">
        <is>
          <t>$826</t>
        </is>
      </c>
      <c r="E99" t="inlineStr">
        <is>
          <t>Downtown New Haven</t>
        </is>
      </c>
      <c r="F99" t="inlineStr">
        <is>
          <t>Hey everyone! If there’s someone who needs temporary housing in New Haven, I’m subletting a room in a 4 bedroom house until January. It is available as of now and is less than 5 min walk to Yale SOM. If you want more details or have any questions please PM me and I'll be glad to share pics of the house. $826/month. Let me know if you're interested!</t>
        </is>
      </c>
      <c r="G99" t="inlineStr">
        <is>
          <t>December 14, 2020</t>
        </is>
      </c>
      <c r="H99">
        <f>HYPERLINK("https://web.facebook.com/groups/1483912085183985/permalink/2689140261327822/", "View Post")</f>
        <v/>
      </c>
    </row>
    <row r="100">
      <c r="A100" t="inlineStr">
        <is>
          <t>Sher Khan</t>
        </is>
      </c>
      <c r="B100">
        <f>HYPERLINK("https://web.facebook.com/sherkhan91", "View Profile")</f>
        <v/>
      </c>
      <c r="C100" t="inlineStr">
        <is>
          <t>Looking for a 2bed/ 2 bathroom in East Rock or Wooster park area with in unit washer/ Dryer.</t>
        </is>
      </c>
      <c r="D100" t="inlineStr">
        <is>
          <t>$2,000</t>
        </is>
      </c>
      <c r="E100" t="inlineStr">
        <is>
          <t>06511</t>
        </is>
      </c>
      <c r="F100" t="inlineStr">
        <is>
          <t>Starting July 2021</t>
        </is>
      </c>
      <c r="G100" t="inlineStr">
        <is>
          <t>December 13, 2020</t>
        </is>
      </c>
      <c r="H100">
        <f>HYPERLINK("https://web.facebook.com/groups/1483912085183985/permalink/2687762381465610/", "View Post")</f>
        <v/>
      </c>
    </row>
    <row r="101">
      <c r="A101" t="inlineStr">
        <is>
          <t>Amyella Hindi</t>
        </is>
      </c>
      <c r="B101">
        <f>HYPERLINK("https://web.facebook.com/amy.hindi", "View Profile")</f>
        <v/>
      </c>
      <c r="C101" t="inlineStr">
        <is>
          <t>1 Bed 1 Bath Apartment</t>
        </is>
      </c>
      <c r="D101" t="inlineStr">
        <is>
          <t>$1,050</t>
        </is>
      </c>
      <c r="E101" t="inlineStr">
        <is>
          <t>New Haven, CT</t>
        </is>
      </c>
      <c r="F101" t="inlineStr">
        <is>
          <t>PLEASE MESSAGE ME YOUR NUMBER &amp; BEST TIME TO REACH YOU Spacious 1 Bedroom Apartment Address: 133 Davenport Av ** Hardwood Floor
** Tiled Kitchen
** Tiled Bath
** Off Street Parking
** Plenty of Closet Space
** 1 Block from Yale New Haven's
Hospital THE APARTMENT WILL BE RENOVATED - MOVE IN READY BY JAN VIRTUAL OR IN PERSON TOUR Please Call Amy at (203) 508-2020 Requirements:
Proof of Monthly Income of X 2.5 the Rent
2 Months Security Deposit &amp; First Month's Rent
No Past Eviction Cat - $200 One Time Pet Fee
Sorry, We Do Not Accept Dogs</t>
        </is>
      </c>
      <c r="G101" t="inlineStr">
        <is>
          <t>December 13, 2020</t>
        </is>
      </c>
      <c r="H101">
        <f>HYPERLINK("https://web.facebook.com/groups/1483912085183985/permalink/2687749314800250/", "View Post")</f>
        <v/>
      </c>
    </row>
    <row r="102">
      <c r="A102" t="inlineStr">
        <is>
          <t>Eun Young Cindy Choi</t>
        </is>
      </c>
      <c r="B102">
        <f>HYPERLINK("https://web.facebook.com/eunyoungcindy.choi", "View Profile")</f>
        <v/>
      </c>
      <c r="C102" t="inlineStr">
        <is>
          <t>East Rock $600+utilities</t>
        </is>
      </c>
      <c r="D102" t="inlineStr">
        <is>
          <t>$600</t>
        </is>
      </c>
      <c r="E102" t="inlineStr">
        <is>
          <t>New Haven, CT</t>
        </is>
      </c>
      <c r="F102" t="inlineStr">
        <is>
          <t>Sunny, furnished room available in a 3BR apartment in East Rock. Perfect location on Clark Street (one block away from Nica’s and Blue State Coffee, 5 min walk from SOM and 3 min to Orange line stop). The apartment has a fully equipped kitchen (including dishwasher), pantry and free in-unit laundry (not coin operated). The room will be furnished with a day bed. $600/month + shared utilities (electricity and wifi). Available to move in January. Perfect for a young professional or student. You...</t>
        </is>
      </c>
      <c r="G102" t="inlineStr">
        <is>
          <t>December 13, 2020</t>
        </is>
      </c>
      <c r="H102">
        <f>HYPERLINK("https://web.facebook.com/groups/1483912085183985/permalink/2687739908134524/", "View Post")</f>
        <v/>
      </c>
    </row>
    <row r="103">
      <c r="A103" t="inlineStr">
        <is>
          <t>Billy Valvo</t>
        </is>
      </c>
      <c r="B103">
        <f>HYPERLINK("https://web.facebook.com/billyvalvo", "View Profile")</f>
        <v/>
      </c>
      <c r="C103" t="inlineStr">
        <is>
          <t>Furnished 1br, Wooster Square, Shared Apt.</t>
        </is>
      </c>
      <c r="D103" t="inlineStr">
        <is>
          <t>$775</t>
        </is>
      </c>
      <c r="E103" t="inlineStr">
        <is>
          <t>Downtown New Haven</t>
        </is>
      </c>
      <c r="F103" t="inlineStr">
        <is>
          <t>• 1br (of 3)
• Fully Furnished (if needed)
• Shared kitchen, living, 1 bathroom
• W/d in unit
• Balcony
• 1-2 blocks from park, pizza, farmer's market, and 5min walk to downtown
• Virtual or in-person tour available Beautiful top floor apt. in old Wooster Square home. The good kind of old home with nice construction and hardwood floors. Sunny living room and modern kitchen &amp; appliances including w/d in-unit. Right next to downtown but in a beautiful and quiet neighborhood. Farmer's market right...</t>
        </is>
      </c>
      <c r="G103" t="inlineStr">
        <is>
          <t>December 12, 2020</t>
        </is>
      </c>
      <c r="H103">
        <f>HYPERLINK("https://web.facebook.com/groups/1483912085183985/permalink/2686988744876307/", "View Post")</f>
        <v/>
      </c>
    </row>
    <row r="104">
      <c r="A104" t="inlineStr">
        <is>
          <t>Eugene Kwon</t>
        </is>
      </c>
      <c r="B104">
        <f>HYPERLINK("https://web.facebook.com/eugene.kwon.3238", "View Profile")</f>
        <v/>
      </c>
      <c r="C104" t="inlineStr">
        <is>
          <t>APT Available (1 Room)</t>
        </is>
      </c>
      <c r="D104" t="inlineStr">
        <is>
          <t>₩700</t>
        </is>
      </c>
      <c r="E104" t="inlineStr">
        <is>
          <t>Downtown New Haven</t>
        </is>
      </c>
      <c r="F104" t="inlineStr">
        <is>
          <t>Only female Yale or university affiliates (exchange, post-doc, etc) accepted. Date:
From Jan 1 to June 30 or desired date (dates are flexible) Location: Nearby Hooker Middle School Utilities and electricity included. You have to pay for internet and gas (not included in the rent). This is probably one of the cleanest apartments in New Haven. It's very minimum overall, but if you're looking for a quiet living space for work look no further. You will be sharing the apt with a responsible female...</t>
        </is>
      </c>
      <c r="G104" t="inlineStr">
        <is>
          <t>December 12, 2020</t>
        </is>
      </c>
      <c r="H104">
        <f>HYPERLINK("https://web.facebook.com/groups/1483912085183985/permalink/2686880741553774/", "View Post")</f>
        <v/>
      </c>
    </row>
    <row r="105">
      <c r="A105" t="inlineStr">
        <is>
          <t>Tom Ramster</t>
        </is>
      </c>
      <c r="B105">
        <f>HYPERLINK("https://web.facebook.com/jaminimorph", "View Profile")</f>
        <v/>
      </c>
      <c r="C105" t="inlineStr">
        <is>
          <t>SPACIOUS 2 BR APARTMENT ON THE 1ST FLOOR AVAILABLE NOW!!</t>
        </is>
      </c>
      <c r="D105" t="inlineStr">
        <is>
          <t>$1,249</t>
        </is>
      </c>
      <c r="E105" t="inlineStr">
        <is>
          <t>06513-1120</t>
        </is>
      </c>
      <c r="F105" t="inlineStr">
        <is>
          <t>SPACIOUS 2 BR APARTMENT ON THE 1ST FLOOR AVAILABLE NOW!! — PLEASE NOTE! —
This apartment is being renovated at this point! Safe quiet area close to east haven and Brandfon. This apartment features: -Hardwood floors!
-Spacious kitchen!
-Ceramic tiles!...</t>
        </is>
      </c>
      <c r="G105" t="inlineStr">
        <is>
          <t>December 10, 2020</t>
        </is>
      </c>
      <c r="H105">
        <f>HYPERLINK("https://web.facebook.com/groups/1483912085183985/permalink/2685632141678634/", "View Post")</f>
        <v/>
      </c>
    </row>
    <row r="106">
      <c r="A106" t="inlineStr">
        <is>
          <t>Amyella Hindi</t>
        </is>
      </c>
      <c r="B106">
        <f>HYPERLINK("https://web.facebook.com/amy.hindi", "View Profile")</f>
        <v/>
      </c>
      <c r="C106" t="inlineStr">
        <is>
          <t>3 Beds 1 Bath Apartment</t>
        </is>
      </c>
      <c r="D106" t="inlineStr">
        <is>
          <t>$1,200</t>
        </is>
      </c>
      <c r="E106" t="inlineStr">
        <is>
          <t>New Haven, CT</t>
        </is>
      </c>
      <c r="F106" t="inlineStr">
        <is>
          <t>PLEASE MESSAGE ME YOUR NUMBER &amp; BEST TIME TO REACH YOU Newly Renovated 3 Bedroom Apartment (Second Floor) ** Spacious Tiled Eat In Kitchen
** Beautiful Hardwood Floor
** Beautiful Tiled Bath
** Washer &amp; Dryer Hookups in Basement
** Off Street Parking ** VIRTUAL OR IN PERSON TOUR Please Call Amy at (203) 508-2020 Requirements:
Proof of Monthly Income of X 2.5 the Rent
2 Months Security Deposit &amp; First Month's Rent
No Past Eviction Pet Policy:
Cat - $200 One Time Pet Fee
Sorry, We Do Not Accept Dogs</t>
        </is>
      </c>
      <c r="G106" t="inlineStr">
        <is>
          <t>December 10, 2020</t>
        </is>
      </c>
      <c r="H106">
        <f>HYPERLINK("https://web.facebook.com/groups/1483912085183985/permalink/2685621015013080/", "View Post")</f>
        <v/>
      </c>
    </row>
    <row r="107">
      <c r="A107" t="inlineStr">
        <is>
          <t>Gabriel Mairson</t>
        </is>
      </c>
      <c r="B107">
        <f>HYPERLINK("https://web.facebook.com/gabriel.mairson", "View Profile")</f>
        <v/>
      </c>
      <c r="C107" t="inlineStr">
        <is>
          <t>3 Beds 4 Baths Room only</t>
        </is>
      </c>
      <c r="D107" t="inlineStr">
        <is>
          <t>$675 Now $424</t>
        </is>
      </c>
      <c r="E107" t="inlineStr">
        <is>
          <t>Amity</t>
        </is>
      </c>
      <c r="F107" t="inlineStr">
        <is>
          <t>Co-operative Living Opportunity in East Rock, New Haven. There are three rooms available-- two in January ($424 &amp; $503), and one in March ($629). Are you interested in living communally? We are looking to invite new members into our warm, caring, awesome co-op! We have several openings available with flexible move-in dates ranging from $424-$629 per room plus about $150/month in utilities and shared food costs. Who We Are We are a well-established co-op (12+ years) that is currently composed of...</t>
        </is>
      </c>
      <c r="G107" t="inlineStr">
        <is>
          <t>December 10, 2020</t>
        </is>
      </c>
      <c r="H107">
        <f>HYPERLINK("https://web.facebook.com/groups/1483912085183985/permalink/2685250851716763/", "View Post")</f>
        <v/>
      </c>
    </row>
    <row r="108">
      <c r="A108" t="inlineStr">
        <is>
          <t>Jack Man</t>
        </is>
      </c>
      <c r="B108">
        <f>HYPERLINK("https://web.facebook.com/profile.php?id=100024933518040", "View Profile")</f>
        <v/>
      </c>
      <c r="C108" t="inlineStr">
        <is>
          <t>Furnished rooms , walking to red line T and longwood free shuttle</t>
        </is>
      </c>
      <c r="D108" t="inlineStr">
        <is>
          <t>$695</t>
        </is>
      </c>
      <c r="E108" t="inlineStr">
        <is>
          <t>Dorchester, MA</t>
        </is>
      </c>
      <c r="F108" t="inlineStr">
        <is>
          <t>3 rooms available now or November 1. 2 rooms in same apt, one in another apartment. One room is $645, one for $695 and one is $745. The apartment is 7 min to red line T at JFK/U mass, harvard medical school free shuttle, easy to U mass, south station, seaport, downtown, MGH, MIT... Brigham and women’s hospital, harvard public health... 4 min to bus 8, easy to Boston medical/dental school and northeastern university Housemates are graduate students in harvard medical, northeastern , U mass and...</t>
        </is>
      </c>
      <c r="G108" t="inlineStr">
        <is>
          <t>December 10, 2020</t>
        </is>
      </c>
      <c r="H108">
        <f>HYPERLINK("https://web.facebook.com/groups/1483912085183985/permalink/2685225711719277/", "View Post")</f>
        <v/>
      </c>
    </row>
    <row r="109">
      <c r="A109" t="inlineStr">
        <is>
          <t>Jack Man</t>
        </is>
      </c>
      <c r="B109">
        <f>HYPERLINK("https://web.facebook.com/profile.php?id=100024933518040", "View Profile")</f>
        <v/>
      </c>
      <c r="C109" t="inlineStr">
        <is>
          <t>Furnished rooms , $595 &amp; $675, walk to T and Bus39 , 12/1 and 1/1,</t>
        </is>
      </c>
      <c r="D109" t="inlineStr">
        <is>
          <t>$640</t>
        </is>
      </c>
      <c r="E109" t="inlineStr">
        <is>
          <t>02130-1245</t>
        </is>
      </c>
      <c r="F109" t="inlineStr">
        <is>
          <t>Furnished rooms. One is available from December for $595, one is from January for $675. The apt is 3 min to bus 39, 9 min to orange line T and green line T. Housemates are students or young professionals in harvard medical area, northeastern university and tufts medical school. No smoking cigarettes or weed, no drugs, no pet , no loud music or frequent visitors. Share utilities and internet with housemates. Average utilities is about $50</t>
        </is>
      </c>
      <c r="G109" t="inlineStr">
        <is>
          <t>December 10, 2020</t>
        </is>
      </c>
      <c r="H109">
        <f>HYPERLINK("https://web.facebook.com/groups/1483912085183985/permalink/2685224205052761/", "View Post")</f>
        <v/>
      </c>
    </row>
    <row r="110">
      <c r="A110" t="inlineStr">
        <is>
          <t>Laura Scarinci</t>
        </is>
      </c>
      <c r="B110">
        <f>HYPERLINK("https://web.facebook.com/laura.scarinci.526", "View Profile")</f>
        <v/>
      </c>
      <c r="C110" t="inlineStr">
        <is>
          <t>Colorful Furnished 1BR Apartment (Elm and Park)</t>
        </is>
      </c>
      <c r="D110" t="inlineStr">
        <is>
          <t>€1,350</t>
        </is>
      </c>
      <c r="E110" t="inlineStr">
        <is>
          <t>Downtown New Haven</t>
        </is>
      </c>
      <c r="F110" t="inlineStr">
        <is>
          <t>Hi everyone.
I am subletting starting January 15-August 31 (start date flexible, can be earlier)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t>
        </is>
      </c>
      <c r="G110" t="inlineStr">
        <is>
          <t>December 9, 2020</t>
        </is>
      </c>
      <c r="H110">
        <f>HYPERLINK("https://web.facebook.com/groups/1483912085183985/permalink/2685163748392140/", "View Post")</f>
        <v/>
      </c>
    </row>
    <row r="111">
      <c r="A111" t="inlineStr">
        <is>
          <t>Meera Gudipati</t>
        </is>
      </c>
      <c r="B111">
        <f>HYPERLINK("https://web.facebook.com/meera.gudipati", "View Profile")</f>
        <v/>
      </c>
      <c r="C111" t="inlineStr">
        <is>
          <t>3 Beds 2 Baths Apartment</t>
        </is>
      </c>
      <c r="D111" t="inlineStr">
        <is>
          <t>$750</t>
        </is>
      </c>
      <c r="E111" t="inlineStr">
        <is>
          <t>Wooster Square</t>
        </is>
      </c>
      <c r="F111" t="inlineStr">
        <is>
          <t>My lovely roommate Rajvi will be subletting her one bedroom in a 3-bedroom, 2-bath apartment in Wooster Square from January 1st - August 1st (willing to accommodate dates dependent on need)! The rent is $750 + utilities.
Apartment and room features:
* 3rd floor apt in a quiet, safe area
* Spacious clean living area with large dining table included
* Stainless steel appliances including dishwasher
* Washer/dryer in unit
* Baseboard heat; AC unit also available for room
* Wifi
* Bedroom is...</t>
        </is>
      </c>
      <c r="G111" t="inlineStr">
        <is>
          <t>December 9, 2020</t>
        </is>
      </c>
      <c r="H111">
        <f>HYPERLINK("https://web.facebook.com/groups/1483912085183985/permalink/2684742658434249/", "View Post")</f>
        <v/>
      </c>
    </row>
    <row r="112">
      <c r="A112" t="inlineStr">
        <is>
          <t>Bridgit Connors</t>
        </is>
      </c>
      <c r="B112">
        <f>HYPERLINK("https://web.facebook.com/bridgit.connors.1", "View Profile")</f>
        <v/>
      </c>
      <c r="C112" t="inlineStr">
        <is>
          <t>Wonderful Elm Street Rental, Recently Renovated!</t>
        </is>
      </c>
      <c r="D112" t="inlineStr">
        <is>
          <t>$1,250</t>
        </is>
      </c>
      <c r="E112" t="inlineStr">
        <is>
          <t>Downtown New Haven</t>
        </is>
      </c>
      <c r="F112" t="inlineStr">
        <is>
          <t>Available Feb 1 Start date Quick walk to Yale Campus
Close location to public transportation
Located across from the Troup School
Beautiful, Newly furnished hardwood floors
New Stainless Steel appliances
Exclusive second story balcony shared with neighbor.
Off street parking
Gas stove
Microwave
Refrigerator...</t>
        </is>
      </c>
      <c r="G112" t="inlineStr">
        <is>
          <t>December 9, 2020</t>
        </is>
      </c>
      <c r="H112">
        <f>HYPERLINK("https://web.facebook.com/groups/1483912085183985/permalink/2684519515123230/", "View Post")</f>
        <v/>
      </c>
    </row>
    <row r="113">
      <c r="A113" t="inlineStr">
        <is>
          <t>Tom Ramster</t>
        </is>
      </c>
      <c r="B113">
        <f>HYPERLINK("https://web.facebook.com/jaminimorph", "View Profile")</f>
        <v/>
      </c>
      <c r="C113" t="inlineStr">
        <is>
          <t>SPACIOUS RENOVATED 5 BEDROOM 2 BATH APARTMENT AVAILABLE NOW!!</t>
        </is>
      </c>
      <c r="D113" t="inlineStr">
        <is>
          <t>$1,795</t>
        </is>
      </c>
      <c r="E113" t="inlineStr">
        <is>
          <t>06511-1039</t>
        </is>
      </c>
      <c r="F113" t="inlineStr">
        <is>
          <t>SPACIOUS RENOVATED 5 BEDROOM 2 BATH APARTMENT AVAILABLE NOW!! —-PLEASE NOTE!—
Location is now renovated and new carpets was installed in all rooms. This Apartment features: -Large kitchen!
-Ceramic tiles!
-Spacious rooms!
-2 full bathrooms!
-1 car Off st parking!
-Privet balcony! -Section 8 / Rap-
5br voucher holders with good Landloard references are welcome! NO criminal records NO evictions allowed! Pets: Small pets only might be considered. Contact me now for viewing
Thank you!</t>
        </is>
      </c>
      <c r="G113" t="inlineStr">
        <is>
          <t>December 9, 2020</t>
        </is>
      </c>
      <c r="H113">
        <f>HYPERLINK("https://web.facebook.com/groups/1483912085183985/permalink/2684453001796548/", "View Post")</f>
        <v/>
      </c>
    </row>
    <row r="114">
      <c r="A114" t="inlineStr">
        <is>
          <t>Jim Palsa</t>
        </is>
      </c>
      <c r="B114">
        <f>HYPERLINK("https://web.facebook.com/jim.palsa.7", "View Profile")</f>
        <v/>
      </c>
      <c r="C114" t="inlineStr">
        <is>
          <t>1 Bed 1 Bath Apartment</t>
        </is>
      </c>
      <c r="D114" t="inlineStr">
        <is>
          <t>$1,600</t>
        </is>
      </c>
      <c r="E114" t="inlineStr">
        <is>
          <t>Downtown New Haven</t>
        </is>
      </c>
      <c r="F114" t="inlineStr">
        <is>
          <t>1 bedroom and 1 bath unit coming available in January. Really nice unit with central air, full kitchen suite including dishwasher. Washer and Dryer are located on each floor of the building. Great downtown location! We are in the process of purchasing this great unit. You can also checkout or other units that are fully rented to learn about us at www.newhaven-rentals.com Available as a furnished unit for $1,750 a month. Everything pictured in the unit belongs to the seller. Length of rental is negotiable.</t>
        </is>
      </c>
      <c r="G114" t="inlineStr">
        <is>
          <t>December 8, 2020</t>
        </is>
      </c>
      <c r="H114">
        <f>HYPERLINK("https://web.facebook.com/groups/1483912085183985/permalink/2683905345184647/", "View Post")</f>
        <v/>
      </c>
    </row>
    <row r="115">
      <c r="A115" t="inlineStr">
        <is>
          <t>Laura Scarinci</t>
        </is>
      </c>
      <c r="B115">
        <f>HYPERLINK("https://web.facebook.com/laura.scarinci.526", "View Profile")</f>
        <v/>
      </c>
      <c r="C115" t="inlineStr">
        <is>
          <t>Colorful Furnished 1BR Apartment for the Spring Semester</t>
        </is>
      </c>
      <c r="D115" t="inlineStr">
        <is>
          <t>€1,350</t>
        </is>
      </c>
      <c r="E115" t="inlineStr">
        <is>
          <t>Downtown New Haven</t>
        </is>
      </c>
      <c r="F115" t="inlineStr">
        <is>
          <t>Hi everyone.
I am subletting starting January 15-August 31 (start date flexible, can be earlier) my adorable 1BR apartment, located in the heart of the Broadway Shopping District, above the popular Ivy Wok and Tomatillo dining spots and within walking distance of other eateries and great shopping options and very close to campus. The apartment is fully furnished and nicely decorated. It features an amazing view of the square, spacious rooms, tons of light, hardwood floors, fully equipped...</t>
        </is>
      </c>
      <c r="G115" t="inlineStr">
        <is>
          <t>December 7, 2020</t>
        </is>
      </c>
      <c r="H115">
        <f>HYPERLINK("https://web.facebook.com/groups/1483912085183985/permalink/2683461231895725/", "View Post")</f>
        <v/>
      </c>
    </row>
    <row r="116">
      <c r="A116" t="inlineStr">
        <is>
          <t>Gooni Goon</t>
        </is>
      </c>
      <c r="B116">
        <f>HYPERLINK("https://web.facebook.com/profile.php?id=100001563774844", "View Profile")</f>
        <v/>
      </c>
      <c r="C116" t="inlineStr">
        <is>
          <t>2005 Toyota Camry · SE Sedan 4D</t>
        </is>
      </c>
      <c r="D116" t="inlineStr">
        <is>
          <t>$3,250 Now $2,925</t>
        </is>
      </c>
      <c r="E116" t="inlineStr">
        <is>
          <t>New Haven, CT</t>
        </is>
      </c>
      <c r="F116" t="inlineStr">
        <is>
          <t>Good realbe car dives to and from work new brakes pads new axles new tiers I new sun roof</t>
        </is>
      </c>
      <c r="G116" t="inlineStr">
        <is>
          <t>December 7, 2020</t>
        </is>
      </c>
      <c r="H116">
        <f>HYPERLINK("https://web.facebook.com/groups/1483912085183985/permalink/2682999695275212/", "View Post")</f>
        <v/>
      </c>
    </row>
    <row r="117">
      <c r="A117" t="inlineStr">
        <is>
          <t>Brian Guo</t>
        </is>
      </c>
      <c r="B117">
        <f>HYPERLINK("https://web.facebook.com/GooberSyndication", "View Profile")</f>
        <v/>
      </c>
      <c r="C117" t="inlineStr">
        <is>
          <t>3 Beds 1 Bath Apartment/Condo</t>
        </is>
      </c>
      <c r="D117" t="inlineStr">
        <is>
          <t>$1,500</t>
        </is>
      </c>
      <c r="E117" t="inlineStr">
        <is>
          <t>Prospect Hill</t>
        </is>
      </c>
      <c r="F117" t="inlineStr">
        <is>
          <t>Rent: $1,500 + Utilities
This 3 bedrooms 1 bathroom apartment is on the 2nd floor of a 3 unit home in the Prospect Hill neighborhood – 35 Sheldon Terrace, New Haven.
- NOT Furnished Apartment
- Close to Yale’s campus and East Rock
- Close to Yale shuttle – Blue and line
- Free on-premises washer and dryer
- Off-street parking
- Short walk to Divinity School and Forestry School
Gas and electricity are not included, and we require a 1.5-month security deposit. We are looking for a 1-year...</t>
        </is>
      </c>
      <c r="G117" t="inlineStr">
        <is>
          <t>December 7, 2020</t>
        </is>
      </c>
      <c r="H117">
        <f>HYPERLINK("https://web.facebook.com/groups/1483912085183985/permalink/2682859665289215/", "View Post")</f>
        <v/>
      </c>
    </row>
    <row r="118">
      <c r="A118" t="inlineStr">
        <is>
          <t>Brian Guo</t>
        </is>
      </c>
      <c r="B118">
        <f>HYPERLINK("https://web.facebook.com/GooberSyndication", "View Profile")</f>
        <v/>
      </c>
      <c r="C118" t="inlineStr">
        <is>
          <t>1 Bed 1 Bath Apartment/Condo</t>
        </is>
      </c>
      <c r="D118" t="inlineStr">
        <is>
          <t>$550</t>
        </is>
      </c>
      <c r="E118" t="inlineStr">
        <is>
          <t>Prospect Hill</t>
        </is>
      </c>
      <c r="F118" t="inlineStr">
        <is>
          <t>This is a 1 bedroom within a 3 bedroom 1 bathroom apartment on the 1st floor of a 3 unit home in the Prospect Hill neighborhood – 35 Sheldon Terrace, New Haven.
- Furnished Apartment
- Close to Yale’s campus and East Rock
- Close to Yale shuttle – Blue and line
- Free on-premises washer and dryer
- Off-street parking
- Short walk to Divinity School and Forestry School
Gas and electricity are not included, and we require a 1.5-month security deposit. We are looking for a 1-year lease. Please...</t>
        </is>
      </c>
      <c r="G118" t="inlineStr">
        <is>
          <t>December 7, 2020</t>
        </is>
      </c>
      <c r="H118">
        <f>HYPERLINK("https://web.facebook.com/groups/1483912085183985/permalink/2682855858622929/", "View Post")</f>
        <v/>
      </c>
    </row>
    <row r="119">
      <c r="A119" t="inlineStr">
        <is>
          <t>Nuray Dogan</t>
        </is>
      </c>
      <c r="B119">
        <f>HYPERLINK("https://web.facebook.com/nuray.dogan1965", "View Profile")</f>
        <v/>
      </c>
      <c r="C119" t="inlineStr">
        <is>
          <t>ROLEX OYSTER PERPETUAL DATEJUST 1972</t>
        </is>
      </c>
      <c r="D119" t="inlineStr">
        <is>
          <t>$5,600</t>
        </is>
      </c>
      <c r="E119" t="inlineStr">
        <is>
          <t>Old Saybrook, CT</t>
        </is>
      </c>
      <c r="F119" t="inlineStr">
        <is>
          <t>ROLEX OYSTER PERPETUAL DATEJUST 1979 Stainless Steel 36mm</t>
        </is>
      </c>
      <c r="G119" t="inlineStr">
        <is>
          <t>December 6, 2020</t>
        </is>
      </c>
      <c r="H119">
        <f>HYPERLINK("https://web.facebook.com/groups/1483912085183985/permalink/2682108772030971/", "View Post")</f>
        <v/>
      </c>
    </row>
    <row r="120">
      <c r="A120" t="inlineStr">
        <is>
          <t>Nuray Dogan</t>
        </is>
      </c>
      <c r="B120">
        <f>HYPERLINK("https://web.facebook.com/nuray.dogan1965", "View Profile")</f>
        <v/>
      </c>
      <c r="C120" t="inlineStr">
        <is>
          <t>Rolex Oyster Perpetual Datejust 1958 14kt gold</t>
        </is>
      </c>
      <c r="D120" t="inlineStr">
        <is>
          <t>$5,500</t>
        </is>
      </c>
      <c r="E120" t="inlineStr">
        <is>
          <t>06475-4128</t>
        </is>
      </c>
      <c r="F120" t="inlineStr">
        <is>
          <t>Rolex Oyster Perpetual Datejust 1958 14kt gold 36 mm</t>
        </is>
      </c>
      <c r="G120" t="inlineStr">
        <is>
          <t>December 6, 2020</t>
        </is>
      </c>
      <c r="H120">
        <f>HYPERLINK("https://web.facebook.com/groups/1483912085183985/permalink/2682106158697899/", "View Post")</f>
        <v/>
      </c>
    </row>
    <row r="121">
      <c r="A121" t="inlineStr">
        <is>
          <t>Billy Valvo</t>
        </is>
      </c>
      <c r="B121">
        <f>HYPERLINK("https://web.facebook.com/billyvalvo", "View Profile")</f>
        <v/>
      </c>
      <c r="C121" t="inlineStr">
        <is>
          <t>Furnished 1br in shared 3br apt — Wooster Square (Jan. 1st)</t>
        </is>
      </c>
      <c r="D121" t="inlineStr">
        <is>
          <t>$775</t>
        </is>
      </c>
      <c r="E121" t="inlineStr">
        <is>
          <t>Downtown New Haven</t>
        </is>
      </c>
      <c r="F121" t="inlineStr">
        <is>
          <t>• 1br (of 3)
• Fully Furnished (if needed)
• Shared kitchen, living, 1 bathroom
• W/d in unit
• Balcony
• 1-2 blocks from park, pizza, farmer's market, and 5min walk to downtown
• Virtual or in-person tour available Beautiful top floor apt. in old Wooster Square home! The good kind of old home with nice construction and hardwood floors. Modern kitchen &amp; appliances including w/d in-unit. Super convenient location, right next to downtown but in a beautiful and quiet neighborhood. Farmer's market...</t>
        </is>
      </c>
      <c r="G121" t="inlineStr">
        <is>
          <t>December 5, 2020</t>
        </is>
      </c>
      <c r="H121">
        <f>HYPERLINK("https://web.facebook.com/groups/1483912085183985/permalink/2681424288766086/", "View Post")</f>
        <v/>
      </c>
    </row>
    <row r="122">
      <c r="A122" t="inlineStr">
        <is>
          <t>Toby Tang</t>
        </is>
      </c>
      <c r="B122">
        <f>HYPERLINK("https://web.facebook.com/profile.php?id=100004710498376", "View Profile")</f>
        <v/>
      </c>
      <c r="C122" t="inlineStr">
        <is>
          <t>Ivy Manor 2b1b Apartment</t>
        </is>
      </c>
      <c r="D122" t="inlineStr">
        <is>
          <t>$1,570</t>
        </is>
      </c>
      <c r="E122" t="inlineStr">
        <is>
          <t>New Haven, CT</t>
        </is>
      </c>
      <c r="F122" t="inlineStr">
        <is>
          <t>Yale owned apartment located on Prospect street. Spacious kitchen and living room, lots of closet and storage space, furnished with bed and tables, free heating and hot water, and free parking space. Blue line picks up directly in front of the apartment, and the neighborhood is quiet and safe. Available from the end of May to July 2021, and monthly rent is $1570, not including electricity.</t>
        </is>
      </c>
      <c r="G122" t="inlineStr">
        <is>
          <t>December 4, 2020</t>
        </is>
      </c>
      <c r="H122">
        <f>HYPERLINK("https://web.facebook.com/groups/1483912085183985/permalink/2680917922150056/", "View Post")</f>
        <v/>
      </c>
    </row>
    <row r="123">
      <c r="A123" t="inlineStr">
        <is>
          <t>Johanne Blain</t>
        </is>
      </c>
      <c r="B123">
        <f>HYPERLINK("https://web.facebook.com/Johjoh", "View Profile")</f>
        <v/>
      </c>
      <c r="C123" t="inlineStr">
        <is>
          <t>Spacious 1 bed/ 1 bath Available for Sublet: Jan 1, 2021 - July 31, 2021</t>
        </is>
      </c>
      <c r="D123" t="inlineStr">
        <is>
          <t>$1,299</t>
        </is>
      </c>
      <c r="E123" t="inlineStr">
        <is>
          <t>06511-4622</t>
        </is>
      </c>
      <c r="F123" t="inlineStr">
        <is>
          <t>1 Bed 1 Bath - Apartment 70 Howe St, New Haven, CT 06511-4622, United States</t>
        </is>
      </c>
      <c r="G123" t="inlineStr">
        <is>
          <t>December 4, 2020</t>
        </is>
      </c>
      <c r="H123">
        <f>HYPERLINK("https://web.facebook.com/groups/1483912085183985/permalink/2680882675486914/", "View Post")</f>
        <v/>
      </c>
    </row>
    <row r="124">
      <c r="A124" t="inlineStr">
        <is>
          <t>Shaina Danielle</t>
        </is>
      </c>
      <c r="B124">
        <f>HYPERLINK("https://web.facebook.com/blackbarbieshai", "View Profile")</f>
        <v/>
      </c>
      <c r="C124" t="inlineStr">
        <is>
          <t>Room for rent everything included</t>
        </is>
      </c>
      <c r="D124" t="inlineStr">
        <is>
          <t>$800 Now $750</t>
        </is>
      </c>
      <c r="E124" t="inlineStr">
        <is>
          <t>New Haven, CT</t>
        </is>
      </c>
      <c r="F124" t="inlineStr">
        <is>
          <t>Room available for immediate move in $750/ month everything included Full access to living room, 3 bathrooms, kitchen, basement, washer/dryer, backyard, gazebo, jacuzzi. Must be pet friendly as we have 3 small
Dogs and a cat
Message if interested!</t>
        </is>
      </c>
      <c r="G124" t="inlineStr">
        <is>
          <t>December 4, 2020</t>
        </is>
      </c>
      <c r="H124">
        <f>HYPERLINK("https://web.facebook.com/groups/1483912085183985/permalink/2680875365487645/", "View Post")</f>
        <v/>
      </c>
    </row>
    <row r="125">
      <c r="A125" t="inlineStr">
        <is>
          <t>Christina Ellsberg</t>
        </is>
      </c>
      <c r="B125">
        <f>HYPERLINK("https://web.facebook.com/christina.ellsberg", "View Profile")</f>
        <v/>
      </c>
      <c r="C125" t="inlineStr">
        <is>
          <t>1 Bed 1 Bath Apartment</t>
        </is>
      </c>
      <c r="D125" t="inlineStr">
        <is>
          <t>$1,475</t>
        </is>
      </c>
      <c r="E125" t="inlineStr">
        <is>
          <t>East Rock</t>
        </is>
      </c>
      <c r="F125" t="inlineStr">
        <is>
          <t>Truly the most wonderful apartment I've ever lived in - sad to give it up! We can arrange for you to come see it. It's bigger than it looks in the photos. Huge one-bedroom in an awesome location in East Rock. Living and dining is one large room. New galley kitchen off dining room. Large bedroom with very large walk in closet. Cast iron tub in all tile bath. Southern exposure for a sunny apartment all day. Private entrance and off-street parking. In-unit laundry, plus a dish washer. Lots of outlets, lots of light, lots of cabinet space.</t>
        </is>
      </c>
      <c r="G125" t="inlineStr">
        <is>
          <t>December 3, 2020</t>
        </is>
      </c>
      <c r="H125">
        <f>HYPERLINK("https://web.facebook.com/groups/1483912085183985/permalink/2679739788934536/", "View Post")</f>
        <v/>
      </c>
    </row>
    <row r="126">
      <c r="A126" t="inlineStr">
        <is>
          <t>Lyn Pham</t>
        </is>
      </c>
      <c r="B126">
        <f>HYPERLINK("https://web.facebook.com/lyn.pham.54", "View Profile")</f>
        <v/>
      </c>
      <c r="C126" t="inlineStr">
        <is>
          <t>$650 per room in a shared apartment</t>
        </is>
      </c>
      <c r="D126" t="inlineStr">
        <is>
          <t>$650,675 Now $650</t>
        </is>
      </c>
      <c r="E126" t="inlineStr">
        <is>
          <t>West Haven, CT</t>
        </is>
      </c>
      <c r="F126" t="inlineStr">
        <is>
          <t>Helping a female grad student to find potential roommates in a 3 bedroom 1 bath furnished apartment near University of New Haven, Yale / Downtown New Haven, SCSU, Gateway, Hospitals. Fully furnished, all utilities and WiFi included, comes out to be $650/ mo per room single occupancy preferred.</t>
        </is>
      </c>
      <c r="G126" t="inlineStr">
        <is>
          <t>December 2, 2020</t>
        </is>
      </c>
      <c r="H126">
        <f>HYPERLINK("https://web.facebook.com/groups/1483912085183985/permalink/2679563408952174/", "View Post")</f>
        <v/>
      </c>
    </row>
    <row r="127">
      <c r="A127" t="inlineStr">
        <is>
          <t>Paul Essah</t>
        </is>
      </c>
      <c r="B127">
        <f>HYPERLINK("https://web.facebook.com/paul.agyei.79", "View Profile")</f>
        <v/>
      </c>
      <c r="C127" t="inlineStr">
        <is>
          <t>HP all in one wireless Portable printer</t>
        </is>
      </c>
      <c r="D127" t="inlineStr">
        <is>
          <t>$140 Now $130</t>
        </is>
      </c>
      <c r="E127" t="inlineStr">
        <is>
          <t>Downtown New Haven</t>
        </is>
      </c>
      <c r="F127" t="inlineStr">
        <is>
          <t>Used this for a semester. Works excellently. Able to print via cable and wireless. Does copy, scan and regular prints. its very portable and good for students. First come first serve. Cash or cash app only. Can deliver within 10mins. might be able to negotiate price.</t>
        </is>
      </c>
      <c r="G127" t="inlineStr">
        <is>
          <t>December 2, 2020</t>
        </is>
      </c>
      <c r="H127">
        <f>HYPERLINK("https://web.facebook.com/groups/1483912085183985/permalink/2679174388991076/", "View Post")</f>
        <v/>
      </c>
    </row>
    <row r="128">
      <c r="A128" t="inlineStr">
        <is>
          <t>Amyella Hindi</t>
        </is>
      </c>
      <c r="B128">
        <f>HYPERLINK("https://web.facebook.com/amy.hindi", "View Profile")</f>
        <v/>
      </c>
      <c r="C128" t="inlineStr">
        <is>
          <t>2 Beds 1 Bath Apartment</t>
        </is>
      </c>
      <c r="D128" t="inlineStr">
        <is>
          <t>$1,200 Now $1,100</t>
        </is>
      </c>
      <c r="E128" t="inlineStr">
        <is>
          <t>New Haven, CT</t>
        </is>
      </c>
      <c r="F128" t="inlineStr">
        <is>
          <t>Newly Renovated 2 Bedroom Apartment - Second Floor Address: 963 Sherman Avenue ** Living Room &amp; Dining Room
** Wood Floor
** Tiled Kitchen
** Pantry
** Shared Backyard
** Off Street Parking
\\ VIRTUAL OR IN PERSON TOUR THE APARTMENT WILL BE RENOVATED - MOVE IN READY BY JAN Please Call Amy at (203) 508-2020 Requirements:
Proof of Monthly Income of x2.5 the Rent
2 Months Security Deposit &amp; First Month's Rent
No Past Eviction Pet Policy:
Cat - $200 One Time Pet Fee
Sorry, We Do Not Accept Dogs</t>
        </is>
      </c>
      <c r="G128" t="inlineStr">
        <is>
          <t>December 1, 2020</t>
        </is>
      </c>
      <c r="H128">
        <f>HYPERLINK("https://web.facebook.com/groups/1483912085183985/permalink/2678463965728785/", "View Post")</f>
        <v/>
      </c>
    </row>
    <row r="129">
      <c r="A129" t="inlineStr">
        <is>
          <t>Julián Fueyo</t>
        </is>
      </c>
      <c r="B129">
        <f>HYPERLINK("https://web.facebook.com/julianfueyo", "View Profile")</f>
        <v/>
      </c>
      <c r="C129" t="inlineStr">
        <is>
          <t>Beautiful 1BD/1BA in a 2BD/2BA apt (sublet/lease takeover)</t>
        </is>
      </c>
      <c r="D129" t="inlineStr">
        <is>
          <t>$898</t>
        </is>
      </c>
      <c r="E129" t="inlineStr">
        <is>
          <t>New Haven, CT</t>
        </is>
      </c>
      <c r="F129" t="inlineStr">
        <is>
          <t>Hi everyone! Im looking for a roommate to take over my roommate’s spot (1BD/1BA) in a 2BD/2BA apartment at 900 Chapel St from Dec-Jan 2020 until July 2021, can be extended further. Rent: $897.5/month
Move-in date: anytime after Dec. 4th but I am very flexible - 2BD/2BA apartment
- hardwood floors and carpeted bedrooms
- large 6-8 person dinning table
- huge furnished living room area
- downtown newhaven area, right by the green
- has a great gym, pool table and other great common areas in the...</t>
        </is>
      </c>
      <c r="G129" t="inlineStr">
        <is>
          <t>December 1, 2020</t>
        </is>
      </c>
      <c r="H129">
        <f>HYPERLINK("https://web.facebook.com/groups/1483912085183985/permalink/2678424425732739/", "View Post")</f>
        <v/>
      </c>
    </row>
    <row r="130">
      <c r="A130" t="inlineStr">
        <is>
          <t>Billy Valvo</t>
        </is>
      </c>
      <c r="B130">
        <f>HYPERLINK("https://web.facebook.com/billyvalvo", "View Profile")</f>
        <v/>
      </c>
      <c r="C130" t="inlineStr">
        <is>
          <t>1br (in shared 3br apt) in Wooster Square (Jan 1st)</t>
        </is>
      </c>
      <c r="D130" t="inlineStr">
        <is>
          <t>$775</t>
        </is>
      </c>
      <c r="E130" t="inlineStr">
        <is>
          <t>Downtown New Haven</t>
        </is>
      </c>
      <c r="F130" t="inlineStr">
        <is>
          <t>• 1br (of 3)
• Furnished fully (if you'd like)
• Shared kitchen, living, 1 bathroom
• W/d in unit
• Balcony
• 1 block from park, pizza
• Virtual or in-person tour available
• Contact for video This is 1 bedroom in a beautiful 3 bedroom Wooster Square apartment. We are on the top floor, with a spacious and sunny common room and kitchen, and we are one block from the park. We are looking for someone to move in Jan 1st, either on a sublease or lease takeover. (Sublease to whenever, lease takeover...</t>
        </is>
      </c>
      <c r="G130" t="inlineStr">
        <is>
          <t>December 1, 2020</t>
        </is>
      </c>
      <c r="H130">
        <f>HYPERLINK("https://web.facebook.com/groups/1483912085183985/permalink/2678421372399711/", "View Post")</f>
        <v/>
      </c>
    </row>
    <row r="131">
      <c r="A131" t="inlineStr">
        <is>
          <t>Jonathan Warner</t>
        </is>
      </c>
      <c r="B131">
        <f>HYPERLINK("https://web.facebook.com/jonjopiper", "View Profile")</f>
        <v/>
      </c>
      <c r="C131" t="inlineStr">
        <is>
          <t>Seeking roommate, East Rock</t>
        </is>
      </c>
      <c r="D131" t="inlineStr">
        <is>
          <t>$700</t>
        </is>
      </c>
      <c r="E131" t="inlineStr">
        <is>
          <t>New Haven, CT</t>
        </is>
      </c>
      <c r="F131" t="inlineStr">
        <is>
          <t>Seeking a roomate. One bedroom available in a small two-bedroom house hidden in the heart of the East Rock neighborhood. Available now. $700/mo including all utilities and Wifi. Private room, currently partially furnished. Shared bath, living room and kitchen. Washer and dryer in basement. Shared backyard with patio. On Cottage St, just off Orange St. Steps from a local grocery store, liquor store, coffee shop, several restaurants, and only 20 minutes’ walk from Yale campus. Free Yale shuttle...</t>
        </is>
      </c>
      <c r="G131" t="inlineStr">
        <is>
          <t>November 30, 2020</t>
        </is>
      </c>
      <c r="H131">
        <f>HYPERLINK("https://web.facebook.com/groups/1483912085183985/permalink/2677526649155850/", "View Post")</f>
        <v/>
      </c>
    </row>
    <row r="132">
      <c r="A132" t="inlineStr">
        <is>
          <t>Sreeja Kodali</t>
        </is>
      </c>
      <c r="B132">
        <f>HYPERLINK("https://web.facebook.com/sreeja.kodali", "View Profile")</f>
        <v/>
      </c>
      <c r="C132" t="inlineStr">
        <is>
          <t>SPACIOUS, BEAUTIFUL ROOM IN UNBEATABLE DOWNTOWN LOCATION! 1 Bed 1 Bath</t>
        </is>
      </c>
      <c r="D132" t="inlineStr">
        <is>
          <t>$1,055</t>
        </is>
      </c>
      <c r="E132" t="inlineStr">
        <is>
          <t>06511-5642</t>
        </is>
      </c>
      <c r="F132" t="inlineStr">
        <is>
          <t>Looking for someone to take over my lease for a 1 bedroom/attached bathroom in a 2-bedroom/2-bathroom apartment at 129 York Street/New Haven Towers come December 2020/Jan 2021. Roommate would be a neat, friendly medical student. IDEAL LOCATION:
- Perfect New Haven downtown spot near many restaurants, shops
- Closest location to many Yale areas, only 5-10 min walking to medical, architecture, drama, and undergrad campuses
- Building has its own Zip Car lot and Yale Shuttle stop for convenient...</t>
        </is>
      </c>
      <c r="G132" t="inlineStr">
        <is>
          <t>November 29, 2020</t>
        </is>
      </c>
      <c r="H132">
        <f>HYPERLINK("https://web.facebook.com/groups/1483912085183985/permalink/2676740895901092/", "View Post")</f>
        <v/>
      </c>
    </row>
    <row r="133">
      <c r="A133" t="inlineStr">
        <is>
          <t>Thomas Monaghan</t>
        </is>
      </c>
      <c r="B133">
        <f>HYPERLINK("https://web.facebook.com/thomas.monaghan.921", "View Profile")</f>
        <v/>
      </c>
      <c r="C133" t="inlineStr">
        <is>
          <t>East Rock Apartment</t>
        </is>
      </c>
      <c r="D133" t="inlineStr">
        <is>
          <t>$875</t>
        </is>
      </c>
      <c r="E133" t="inlineStr">
        <is>
          <t>Dwight</t>
        </is>
      </c>
      <c r="F133" t="inlineStr">
        <is>
          <t>I loved living in this quiet home for three years. Monika the owner is very friendly. The following message is from her: Share this safe, comfortable East Rock apartment in spring semester, Jan – June, with a friendly male graduate student.
A fully furnished bedroom in a 2-bedroom one-bath unit on the second floor, with an eat-in kitchen, and a sizable living room. Lovely back yard with patio.
Your bedroom includes a queen-size bed with nightstand, desk, chair, dresser, bookshelf, and a rug on...</t>
        </is>
      </c>
      <c r="G133" t="inlineStr">
        <is>
          <t>November 29, 2020</t>
        </is>
      </c>
      <c r="H133">
        <f>HYPERLINK("https://web.facebook.com/groups/1483912085183985/permalink/2676592369249278/", "View Post")</f>
        <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2021-01-09T04:46:31Z</dcterms:created>
  <dcterms:modified xsi:type="dcterms:W3CDTF">2021-01-09T04:46:31Z</dcterms:modified>
</cp:coreProperties>
</file>