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os\Documents\Studies\Excel\Personal\"/>
    </mc:Choice>
  </mc:AlternateContent>
  <xr:revisionPtr revIDLastSave="0" documentId="8_{FEC1E6FD-3C5A-4811-BABA-90021A597A60}" xr6:coauthVersionLast="47" xr6:coauthVersionMax="47" xr10:uidLastSave="{00000000-0000-0000-0000-000000000000}"/>
  <bookViews>
    <workbookView xWindow="-120" yWindow="-120" windowWidth="20730" windowHeight="11760" xr2:uid="{64ACEAD0-440B-4BCF-93C7-AE4216A2D8A8}"/>
  </bookViews>
  <sheets>
    <sheet name="Planilha1" sheetId="1" r:id="rId1"/>
    <sheet name="Planilha2" sheetId="2" r:id="rId2"/>
    <sheet name="Base de Dados" sheetId="3" r:id="rId3"/>
    <sheet name="Consulta" sheetId="7" r:id="rId4"/>
  </sheets>
  <definedNames>
    <definedName name="Alimentos">Tabela17[Alimento]</definedName>
    <definedName name="Carboidratos">Tabela17[Carboidratos]</definedName>
    <definedName name="Contagem">Planilha1!$J:$J</definedName>
    <definedName name="Contar">Planilha1!$L:$L</definedName>
    <definedName name="Estados">Planilha1!$K:$K</definedName>
    <definedName name="Função">Tabela1[Função]</definedName>
    <definedName name="Gorduras">Tabela17[Gorduras]</definedName>
    <definedName name="Idade">Tabela1[Idade]</definedName>
    <definedName name="Idades">Tabela1[Idade]</definedName>
    <definedName name="Intervalo">Planilha1!#REF!</definedName>
    <definedName name="Kcal">Tabela17[Kcal]</definedName>
    <definedName name="lado_procv">Tabela2[Nome]</definedName>
    <definedName name="Preços">Tabela17[Preço]</definedName>
    <definedName name="Proteínas">Tabela17[Proteínas]</definedName>
    <definedName name="Quantidades">Tabela17[Quantidade]</definedName>
    <definedName name="Salário">Tabela1[Salário]</definedName>
    <definedName name="salários">Planilha1!$I:$I</definedName>
    <definedName name="Tabela">Tabela1[#All]</definedName>
    <definedName name="TabelaDados">Tabela17[#All]</definedName>
    <definedName name="W1kg">Planilha2!$E$7</definedName>
    <definedName name="W30g">Planilha2!$E$6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D4" i="7"/>
  <c r="D2" i="7"/>
  <c r="B5" i="7"/>
  <c r="B4" i="7"/>
  <c r="D3" i="7"/>
  <c r="C3" i="7"/>
  <c r="C2" i="7"/>
  <c r="G3" i="3"/>
  <c r="H7" i="2"/>
  <c r="M6" i="2"/>
  <c r="K7" i="2"/>
  <c r="J7" i="2"/>
  <c r="I7" i="2"/>
  <c r="J7" i="1"/>
  <c r="F19" i="1" a="1"/>
  <c r="F19" i="1" s="1"/>
  <c r="J15" i="1"/>
  <c r="J5" i="1"/>
  <c r="J6" i="1"/>
  <c r="J8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<sst xmlns="http://schemas.openxmlformats.org/spreadsheetml/2006/main" count="60" uniqueCount="40">
  <si>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Renan</t>
  </si>
  <si>
    <t>Nome</t>
  </si>
  <si>
    <t>Idade</t>
  </si>
  <si>
    <t>Função</t>
  </si>
  <si>
    <t>Salário</t>
  </si>
  <si>
    <t>Estado</t>
  </si>
  <si>
    <t>Estagiário</t>
  </si>
  <si>
    <t>SP</t>
  </si>
  <si>
    <t>Gabriel</t>
  </si>
  <si>
    <t>Gomes</t>
  </si>
  <si>
    <t>Carvalho</t>
  </si>
  <si>
    <t>Auxiliar</t>
  </si>
  <si>
    <t>RJ</t>
  </si>
  <si>
    <t>Tabela Genérica</t>
  </si>
  <si>
    <t>Sede?</t>
  </si>
  <si>
    <t>Contar?</t>
  </si>
  <si>
    <t>Sim</t>
  </si>
  <si>
    <t>Não</t>
  </si>
  <si>
    <t>Saláro</t>
  </si>
  <si>
    <t>Arredondamento</t>
  </si>
  <si>
    <t>Validação</t>
  </si>
  <si>
    <t>Idades</t>
  </si>
  <si>
    <t>Petro</t>
  </si>
  <si>
    <t>Eng</t>
  </si>
  <si>
    <t>Proteína</t>
  </si>
  <si>
    <t>Kcal</t>
  </si>
  <si>
    <r>
      <t xml:space="preserve">Whey </t>
    </r>
    <r>
      <rPr>
        <b/>
        <sz val="12"/>
        <color theme="1" tint="0.14999847407452621"/>
        <rFont val="Calibri"/>
        <family val="2"/>
        <scheme val="minor"/>
      </rPr>
      <t>(g)</t>
    </r>
  </si>
  <si>
    <r>
      <t xml:space="preserve">Frango </t>
    </r>
    <r>
      <rPr>
        <b/>
        <sz val="12"/>
        <color theme="1" tint="0.14999847407452621"/>
        <rFont val="Calibri"/>
        <family val="2"/>
        <scheme val="minor"/>
      </rPr>
      <t>(g)</t>
    </r>
  </si>
  <si>
    <r>
      <t xml:space="preserve">Gordura </t>
    </r>
    <r>
      <rPr>
        <b/>
        <sz val="12"/>
        <color theme="1" tint="0.14999847407452621"/>
        <rFont val="Calibri"/>
        <family val="2"/>
        <scheme val="minor"/>
      </rPr>
      <t>(g)</t>
    </r>
  </si>
  <si>
    <r>
      <t xml:space="preserve">Carbo </t>
    </r>
    <r>
      <rPr>
        <b/>
        <sz val="12"/>
        <color theme="1" tint="0.14999847407452621"/>
        <rFont val="Calibri"/>
        <family val="2"/>
        <scheme val="minor"/>
      </rPr>
      <t>(g)</t>
    </r>
  </si>
  <si>
    <r>
      <t xml:space="preserve">Proteína </t>
    </r>
    <r>
      <rPr>
        <b/>
        <sz val="12"/>
        <color theme="1" tint="0.14999847407452621"/>
        <rFont val="Calibri"/>
        <family val="2"/>
        <scheme val="minor"/>
      </rPr>
      <t>(g)</t>
    </r>
  </si>
  <si>
    <t>Preço</t>
  </si>
  <si>
    <t>Gramas</t>
  </si>
  <si>
    <t>Alimento</t>
  </si>
  <si>
    <t>Carboidratos</t>
  </si>
  <si>
    <t>Gorduras</t>
  </si>
  <si>
    <t>Proteínas</t>
  </si>
  <si>
    <t>Whey Growth 80% Baunilha</t>
  </si>
  <si>
    <t>Quantidade</t>
  </si>
  <si>
    <t>Filé de Peito de 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</si>
</sst>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166" formatCode="0.0"/>
    <numFmt numFmtId="173" formatCode="0&quot;g&quot;"/>
    <numFmt numFmtId="174" formatCode="0&quot;Kcal&quot;"/>
    <numFmt numFmtId="175" formatCode="0.0&quot;g&quot;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5"/>
      <color theme="1"/>
      <name val="Consolas"/>
      <family val="3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8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66" fontId="0" fillId="0" borderId="0" xfId="0" applyNumberFormat="1" applyAlignment="1">
      <alignment horizontal="center"/>
    </xf>
    <xf numFmtId="166" fontId="9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7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175" fontId="4" fillId="0" borderId="0" xfId="0" applyNumberFormat="1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54"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75" formatCode="0.0&quot;g&quot;"/>
      <alignment horizontal="center" vertical="center" textRotation="0" wrapText="0" indent="0" justifyLastLine="0" shrinkToFit="0" readingOrder="0"/>
    </dxf>
    <dxf>
      <numFmt numFmtId="175" formatCode="0.0&quot;g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3" formatCode="0&quot;g&quot;"/>
      <alignment horizontal="center" vertical="center" textRotation="0" wrapText="0" indent="0" justifyLastLine="0" shrinkToFit="0" readingOrder="0"/>
    </dxf>
    <dxf>
      <numFmt numFmtId="175" formatCode="0.0&quot;g&quot;"/>
      <alignment horizontal="center" vertical="center" textRotation="0" wrapText="0" indent="0" justifyLastLine="0" shrinkToFit="0" readingOrder="0"/>
    </dxf>
    <dxf>
      <numFmt numFmtId="175" formatCode="0.0&quot;g&quot;"/>
      <alignment horizontal="center" vertical="center" textRotation="0" wrapText="0" indent="0" justifyLastLine="0" shrinkToFit="0" readingOrder="0"/>
    </dxf>
    <dxf>
      <numFmt numFmtId="175" formatCode="0.0&quot;g&quot;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6" formatCode="0.0"/>
      <alignment horizontal="center" vertical="bottom" textRotation="0" wrapText="0" indent="0" justifyLastLine="0" shrinkToFit="0" readingOrder="0"/>
    </dxf>
    <dxf>
      <numFmt numFmtId="174" formatCode="0&quot;Kcal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R$&quot;\ #,##0.00;[Red]\-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R$&quot;\ #,##0.00;[Red]\-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09A79-2402-45C9-BB38-E1A9D5C1D629}" name="Tabela1" displayName="Tabela1" ref="F3:L8" totalsRowShown="0" headerRowDxfId="38" dataDxfId="49" headerRowBorderDxfId="47" tableBorderDxfId="48" totalsRowBorderDxfId="46">
  <autoFilter ref="F3:L8" xr:uid="{59109A79-2402-45C9-BB38-E1A9D5C1D629}"/>
  <sortState xmlns:xlrd2="http://schemas.microsoft.com/office/spreadsheetml/2017/richdata2" ref="F4:L8">
    <sortCondition descending="1" ref="I3:I8"/>
  </sortState>
  <tableColumns count="7">
    <tableColumn id="1" xr3:uid="{D7068B68-FFF3-4493-BC8A-88795324F3A0}" name="Nome" dataDxfId="45"/>
    <tableColumn id="2" xr3:uid="{FF55922F-D6DD-4330-9A19-3A438B8F6BF8}" name="Idade" dataDxfId="44"/>
    <tableColumn id="3" xr3:uid="{F4A7EF8B-E036-47A0-81A1-8EB679D16D32}" name="Função" dataDxfId="43"/>
    <tableColumn id="4" xr3:uid="{0630ED31-2734-44E4-8D4C-F1D4E847B754}" name="Salário" dataDxfId="42"/>
    <tableColumn id="8" xr3:uid="{8A28634D-1976-416B-84EB-37F53B6A9D00}" name="Sede?" dataDxfId="41">
      <calculatedColumnFormula>IF(K4="SP","Sim","Não")</calculatedColumnFormula>
    </tableColumn>
    <tableColumn id="5" xr3:uid="{EA5E2FF2-2448-4DC0-BCCD-31B3CBF93744}" name="Estado" dataDxfId="40"/>
    <tableColumn id="9" xr3:uid="{64C7E2B7-BE7D-496A-92B2-10FECC88D354}" name="Contar?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5B67D-BFFE-4365-8290-5A5FF7CF036E}" name="Tabela2" displayName="Tabela2" ref="I14:J15" totalsRowShown="0" headerRowDxfId="52" dataDxfId="53">
  <autoFilter ref="I14:J15" xr:uid="{E255B67D-BFFE-4365-8290-5A5FF7CF036E}"/>
  <tableColumns count="2">
    <tableColumn id="1" xr3:uid="{76698145-8593-4C60-B122-7A2D68DD2FF8}" name="Nome" dataDxfId="50"/>
    <tableColumn id="2" xr3:uid="{D69909F0-CD96-43CD-9BE4-C4C9800C941D}" name="Saláro" dataDxfId="51">
      <calculatedColumnFormula>VLOOKUP(I15,F3:L8,4,0)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524396-1BCA-471F-B7F6-EAC0FB1DEC19}" name="Tabela3" displayName="Tabela3" ref="F18:F19" totalsRowShown="0" headerRowDxfId="37" dataDxfId="36">
  <autoFilter ref="F18:F19" xr:uid="{D0524396-1BCA-471F-B7F6-EAC0FB1DEC19}"/>
  <tableColumns count="1">
    <tableColumn id="2" xr3:uid="{F942A441-FBE1-4A78-B5ED-6481BD8997E6}" name="Arredondamento" dataDxfId="35">
      <calculatedColumnFormula array="1">ROUND(VLOOKUP(lado_procv,Tabela,4,0),1)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22138-4700-44FB-A237-3563EC3894B8}" name="Tabela35" displayName="Tabela35" ref="F12:F14" totalsRowShown="0" headerRowDxfId="34" dataDxfId="33">
  <autoFilter ref="F12:F14" xr:uid="{05422138-4700-44FB-A237-3563EC3894B8}"/>
  <tableColumns count="1">
    <tableColumn id="2" xr3:uid="{DD258021-0CA3-4922-BB5F-D5019B00A474}" name="Validaçã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1CF969-1CB2-46DC-82AE-B05C04C4A8B0}" name="Tabela5" displayName="Tabela5" ref="C12:C14" totalsRowShown="0">
  <autoFilter ref="C12:C14" xr:uid="{FA1CF969-1CB2-46DC-82AE-B05C04C4A8B0}"/>
  <tableColumns count="1">
    <tableColumn id="1" xr3:uid="{BD3F1736-66A8-49EC-9CA3-C6E77AFF8017}" name="Idad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A823C5-69F1-4B72-9BDB-9BBCF544C89C}" name="Tabela11" displayName="Tabela11" ref="H5:K7" totalsRowCount="1" headerRowDxfId="31" dataDxfId="30">
  <autoFilter ref="H5:K6" xr:uid="{59A823C5-69F1-4B72-9BDB-9BBCF544C89C}"/>
  <tableColumns count="4">
    <tableColumn id="1" xr3:uid="{CC07E965-8ACF-4F88-9143-781B7E6F1E23}" name="Gordura (g)" totalsRowFunction="custom" dataDxfId="19" totalsRowDxfId="13">
      <totalsRowFormula>(W1kg/W30g)*H6</totalsRowFormula>
    </tableColumn>
    <tableColumn id="2" xr3:uid="{99710A94-3453-4ABE-8203-77AD386C291B}" name="Carbo (g)" totalsRowFunction="custom" dataDxfId="27" totalsRowDxfId="12">
      <totalsRowFormula>(W1kg/W30g)*I6</totalsRowFormula>
    </tableColumn>
    <tableColumn id="4" xr3:uid="{42CA02C6-F4B1-464A-AC38-EC98C2443F17}" name="Proteína (g)" totalsRowFunction="custom" dataDxfId="26" totalsRowDxfId="11">
      <totalsRowFormula>(W1kg/W30g)*J6</totalsRowFormula>
    </tableColumn>
    <tableColumn id="3" xr3:uid="{CEF8CBCB-DDB1-4367-8152-3349AE5A8B5F}" name="Kcal" totalsRowFunction="custom" dataDxfId="25" totalsRowDxfId="10">
      <totalsRowFormula>(W1kg/W30g)*K6</totalsRowFormula>
    </tableColumn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E633E3-9EA3-4252-8F74-35622CD62AC0}" name="Tabela9" displayName="Tabela9" ref="E5:F7" totalsRowShown="0" headerRowDxfId="29" dataDxfId="22">
  <autoFilter ref="E5:F7" xr:uid="{1EE633E3-9EA3-4252-8F74-35622CD62AC0}"/>
  <tableColumns count="2">
    <tableColumn id="1" xr3:uid="{25235300-2364-4C82-838A-FF8C80CC3298}" name="Whey (g)" dataDxfId="24"/>
    <tableColumn id="2" xr3:uid="{B7F13E03-3F9E-499F-BC87-D773CC5898F1}" name="Frango (g)" dataDxfId="23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7AB6AF-8DC8-423C-B6FF-DD8C0208438F}" name="Tabela14" displayName="Tabela14" ref="M5:M7" totalsRowShown="0" headerRowDxfId="28" dataDxfId="20">
  <autoFilter ref="M5:M7" xr:uid="{A47AB6AF-8DC8-423C-B6FF-DD8C0208438F}"/>
  <tableColumns count="1">
    <tableColumn id="1" xr3:uid="{6031F377-FD87-480E-AEF3-D4FF55CF01ED}" name="Preço" dataDxfId="21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156CDED-609C-4EE1-995E-1F770469A149}" name="Tabela17" displayName="Tabela17" ref="A1:G3" totalsRowShown="0" headerRowDxfId="18" dataDxfId="17">
  <autoFilter ref="A1:G3" xr:uid="{F156CDED-609C-4EE1-995E-1F770469A149}"/>
  <tableColumns count="7">
    <tableColumn id="1" xr3:uid="{6CF32E7F-D70E-4EC0-8718-801467AF7EBA}" name="Alimento" dataDxfId="15"/>
    <tableColumn id="2" xr3:uid="{E3EBA791-6639-4FE2-A25E-D90C955367DF}" name="Quantidade" dataDxfId="6"/>
    <tableColumn id="7" xr3:uid="{EE95B9E5-2E95-43AE-B279-0E869FE4AF8C}" name="Kcal" dataDxfId="14"/>
    <tableColumn id="3" xr3:uid="{5A032D99-740B-4C28-8E84-8A3A700C7F44}" name="Carboidratos" dataDxfId="9"/>
    <tableColumn id="4" xr3:uid="{CF969A59-AEB8-46CE-9DB6-F11B9D307798}" name="Gorduras" dataDxfId="8"/>
    <tableColumn id="5" xr3:uid="{0E13CA05-039F-44C7-A3B3-FCD0522A80A5}" name="Proteínas" dataDxfId="7"/>
    <tableColumn id="6" xr3:uid="{AF6840EA-EA5B-4C96-97DB-CB5D8CE164ED}" name="Preço" dataDxfId="16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A4D20A5-BB4A-4833-807F-955E39DB4697}" name="Tabela22" displayName="Tabela22" ref="A1:D1048576" totalsRowShown="0" headerRowDxfId="4" dataDxfId="3">
  <autoFilter ref="A1:D1048576" xr:uid="{0A4D20A5-BB4A-4833-807F-955E39DB4697}"/>
  <tableColumns count="4">
    <tableColumn id="1" xr3:uid="{E32991CE-6039-4F8D-8CB1-AFE0F8B40EDB}" name="Alimento" dataDxfId="5"/>
    <tableColumn id="2" xr3:uid="{0CB24256-7BBE-4E43-8578-AC4DE932D750}" name="Gramas" dataDxfId="2"/>
    <tableColumn id="3" xr3:uid="{15C4A6F4-A52C-421E-AD88-6A7026E2D4F6}" name="Proteína" dataDxfId="1"/>
    <tableColumn id="4" xr3:uid="{3A27C6C5-024E-4E32-950C-DFC87E0C31F3}" name="Preç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2D0-338A-467B-99E9-AB9676BF48C0}">
  <dimension ref="C2:L19"/>
  <sheetViews>
    <sheetView showGridLines="0" tabSelected="1" workbookViewId="0">
      <selection activeCell="C13" sqref="C13"/>
    </sheetView>
  </sheetViews>
  <sheetFormatPr defaultRowHeight="15" x14ac:dyDescent="0.25"/>
  <cols>
    <col min="6" max="6" width="21" style="1" bestFit="1" customWidth="1"/>
    <col min="7" max="7" width="18.42578125" style="1" customWidth="1"/>
    <col min="8" max="8" width="12.85546875" style="1" customWidth="1"/>
    <col min="9" max="9" width="17.28515625" style="1" customWidth="1"/>
    <col min="10" max="10" width="14.85546875" style="1" customWidth="1"/>
    <col min="11" max="11" width="12.5703125" bestFit="1" customWidth="1"/>
    <col min="12" max="12" width="12.42578125" bestFit="1" customWidth="1"/>
  </cols>
  <sheetData>
    <row r="2" spans="3:12" ht="23.25" x14ac:dyDescent="0.25">
      <c r="G2" s="3" t="s">
        <v>13</v>
      </c>
      <c r="H2" s="3"/>
      <c r="I2" s="3"/>
    </row>
    <row r="3" spans="3:12" ht="19.5" customHeight="1" x14ac:dyDescent="0.25">
      <c r="F3" s="7" t="s">
        <v>1</v>
      </c>
      <c r="G3" s="8" t="s">
        <v>2</v>
      </c>
      <c r="H3" s="8" t="s">
        <v>3</v>
      </c>
      <c r="I3" s="8" t="s">
        <v>4</v>
      </c>
      <c r="J3" s="8" t="s">
        <v>14</v>
      </c>
      <c r="K3" s="8" t="s">
        <v>5</v>
      </c>
      <c r="L3" s="9" t="s">
        <v>15</v>
      </c>
    </row>
    <row r="4" spans="3:12" ht="19.5" customHeight="1" x14ac:dyDescent="0.25">
      <c r="F4" s="10" t="s">
        <v>10</v>
      </c>
      <c r="G4" s="5">
        <v>19</v>
      </c>
      <c r="H4" s="5" t="s">
        <v>11</v>
      </c>
      <c r="I4" s="6">
        <v>1500</v>
      </c>
      <c r="J4" s="6" t="str">
        <f>IF(K4="SP","Sim","Não")</f>
        <v>Não</v>
      </c>
      <c r="K4" s="5" t="s">
        <v>12</v>
      </c>
      <c r="L4" s="11" t="s">
        <v>17</v>
      </c>
    </row>
    <row r="5" spans="3:12" ht="19.5" customHeight="1" x14ac:dyDescent="0.25">
      <c r="F5" s="10" t="s">
        <v>0</v>
      </c>
      <c r="G5" s="5">
        <v>23</v>
      </c>
      <c r="H5" s="5" t="s">
        <v>6</v>
      </c>
      <c r="I5" s="6">
        <v>1300</v>
      </c>
      <c r="J5" s="6" t="str">
        <f>IF(K5="SP","Sim","Não")</f>
        <v>Sim</v>
      </c>
      <c r="K5" s="5" t="s">
        <v>7</v>
      </c>
      <c r="L5" s="11" t="s">
        <v>16</v>
      </c>
    </row>
    <row r="6" spans="3:12" ht="19.5" customHeight="1" x14ac:dyDescent="0.25">
      <c r="F6" s="10" t="s">
        <v>8</v>
      </c>
      <c r="G6" s="5">
        <v>22</v>
      </c>
      <c r="H6" s="5" t="s">
        <v>6</v>
      </c>
      <c r="I6" s="6">
        <v>1200</v>
      </c>
      <c r="J6" s="6" t="str">
        <f>IF(K6="SP","Sim","Não")</f>
        <v>Não</v>
      </c>
      <c r="K6" s="5" t="s">
        <v>12</v>
      </c>
      <c r="L6" s="11" t="s">
        <v>17</v>
      </c>
    </row>
    <row r="7" spans="3:12" ht="19.5" customHeight="1" x14ac:dyDescent="0.25">
      <c r="F7" s="12" t="s">
        <v>22</v>
      </c>
      <c r="G7" s="13">
        <v>56</v>
      </c>
      <c r="H7" s="13" t="s">
        <v>23</v>
      </c>
      <c r="I7" s="14">
        <v>1954</v>
      </c>
      <c r="J7" s="14" t="str">
        <f>IF(K7="SP","Sim","Não")</f>
        <v>Sim</v>
      </c>
      <c r="K7" s="13" t="s">
        <v>7</v>
      </c>
      <c r="L7" s="15" t="s">
        <v>16</v>
      </c>
    </row>
    <row r="8" spans="3:12" ht="19.5" customHeight="1" x14ac:dyDescent="0.25">
      <c r="F8" s="12" t="s">
        <v>9</v>
      </c>
      <c r="G8" s="13">
        <v>20</v>
      </c>
      <c r="H8" s="13" t="s">
        <v>6</v>
      </c>
      <c r="I8" s="14">
        <v>935.85</v>
      </c>
      <c r="J8" s="14" t="str">
        <f>IF(K8="SP","Sim","Não")</f>
        <v>Sim</v>
      </c>
      <c r="K8" s="13" t="s">
        <v>7</v>
      </c>
      <c r="L8" s="15" t="s">
        <v>16</v>
      </c>
    </row>
    <row r="12" spans="3:12" x14ac:dyDescent="0.25">
      <c r="C12" t="s">
        <v>21</v>
      </c>
      <c r="F12" s="1" t="s">
        <v>20</v>
      </c>
    </row>
    <row r="13" spans="3:12" x14ac:dyDescent="0.25">
      <c r="C13" s="30">
        <v>22</v>
      </c>
      <c r="F13" s="1" t="s">
        <v>9</v>
      </c>
    </row>
    <row r="14" spans="3:12" x14ac:dyDescent="0.25">
      <c r="F14" s="1" t="s">
        <v>8</v>
      </c>
      <c r="I14" s="1" t="s">
        <v>1</v>
      </c>
      <c r="J14" s="1" t="s">
        <v>18</v>
      </c>
    </row>
    <row r="15" spans="3:12" x14ac:dyDescent="0.25">
      <c r="I15" s="4" t="s">
        <v>9</v>
      </c>
      <c r="J15" s="2">
        <f>VLOOKUP(I15,F3:L8,4,0)</f>
        <v>935.85</v>
      </c>
    </row>
    <row r="16" spans="3:12" x14ac:dyDescent="0.25">
      <c r="I16"/>
      <c r="J16"/>
    </row>
    <row r="17" spans="6:10" x14ac:dyDescent="0.25">
      <c r="I17"/>
      <c r="J17"/>
    </row>
    <row r="18" spans="6:10" x14ac:dyDescent="0.25">
      <c r="F18" s="1" t="s">
        <v>19</v>
      </c>
      <c r="J18"/>
    </row>
    <row r="19" spans="6:10" x14ac:dyDescent="0.25">
      <c r="F19" s="1" cm="1">
        <f t="array" ref="F19">ROUND(VLOOKUP(lado_procv,Tabela,4,0),1)</f>
        <v>935.9</v>
      </c>
      <c r="J19"/>
    </row>
  </sheetData>
  <mergeCells count="1">
    <mergeCell ref="G2:I2"/>
  </mergeCells>
  <conditionalFormatting sqref="I20:I1048576 H18:H19 I1:I13 I15">
    <cfRule type="iconSet" priority="4">
      <iconSet>
        <cfvo type="percent" val="0"/>
        <cfvo type="num" val="1000"/>
        <cfvo type="num" val="1500"/>
      </iconSet>
    </cfRule>
  </conditionalFormatting>
  <conditionalFormatting sqref="I4:I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{7DCFD438-E3F9-4BFA-A65E-0051164E9FDB}</x14:id>
        </ext>
      </extLst>
    </cfRule>
  </conditionalFormatting>
  <conditionalFormatting sqref="I14">
    <cfRule type="iconSet" priority="1">
      <iconSet>
        <cfvo type="percent" val="0"/>
        <cfvo type="num" val="1000"/>
        <cfvo type="num" val="1500"/>
      </iconSet>
    </cfRule>
  </conditionalFormatting>
  <dataValidations count="2">
    <dataValidation type="list" allowBlank="1" showInputMessage="1" showErrorMessage="1" sqref="F13:F14" xr:uid="{F6A27842-82DF-48AC-AF02-7928D41F4DBE}">
      <formula1>$F$4:$F$8</formula1>
    </dataValidation>
    <dataValidation type="list" allowBlank="1" showInputMessage="1" showErrorMessage="1" errorTitle="𝗜𝗱𝗮𝗱𝗲 𝗻𝗮̃𝗼 𝗰𝗼𝗻𝘀𝘁𝗮." error="A idade inserida não está presente em nosso banco de dados. Por favor, insira uma idade que já esteja cadastrada." sqref="C13:C14" xr:uid="{D51B500A-926A-4D5B-BC75-C616313C88C4}">
      <formula1>Idades</formula1>
    </dataValidation>
  </dataValidations>
  <pageMargins left="0.511811024" right="0.511811024" top="0.78740157499999996" bottom="0.78740157499999996" header="0.31496062000000002" footer="0.31496062000000002"/>
  <pageSetup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CFD438-E3F9-4BFA-A65E-0051164E9F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7DCD-E460-405A-A92F-BC4D014D5CDF}">
  <dimension ref="E3:M7"/>
  <sheetViews>
    <sheetView showGridLines="0" topLeftCell="B1" zoomScaleNormal="100" workbookViewId="0">
      <selection activeCell="I13" sqref="I13"/>
    </sheetView>
  </sheetViews>
  <sheetFormatPr defaultRowHeight="15" x14ac:dyDescent="0.25"/>
  <cols>
    <col min="5" max="6" width="18.7109375" style="16" customWidth="1"/>
    <col min="7" max="7" width="9" style="16" customWidth="1"/>
    <col min="8" max="8" width="18.42578125" style="16" bestFit="1" customWidth="1"/>
    <col min="9" max="9" width="16.7109375" style="16" customWidth="1"/>
    <col min="10" max="10" width="18.85546875" style="16" bestFit="1" customWidth="1"/>
    <col min="11" max="11" width="16.7109375" style="16" customWidth="1"/>
    <col min="13" max="13" width="16.7109375" customWidth="1"/>
  </cols>
  <sheetData>
    <row r="3" spans="5:13" ht="19.5" x14ac:dyDescent="0.3">
      <c r="F3" s="19"/>
      <c r="G3" s="19"/>
      <c r="H3" s="19"/>
    </row>
    <row r="5" spans="5:13" ht="18.75" x14ac:dyDescent="0.3">
      <c r="E5" s="17" t="s">
        <v>26</v>
      </c>
      <c r="F5" s="17" t="s">
        <v>27</v>
      </c>
      <c r="G5" s="18"/>
      <c r="H5" s="17" t="s">
        <v>28</v>
      </c>
      <c r="I5" s="17" t="s">
        <v>29</v>
      </c>
      <c r="J5" s="17" t="s">
        <v>30</v>
      </c>
      <c r="K5" s="17" t="s">
        <v>25</v>
      </c>
      <c r="M5" s="17" t="s">
        <v>31</v>
      </c>
    </row>
    <row r="6" spans="5:13" x14ac:dyDescent="0.25">
      <c r="E6" s="20">
        <v>30</v>
      </c>
      <c r="F6" s="20">
        <v>0</v>
      </c>
      <c r="G6" s="20"/>
      <c r="H6" s="20">
        <v>2</v>
      </c>
      <c r="I6" s="20">
        <v>3.1</v>
      </c>
      <c r="J6" s="20">
        <v>24</v>
      </c>
      <c r="K6" s="20">
        <v>126</v>
      </c>
      <c r="L6" s="21"/>
      <c r="M6" s="25">
        <f>(W30g*M7)/E7</f>
        <v>3.4620000000000002</v>
      </c>
    </row>
    <row r="7" spans="5:13" x14ac:dyDescent="0.25">
      <c r="E7" s="20">
        <v>1000</v>
      </c>
      <c r="F7" s="20">
        <v>0</v>
      </c>
      <c r="G7" s="20"/>
      <c r="H7" s="23">
        <f>(W1kg/W30g)*H6</f>
        <v>66.666666666666671</v>
      </c>
      <c r="I7" s="22">
        <f>(W1kg/W30g)*I6</f>
        <v>103.33333333333334</v>
      </c>
      <c r="J7" s="20">
        <f>(W1kg/W30g)*J6</f>
        <v>800</v>
      </c>
      <c r="K7" s="20">
        <f>(W1kg/W30g)*K6</f>
        <v>4200</v>
      </c>
      <c r="L7" s="21"/>
      <c r="M7" s="24">
        <v>115.4</v>
      </c>
    </row>
  </sheetData>
  <mergeCells count="1">
    <mergeCell ref="F3:H3"/>
  </mergeCells>
  <phoneticPr fontId="3" type="noConversion"/>
  <pageMargins left="0.511811024" right="0.511811024" top="0.78740157499999996" bottom="0.78740157499999996" header="0.31496062000000002" footer="0.31496062000000002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959-ADE8-42F9-9A27-5930094C26FD}">
  <dimension ref="A1:G3"/>
  <sheetViews>
    <sheetView showGridLines="0" workbookViewId="0">
      <selection activeCell="A5" sqref="A5"/>
    </sheetView>
  </sheetViews>
  <sheetFormatPr defaultRowHeight="24.95" customHeight="1" x14ac:dyDescent="0.25"/>
  <cols>
    <col min="1" max="1" width="34" style="1" customWidth="1"/>
    <col min="2" max="2" width="25.7109375" style="26" customWidth="1"/>
    <col min="3" max="3" width="25.7109375" style="27" customWidth="1"/>
    <col min="4" max="6" width="25.7109375" style="28" customWidth="1"/>
    <col min="7" max="7" width="25.7109375" style="2" customWidth="1"/>
  </cols>
  <sheetData>
    <row r="1" spans="1:7" ht="24.95" customHeight="1" x14ac:dyDescent="0.25">
      <c r="A1" s="1" t="s">
        <v>33</v>
      </c>
      <c r="B1" s="26" t="s">
        <v>38</v>
      </c>
      <c r="C1" s="27" t="s">
        <v>25</v>
      </c>
      <c r="D1" s="28" t="s">
        <v>34</v>
      </c>
      <c r="E1" s="28" t="s">
        <v>35</v>
      </c>
      <c r="F1" s="28" t="s">
        <v>36</v>
      </c>
      <c r="G1" s="2" t="s">
        <v>31</v>
      </c>
    </row>
    <row r="2" spans="1:7" ht="24.95" customHeight="1" x14ac:dyDescent="0.25">
      <c r="A2" s="1" t="s">
        <v>37</v>
      </c>
      <c r="B2" s="26">
        <v>30</v>
      </c>
      <c r="C2" s="27">
        <v>127</v>
      </c>
      <c r="D2" s="28">
        <v>4.2</v>
      </c>
      <c r="E2" s="28">
        <v>2</v>
      </c>
      <c r="F2" s="28">
        <v>23</v>
      </c>
      <c r="G2" s="2">
        <v>3.45</v>
      </c>
    </row>
    <row r="3" spans="1:7" ht="24.95" customHeight="1" x14ac:dyDescent="0.25">
      <c r="A3" s="1" t="s">
        <v>39</v>
      </c>
      <c r="B3" s="26">
        <v>30</v>
      </c>
      <c r="C3" s="27">
        <v>47.8</v>
      </c>
      <c r="D3" s="28">
        <v>0</v>
      </c>
      <c r="E3" s="28">
        <v>0.7</v>
      </c>
      <c r="F3" s="28">
        <v>9.6</v>
      </c>
      <c r="G3" s="2">
        <f>(30*19.99)/1000</f>
        <v>0.5996999999999999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E20F-A005-498F-980D-563C81505A2A}">
  <dimension ref="A1:D5"/>
  <sheetViews>
    <sheetView workbookViewId="0">
      <selection activeCell="B5" sqref="B5"/>
    </sheetView>
  </sheetViews>
  <sheetFormatPr defaultRowHeight="24.95" customHeight="1" x14ac:dyDescent="0.25"/>
  <cols>
    <col min="1" max="1" width="48.42578125" style="1" customWidth="1"/>
    <col min="2" max="2" width="46.7109375" style="28" customWidth="1"/>
    <col min="3" max="3" width="46.28515625" style="28" customWidth="1"/>
    <col min="4" max="4" width="46.7109375" style="2" customWidth="1"/>
  </cols>
  <sheetData>
    <row r="1" spans="1:4" ht="24.95" customHeight="1" x14ac:dyDescent="0.25">
      <c r="A1" s="1" t="s">
        <v>33</v>
      </c>
      <c r="B1" s="28" t="s">
        <v>32</v>
      </c>
      <c r="C1" s="28" t="s">
        <v>24</v>
      </c>
      <c r="D1" s="1" t="s">
        <v>31</v>
      </c>
    </row>
    <row r="2" spans="1:4" ht="24.95" customHeight="1" x14ac:dyDescent="0.25">
      <c r="A2" s="1" t="s">
        <v>39</v>
      </c>
      <c r="B2" s="29">
        <v>1000</v>
      </c>
      <c r="C2" s="28">
        <f>(B2*VLOOKUP(A2,TabelaDados,6,0))/VLOOKUP(A2,TabelaDados,2,0)</f>
        <v>320</v>
      </c>
      <c r="D2" s="2">
        <f>(B2*VLOOKUP(A2,TabelaDados,7,0))/VLOOKUP(A2,TabelaDados,2,0)</f>
        <v>19.989999999999998</v>
      </c>
    </row>
    <row r="3" spans="1:4" ht="24.95" customHeight="1" x14ac:dyDescent="0.25">
      <c r="A3" s="1" t="s">
        <v>37</v>
      </c>
      <c r="B3" s="29">
        <v>1000</v>
      </c>
      <c r="C3" s="28">
        <f>(B3*VLOOKUP(A3,TabelaDados,6,0))/VLOOKUP(A3,TabelaDados,2,0)</f>
        <v>766.66666666666663</v>
      </c>
      <c r="D3" s="2">
        <f>(B3*VLOOKUP(A3,TabelaDados,7,0))/VLOOKUP(A3,TabelaDados,2,0)</f>
        <v>115</v>
      </c>
    </row>
    <row r="4" spans="1:4" ht="24.95" customHeight="1" x14ac:dyDescent="0.25">
      <c r="A4" s="1" t="s">
        <v>39</v>
      </c>
      <c r="B4" s="28">
        <f>(C4*VLOOKUP(A4,TabelaDados,2,0))/VLOOKUP(A4,TabelaDados,6,0)</f>
        <v>375</v>
      </c>
      <c r="C4" s="29">
        <v>120</v>
      </c>
      <c r="D4" s="2">
        <f>(C4*VLOOKUP(A4,TabelaDados,7,0)/VLOOKUP(A4,TabelaDados,6,0)) *30</f>
        <v>224.88749999999996</v>
      </c>
    </row>
    <row r="5" spans="1:4" ht="24.95" customHeight="1" x14ac:dyDescent="0.25">
      <c r="A5" s="1" t="s">
        <v>37</v>
      </c>
      <c r="B5" s="28">
        <f>(C5*VLOOKUP(A5,TabelaDados,2,0))/VLOOKUP(A5,TabelaDados,6,0)</f>
        <v>156.52173913043478</v>
      </c>
      <c r="C5" s="29">
        <v>120</v>
      </c>
      <c r="D5" s="2">
        <f>(C5*VLOOKUP(A5,TabelaDados,7,0)/VLOOKUP(A5,TabelaDados,6,0)) *30</f>
        <v>540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EB63B9-A3A1-4FC9-B710-80D1EED7E672}">
          <x14:formula1>
            <xm:f>'Base de Dados'!$A$2:$A$3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20</vt:i4>
      </vt:variant>
    </vt:vector>
  </HeadingPairs>
  <TitlesOfParts>
    <vt:vector size="24" baseType="lpstr">
      <vt:lpstr>Planilha1</vt:lpstr>
      <vt:lpstr>Planilha2</vt:lpstr>
      <vt:lpstr>Base de Dados</vt:lpstr>
      <vt:lpstr>Consulta</vt:lpstr>
      <vt:lpstr>Alimentos</vt:lpstr>
      <vt:lpstr>Carboidratos</vt:lpstr>
      <vt:lpstr>Contagem</vt:lpstr>
      <vt:lpstr>Contar</vt:lpstr>
      <vt:lpstr>Estados</vt:lpstr>
      <vt:lpstr>Função</vt:lpstr>
      <vt:lpstr>Gorduras</vt:lpstr>
      <vt:lpstr>Idade</vt:lpstr>
      <vt:lpstr>Idades</vt:lpstr>
      <vt:lpstr>Kcal</vt:lpstr>
      <vt:lpstr>lado_procv</vt:lpstr>
      <vt:lpstr>Preços</vt:lpstr>
      <vt:lpstr>Proteínas</vt:lpstr>
      <vt:lpstr>Quantidades</vt:lpstr>
      <vt:lpstr>Salário</vt:lpstr>
      <vt:lpstr>salários</vt:lpstr>
      <vt:lpstr>Tabela</vt:lpstr>
      <vt:lpstr>TabelaDados</vt:lpstr>
      <vt:lpstr>W1kg</vt:lpstr>
      <vt:lpstr>W30g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Gabriel Gomes Carvalho</dc:creator>
  <cp:lastModifiedBy>Renan Gabriel Gomes Carvalho</cp:lastModifiedBy>
  <dcterms:created xsi:type="dcterms:W3CDTF">2024-04-01T13:54:16Z</dcterms:created>
  <dcterms:modified xsi:type="dcterms:W3CDTF">2024-04-03T18:44:01Z</dcterms:modified>
</cp:coreProperties>
</file>