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ERN\APD\IPMC\Schematic\svn\trunk\"/>
    </mc:Choice>
  </mc:AlternateContent>
  <bookViews>
    <workbookView xWindow="0" yWindow="0" windowWidth="16548" windowHeight="6036" activeTab="1"/>
  </bookViews>
  <sheets>
    <sheet name="io_1" sheetId="1" r:id="rId1"/>
    <sheet name="DDR board timings" sheetId="2" r:id="rId2"/>
    <sheet name="Sheet2" sheetId="3" state="hidden" r:id="rId3"/>
  </sheets>
  <calcPr calcId="152511" concurrentCalc="0"/>
</workbook>
</file>

<file path=xl/calcChain.xml><?xml version="1.0" encoding="utf-8"?>
<calcChain xmlns="http://schemas.openxmlformats.org/spreadsheetml/2006/main">
  <c r="J2" i="2" l="1"/>
  <c r="J3" i="2"/>
  <c r="J57" i="2"/>
  <c r="J58" i="2"/>
  <c r="F64" i="2"/>
  <c r="J53" i="2"/>
  <c r="K53" i="2"/>
  <c r="J54" i="2"/>
  <c r="K54" i="2"/>
  <c r="J55" i="2"/>
  <c r="K55" i="2"/>
  <c r="K56" i="2"/>
  <c r="K57" i="2"/>
  <c r="K58" i="2"/>
  <c r="J59" i="2"/>
  <c r="K59" i="2"/>
  <c r="J60" i="2"/>
  <c r="K60" i="2"/>
  <c r="J61" i="2"/>
  <c r="K61" i="2"/>
  <c r="J62" i="2"/>
  <c r="K62" i="2"/>
  <c r="J52" i="2"/>
  <c r="K52" i="2"/>
  <c r="J56" i="2"/>
  <c r="Q56" i="2"/>
  <c r="Q57" i="2"/>
  <c r="Q58" i="2"/>
  <c r="Q59" i="2"/>
  <c r="Q60" i="2"/>
  <c r="Q53" i="2"/>
  <c r="Q54" i="2"/>
  <c r="Q52" i="2"/>
  <c r="Q55" i="2"/>
  <c r="Q62" i="2"/>
  <c r="Q61" i="2"/>
  <c r="R52" i="2"/>
  <c r="M53" i="2"/>
  <c r="M54" i="2"/>
  <c r="M55" i="2"/>
  <c r="M56" i="2"/>
  <c r="M57" i="2"/>
  <c r="M58" i="2"/>
  <c r="M59" i="2"/>
  <c r="M60" i="2"/>
  <c r="M61" i="2"/>
  <c r="M62" i="2"/>
  <c r="M52" i="2"/>
  <c r="B53" i="2"/>
  <c r="B54" i="2"/>
  <c r="B55" i="2"/>
  <c r="B56" i="2"/>
  <c r="B57" i="2"/>
  <c r="B58" i="2"/>
  <c r="B59" i="2"/>
  <c r="B60" i="2"/>
  <c r="B61" i="2"/>
  <c r="B62" i="2"/>
  <c r="B52" i="2"/>
  <c r="S52" i="2"/>
  <c r="S53" i="2"/>
  <c r="S54" i="2"/>
  <c r="S55" i="2"/>
  <c r="S56" i="2"/>
  <c r="S57" i="2"/>
  <c r="S58" i="2"/>
  <c r="S59" i="2"/>
  <c r="S60" i="2"/>
  <c r="S61" i="2"/>
  <c r="S62" i="2"/>
  <c r="T53" i="2"/>
  <c r="T52" i="2"/>
  <c r="C64" i="2"/>
  <c r="F63" i="2"/>
  <c r="C63" i="2"/>
  <c r="L62" i="2"/>
  <c r="L61" i="2"/>
  <c r="L60" i="2"/>
  <c r="L59" i="2"/>
  <c r="L58" i="2"/>
  <c r="L57" i="2"/>
  <c r="L56" i="2"/>
  <c r="L55" i="2"/>
  <c r="L54" i="2"/>
  <c r="O53" i="2"/>
  <c r="L53" i="2"/>
  <c r="O52" i="2"/>
  <c r="L52" i="2"/>
  <c r="J41" i="2"/>
  <c r="J42" i="2"/>
  <c r="F48" i="2"/>
  <c r="J37" i="2"/>
  <c r="K37" i="2"/>
  <c r="J38" i="2"/>
  <c r="K38" i="2"/>
  <c r="J39" i="2"/>
  <c r="K39" i="2"/>
  <c r="J40" i="2"/>
  <c r="K40" i="2"/>
  <c r="K41" i="2"/>
  <c r="K42" i="2"/>
  <c r="J43" i="2"/>
  <c r="K43" i="2"/>
  <c r="J44" i="2"/>
  <c r="K44" i="2"/>
  <c r="J45" i="2"/>
  <c r="K45" i="2"/>
  <c r="J46" i="2"/>
  <c r="K46" i="2"/>
  <c r="J36" i="2"/>
  <c r="K36" i="2"/>
  <c r="F47" i="2"/>
  <c r="B38" i="2"/>
  <c r="B2" i="2"/>
  <c r="B3" i="2"/>
  <c r="J4" i="2"/>
  <c r="B37" i="2"/>
  <c r="L37" i="2"/>
  <c r="L38" i="2"/>
  <c r="B39" i="2"/>
  <c r="L39" i="2"/>
  <c r="B40" i="2"/>
  <c r="L40" i="2"/>
  <c r="B41" i="2"/>
  <c r="L41" i="2"/>
  <c r="B42" i="2"/>
  <c r="L42" i="2"/>
  <c r="B43" i="2"/>
  <c r="L43" i="2"/>
  <c r="B44" i="2"/>
  <c r="L44" i="2"/>
  <c r="B45" i="2"/>
  <c r="L45" i="2"/>
  <c r="B46" i="2"/>
  <c r="L46" i="2"/>
  <c r="B36" i="2"/>
  <c r="L36" i="2"/>
  <c r="S36" i="2"/>
  <c r="S37" i="2"/>
  <c r="S38" i="2"/>
  <c r="S39" i="2"/>
  <c r="S40" i="2"/>
  <c r="S41" i="2"/>
  <c r="S42" i="2"/>
  <c r="S43" i="2"/>
  <c r="S44" i="2"/>
  <c r="S45" i="2"/>
  <c r="S46" i="2"/>
  <c r="T37" i="2"/>
  <c r="T36" i="2"/>
  <c r="C48" i="2"/>
  <c r="C47" i="2"/>
  <c r="Q36" i="2"/>
  <c r="Q37" i="2"/>
  <c r="Q38" i="2"/>
  <c r="Q39" i="2"/>
  <c r="Q40" i="2"/>
  <c r="Q41" i="2"/>
  <c r="Q42" i="2"/>
  <c r="Q43" i="2"/>
  <c r="Q44" i="2"/>
  <c r="Q45" i="2"/>
  <c r="Q46" i="2"/>
  <c r="R36" i="2"/>
  <c r="O37" i="2"/>
  <c r="O36" i="2"/>
  <c r="M37" i="2"/>
  <c r="M38" i="2"/>
  <c r="M39" i="2"/>
  <c r="M40" i="2"/>
  <c r="M41" i="2"/>
  <c r="M42" i="2"/>
  <c r="M43" i="2"/>
  <c r="M44" i="2"/>
  <c r="M45" i="2"/>
  <c r="M46" i="2"/>
  <c r="M36" i="2"/>
  <c r="B9" i="2"/>
  <c r="J9" i="2"/>
  <c r="K9" i="2"/>
  <c r="L9" i="2"/>
  <c r="B10" i="2"/>
  <c r="J10" i="2"/>
  <c r="K10" i="2"/>
  <c r="L10" i="2"/>
  <c r="B11" i="2"/>
  <c r="J11" i="2"/>
  <c r="K11" i="2"/>
  <c r="L11" i="2"/>
  <c r="B12" i="2"/>
  <c r="J12" i="2"/>
  <c r="K12" i="2"/>
  <c r="L12" i="2"/>
  <c r="B13" i="2"/>
  <c r="J13" i="2"/>
  <c r="K13" i="2"/>
  <c r="L13" i="2"/>
  <c r="B14" i="2"/>
  <c r="J14" i="2"/>
  <c r="K14" i="2"/>
  <c r="L14" i="2"/>
  <c r="B15" i="2"/>
  <c r="J15" i="2"/>
  <c r="K15" i="2"/>
  <c r="L15" i="2"/>
  <c r="B16" i="2"/>
  <c r="J16" i="2"/>
  <c r="K16" i="2"/>
  <c r="L16" i="2"/>
  <c r="B17" i="2"/>
  <c r="J17" i="2"/>
  <c r="K17" i="2"/>
  <c r="L17" i="2"/>
  <c r="B18" i="2"/>
  <c r="J18" i="2"/>
  <c r="K18" i="2"/>
  <c r="L18" i="2"/>
  <c r="B19" i="2"/>
  <c r="J19" i="2"/>
  <c r="K19" i="2"/>
  <c r="L19" i="2"/>
  <c r="B20" i="2"/>
  <c r="J20" i="2"/>
  <c r="K20" i="2"/>
  <c r="L20" i="2"/>
  <c r="B21" i="2"/>
  <c r="J21" i="2"/>
  <c r="K21" i="2"/>
  <c r="L21" i="2"/>
  <c r="B22" i="2"/>
  <c r="J22" i="2"/>
  <c r="K22" i="2"/>
  <c r="L22" i="2"/>
  <c r="B23" i="2"/>
  <c r="J23" i="2"/>
  <c r="K23" i="2"/>
  <c r="L23" i="2"/>
  <c r="B24" i="2"/>
  <c r="J24" i="2"/>
  <c r="K24" i="2"/>
  <c r="L24" i="2"/>
  <c r="B25" i="2"/>
  <c r="J25" i="2"/>
  <c r="K25" i="2"/>
  <c r="L25" i="2"/>
  <c r="B26" i="2"/>
  <c r="J26" i="2"/>
  <c r="K26" i="2"/>
  <c r="L26" i="2"/>
  <c r="B27" i="2"/>
  <c r="J27" i="2"/>
  <c r="K27" i="2"/>
  <c r="L27" i="2"/>
  <c r="B28" i="2"/>
  <c r="J28" i="2"/>
  <c r="K28" i="2"/>
  <c r="L28" i="2"/>
  <c r="B29" i="2"/>
  <c r="J29" i="2"/>
  <c r="K29" i="2"/>
  <c r="L29" i="2"/>
  <c r="B30" i="2"/>
  <c r="J30" i="2"/>
  <c r="K30" i="2"/>
  <c r="L30" i="2"/>
  <c r="B8" i="2"/>
  <c r="J8" i="2"/>
  <c r="K8" i="2"/>
  <c r="L8" i="2"/>
  <c r="M2" i="2"/>
  <c r="M1" i="2"/>
  <c r="S26" i="2"/>
  <c r="S25" i="2"/>
  <c r="S23" i="2"/>
  <c r="S17" i="2"/>
  <c r="S12" i="2"/>
  <c r="S28" i="2"/>
  <c r="S10" i="2"/>
  <c r="S9" i="2"/>
  <c r="S8" i="2"/>
  <c r="S11" i="2"/>
  <c r="S13" i="2"/>
  <c r="S14" i="2"/>
  <c r="S15" i="2"/>
  <c r="S16" i="2"/>
  <c r="S18" i="2"/>
  <c r="S19" i="2"/>
  <c r="S20" i="2"/>
  <c r="S21" i="2"/>
  <c r="S22" i="2"/>
  <c r="S24" i="2"/>
  <c r="S27" i="2"/>
  <c r="S29" i="2"/>
  <c r="S30" i="2"/>
  <c r="T9" i="2"/>
  <c r="T8" i="2"/>
  <c r="C32" i="2"/>
  <c r="Q28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9" i="2"/>
  <c r="Q30" i="2"/>
  <c r="R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8" i="2"/>
  <c r="O9" i="2"/>
  <c r="O8" i="2"/>
  <c r="C31" i="2"/>
  <c r="C4" i="2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  <c r="H46" i="1"/>
  <c r="G47" i="1"/>
  <c r="H47" i="1"/>
  <c r="G48" i="1"/>
  <c r="H48" i="1"/>
  <c r="G49" i="1"/>
  <c r="H49" i="1"/>
  <c r="G50" i="1"/>
  <c r="H50" i="1"/>
  <c r="G51" i="1"/>
  <c r="H51" i="1"/>
  <c r="G52" i="1"/>
  <c r="H52" i="1"/>
  <c r="G53" i="1"/>
  <c r="H53" i="1"/>
  <c r="H6" i="1"/>
  <c r="G6" i="1"/>
</calcChain>
</file>

<file path=xl/sharedStrings.xml><?xml version="1.0" encoding="utf-8"?>
<sst xmlns="http://schemas.openxmlformats.org/spreadsheetml/2006/main" count="284" uniqueCount="187">
  <si>
    <t>#Top: ios   Floorplan: io_1   Part: xc7z020clg484-1</t>
  </si>
  <si>
    <t>#Generated by: tomg   on: Fri Nov 18 09:46:53 2016</t>
  </si>
  <si>
    <t>#Build: Vivado v2014.4   by: xbuild   on: Tue Nov 18 18:29:27 MST 2014</t>
  </si>
  <si>
    <t>IO Bank</t>
  </si>
  <si>
    <t>Pin Number</t>
  </si>
  <si>
    <t>IOB Alias</t>
  </si>
  <si>
    <t>Site Type</t>
  </si>
  <si>
    <t>Min Trace Delay (ps)</t>
  </si>
  <si>
    <t>Max Trace Delay (ps)</t>
  </si>
  <si>
    <t>F3</t>
  </si>
  <si>
    <t>IOPAD_X1Y72</t>
  </si>
  <si>
    <t>PS_DDR_DRST_B_502</t>
  </si>
  <si>
    <t>D1</t>
  </si>
  <si>
    <t>IOPAD_X1Y32</t>
  </si>
  <si>
    <t>PS_DDR_DQ0_502</t>
  </si>
  <si>
    <t>C3</t>
  </si>
  <si>
    <t>IOPAD_X1Y33</t>
  </si>
  <si>
    <t>PS_DDR_DQ1_502</t>
  </si>
  <si>
    <t>B2</t>
  </si>
  <si>
    <t>IOPAD_X1Y34</t>
  </si>
  <si>
    <t>PS_DDR_DQ2_502</t>
  </si>
  <si>
    <t>D3</t>
  </si>
  <si>
    <t>IOPAD_X1Y35</t>
  </si>
  <si>
    <t>PS_DDR_DQ3_502</t>
  </si>
  <si>
    <t>B1</t>
  </si>
  <si>
    <t>IOPAD_X1Y28</t>
  </si>
  <si>
    <t>PS_DDR_DM0_502</t>
  </si>
  <si>
    <t>C2</t>
  </si>
  <si>
    <t>IOPAD_X1Y68</t>
  </si>
  <si>
    <t>PS_DDR_DQS_P0_502</t>
  </si>
  <si>
    <t>D2</t>
  </si>
  <si>
    <t>IOPAD_X1Y64</t>
  </si>
  <si>
    <t>PS_DDR_DQS_N0_502</t>
  </si>
  <si>
    <t>E3</t>
  </si>
  <si>
    <t>IOPAD_X1Y36</t>
  </si>
  <si>
    <t>PS_DDR_DQ4_502</t>
  </si>
  <si>
    <t>E1</t>
  </si>
  <si>
    <t>IOPAD_X1Y37</t>
  </si>
  <si>
    <t>PS_DDR_DQ5_502</t>
  </si>
  <si>
    <t>F2</t>
  </si>
  <si>
    <t>IOPAD_X1Y38</t>
  </si>
  <si>
    <t>PS_DDR_DQ6_502</t>
  </si>
  <si>
    <t>F1</t>
  </si>
  <si>
    <t>IOPAD_X1Y39</t>
  </si>
  <si>
    <t>PS_DDR_DQ7_502</t>
  </si>
  <si>
    <t>G2</t>
  </si>
  <si>
    <t>IOPAD_X1Y40</t>
  </si>
  <si>
    <t>PS_DDR_DQ8_502</t>
  </si>
  <si>
    <t>G1</t>
  </si>
  <si>
    <t>IOPAD_X1Y41</t>
  </si>
  <si>
    <t>PS_DDR_DQ9_502</t>
  </si>
  <si>
    <t>L1</t>
  </si>
  <si>
    <t>IOPAD_X1Y42</t>
  </si>
  <si>
    <t>PS_DDR_DQ10_502</t>
  </si>
  <si>
    <t>L2</t>
  </si>
  <si>
    <t>IOPAD_X1Y43</t>
  </si>
  <si>
    <t>PS_DDR_DQ11_502</t>
  </si>
  <si>
    <t>H3</t>
  </si>
  <si>
    <t>IOPAD_X1Y29</t>
  </si>
  <si>
    <t>PS_DDR_DM1_502</t>
  </si>
  <si>
    <t>H2</t>
  </si>
  <si>
    <t>IOPAD_X1Y69</t>
  </si>
  <si>
    <t>PS_DDR_DQS_P1_502</t>
  </si>
  <si>
    <t>J2</t>
  </si>
  <si>
    <t>IOPAD_X1Y65</t>
  </si>
  <si>
    <t>PS_DDR_DQS_N1_502</t>
  </si>
  <si>
    <t>L3</t>
  </si>
  <si>
    <t>IOPAD_X1Y44</t>
  </si>
  <si>
    <t>PS_DDR_DQ12_502</t>
  </si>
  <si>
    <t>K1</t>
  </si>
  <si>
    <t>IOPAD_X1Y45</t>
  </si>
  <si>
    <t>PS_DDR_DQ13_502</t>
  </si>
  <si>
    <t>J1</t>
  </si>
  <si>
    <t>IOPAD_X1Y46</t>
  </si>
  <si>
    <t>PS_DDR_DQ14_502</t>
  </si>
  <si>
    <t>K3</t>
  </si>
  <si>
    <t>IOPAD_X1Y47</t>
  </si>
  <si>
    <t>PS_DDR_DQ15_502</t>
  </si>
  <si>
    <t>F4</t>
  </si>
  <si>
    <t>IOPAD_X1Y18</t>
  </si>
  <si>
    <t>PS_DDR_A13_502</t>
  </si>
  <si>
    <t>H4</t>
  </si>
  <si>
    <t>IOPAD_X1Y16</t>
  </si>
  <si>
    <t>G5</t>
  </si>
  <si>
    <t>IOPAD_X1Y15</t>
  </si>
  <si>
    <t>PS_DDR_A11_502</t>
  </si>
  <si>
    <t>J3</t>
  </si>
  <si>
    <t>IOPAD_X1Y14</t>
  </si>
  <si>
    <t>PS_DDR_A10_502</t>
  </si>
  <si>
    <t>H5</t>
  </si>
  <si>
    <t>IOPAD_X1Y13</t>
  </si>
  <si>
    <t>PS_DDR_A9_502</t>
  </si>
  <si>
    <t>J5</t>
  </si>
  <si>
    <t>IOPAD_X1Y12</t>
  </si>
  <si>
    <t>PS_DDR_A8_502</t>
  </si>
  <si>
    <t>J6</t>
  </si>
  <si>
    <t>IOPAD_X1Y11</t>
  </si>
  <si>
    <t>PS_DDR_A7_502</t>
  </si>
  <si>
    <t>J7</t>
  </si>
  <si>
    <t>IOPAD_X1Y10</t>
  </si>
  <si>
    <t>PS_DDR_A6_502</t>
  </si>
  <si>
    <t>K5</t>
  </si>
  <si>
    <t>IOPAD_X1Y9</t>
  </si>
  <si>
    <t>PS_DDR_A5_502</t>
  </si>
  <si>
    <t>K6</t>
  </si>
  <si>
    <t>IOPAD_X1Y8</t>
  </si>
  <si>
    <t>PS_DDR_A4_502</t>
  </si>
  <si>
    <t>L4</t>
  </si>
  <si>
    <t>IOPAD_X1Y7</t>
  </si>
  <si>
    <t>PS_DDR_A3_502</t>
  </si>
  <si>
    <t>N4</t>
  </si>
  <si>
    <t>IOPAD_X1Y25</t>
  </si>
  <si>
    <t>PS_DDR_CKP_502</t>
  </si>
  <si>
    <t>N5</t>
  </si>
  <si>
    <t>IOPAD_X1Y24</t>
  </si>
  <si>
    <t>PS_DDR_CKN_502</t>
  </si>
  <si>
    <t>K4</t>
  </si>
  <si>
    <t>IOPAD_X1Y6</t>
  </si>
  <si>
    <t>PS_DDR_A2_502</t>
  </si>
  <si>
    <t>M5</t>
  </si>
  <si>
    <t>IOPAD_X1Y5</t>
  </si>
  <si>
    <t>PS_DDR_A1_502</t>
  </si>
  <si>
    <t>M4</t>
  </si>
  <si>
    <t>IOPAD_X1Y4</t>
  </si>
  <si>
    <t>PS_DDR_A0_502</t>
  </si>
  <si>
    <t>M6</t>
  </si>
  <si>
    <t>IOPAD_X1Y21</t>
  </si>
  <si>
    <t>PS_DDR_BA2_502</t>
  </si>
  <si>
    <t>L6</t>
  </si>
  <si>
    <t>IOPAD_X1Y20</t>
  </si>
  <si>
    <t>PS_DDR_BA1_502</t>
  </si>
  <si>
    <t>L7</t>
  </si>
  <si>
    <t>IOPAD_X1Y19</t>
  </si>
  <si>
    <t>PS_DDR_BA0_502</t>
  </si>
  <si>
    <t>P5</t>
  </si>
  <si>
    <t>IOPAD_X1Y131</t>
  </si>
  <si>
    <t>PS_DDR_ODT_502</t>
  </si>
  <si>
    <t>P6</t>
  </si>
  <si>
    <t>IOPAD_X1Y27</t>
  </si>
  <si>
    <t>PS_DDR_CS_B_502</t>
  </si>
  <si>
    <t>V3</t>
  </si>
  <si>
    <t>IOPAD_X1Y23</t>
  </si>
  <si>
    <t>PS_DDR_CKE_502</t>
  </si>
  <si>
    <t>R4</t>
  </si>
  <si>
    <t>IOPAD_X1Y1</t>
  </si>
  <si>
    <t>PS_DDR_WE_B_502</t>
  </si>
  <si>
    <t>P3</t>
  </si>
  <si>
    <t>IOPAD_X1Y22</t>
  </si>
  <si>
    <t>PS_DDR_CAS_B_502</t>
  </si>
  <si>
    <t>R5</t>
  </si>
  <si>
    <t>IOPAD_X1Y133</t>
  </si>
  <si>
    <t>PS_DDR_RAS_B_502</t>
  </si>
  <si>
    <t>Average Trace</t>
  </si>
  <si>
    <t>Tolerance</t>
  </si>
  <si>
    <t>PS_DDR_A12_502</t>
  </si>
  <si>
    <t>Propagation in outer layers (ps/inch):</t>
  </si>
  <si>
    <t>Propagation in inner layers (ps/inch):</t>
  </si>
  <si>
    <t>Signal name</t>
  </si>
  <si>
    <t>Total propagation</t>
  </si>
  <si>
    <t>Pad delay (ps)</t>
  </si>
  <si>
    <t>Outer layer (mil)</t>
  </si>
  <si>
    <t>Inner layer and vias (mil)</t>
  </si>
  <si>
    <t>Delta:</t>
  </si>
  <si>
    <t>Min</t>
  </si>
  <si>
    <t>Max</t>
  </si>
  <si>
    <t>Route?</t>
  </si>
  <si>
    <t>Outer layer again (mil)</t>
  </si>
  <si>
    <t>Routed delta:</t>
  </si>
  <si>
    <t>Routed</t>
  </si>
  <si>
    <t>Not routed</t>
  </si>
  <si>
    <t>Goals:</t>
  </si>
  <si>
    <t>DQ/DM to DQS skew:</t>
  </si>
  <si>
    <t>Address to CK:</t>
  </si>
  <si>
    <t>ps</t>
  </si>
  <si>
    <t>CK equal or longer than DQS</t>
  </si>
  <si>
    <t>1600Mbs for 1033Mbs Zynq</t>
  </si>
  <si>
    <t>(UG933)</t>
  </si>
  <si>
    <t>Via set 1</t>
  </si>
  <si>
    <t>Via set 2</t>
  </si>
  <si>
    <t>Avg:</t>
  </si>
  <si>
    <t>Avr CK relation</t>
  </si>
  <si>
    <t>Needed length (mil)</t>
  </si>
  <si>
    <t>ps/mil in outer layer:</t>
  </si>
  <si>
    <t>ps/mil in inner layer:</t>
  </si>
  <si>
    <t>Certainty on limit:</t>
  </si>
  <si>
    <t>Clock delta:</t>
  </si>
  <si>
    <t>Average clock propagation: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</si>
</sst>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3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164" fontId="0" fillId="0" borderId="0" xfId="0" applyNumberFormat="1"/>
    <xf numFmtId="0" fontId="16" fillId="0" borderId="0" xfId="0" applyFont="1"/>
    <xf numFmtId="0" fontId="16" fillId="0" borderId="10" xfId="0" applyFont="1" applyBorder="1"/>
    <xf numFmtId="0" fontId="0" fillId="0" borderId="10" xfId="0" applyBorder="1"/>
    <xf numFmtId="164" fontId="16" fillId="0" borderId="0" xfId="0" applyNumberFormat="1" applyFont="1"/>
    <xf numFmtId="0" fontId="0" fillId="0" borderId="0" xfId="0" applyFont="1"/>
    <xf numFmtId="164" fontId="0" fillId="0" borderId="0" xfId="0" applyNumberFormat="1" applyFont="1"/>
    <xf numFmtId="0" fontId="16" fillId="0" borderId="0" xfId="0" applyFont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7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"/>
  <sheetViews>
    <sheetView workbookViewId="0">
      <selection activeCell="D7" sqref="D7:D17"/>
    </sheetView>
  </sheetViews>
  <sheetFormatPr defaultRowHeight="14.4" x14ac:dyDescent="0.3"/>
  <cols>
    <col min="4" max="4" width="32.88671875" customWidth="1"/>
  </cols>
  <sheetData>
    <row r="1" spans="1:10" x14ac:dyDescent="0.3">
      <c r="A1" t="s">
        <v>0</v>
      </c>
      <c r="F1" t="s">
        <v>155</v>
      </c>
      <c r="J1">
        <v>148.267</v>
      </c>
    </row>
    <row r="2" spans="1:10" x14ac:dyDescent="0.3">
      <c r="A2" t="s">
        <v>1</v>
      </c>
      <c r="F2" t="s">
        <v>156</v>
      </c>
      <c r="J2">
        <v>164.94300000000001</v>
      </c>
    </row>
    <row r="3" spans="1:10" x14ac:dyDescent="0.3">
      <c r="A3" t="s">
        <v>2</v>
      </c>
    </row>
    <row r="5" spans="1:10" x14ac:dyDescent="0.3">
      <c r="A5" t="s">
        <v>3</v>
      </c>
      <c r="B5" t="s">
        <v>4</v>
      </c>
      <c r="C5" t="s">
        <v>5</v>
      </c>
      <c r="D5" t="s">
        <v>6</v>
      </c>
      <c r="E5" t="s">
        <v>7</v>
      </c>
      <c r="F5" t="s">
        <v>8</v>
      </c>
      <c r="G5" t="s">
        <v>152</v>
      </c>
      <c r="H5" t="s">
        <v>153</v>
      </c>
    </row>
    <row r="6" spans="1:10" s="1" customFormat="1" x14ac:dyDescent="0.3">
      <c r="B6" s="1" t="s">
        <v>9</v>
      </c>
      <c r="C6" s="1" t="s">
        <v>10</v>
      </c>
      <c r="D6" s="1" t="s">
        <v>11</v>
      </c>
      <c r="E6" s="1">
        <v>35.933</v>
      </c>
      <c r="F6" s="1">
        <v>36.293999999999997</v>
      </c>
      <c r="G6" s="1">
        <f>AVERAGE(E6:F6)</f>
        <v>36.113500000000002</v>
      </c>
      <c r="H6" s="1">
        <f>F6-E6</f>
        <v>0.3609999999999971</v>
      </c>
    </row>
    <row r="7" spans="1:10" s="3" customFormat="1" x14ac:dyDescent="0.3">
      <c r="B7" s="3" t="s">
        <v>12</v>
      </c>
      <c r="C7" s="3" t="s">
        <v>13</v>
      </c>
      <c r="D7" s="3" t="s">
        <v>14</v>
      </c>
      <c r="E7" s="3">
        <v>65.363</v>
      </c>
      <c r="F7" s="3">
        <v>66.02</v>
      </c>
      <c r="G7" s="3">
        <f t="shared" ref="G7:G53" si="0">AVERAGE(E7:F7)</f>
        <v>65.691499999999991</v>
      </c>
      <c r="H7" s="3">
        <f t="shared" ref="H7:H53" si="1">F7-E7</f>
        <v>0.65699999999999648</v>
      </c>
    </row>
    <row r="8" spans="1:10" s="3" customFormat="1" x14ac:dyDescent="0.3">
      <c r="B8" s="3" t="s">
        <v>15</v>
      </c>
      <c r="C8" s="3" t="s">
        <v>16</v>
      </c>
      <c r="D8" s="3" t="s">
        <v>17</v>
      </c>
      <c r="E8" s="3">
        <v>67.741</v>
      </c>
      <c r="F8" s="3">
        <v>68.421999999999997</v>
      </c>
      <c r="G8" s="3">
        <f t="shared" si="0"/>
        <v>68.081500000000005</v>
      </c>
      <c r="H8" s="3">
        <f t="shared" si="1"/>
        <v>0.68099999999999739</v>
      </c>
    </row>
    <row r="9" spans="1:10" s="3" customFormat="1" x14ac:dyDescent="0.3">
      <c r="B9" s="3" t="s">
        <v>18</v>
      </c>
      <c r="C9" s="3" t="s">
        <v>19</v>
      </c>
      <c r="D9" s="3" t="s">
        <v>20</v>
      </c>
      <c r="E9" s="3">
        <v>67.272000000000006</v>
      </c>
      <c r="F9" s="3">
        <v>67.948999999999998</v>
      </c>
      <c r="G9" s="3">
        <f t="shared" si="0"/>
        <v>67.610500000000002</v>
      </c>
      <c r="H9" s="3">
        <f t="shared" si="1"/>
        <v>0.6769999999999925</v>
      </c>
    </row>
    <row r="10" spans="1:10" s="3" customFormat="1" x14ac:dyDescent="0.3">
      <c r="B10" s="3" t="s">
        <v>21</v>
      </c>
      <c r="C10" s="3" t="s">
        <v>22</v>
      </c>
      <c r="D10" s="3" t="s">
        <v>23</v>
      </c>
      <c r="E10" s="3">
        <v>59.3</v>
      </c>
      <c r="F10" s="3">
        <v>59.896000000000001</v>
      </c>
      <c r="G10" s="3">
        <f t="shared" si="0"/>
        <v>59.597999999999999</v>
      </c>
      <c r="H10" s="3">
        <f t="shared" si="1"/>
        <v>0.59600000000000364</v>
      </c>
    </row>
    <row r="11" spans="1:10" s="3" customFormat="1" x14ac:dyDescent="0.3">
      <c r="B11" s="3" t="s">
        <v>24</v>
      </c>
      <c r="C11" s="3" t="s">
        <v>25</v>
      </c>
      <c r="D11" s="3" t="s">
        <v>26</v>
      </c>
      <c r="E11" s="3">
        <v>74.037000000000006</v>
      </c>
      <c r="F11" s="3">
        <v>74.781000000000006</v>
      </c>
      <c r="G11" s="3">
        <f t="shared" si="0"/>
        <v>74.409000000000006</v>
      </c>
      <c r="H11" s="3">
        <f t="shared" si="1"/>
        <v>0.74399999999999977</v>
      </c>
    </row>
    <row r="12" spans="1:10" s="3" customFormat="1" x14ac:dyDescent="0.3">
      <c r="B12" s="3" t="s">
        <v>27</v>
      </c>
      <c r="C12" s="3" t="s">
        <v>28</v>
      </c>
      <c r="D12" s="3" t="s">
        <v>29</v>
      </c>
      <c r="E12" s="3">
        <v>68.926000000000002</v>
      </c>
      <c r="F12" s="3">
        <v>69.617999999999995</v>
      </c>
      <c r="G12" s="3">
        <f t="shared" si="0"/>
        <v>69.271999999999991</v>
      </c>
      <c r="H12" s="3">
        <f t="shared" si="1"/>
        <v>0.69199999999999307</v>
      </c>
    </row>
    <row r="13" spans="1:10" s="3" customFormat="1" x14ac:dyDescent="0.3">
      <c r="B13" s="3" t="s">
        <v>30</v>
      </c>
      <c r="C13" s="3" t="s">
        <v>31</v>
      </c>
      <c r="D13" s="3" t="s">
        <v>32</v>
      </c>
      <c r="E13" s="3">
        <v>67.326999999999998</v>
      </c>
      <c r="F13" s="3">
        <v>68.004000000000005</v>
      </c>
      <c r="G13" s="3">
        <f t="shared" si="0"/>
        <v>67.665500000000009</v>
      </c>
      <c r="H13" s="3">
        <f t="shared" si="1"/>
        <v>0.67700000000000671</v>
      </c>
    </row>
    <row r="14" spans="1:10" s="3" customFormat="1" x14ac:dyDescent="0.3">
      <c r="B14" s="3" t="s">
        <v>33</v>
      </c>
      <c r="C14" s="3" t="s">
        <v>34</v>
      </c>
      <c r="D14" s="3" t="s">
        <v>35</v>
      </c>
      <c r="E14" s="3">
        <v>71.162999999999997</v>
      </c>
      <c r="F14" s="3">
        <v>71.878</v>
      </c>
      <c r="G14" s="3">
        <f t="shared" si="0"/>
        <v>71.520499999999998</v>
      </c>
      <c r="H14" s="3">
        <f t="shared" si="1"/>
        <v>0.71500000000000341</v>
      </c>
    </row>
    <row r="15" spans="1:10" s="3" customFormat="1" x14ac:dyDescent="0.3">
      <c r="B15" s="3" t="s">
        <v>36</v>
      </c>
      <c r="C15" s="3" t="s">
        <v>37</v>
      </c>
      <c r="D15" s="3" t="s">
        <v>38</v>
      </c>
      <c r="E15" s="3">
        <v>64.024000000000001</v>
      </c>
      <c r="F15" s="3">
        <v>64.667000000000002</v>
      </c>
      <c r="G15" s="3">
        <f t="shared" si="0"/>
        <v>64.345500000000001</v>
      </c>
      <c r="H15" s="3">
        <f t="shared" si="1"/>
        <v>0.64300000000000068</v>
      </c>
    </row>
    <row r="16" spans="1:10" s="3" customFormat="1" x14ac:dyDescent="0.3">
      <c r="B16" s="3" t="s">
        <v>39</v>
      </c>
      <c r="C16" s="3" t="s">
        <v>40</v>
      </c>
      <c r="D16" s="3" t="s">
        <v>41</v>
      </c>
      <c r="E16" s="3">
        <v>56.463000000000001</v>
      </c>
      <c r="F16" s="3">
        <v>57.03</v>
      </c>
      <c r="G16" s="3">
        <f t="shared" si="0"/>
        <v>56.746499999999997</v>
      </c>
      <c r="H16" s="3">
        <f t="shared" si="1"/>
        <v>0.56700000000000017</v>
      </c>
    </row>
    <row r="17" spans="2:8" s="3" customFormat="1" x14ac:dyDescent="0.3">
      <c r="B17" s="3" t="s">
        <v>42</v>
      </c>
      <c r="C17" s="3" t="s">
        <v>43</v>
      </c>
      <c r="D17" s="3" t="s">
        <v>44</v>
      </c>
      <c r="E17" s="3">
        <v>57.902999999999999</v>
      </c>
      <c r="F17" s="3">
        <v>58.484999999999999</v>
      </c>
      <c r="G17" s="3">
        <f t="shared" si="0"/>
        <v>58.194000000000003</v>
      </c>
      <c r="H17" s="3">
        <f t="shared" si="1"/>
        <v>0.58200000000000074</v>
      </c>
    </row>
    <row r="18" spans="2:8" s="2" customFormat="1" x14ac:dyDescent="0.3">
      <c r="B18" s="2" t="s">
        <v>45</v>
      </c>
      <c r="C18" s="2" t="s">
        <v>46</v>
      </c>
      <c r="D18" s="2" t="s">
        <v>47</v>
      </c>
      <c r="E18" s="2">
        <v>59.383000000000003</v>
      </c>
      <c r="F18" s="2">
        <v>59.978999999999999</v>
      </c>
      <c r="G18" s="2">
        <f t="shared" si="0"/>
        <v>59.680999999999997</v>
      </c>
      <c r="H18" s="2">
        <f t="shared" si="1"/>
        <v>0.59599999999999653</v>
      </c>
    </row>
    <row r="19" spans="2:8" s="2" customFormat="1" x14ac:dyDescent="0.3">
      <c r="B19" s="2" t="s">
        <v>48</v>
      </c>
      <c r="C19" s="2" t="s">
        <v>49</v>
      </c>
      <c r="D19" s="2" t="s">
        <v>50</v>
      </c>
      <c r="E19" s="2">
        <v>56.932000000000002</v>
      </c>
      <c r="F19" s="2">
        <v>57.503999999999998</v>
      </c>
      <c r="G19" s="2">
        <f t="shared" si="0"/>
        <v>57.218000000000004</v>
      </c>
      <c r="H19" s="2">
        <f t="shared" si="1"/>
        <v>0.57199999999999562</v>
      </c>
    </row>
    <row r="20" spans="2:8" s="2" customFormat="1" x14ac:dyDescent="0.3">
      <c r="B20" s="2" t="s">
        <v>51</v>
      </c>
      <c r="C20" s="2" t="s">
        <v>52</v>
      </c>
      <c r="D20" s="2" t="s">
        <v>53</v>
      </c>
      <c r="E20" s="2">
        <v>75.028999999999996</v>
      </c>
      <c r="F20" s="2">
        <v>75.783000000000001</v>
      </c>
      <c r="G20" s="2">
        <f t="shared" si="0"/>
        <v>75.406000000000006</v>
      </c>
      <c r="H20" s="2">
        <f t="shared" si="1"/>
        <v>0.75400000000000489</v>
      </c>
    </row>
    <row r="21" spans="2:8" s="2" customFormat="1" x14ac:dyDescent="0.3">
      <c r="B21" s="2" t="s">
        <v>54</v>
      </c>
      <c r="C21" s="2" t="s">
        <v>55</v>
      </c>
      <c r="D21" s="2" t="s">
        <v>56</v>
      </c>
      <c r="E21" s="2">
        <v>71.260000000000005</v>
      </c>
      <c r="F21" s="2">
        <v>71.975999999999999</v>
      </c>
      <c r="G21" s="2">
        <f t="shared" si="0"/>
        <v>71.617999999999995</v>
      </c>
      <c r="H21" s="2">
        <f t="shared" si="1"/>
        <v>0.71599999999999397</v>
      </c>
    </row>
    <row r="22" spans="2:8" s="2" customFormat="1" x14ac:dyDescent="0.3">
      <c r="B22" s="2" t="s">
        <v>57</v>
      </c>
      <c r="C22" s="2" t="s">
        <v>58</v>
      </c>
      <c r="D22" s="2" t="s">
        <v>59</v>
      </c>
      <c r="E22" s="2">
        <v>58.792999999999999</v>
      </c>
      <c r="F22" s="2">
        <v>59.384</v>
      </c>
      <c r="G22" s="2">
        <f t="shared" si="0"/>
        <v>59.088499999999996</v>
      </c>
      <c r="H22" s="2">
        <f t="shared" si="1"/>
        <v>0.59100000000000108</v>
      </c>
    </row>
    <row r="23" spans="2:8" s="2" customFormat="1" x14ac:dyDescent="0.3">
      <c r="B23" s="2" t="s">
        <v>60</v>
      </c>
      <c r="C23" s="2" t="s">
        <v>61</v>
      </c>
      <c r="D23" s="2" t="s">
        <v>62</v>
      </c>
      <c r="E23" s="2">
        <v>69.456000000000003</v>
      </c>
      <c r="F23" s="2">
        <v>70.153999999999996</v>
      </c>
      <c r="G23" s="2">
        <f t="shared" si="0"/>
        <v>69.805000000000007</v>
      </c>
      <c r="H23" s="2">
        <f t="shared" si="1"/>
        <v>0.69799999999999329</v>
      </c>
    </row>
    <row r="24" spans="2:8" s="2" customFormat="1" x14ac:dyDescent="0.3">
      <c r="B24" s="2" t="s">
        <v>63</v>
      </c>
      <c r="C24" s="2" t="s">
        <v>64</v>
      </c>
      <c r="D24" s="2" t="s">
        <v>65</v>
      </c>
      <c r="E24" s="2">
        <v>71.992000000000004</v>
      </c>
      <c r="F24" s="2">
        <v>72.715999999999994</v>
      </c>
      <c r="G24" s="2">
        <f t="shared" si="0"/>
        <v>72.353999999999999</v>
      </c>
      <c r="H24" s="2">
        <f t="shared" si="1"/>
        <v>0.72399999999998954</v>
      </c>
    </row>
    <row r="25" spans="2:8" s="2" customFormat="1" x14ac:dyDescent="0.3">
      <c r="B25" s="2" t="s">
        <v>66</v>
      </c>
      <c r="C25" s="2" t="s">
        <v>67</v>
      </c>
      <c r="D25" s="2" t="s">
        <v>68</v>
      </c>
      <c r="E25" s="2">
        <v>63.802999999999997</v>
      </c>
      <c r="F25" s="2">
        <v>64.444000000000003</v>
      </c>
      <c r="G25" s="2">
        <f t="shared" si="0"/>
        <v>64.123500000000007</v>
      </c>
      <c r="H25" s="2">
        <f t="shared" si="1"/>
        <v>0.64100000000000534</v>
      </c>
    </row>
    <row r="26" spans="2:8" s="2" customFormat="1" x14ac:dyDescent="0.3">
      <c r="B26" s="2" t="s">
        <v>69</v>
      </c>
      <c r="C26" s="2" t="s">
        <v>70</v>
      </c>
      <c r="D26" s="2" t="s">
        <v>71</v>
      </c>
      <c r="E26" s="2">
        <v>59.174999999999997</v>
      </c>
      <c r="F26" s="2">
        <v>59.77</v>
      </c>
      <c r="G26" s="2">
        <f t="shared" si="0"/>
        <v>59.472499999999997</v>
      </c>
      <c r="H26" s="2">
        <f t="shared" si="1"/>
        <v>0.59500000000000597</v>
      </c>
    </row>
    <row r="27" spans="2:8" s="2" customFormat="1" x14ac:dyDescent="0.3">
      <c r="B27" s="2" t="s">
        <v>72</v>
      </c>
      <c r="C27" s="2" t="s">
        <v>73</v>
      </c>
      <c r="D27" s="2" t="s">
        <v>74</v>
      </c>
      <c r="E27" s="2">
        <v>51.588999999999999</v>
      </c>
      <c r="F27" s="2">
        <v>52.107999999999997</v>
      </c>
      <c r="G27" s="2">
        <f t="shared" si="0"/>
        <v>51.848500000000001</v>
      </c>
      <c r="H27" s="2">
        <f t="shared" si="1"/>
        <v>0.51899999999999835</v>
      </c>
    </row>
    <row r="28" spans="2:8" s="2" customFormat="1" x14ac:dyDescent="0.3">
      <c r="B28" s="2" t="s">
        <v>75</v>
      </c>
      <c r="C28" s="2" t="s">
        <v>76</v>
      </c>
      <c r="D28" s="2" t="s">
        <v>77</v>
      </c>
      <c r="E28" s="2">
        <v>67.040999999999997</v>
      </c>
      <c r="F28" s="2">
        <v>67.715000000000003</v>
      </c>
      <c r="G28" s="2">
        <f t="shared" si="0"/>
        <v>67.378</v>
      </c>
      <c r="H28" s="2">
        <f t="shared" si="1"/>
        <v>0.67400000000000659</v>
      </c>
    </row>
    <row r="29" spans="2:8" s="1" customFormat="1" x14ac:dyDescent="0.3">
      <c r="B29" s="1" t="s">
        <v>78</v>
      </c>
      <c r="C29" s="1" t="s">
        <v>79</v>
      </c>
      <c r="D29" s="1" t="s">
        <v>80</v>
      </c>
      <c r="E29" s="1">
        <v>70.849999999999994</v>
      </c>
      <c r="F29" s="1">
        <v>71.561999999999998</v>
      </c>
      <c r="G29" s="1">
        <f t="shared" si="0"/>
        <v>71.205999999999989</v>
      </c>
      <c r="H29" s="1">
        <f t="shared" si="1"/>
        <v>0.7120000000000033</v>
      </c>
    </row>
    <row r="30" spans="2:8" s="1" customFormat="1" x14ac:dyDescent="0.3">
      <c r="B30" s="1" t="s">
        <v>81</v>
      </c>
      <c r="C30" s="1" t="s">
        <v>82</v>
      </c>
      <c r="D30" s="1" t="s">
        <v>154</v>
      </c>
      <c r="E30" s="1">
        <v>51.003</v>
      </c>
      <c r="F30" s="1">
        <v>51.515999999999998</v>
      </c>
      <c r="G30" s="1">
        <f t="shared" si="0"/>
        <v>51.259500000000003</v>
      </c>
      <c r="H30" s="1">
        <f t="shared" si="1"/>
        <v>0.51299999999999812</v>
      </c>
    </row>
    <row r="31" spans="2:8" s="1" customFormat="1" x14ac:dyDescent="0.3">
      <c r="B31" s="1" t="s">
        <v>83</v>
      </c>
      <c r="C31" s="1" t="s">
        <v>84</v>
      </c>
      <c r="D31" s="1" t="s">
        <v>85</v>
      </c>
      <c r="E31" s="1">
        <v>51.905000000000001</v>
      </c>
      <c r="F31" s="1">
        <v>52.427</v>
      </c>
      <c r="G31" s="1">
        <f t="shared" si="0"/>
        <v>52.165999999999997</v>
      </c>
      <c r="H31" s="1">
        <f t="shared" si="1"/>
        <v>0.52199999999999847</v>
      </c>
    </row>
    <row r="32" spans="2:8" s="1" customFormat="1" x14ac:dyDescent="0.3">
      <c r="B32" s="1" t="s">
        <v>86</v>
      </c>
      <c r="C32" s="1" t="s">
        <v>87</v>
      </c>
      <c r="D32" s="1" t="s">
        <v>88</v>
      </c>
      <c r="E32" s="1">
        <v>43.62</v>
      </c>
      <c r="F32" s="1">
        <v>44.058</v>
      </c>
      <c r="G32" s="1">
        <f t="shared" si="0"/>
        <v>43.838999999999999</v>
      </c>
      <c r="H32" s="1">
        <f t="shared" si="1"/>
        <v>0.43800000000000239</v>
      </c>
    </row>
    <row r="33" spans="2:8" s="1" customFormat="1" x14ac:dyDescent="0.3">
      <c r="B33" s="1" t="s">
        <v>89</v>
      </c>
      <c r="C33" s="1" t="s">
        <v>90</v>
      </c>
      <c r="D33" s="1" t="s">
        <v>91</v>
      </c>
      <c r="E33" s="1">
        <v>53.411000000000001</v>
      </c>
      <c r="F33" s="1">
        <v>53.947000000000003</v>
      </c>
      <c r="G33" s="1">
        <f t="shared" si="0"/>
        <v>53.679000000000002</v>
      </c>
      <c r="H33" s="1">
        <f t="shared" si="1"/>
        <v>0.53600000000000136</v>
      </c>
    </row>
    <row r="34" spans="2:8" s="1" customFormat="1" x14ac:dyDescent="0.3">
      <c r="B34" s="1" t="s">
        <v>92</v>
      </c>
      <c r="C34" s="1" t="s">
        <v>93</v>
      </c>
      <c r="D34" s="1" t="s">
        <v>94</v>
      </c>
      <c r="E34" s="1">
        <v>50.284999999999997</v>
      </c>
      <c r="F34" s="1">
        <v>50.79</v>
      </c>
      <c r="G34" s="1">
        <f t="shared" si="0"/>
        <v>50.537499999999994</v>
      </c>
      <c r="H34" s="1">
        <f t="shared" si="1"/>
        <v>0.50500000000000256</v>
      </c>
    </row>
    <row r="35" spans="2:8" s="1" customFormat="1" x14ac:dyDescent="0.3">
      <c r="B35" s="1" t="s">
        <v>95</v>
      </c>
      <c r="C35" s="1" t="s">
        <v>96</v>
      </c>
      <c r="D35" s="1" t="s">
        <v>97</v>
      </c>
      <c r="E35" s="1">
        <v>45.28</v>
      </c>
      <c r="F35" s="1">
        <v>45.734999999999999</v>
      </c>
      <c r="G35" s="1">
        <f t="shared" si="0"/>
        <v>45.5075</v>
      </c>
      <c r="H35" s="1">
        <f t="shared" si="1"/>
        <v>0.45499999999999829</v>
      </c>
    </row>
    <row r="36" spans="2:8" s="1" customFormat="1" x14ac:dyDescent="0.3">
      <c r="B36" s="1" t="s">
        <v>98</v>
      </c>
      <c r="C36" s="1" t="s">
        <v>99</v>
      </c>
      <c r="D36" s="1" t="s">
        <v>100</v>
      </c>
      <c r="E36" s="1">
        <v>50.293999999999997</v>
      </c>
      <c r="F36" s="1">
        <v>50.798999999999999</v>
      </c>
      <c r="G36" s="1">
        <f t="shared" si="0"/>
        <v>50.546499999999995</v>
      </c>
      <c r="H36" s="1">
        <f t="shared" si="1"/>
        <v>0.50500000000000256</v>
      </c>
    </row>
    <row r="37" spans="2:8" s="1" customFormat="1" x14ac:dyDescent="0.3">
      <c r="B37" s="1" t="s">
        <v>101</v>
      </c>
      <c r="C37" s="1" t="s">
        <v>102</v>
      </c>
      <c r="D37" s="1" t="s">
        <v>103</v>
      </c>
      <c r="E37" s="1">
        <v>48.188000000000002</v>
      </c>
      <c r="F37" s="1">
        <v>48.673000000000002</v>
      </c>
      <c r="G37" s="1">
        <f t="shared" si="0"/>
        <v>48.430500000000002</v>
      </c>
      <c r="H37" s="1">
        <f t="shared" si="1"/>
        <v>0.48499999999999943</v>
      </c>
    </row>
    <row r="38" spans="2:8" s="1" customFormat="1" x14ac:dyDescent="0.3">
      <c r="B38" s="1" t="s">
        <v>104</v>
      </c>
      <c r="C38" s="1" t="s">
        <v>105</v>
      </c>
      <c r="D38" s="1" t="s">
        <v>106</v>
      </c>
      <c r="E38" s="1">
        <v>58.87</v>
      </c>
      <c r="F38" s="1">
        <v>59.462000000000003</v>
      </c>
      <c r="G38" s="1">
        <f t="shared" si="0"/>
        <v>59.165999999999997</v>
      </c>
      <c r="H38" s="1">
        <f t="shared" si="1"/>
        <v>0.59200000000000585</v>
      </c>
    </row>
    <row r="39" spans="2:8" s="1" customFormat="1" x14ac:dyDescent="0.3">
      <c r="B39" s="1" t="s">
        <v>107</v>
      </c>
      <c r="C39" s="1" t="s">
        <v>108</v>
      </c>
      <c r="D39" s="1" t="s">
        <v>109</v>
      </c>
      <c r="E39" s="1">
        <v>42.898000000000003</v>
      </c>
      <c r="F39" s="1">
        <v>43.329000000000001</v>
      </c>
      <c r="G39" s="1">
        <f t="shared" si="0"/>
        <v>43.113500000000002</v>
      </c>
      <c r="H39" s="1">
        <f t="shared" si="1"/>
        <v>0.43099999999999739</v>
      </c>
    </row>
    <row r="40" spans="2:8" s="4" customFormat="1" x14ac:dyDescent="0.3">
      <c r="B40" s="4" t="s">
        <v>110</v>
      </c>
      <c r="C40" s="4" t="s">
        <v>111</v>
      </c>
      <c r="D40" s="4" t="s">
        <v>112</v>
      </c>
      <c r="E40" s="4">
        <v>62.216000000000001</v>
      </c>
      <c r="F40" s="4">
        <v>62.841000000000001</v>
      </c>
      <c r="G40" s="4">
        <f t="shared" si="0"/>
        <v>62.528500000000001</v>
      </c>
      <c r="H40" s="4">
        <f t="shared" si="1"/>
        <v>0.625</v>
      </c>
    </row>
    <row r="41" spans="2:8" s="4" customFormat="1" x14ac:dyDescent="0.3">
      <c r="B41" s="4" t="s">
        <v>113</v>
      </c>
      <c r="C41" s="4" t="s">
        <v>114</v>
      </c>
      <c r="D41" s="4" t="s">
        <v>115</v>
      </c>
      <c r="E41" s="4">
        <v>59.34</v>
      </c>
      <c r="F41" s="4">
        <v>59.936</v>
      </c>
      <c r="G41" s="4">
        <f t="shared" si="0"/>
        <v>59.638000000000005</v>
      </c>
      <c r="H41" s="4">
        <f t="shared" si="1"/>
        <v>0.59599999999999653</v>
      </c>
    </row>
    <row r="42" spans="2:8" s="1" customFormat="1" x14ac:dyDescent="0.3">
      <c r="B42" s="1" t="s">
        <v>116</v>
      </c>
      <c r="C42" s="1" t="s">
        <v>117</v>
      </c>
      <c r="D42" s="1" t="s">
        <v>118</v>
      </c>
      <c r="E42" s="1">
        <v>42.061</v>
      </c>
      <c r="F42" s="1">
        <v>42.484000000000002</v>
      </c>
      <c r="G42" s="1">
        <f t="shared" si="0"/>
        <v>42.272500000000001</v>
      </c>
      <c r="H42" s="1">
        <f t="shared" si="1"/>
        <v>0.42300000000000182</v>
      </c>
    </row>
    <row r="43" spans="2:8" s="1" customFormat="1" x14ac:dyDescent="0.3">
      <c r="B43" s="1" t="s">
        <v>119</v>
      </c>
      <c r="C43" s="1" t="s">
        <v>120</v>
      </c>
      <c r="D43" s="1" t="s">
        <v>121</v>
      </c>
      <c r="E43" s="1">
        <v>46.895000000000003</v>
      </c>
      <c r="F43" s="1">
        <v>47.366</v>
      </c>
      <c r="G43" s="1">
        <f t="shared" si="0"/>
        <v>47.130499999999998</v>
      </c>
      <c r="H43" s="1">
        <f t="shared" si="1"/>
        <v>0.47099999999999653</v>
      </c>
    </row>
    <row r="44" spans="2:8" s="1" customFormat="1" x14ac:dyDescent="0.3">
      <c r="B44" s="1" t="s">
        <v>122</v>
      </c>
      <c r="C44" s="1" t="s">
        <v>123</v>
      </c>
      <c r="D44" s="1" t="s">
        <v>124</v>
      </c>
      <c r="E44" s="1">
        <v>44.460999999999999</v>
      </c>
      <c r="F44" s="1">
        <v>44.908000000000001</v>
      </c>
      <c r="G44" s="1">
        <f t="shared" si="0"/>
        <v>44.6845</v>
      </c>
      <c r="H44" s="1">
        <f t="shared" si="1"/>
        <v>0.44700000000000273</v>
      </c>
    </row>
    <row r="45" spans="2:8" s="1" customFormat="1" x14ac:dyDescent="0.3">
      <c r="B45" s="1" t="s">
        <v>125</v>
      </c>
      <c r="C45" s="1" t="s">
        <v>126</v>
      </c>
      <c r="D45" s="1" t="s">
        <v>127</v>
      </c>
      <c r="E45" s="1">
        <v>50.935000000000002</v>
      </c>
      <c r="F45" s="1">
        <v>51.447000000000003</v>
      </c>
      <c r="G45" s="1">
        <f t="shared" si="0"/>
        <v>51.191000000000003</v>
      </c>
      <c r="H45" s="1">
        <f t="shared" si="1"/>
        <v>0.51200000000000045</v>
      </c>
    </row>
    <row r="46" spans="2:8" s="1" customFormat="1" x14ac:dyDescent="0.3">
      <c r="B46" s="1" t="s">
        <v>128</v>
      </c>
      <c r="C46" s="1" t="s">
        <v>129</v>
      </c>
      <c r="D46" s="1" t="s">
        <v>130</v>
      </c>
      <c r="E46" s="1">
        <v>60.451999999999998</v>
      </c>
      <c r="F46" s="1">
        <v>61.058999999999997</v>
      </c>
      <c r="G46" s="1">
        <f t="shared" si="0"/>
        <v>60.755499999999998</v>
      </c>
      <c r="H46" s="1">
        <f t="shared" si="1"/>
        <v>0.60699999999999932</v>
      </c>
    </row>
    <row r="47" spans="2:8" s="1" customFormat="1" x14ac:dyDescent="0.3">
      <c r="B47" s="1" t="s">
        <v>131</v>
      </c>
      <c r="C47" s="1" t="s">
        <v>132</v>
      </c>
      <c r="D47" s="1" t="s">
        <v>133</v>
      </c>
      <c r="E47" s="1">
        <v>49.067999999999998</v>
      </c>
      <c r="F47" s="1">
        <v>49.561</v>
      </c>
      <c r="G47" s="1">
        <f t="shared" si="0"/>
        <v>49.314499999999995</v>
      </c>
      <c r="H47" s="1">
        <f t="shared" si="1"/>
        <v>0.4930000000000021</v>
      </c>
    </row>
    <row r="48" spans="2:8" s="1" customFormat="1" x14ac:dyDescent="0.3">
      <c r="B48" s="1" t="s">
        <v>134</v>
      </c>
      <c r="C48" s="1" t="s">
        <v>135</v>
      </c>
      <c r="D48" s="1" t="s">
        <v>136</v>
      </c>
      <c r="E48" s="1">
        <v>64.591999999999999</v>
      </c>
      <c r="F48" s="1">
        <v>65.241</v>
      </c>
      <c r="G48" s="1">
        <f t="shared" si="0"/>
        <v>64.916499999999999</v>
      </c>
      <c r="H48" s="1">
        <f t="shared" si="1"/>
        <v>0.64900000000000091</v>
      </c>
    </row>
    <row r="49" spans="2:8" s="1" customFormat="1" x14ac:dyDescent="0.3">
      <c r="B49" s="1" t="s">
        <v>137</v>
      </c>
      <c r="C49" s="1" t="s">
        <v>138</v>
      </c>
      <c r="D49" s="1" t="s">
        <v>139</v>
      </c>
      <c r="E49" s="1">
        <v>80.876999999999995</v>
      </c>
      <c r="F49" s="1">
        <v>81.69</v>
      </c>
      <c r="G49" s="1">
        <f t="shared" si="0"/>
        <v>81.283500000000004</v>
      </c>
      <c r="H49" s="1">
        <f t="shared" si="1"/>
        <v>0.81300000000000239</v>
      </c>
    </row>
    <row r="50" spans="2:8" s="1" customFormat="1" x14ac:dyDescent="0.3">
      <c r="B50" s="1" t="s">
        <v>140</v>
      </c>
      <c r="C50" s="1" t="s">
        <v>141</v>
      </c>
      <c r="D50" s="1" t="s">
        <v>142</v>
      </c>
      <c r="E50" s="1">
        <v>122.913</v>
      </c>
      <c r="F50" s="1">
        <v>124.149</v>
      </c>
      <c r="G50" s="1">
        <f t="shared" si="0"/>
        <v>123.53100000000001</v>
      </c>
      <c r="H50" s="1">
        <f t="shared" si="1"/>
        <v>1.2360000000000042</v>
      </c>
    </row>
    <row r="51" spans="2:8" s="1" customFormat="1" x14ac:dyDescent="0.3">
      <c r="B51" s="1" t="s">
        <v>143</v>
      </c>
      <c r="C51" s="1" t="s">
        <v>144</v>
      </c>
      <c r="D51" s="1" t="s">
        <v>145</v>
      </c>
      <c r="E51" s="1">
        <v>107.729</v>
      </c>
      <c r="F51" s="1">
        <v>108.81100000000001</v>
      </c>
      <c r="G51" s="1">
        <f t="shared" si="0"/>
        <v>108.27000000000001</v>
      </c>
      <c r="H51" s="1">
        <f t="shared" si="1"/>
        <v>1.0820000000000078</v>
      </c>
    </row>
    <row r="52" spans="2:8" s="1" customFormat="1" x14ac:dyDescent="0.3">
      <c r="B52" s="1" t="s">
        <v>146</v>
      </c>
      <c r="C52" s="1" t="s">
        <v>147</v>
      </c>
      <c r="D52" s="1" t="s">
        <v>148</v>
      </c>
      <c r="E52" s="1">
        <v>49.606000000000002</v>
      </c>
      <c r="F52" s="1">
        <v>50.103999999999999</v>
      </c>
      <c r="G52" s="1">
        <f t="shared" si="0"/>
        <v>49.855000000000004</v>
      </c>
      <c r="H52" s="1">
        <f t="shared" si="1"/>
        <v>0.49799999999999756</v>
      </c>
    </row>
    <row r="53" spans="2:8" s="1" customFormat="1" x14ac:dyDescent="0.3">
      <c r="B53" s="1" t="s">
        <v>149</v>
      </c>
      <c r="C53" s="1" t="s">
        <v>150</v>
      </c>
      <c r="D53" s="1" t="s">
        <v>151</v>
      </c>
      <c r="E53" s="1">
        <v>81.805999999999997</v>
      </c>
      <c r="F53" s="1">
        <v>82.628</v>
      </c>
      <c r="G53" s="1">
        <f t="shared" si="0"/>
        <v>82.216999999999999</v>
      </c>
      <c r="H53" s="1">
        <f t="shared" si="1"/>
        <v>0.82200000000000273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4"/>
  <sheetViews>
    <sheetView tabSelected="1" topLeftCell="A22" workbookViewId="0">
      <selection activeCell="J46" sqref="J46"/>
    </sheetView>
  </sheetViews>
  <sheetFormatPr defaultRowHeight="14.4" x14ac:dyDescent="0.3"/>
  <cols>
    <col min="1" max="1" width="18.88671875" customWidth="1"/>
    <col min="2" max="2" width="12.44140625" customWidth="1"/>
    <col min="3" max="3" width="13.88671875" customWidth="1"/>
    <col min="4" max="4" width="21.21875" customWidth="1"/>
    <col min="5" max="5" width="23.88671875" customWidth="1"/>
    <col min="6" max="6" width="10.33203125" customWidth="1"/>
    <col min="7" max="7" width="9.33203125" customWidth="1"/>
    <col min="8" max="8" width="14.109375" customWidth="1"/>
    <col min="10" max="10" width="17.33203125" customWidth="1"/>
    <col min="11" max="11" width="13.77734375" customWidth="1"/>
    <col min="12" max="12" width="18.33203125" customWidth="1"/>
    <col min="13" max="13" width="11.6640625" customWidth="1"/>
    <col min="14" max="14" width="8.88671875" style="8"/>
    <col min="16" max="16" width="11" customWidth="1"/>
  </cols>
  <sheetData>
    <row r="1" spans="1:20" s="6" customFormat="1" x14ac:dyDescent="0.3">
      <c r="A1" s="6" t="s">
        <v>157</v>
      </c>
      <c r="B1" s="6" t="s">
        <v>159</v>
      </c>
      <c r="C1" s="6" t="s">
        <v>160</v>
      </c>
      <c r="D1" s="6" t="s">
        <v>161</v>
      </c>
      <c r="E1" s="6" t="s">
        <v>166</v>
      </c>
      <c r="F1" s="6" t="s">
        <v>177</v>
      </c>
      <c r="G1" s="6" t="s">
        <v>178</v>
      </c>
      <c r="H1" s="6" t="s">
        <v>160</v>
      </c>
      <c r="J1" s="6" t="s">
        <v>158</v>
      </c>
      <c r="L1" s="6" t="s">
        <v>182</v>
      </c>
      <c r="M1" s="6">
        <f>io_1!J1/1000</f>
        <v>0.14826699999999998</v>
      </c>
      <c r="N1" s="7" t="s">
        <v>170</v>
      </c>
      <c r="O1" s="6" t="s">
        <v>171</v>
      </c>
      <c r="Q1" s="10">
        <v>10</v>
      </c>
      <c r="R1" s="6" t="s">
        <v>173</v>
      </c>
      <c r="S1" s="6" t="s">
        <v>175</v>
      </c>
    </row>
    <row r="2" spans="1:20" x14ac:dyDescent="0.3">
      <c r="A2" s="4" t="s">
        <v>112</v>
      </c>
      <c r="B2">
        <f>io_1!G40</f>
        <v>62.528500000000001</v>
      </c>
      <c r="C2">
        <v>22.271000000000001</v>
      </c>
      <c r="D2">
        <v>772.19399999999996</v>
      </c>
      <c r="F2">
        <v>24.315000000000001</v>
      </c>
      <c r="H2">
        <v>22.271000000000001</v>
      </c>
      <c r="J2" s="5">
        <f>B2+(C2+H2)/1000*io_1!$J$1+(D2+F2*2+G2*2)/1000*io_1!$J$2</f>
        <v>204.52178174599999</v>
      </c>
      <c r="K2" s="5"/>
      <c r="L2" s="9" t="s">
        <v>183</v>
      </c>
      <c r="M2" s="6">
        <f>io_1!J2/1000</f>
        <v>0.16494300000000001</v>
      </c>
      <c r="O2" s="6" t="s">
        <v>172</v>
      </c>
      <c r="Q2">
        <v>10</v>
      </c>
      <c r="R2" s="6" t="s">
        <v>173</v>
      </c>
      <c r="S2" s="6" t="s">
        <v>176</v>
      </c>
    </row>
    <row r="3" spans="1:20" x14ac:dyDescent="0.3">
      <c r="A3" s="4" t="s">
        <v>115</v>
      </c>
      <c r="B3">
        <f>io_1!G41</f>
        <v>59.638000000000005</v>
      </c>
      <c r="C3">
        <v>22.271000000000001</v>
      </c>
      <c r="D3">
        <v>788.33699999999999</v>
      </c>
      <c r="F3">
        <v>24.315000000000001</v>
      </c>
      <c r="H3">
        <v>22.271000000000001</v>
      </c>
      <c r="J3" s="5">
        <f>B3+(C3+H3)/1000*io_1!$J$1+(D3+F3*2+G3*2)/1000*io_1!$J$2</f>
        <v>204.29395659500003</v>
      </c>
      <c r="K3" s="5"/>
      <c r="L3" s="5"/>
      <c r="O3" s="6" t="s">
        <v>174</v>
      </c>
    </row>
    <row r="4" spans="1:20" x14ac:dyDescent="0.3">
      <c r="B4" s="12" t="s">
        <v>162</v>
      </c>
      <c r="C4" s="11">
        <f>MAX(J2:J3)-MIN(J2:J3)</f>
        <v>0.22782515099996203</v>
      </c>
      <c r="I4" s="6" t="s">
        <v>179</v>
      </c>
      <c r="J4" s="9">
        <f>AVERAGE(J2:J3)</f>
        <v>204.40786917050002</v>
      </c>
      <c r="K4" s="9"/>
      <c r="L4" s="9"/>
      <c r="O4" s="6" t="s">
        <v>184</v>
      </c>
      <c r="Q4">
        <v>0.85</v>
      </c>
    </row>
    <row r="5" spans="1:20" x14ac:dyDescent="0.3">
      <c r="C5" s="5"/>
      <c r="J5" s="5"/>
      <c r="K5" s="5"/>
      <c r="L5" s="5"/>
    </row>
    <row r="6" spans="1:20" x14ac:dyDescent="0.3">
      <c r="G6">
        <v>219.85499999999999</v>
      </c>
      <c r="J6" s="5"/>
      <c r="K6" s="5"/>
      <c r="L6" s="5"/>
    </row>
    <row r="7" spans="1:20" x14ac:dyDescent="0.3">
      <c r="A7" s="6" t="s">
        <v>157</v>
      </c>
      <c r="B7" s="6" t="s">
        <v>159</v>
      </c>
      <c r="C7" s="6" t="s">
        <v>160</v>
      </c>
      <c r="D7" s="6" t="s">
        <v>161</v>
      </c>
      <c r="E7" s="6" t="s">
        <v>166</v>
      </c>
      <c r="F7" s="6" t="s">
        <v>177</v>
      </c>
      <c r="G7" s="6" t="s">
        <v>178</v>
      </c>
      <c r="H7" s="6" t="s">
        <v>160</v>
      </c>
      <c r="I7" s="6"/>
      <c r="J7" s="6" t="s">
        <v>158</v>
      </c>
      <c r="K7" s="6" t="s">
        <v>180</v>
      </c>
      <c r="L7" s="6" t="s">
        <v>181</v>
      </c>
      <c r="M7" t="s">
        <v>165</v>
      </c>
      <c r="Q7" t="s">
        <v>169</v>
      </c>
      <c r="S7" t="s">
        <v>168</v>
      </c>
    </row>
    <row r="8" spans="1:20" x14ac:dyDescent="0.3">
      <c r="A8" s="1" t="s">
        <v>80</v>
      </c>
      <c r="B8">
        <f>io_1!G29</f>
        <v>71.205999999999989</v>
      </c>
      <c r="C8">
        <v>22.271000000000001</v>
      </c>
      <c r="D8">
        <v>379.072</v>
      </c>
      <c r="E8">
        <v>385.08300000000003</v>
      </c>
      <c r="F8">
        <v>9.0549999999999997</v>
      </c>
      <c r="G8">
        <v>27.895</v>
      </c>
      <c r="H8">
        <v>22.271000000000001</v>
      </c>
      <c r="J8" s="5">
        <f>B8+(C8+H8+E8)/1000*io_1!$J$1+(D8+F8*2+G8*2)/1000*io_1!$J$2</f>
        <v>209.61977047099998</v>
      </c>
      <c r="K8" s="5">
        <f>$J$4-J8</f>
        <v>-5.2119013004999601</v>
      </c>
      <c r="L8" s="5">
        <f>K8/io_1!$J$2*1000</f>
        <v>-31.598196349647818</v>
      </c>
      <c r="M8" t="str">
        <f>IF(J8=$R$8, "Route","")</f>
        <v/>
      </c>
      <c r="N8" s="8" t="s">
        <v>163</v>
      </c>
      <c r="O8" s="5">
        <f>MIN(J8:J30)</f>
        <v>197.10024950500002</v>
      </c>
      <c r="Q8">
        <f>IF(D8=0,J8,0)</f>
        <v>0</v>
      </c>
      <c r="R8">
        <f>MAX(Q8:Q30)</f>
        <v>0</v>
      </c>
      <c r="S8">
        <f>IF(D8=0,"",J8)</f>
        <v>209.61977047099998</v>
      </c>
      <c r="T8">
        <f>MIN(S8:S30)</f>
        <v>197.10024950500002</v>
      </c>
    </row>
    <row r="9" spans="1:20" x14ac:dyDescent="0.3">
      <c r="A9" s="1" t="s">
        <v>154</v>
      </c>
      <c r="B9">
        <f>io_1!G30</f>
        <v>51.259500000000003</v>
      </c>
      <c r="C9">
        <v>22.271000000000001</v>
      </c>
      <c r="D9">
        <v>828.26700000000005</v>
      </c>
      <c r="F9">
        <v>12.635</v>
      </c>
      <c r="H9">
        <v>22.271000000000001</v>
      </c>
      <c r="J9" s="5">
        <f>B9+(C9+H9+E9)/1000*io_1!$J$1+(D9+F9*2+G9*2)/1000*io_1!$J$2</f>
        <v>198.64856210500002</v>
      </c>
      <c r="K9" s="5">
        <f t="shared" ref="K9:K30" si="0">$J$4-J9</f>
        <v>5.7593070654999963</v>
      </c>
      <c r="L9" s="5">
        <f>K9/io_1!$J$2*1000</f>
        <v>34.916953526369689</v>
      </c>
      <c r="M9" t="str">
        <f t="shared" ref="M9:M30" si="1">IF(J9=$R$8, "Route","")</f>
        <v/>
      </c>
      <c r="N9" s="8" t="s">
        <v>164</v>
      </c>
      <c r="O9" s="5">
        <f>MAX(J8:J30)</f>
        <v>212.42898629200005</v>
      </c>
      <c r="Q9">
        <f t="shared" ref="Q9:Q30" si="2">IF(D9=0,J9,0)</f>
        <v>0</v>
      </c>
      <c r="S9">
        <f t="shared" ref="S9:S30" si="3">IF(D9=0,"",J9)</f>
        <v>198.64856210500002</v>
      </c>
      <c r="T9">
        <f>MAX(S8:S30)</f>
        <v>212.42898629200005</v>
      </c>
    </row>
    <row r="10" spans="1:20" x14ac:dyDescent="0.3">
      <c r="A10" s="1" t="s">
        <v>85</v>
      </c>
      <c r="B10">
        <f>io_1!G31</f>
        <v>52.165999999999997</v>
      </c>
      <c r="C10">
        <v>22.271000000000001</v>
      </c>
      <c r="D10">
        <v>895.70699999999999</v>
      </c>
      <c r="F10">
        <v>12.635</v>
      </c>
      <c r="H10">
        <v>22.271000000000001</v>
      </c>
      <c r="J10" s="5">
        <f>B10+(C10+H10+E10)/1000*io_1!$J$1+(D10+F10*2+G10*2)/1000*io_1!$J$2</f>
        <v>210.678818025</v>
      </c>
      <c r="K10" s="5">
        <f t="shared" si="0"/>
        <v>-6.2709488544999772</v>
      </c>
      <c r="L10" s="5">
        <f>K10/io_1!$J$2*1000</f>
        <v>-38.018884429772569</v>
      </c>
      <c r="M10" t="str">
        <f t="shared" si="1"/>
        <v/>
      </c>
      <c r="Q10">
        <f t="shared" si="2"/>
        <v>0</v>
      </c>
      <c r="S10">
        <f t="shared" si="3"/>
        <v>210.678818025</v>
      </c>
    </row>
    <row r="11" spans="1:20" x14ac:dyDescent="0.3">
      <c r="A11" s="1" t="s">
        <v>88</v>
      </c>
      <c r="B11">
        <f>io_1!G32</f>
        <v>43.838999999999999</v>
      </c>
      <c r="C11">
        <v>22.271000000000001</v>
      </c>
      <c r="D11">
        <v>888.46100000000001</v>
      </c>
      <c r="F11">
        <v>9.0549999999999997</v>
      </c>
      <c r="H11">
        <v>22.271000000000001</v>
      </c>
      <c r="J11" s="5">
        <f>B11+(C11+H11+E11)/1000*io_1!$J$1+(D11+F11*2+G11*2)/1000*io_1!$J$2</f>
        <v>199.97564916700003</v>
      </c>
      <c r="K11" s="5">
        <f t="shared" si="0"/>
        <v>4.4322200034999923</v>
      </c>
      <c r="L11" s="5">
        <f>K11/io_1!$J$2*1000</f>
        <v>26.871222201002723</v>
      </c>
      <c r="M11" t="str">
        <f t="shared" si="1"/>
        <v/>
      </c>
      <c r="Q11">
        <f t="shared" si="2"/>
        <v>0</v>
      </c>
      <c r="S11">
        <f t="shared" si="3"/>
        <v>199.97564916700003</v>
      </c>
    </row>
    <row r="12" spans="1:20" x14ac:dyDescent="0.3">
      <c r="A12" s="1" t="s">
        <v>91</v>
      </c>
      <c r="B12">
        <f>io_1!G33</f>
        <v>53.679000000000002</v>
      </c>
      <c r="C12">
        <v>22.271000000000001</v>
      </c>
      <c r="D12">
        <v>541.84</v>
      </c>
      <c r="E12">
        <v>301.12299999999999</v>
      </c>
      <c r="F12">
        <v>9.0549999999999997</v>
      </c>
      <c r="G12">
        <v>9.0549999999999997</v>
      </c>
      <c r="H12">
        <v>22.271000000000001</v>
      </c>
      <c r="J12" s="5">
        <f>B12+(C12+H12+E12)/1000*io_1!$J$1+(D12+F12*2+G12*2)/1000*io_1!$J$2</f>
        <v>200.27666313500001</v>
      </c>
      <c r="K12" s="5">
        <f t="shared" si="0"/>
        <v>4.1312060355000142</v>
      </c>
      <c r="L12" s="5">
        <f>K12/io_1!$J$2*1000</f>
        <v>25.046264682344894</v>
      </c>
      <c r="M12" t="str">
        <f t="shared" si="1"/>
        <v/>
      </c>
      <c r="Q12">
        <f t="shared" si="2"/>
        <v>0</v>
      </c>
      <c r="S12">
        <f t="shared" si="3"/>
        <v>200.27666313500001</v>
      </c>
    </row>
    <row r="13" spans="1:20" x14ac:dyDescent="0.3">
      <c r="A13" s="1" t="s">
        <v>94</v>
      </c>
      <c r="B13">
        <f>io_1!G34</f>
        <v>50.537499999999994</v>
      </c>
      <c r="C13">
        <v>22.271000000000001</v>
      </c>
      <c r="D13">
        <v>868.75599999999997</v>
      </c>
      <c r="F13">
        <v>12.635</v>
      </c>
      <c r="H13">
        <v>22.271000000000001</v>
      </c>
      <c r="J13" s="5">
        <f>B13+(C13+H13+E13)/1000*io_1!$J$1+(D13+F13*2+G13*2)/1000*io_1!$J$2</f>
        <v>204.60493923200002</v>
      </c>
      <c r="K13" s="5">
        <f t="shared" si="0"/>
        <v>-0.19707006149999984</v>
      </c>
      <c r="L13" s="5">
        <f>K13/io_1!$J$2*1000</f>
        <v>-1.1947767501500508</v>
      </c>
      <c r="M13" t="str">
        <f t="shared" si="1"/>
        <v/>
      </c>
      <c r="Q13">
        <f t="shared" si="2"/>
        <v>0</v>
      </c>
      <c r="S13">
        <f t="shared" si="3"/>
        <v>204.60493923200002</v>
      </c>
    </row>
    <row r="14" spans="1:20" x14ac:dyDescent="0.3">
      <c r="A14" s="1" t="s">
        <v>97</v>
      </c>
      <c r="B14">
        <f>io_1!G35</f>
        <v>45.5075</v>
      </c>
      <c r="C14">
        <v>22.271000000000001</v>
      </c>
      <c r="D14">
        <v>872.71299999999997</v>
      </c>
      <c r="F14">
        <v>9.0549999999999997</v>
      </c>
      <c r="H14">
        <v>22.271000000000001</v>
      </c>
      <c r="J14" s="5">
        <f>B14+(C14+H14+E14)/1000*io_1!$J$1+(D14+F14*2+G14*2)/1000*io_1!$J$2</f>
        <v>199.04662680300001</v>
      </c>
      <c r="K14" s="5">
        <f t="shared" si="0"/>
        <v>5.3612423675000116</v>
      </c>
      <c r="L14" s="5">
        <f>K14/io_1!$J$2*1000</f>
        <v>32.50360650345884</v>
      </c>
      <c r="M14" t="str">
        <f t="shared" si="1"/>
        <v/>
      </c>
      <c r="Q14">
        <f t="shared" si="2"/>
        <v>0</v>
      </c>
      <c r="S14">
        <f t="shared" si="3"/>
        <v>199.04662680300001</v>
      </c>
    </row>
    <row r="15" spans="1:20" x14ac:dyDescent="0.3">
      <c r="A15" s="1" t="s">
        <v>100</v>
      </c>
      <c r="B15">
        <f>io_1!G36</f>
        <v>50.546499999999995</v>
      </c>
      <c r="C15">
        <v>22.271000000000001</v>
      </c>
      <c r="D15">
        <v>860.48599999999999</v>
      </c>
      <c r="F15">
        <v>12.635</v>
      </c>
      <c r="H15">
        <v>22.271000000000001</v>
      </c>
      <c r="J15" s="5">
        <f>B15+(C15+H15+E15)/1000*io_1!$J$1+(D15+F15*2+G15*2)/1000*io_1!$J$2</f>
        <v>203.249860622</v>
      </c>
      <c r="K15" s="5">
        <f t="shared" si="0"/>
        <v>1.1580085485000211</v>
      </c>
      <c r="L15" s="5">
        <f>K15/io_1!$J$2*1000</f>
        <v>7.0206589458177735</v>
      </c>
      <c r="M15" t="str">
        <f t="shared" si="1"/>
        <v/>
      </c>
      <c r="Q15">
        <f t="shared" si="2"/>
        <v>0</v>
      </c>
      <c r="S15">
        <f t="shared" si="3"/>
        <v>203.249860622</v>
      </c>
    </row>
    <row r="16" spans="1:20" x14ac:dyDescent="0.3">
      <c r="A16" s="1" t="s">
        <v>103</v>
      </c>
      <c r="B16">
        <f>io_1!G37</f>
        <v>48.430500000000002</v>
      </c>
      <c r="C16">
        <v>22.271000000000001</v>
      </c>
      <c r="D16">
        <v>809.16099999999994</v>
      </c>
      <c r="F16">
        <v>27.895</v>
      </c>
      <c r="H16">
        <v>22.271000000000001</v>
      </c>
      <c r="J16" s="5">
        <f>B16+(C16+H16+E16)/1000*io_1!$J$1+(D16+F16*2+G16*2)/1000*io_1!$J$2</f>
        <v>197.70222150699999</v>
      </c>
      <c r="K16" s="5">
        <f t="shared" si="0"/>
        <v>6.7056476635000308</v>
      </c>
      <c r="L16" s="5">
        <f>K16/io_1!$J$2*1000</f>
        <v>40.654333093856849</v>
      </c>
      <c r="M16" t="str">
        <f t="shared" si="1"/>
        <v/>
      </c>
      <c r="Q16">
        <f t="shared" si="2"/>
        <v>0</v>
      </c>
      <c r="S16">
        <f t="shared" si="3"/>
        <v>197.70222150699999</v>
      </c>
    </row>
    <row r="17" spans="1:19" x14ac:dyDescent="0.3">
      <c r="A17" s="1" t="s">
        <v>106</v>
      </c>
      <c r="B17">
        <f>io_1!G38</f>
        <v>59.165999999999997</v>
      </c>
      <c r="C17">
        <v>22.271000000000001</v>
      </c>
      <c r="D17">
        <v>365.91</v>
      </c>
      <c r="E17">
        <v>486.83800000000002</v>
      </c>
      <c r="F17">
        <v>9.0549999999999997</v>
      </c>
      <c r="G17">
        <v>9.0549999999999997</v>
      </c>
      <c r="H17">
        <v>22.271000000000001</v>
      </c>
      <c r="J17" s="5">
        <f>B17+(C17+H17+E17)/1000*io_1!$J$1+(D17+F17*2+G17*2)/1000*io_1!$J$2</f>
        <v>204.28064705000003</v>
      </c>
      <c r="K17" s="5">
        <f t="shared" si="0"/>
        <v>0.12722212049999371</v>
      </c>
      <c r="L17" s="5">
        <f>K17/io_1!$J$2*1000</f>
        <v>0.77130960695509176</v>
      </c>
      <c r="M17" t="str">
        <f t="shared" si="1"/>
        <v/>
      </c>
      <c r="Q17">
        <f t="shared" si="2"/>
        <v>0</v>
      </c>
      <c r="S17">
        <f t="shared" si="3"/>
        <v>204.28064705000003</v>
      </c>
    </row>
    <row r="18" spans="1:19" x14ac:dyDescent="0.3">
      <c r="A18" s="1" t="s">
        <v>109</v>
      </c>
      <c r="B18">
        <f>io_1!G39</f>
        <v>43.113500000000002</v>
      </c>
      <c r="C18">
        <v>22.271000000000001</v>
      </c>
      <c r="D18">
        <v>868.49599999999998</v>
      </c>
      <c r="F18">
        <v>27.895</v>
      </c>
      <c r="H18">
        <v>22.271000000000001</v>
      </c>
      <c r="J18" s="5">
        <f>B18+(C18+H18+E18)/1000*io_1!$J$1+(D18+F18*2+G18*2)/1000*io_1!$J$2</f>
        <v>202.17211441199998</v>
      </c>
      <c r="K18" s="5">
        <f t="shared" si="0"/>
        <v>2.2357547585000361</v>
      </c>
      <c r="L18" s="5">
        <f>K18/io_1!$J$2*1000</f>
        <v>13.554711376051339</v>
      </c>
      <c r="M18" t="str">
        <f t="shared" si="1"/>
        <v/>
      </c>
      <c r="Q18">
        <f t="shared" si="2"/>
        <v>0</v>
      </c>
      <c r="S18">
        <f t="shared" si="3"/>
        <v>202.17211441199998</v>
      </c>
    </row>
    <row r="19" spans="1:19" x14ac:dyDescent="0.3">
      <c r="A19" s="1" t="s">
        <v>118</v>
      </c>
      <c r="B19">
        <f>io_1!G42</f>
        <v>42.272500000000001</v>
      </c>
      <c r="C19">
        <v>22.271000000000001</v>
      </c>
      <c r="D19">
        <v>879.16800000000001</v>
      </c>
      <c r="F19">
        <v>12.635</v>
      </c>
      <c r="H19">
        <v>22.271000000000001</v>
      </c>
      <c r="J19" s="5">
        <f>B19+(C19+H19+E19)/1000*io_1!$J$1+(D19+F19*2+G19*2)/1000*io_1!$J$2</f>
        <v>198.05732574799998</v>
      </c>
      <c r="K19" s="5">
        <f t="shared" si="0"/>
        <v>6.3505434225000386</v>
      </c>
      <c r="L19" s="5">
        <f>K19/io_1!$J$2*1000</f>
        <v>38.501442452847577</v>
      </c>
      <c r="M19" t="str">
        <f t="shared" si="1"/>
        <v/>
      </c>
      <c r="Q19">
        <f t="shared" si="2"/>
        <v>0</v>
      </c>
      <c r="S19">
        <f t="shared" si="3"/>
        <v>198.05732574799998</v>
      </c>
    </row>
    <row r="20" spans="1:19" x14ac:dyDescent="0.3">
      <c r="A20" s="1" t="s">
        <v>121</v>
      </c>
      <c r="B20">
        <f>io_1!G43</f>
        <v>47.130499999999998</v>
      </c>
      <c r="C20">
        <v>22.271000000000001</v>
      </c>
      <c r="D20">
        <v>870.803</v>
      </c>
      <c r="F20">
        <v>27.895</v>
      </c>
      <c r="H20">
        <v>22.271000000000001</v>
      </c>
      <c r="J20" s="5">
        <f>B20+(C20+H20+E20)/1000*io_1!$J$1+(D20+F20*2+G20*2)/1000*io_1!$J$2</f>
        <v>206.56963791300001</v>
      </c>
      <c r="K20" s="5">
        <f t="shared" si="0"/>
        <v>-2.1617687424999872</v>
      </c>
      <c r="L20" s="5">
        <f>K20/io_1!$J$2*1000</f>
        <v>-13.106156323699624</v>
      </c>
      <c r="M20" t="str">
        <f t="shared" si="1"/>
        <v/>
      </c>
      <c r="Q20">
        <f t="shared" si="2"/>
        <v>0</v>
      </c>
      <c r="S20">
        <f t="shared" si="3"/>
        <v>206.56963791300001</v>
      </c>
    </row>
    <row r="21" spans="1:19" x14ac:dyDescent="0.3">
      <c r="A21" s="1" t="s">
        <v>124</v>
      </c>
      <c r="B21">
        <f>io_1!G44</f>
        <v>44.6845</v>
      </c>
      <c r="C21">
        <v>22.271000000000001</v>
      </c>
      <c r="D21">
        <v>869.71100000000001</v>
      </c>
      <c r="F21">
        <v>12.635</v>
      </c>
      <c r="H21">
        <v>22.271000000000001</v>
      </c>
      <c r="J21" s="5">
        <f>B21+(C21+H21+E21)/1000*io_1!$J$1+(D21+F21*2+G21*2)/1000*io_1!$J$2</f>
        <v>198.90945979700001</v>
      </c>
      <c r="K21" s="5">
        <f t="shared" si="0"/>
        <v>5.4984093735000101</v>
      </c>
      <c r="L21" s="5">
        <f>K21/io_1!$J$2*1000</f>
        <v>33.335208972190451</v>
      </c>
      <c r="M21" t="str">
        <f t="shared" si="1"/>
        <v/>
      </c>
      <c r="Q21">
        <f t="shared" si="2"/>
        <v>0</v>
      </c>
      <c r="S21">
        <f t="shared" si="3"/>
        <v>198.90945979700001</v>
      </c>
    </row>
    <row r="22" spans="1:19" x14ac:dyDescent="0.3">
      <c r="A22" s="1" t="s">
        <v>127</v>
      </c>
      <c r="B22">
        <f>io_1!G45</f>
        <v>51.191000000000003</v>
      </c>
      <c r="C22">
        <v>22.271000000000001</v>
      </c>
      <c r="D22">
        <v>816.01199999999994</v>
      </c>
      <c r="F22">
        <v>27.895</v>
      </c>
      <c r="H22">
        <v>22.271000000000001</v>
      </c>
      <c r="J22" s="5">
        <f>B22+(C22+H22+E22)/1000*io_1!$J$1+(D22+F22*2+G22*2)/1000*io_1!$J$2</f>
        <v>201.59274600000001</v>
      </c>
      <c r="K22" s="5">
        <f t="shared" si="0"/>
        <v>2.8151231705000157</v>
      </c>
      <c r="L22" s="5">
        <f>K22/io_1!$J$2*1000</f>
        <v>17.067248507060111</v>
      </c>
      <c r="M22" t="str">
        <f t="shared" si="1"/>
        <v/>
      </c>
      <c r="Q22">
        <f t="shared" si="2"/>
        <v>0</v>
      </c>
      <c r="S22">
        <f t="shared" si="3"/>
        <v>201.59274600000001</v>
      </c>
    </row>
    <row r="23" spans="1:19" x14ac:dyDescent="0.3">
      <c r="A23" s="1" t="s">
        <v>130</v>
      </c>
      <c r="B23">
        <f>io_1!G46</f>
        <v>60.755499999999998</v>
      </c>
      <c r="C23">
        <v>22.271000000000001</v>
      </c>
      <c r="D23">
        <v>774.00800000000004</v>
      </c>
      <c r="F23">
        <v>9.0549999999999997</v>
      </c>
      <c r="H23">
        <v>22.271000000000001</v>
      </c>
      <c r="J23" s="5">
        <f>B23+(C23+H23+E23)/1000*io_1!$J$1+(D23+F23*2+G23*2)/1000*io_1!$J$2</f>
        <v>198.01392798800003</v>
      </c>
      <c r="K23" s="5">
        <f t="shared" si="0"/>
        <v>6.3939411824999866</v>
      </c>
      <c r="L23" s="5">
        <f>K23/io_1!$J$2*1000</f>
        <v>38.764550071842912</v>
      </c>
      <c r="M23" t="str">
        <f t="shared" si="1"/>
        <v/>
      </c>
      <c r="Q23">
        <f t="shared" si="2"/>
        <v>0</v>
      </c>
      <c r="S23">
        <f t="shared" si="3"/>
        <v>198.01392798800003</v>
      </c>
    </row>
    <row r="24" spans="1:19" x14ac:dyDescent="0.3">
      <c r="A24" s="1" t="s">
        <v>133</v>
      </c>
      <c r="B24">
        <f>io_1!G47</f>
        <v>49.314499999999995</v>
      </c>
      <c r="C24">
        <v>22.271000000000001</v>
      </c>
      <c r="D24">
        <v>848.46299999999997</v>
      </c>
      <c r="F24">
        <v>27.895</v>
      </c>
      <c r="H24">
        <v>22.271000000000001</v>
      </c>
      <c r="J24" s="5">
        <f>B24+(C24+H24+E24)/1000*io_1!$J$1+(D24+F24*2+G24*2)/1000*io_1!$J$2</f>
        <v>205.06881129299998</v>
      </c>
      <c r="K24" s="5">
        <f t="shared" si="0"/>
        <v>-0.66094212249996076</v>
      </c>
      <c r="L24" s="5">
        <f>K24/io_1!$J$2*1000</f>
        <v>-4.0070941022047659</v>
      </c>
      <c r="M24" t="str">
        <f t="shared" si="1"/>
        <v/>
      </c>
      <c r="Q24">
        <f t="shared" si="2"/>
        <v>0</v>
      </c>
      <c r="S24">
        <f t="shared" si="3"/>
        <v>205.06881129299998</v>
      </c>
    </row>
    <row r="25" spans="1:19" x14ac:dyDescent="0.3">
      <c r="A25" s="1" t="s">
        <v>136</v>
      </c>
      <c r="B25">
        <f>io_1!G48</f>
        <v>64.916499999999999</v>
      </c>
      <c r="C25">
        <v>22.271000000000001</v>
      </c>
      <c r="D25">
        <v>809.16099999999994</v>
      </c>
      <c r="F25">
        <v>9.0549999999999997</v>
      </c>
      <c r="H25">
        <v>22.271000000000001</v>
      </c>
      <c r="J25" s="5">
        <f>B25+(C25+H25+E25)/1000*io_1!$J$1+(D25+F25*2+G25*2)/1000*io_1!$J$2</f>
        <v>207.973169267</v>
      </c>
      <c r="K25" s="5">
        <f t="shared" si="0"/>
        <v>-3.5653000964999819</v>
      </c>
      <c r="L25" s="5">
        <f>K25/io_1!$J$2*1000</f>
        <v>-21.615346492424546</v>
      </c>
      <c r="M25" t="str">
        <f t="shared" si="1"/>
        <v/>
      </c>
      <c r="Q25">
        <f t="shared" si="2"/>
        <v>0</v>
      </c>
      <c r="S25">
        <f t="shared" si="3"/>
        <v>207.973169267</v>
      </c>
    </row>
    <row r="26" spans="1:19" x14ac:dyDescent="0.3">
      <c r="A26" s="1" t="s">
        <v>139</v>
      </c>
      <c r="B26">
        <f>io_1!G49</f>
        <v>81.283500000000004</v>
      </c>
      <c r="C26">
        <v>22.271000000000001</v>
      </c>
      <c r="D26">
        <v>606.90700000000004</v>
      </c>
      <c r="F26">
        <v>9.0549999999999997</v>
      </c>
      <c r="H26">
        <v>63.551000000000002</v>
      </c>
      <c r="J26" s="5">
        <f>B26+(C26+H26+E26)/1000*io_1!$J$1+(D26+F26*2+G26*2)/1000*io_1!$J$2</f>
        <v>197.10024950500002</v>
      </c>
      <c r="K26" s="5">
        <f t="shared" si="0"/>
        <v>7.307619665499999</v>
      </c>
      <c r="L26" s="5">
        <f>K26/io_1!$J$2*1000</f>
        <v>44.303909020085719</v>
      </c>
      <c r="M26" t="str">
        <f t="shared" si="1"/>
        <v/>
      </c>
      <c r="Q26">
        <f t="shared" si="2"/>
        <v>0</v>
      </c>
      <c r="S26">
        <f t="shared" si="3"/>
        <v>197.10024950500002</v>
      </c>
    </row>
    <row r="27" spans="1:19" x14ac:dyDescent="0.3">
      <c r="A27" s="1" t="s">
        <v>142</v>
      </c>
      <c r="B27">
        <f>io_1!G50</f>
        <v>123.53100000000001</v>
      </c>
      <c r="C27">
        <v>22.271000000000001</v>
      </c>
      <c r="D27">
        <v>378.95600000000002</v>
      </c>
      <c r="F27">
        <v>24.315000000000001</v>
      </c>
      <c r="H27">
        <v>22.271000000000001</v>
      </c>
      <c r="J27" s="5">
        <f>B27+(C27+H27+E27)/1000*io_1!$J$1+(D27+F27*2+G27*2)/1000*io_1!$J$2</f>
        <v>200.66242631200004</v>
      </c>
      <c r="K27" s="5">
        <f t="shared" si="0"/>
        <v>3.7454428584999846</v>
      </c>
      <c r="L27" s="5">
        <f>K27/io_1!$J$2*1000</f>
        <v>22.707498096311966</v>
      </c>
      <c r="M27" t="str">
        <f t="shared" si="1"/>
        <v/>
      </c>
      <c r="Q27">
        <f t="shared" si="2"/>
        <v>0</v>
      </c>
      <c r="S27">
        <f t="shared" si="3"/>
        <v>200.66242631200004</v>
      </c>
    </row>
    <row r="28" spans="1:19" x14ac:dyDescent="0.3">
      <c r="A28" s="1" t="s">
        <v>145</v>
      </c>
      <c r="B28">
        <f>io_1!G51</f>
        <v>108.27000000000001</v>
      </c>
      <c r="C28">
        <v>22.271000000000001</v>
      </c>
      <c r="D28">
        <v>573.33600000000001</v>
      </c>
      <c r="F28">
        <v>9.0549999999999997</v>
      </c>
      <c r="H28">
        <v>22.271000000000001</v>
      </c>
      <c r="J28" s="5">
        <f>B28+(C28+H28+E28)/1000*io_1!$J$1+(D28+F28*2+G28*2)/1000*io_1!$J$2</f>
        <v>212.42898629200005</v>
      </c>
      <c r="K28" s="5">
        <f t="shared" si="0"/>
        <v>-8.0211171215000263</v>
      </c>
      <c r="L28" s="5">
        <f>K28/io_1!$J$2*1000</f>
        <v>-48.629630366247895</v>
      </c>
      <c r="M28" t="str">
        <f t="shared" si="1"/>
        <v/>
      </c>
      <c r="Q28">
        <f t="shared" si="2"/>
        <v>0</v>
      </c>
      <c r="S28">
        <f t="shared" si="3"/>
        <v>212.42898629200005</v>
      </c>
    </row>
    <row r="29" spans="1:19" x14ac:dyDescent="0.3">
      <c r="A29" s="1" t="s">
        <v>148</v>
      </c>
      <c r="B29">
        <f>io_1!G52</f>
        <v>49.855000000000004</v>
      </c>
      <c r="C29">
        <v>22.271000000000001</v>
      </c>
      <c r="D29">
        <v>876.69799999999998</v>
      </c>
      <c r="F29">
        <v>24.315000000000001</v>
      </c>
      <c r="H29">
        <v>22.271000000000001</v>
      </c>
      <c r="J29" s="5">
        <f>B29+(C29+H29+E29)/1000*io_1!$J$1+(D29+F29*2+G29*2)/1000*io_1!$J$2</f>
        <v>209.08548501799999</v>
      </c>
      <c r="K29" s="5">
        <f t="shared" si="0"/>
        <v>-4.6776158474999647</v>
      </c>
      <c r="L29" s="5">
        <f>K29/io_1!$J$2*1000</f>
        <v>-28.35898369436693</v>
      </c>
      <c r="M29" t="str">
        <f t="shared" si="1"/>
        <v/>
      </c>
      <c r="Q29">
        <f t="shared" si="2"/>
        <v>0</v>
      </c>
      <c r="S29">
        <f t="shared" si="3"/>
        <v>209.08548501799999</v>
      </c>
    </row>
    <row r="30" spans="1:19" x14ac:dyDescent="0.3">
      <c r="A30" s="1" t="s">
        <v>151</v>
      </c>
      <c r="B30">
        <f>io_1!G53</f>
        <v>82.216999999999999</v>
      </c>
      <c r="C30">
        <v>22.271000000000001</v>
      </c>
      <c r="D30">
        <v>625.52</v>
      </c>
      <c r="F30">
        <v>24.315000000000001</v>
      </c>
      <c r="H30">
        <v>22.271000000000001</v>
      </c>
      <c r="J30" s="5">
        <f>B30+(C30+H30+E30)/1000*io_1!$J$1+(D30+F30*2+G30*2)/1000*io_1!$J$2</f>
        <v>200.01743216400001</v>
      </c>
      <c r="K30" s="5">
        <f t="shared" si="0"/>
        <v>4.390437006500008</v>
      </c>
      <c r="L30" s="5">
        <f>K30/io_1!$J$2*1000</f>
        <v>26.617904406370734</v>
      </c>
      <c r="M30" t="str">
        <f t="shared" si="1"/>
        <v/>
      </c>
      <c r="Q30">
        <f t="shared" si="2"/>
        <v>0</v>
      </c>
      <c r="S30">
        <f t="shared" si="3"/>
        <v>200.01743216400001</v>
      </c>
    </row>
    <row r="31" spans="1:19" x14ac:dyDescent="0.3">
      <c r="B31" s="6" t="s">
        <v>162</v>
      </c>
      <c r="C31" s="9">
        <f>MAX(J8:J30)-MIN(J8:J30)</f>
        <v>15.328736787000025</v>
      </c>
      <c r="E31" s="6"/>
      <c r="F31" s="6"/>
      <c r="G31" s="6"/>
    </row>
    <row r="32" spans="1:19" x14ac:dyDescent="0.3">
      <c r="B32" s="6" t="s">
        <v>167</v>
      </c>
      <c r="C32" s="6">
        <f>T9-T8</f>
        <v>15.328736787000025</v>
      </c>
      <c r="E32" s="6"/>
      <c r="F32" s="6"/>
      <c r="G32" s="6"/>
    </row>
    <row r="35" spans="1:20" x14ac:dyDescent="0.3">
      <c r="A35" s="6" t="s">
        <v>157</v>
      </c>
      <c r="B35" s="6" t="s">
        <v>159</v>
      </c>
      <c r="C35" s="6" t="s">
        <v>160</v>
      </c>
      <c r="D35" s="6" t="s">
        <v>161</v>
      </c>
      <c r="E35" s="6" t="s">
        <v>166</v>
      </c>
      <c r="F35" s="6" t="s">
        <v>177</v>
      </c>
      <c r="G35" s="6" t="s">
        <v>178</v>
      </c>
      <c r="H35" s="6" t="s">
        <v>160</v>
      </c>
      <c r="I35" s="6"/>
      <c r="J35" s="6" t="s">
        <v>158</v>
      </c>
      <c r="K35" s="6" t="s">
        <v>180</v>
      </c>
      <c r="L35" s="6" t="s">
        <v>181</v>
      </c>
      <c r="M35" t="s">
        <v>165</v>
      </c>
      <c r="Q35" t="s">
        <v>169</v>
      </c>
      <c r="S35" t="s">
        <v>168</v>
      </c>
    </row>
    <row r="36" spans="1:20" x14ac:dyDescent="0.3">
      <c r="A36" s="2" t="s">
        <v>47</v>
      </c>
      <c r="B36">
        <f>io_1!G18</f>
        <v>59.680999999999997</v>
      </c>
      <c r="C36">
        <v>22.271000000000001</v>
      </c>
      <c r="D36">
        <v>612.30999999999995</v>
      </c>
      <c r="F36">
        <v>9.0549999999999997</v>
      </c>
      <c r="H36">
        <v>22.271000000000001</v>
      </c>
      <c r="J36" s="5">
        <f>B36+(C36+H36+E36)/1000*io_1!$J$1+(D36+F36*2+G36*2)/1000*io_1!$J$2</f>
        <v>170.26847477400003</v>
      </c>
      <c r="K36" s="5">
        <f>$F$48-J36</f>
        <v>4.2490456649999828</v>
      </c>
      <c r="L36" s="5">
        <f>K36/io_1!$J$2*1000</f>
        <v>25.760691056910463</v>
      </c>
      <c r="M36" t="str">
        <f>IF(J36=$R$36, "Route","")</f>
        <v/>
      </c>
      <c r="N36" s="8" t="s">
        <v>163</v>
      </c>
      <c r="O36" s="5">
        <f>MIN(J36:J46)</f>
        <v>168.92994562700002</v>
      </c>
      <c r="Q36">
        <f>IF(D36=0,J36,0)</f>
        <v>0</v>
      </c>
      <c r="R36">
        <f>MAX(Q36:Q46)</f>
        <v>0</v>
      </c>
      <c r="S36">
        <f>IF(D36=0,"",J36)</f>
        <v>170.26847477400003</v>
      </c>
      <c r="T36">
        <f>MIN(S36:S46)</f>
        <v>168.92994562700002</v>
      </c>
    </row>
    <row r="37" spans="1:20" x14ac:dyDescent="0.3">
      <c r="A37" s="2" t="s">
        <v>50</v>
      </c>
      <c r="B37">
        <f>io_1!G19</f>
        <v>57.218000000000004</v>
      </c>
      <c r="C37">
        <v>22.271000000000001</v>
      </c>
      <c r="D37">
        <v>632.27599999999995</v>
      </c>
      <c r="F37">
        <v>12.635</v>
      </c>
      <c r="H37">
        <v>22.271000000000001</v>
      </c>
      <c r="J37" s="5">
        <f>B37+(C37+H37+E37)/1000*io_1!$J$1+(D37+F37*2+G37*2)/1000*io_1!$J$2</f>
        <v>172.27971859199999</v>
      </c>
      <c r="K37" s="5">
        <f t="shared" ref="K37:K46" si="4">$F$48-J37</f>
        <v>2.2378018470000143</v>
      </c>
      <c r="L37" s="5">
        <f>K37/io_1!$J$2*1000</f>
        <v>13.567122260417321</v>
      </c>
      <c r="M37" t="str">
        <f t="shared" ref="M37:M46" si="5">IF(J37=$R$36, "Route","")</f>
        <v/>
      </c>
      <c r="N37" s="8" t="s">
        <v>164</v>
      </c>
      <c r="O37" s="5">
        <f>MAX(J36:J46)</f>
        <v>181.34909071800001</v>
      </c>
      <c r="Q37">
        <f t="shared" ref="Q37:Q46" si="6">IF(D37=0,J37,0)</f>
        <v>0</v>
      </c>
      <c r="S37">
        <f t="shared" ref="S37:S46" si="7">IF(D37=0,"",J37)</f>
        <v>172.27971859199999</v>
      </c>
      <c r="T37">
        <f>MAX(S36:S46)</f>
        <v>181.34909071800001</v>
      </c>
    </row>
    <row r="38" spans="1:20" x14ac:dyDescent="0.3">
      <c r="A38" s="2" t="s">
        <v>53</v>
      </c>
      <c r="B38">
        <f>io_1!G20</f>
        <v>75.406000000000006</v>
      </c>
      <c r="C38">
        <v>22.271000000000001</v>
      </c>
      <c r="D38">
        <v>518.77800000000002</v>
      </c>
      <c r="F38">
        <v>9.0549999999999997</v>
      </c>
      <c r="H38">
        <v>22.271000000000001</v>
      </c>
      <c r="J38" s="5">
        <f>B38+(C38+H38+E38)/1000*io_1!$J$1+(D38+F38*2+G38*2)/1000*io_1!$J$2</f>
        <v>170.56602609800001</v>
      </c>
      <c r="K38" s="5">
        <f t="shared" si="4"/>
        <v>3.9514943410000001</v>
      </c>
      <c r="L38" s="5">
        <f>K38/io_1!$J$2*1000</f>
        <v>23.956726511582787</v>
      </c>
      <c r="M38" t="str">
        <f t="shared" si="5"/>
        <v/>
      </c>
      <c r="Q38">
        <f t="shared" si="6"/>
        <v>0</v>
      </c>
      <c r="S38">
        <f t="shared" si="7"/>
        <v>170.56602609800001</v>
      </c>
    </row>
    <row r="39" spans="1:20" x14ac:dyDescent="0.3">
      <c r="A39" s="2" t="s">
        <v>56</v>
      </c>
      <c r="B39">
        <f>io_1!G21</f>
        <v>71.617999999999995</v>
      </c>
      <c r="C39">
        <v>22.271000000000001</v>
      </c>
      <c r="D39">
        <v>576.59799999999996</v>
      </c>
      <c r="F39">
        <v>24.315000000000001</v>
      </c>
      <c r="H39">
        <v>22.271000000000001</v>
      </c>
      <c r="J39" s="5">
        <f>B39+(C39+H39+E39)/1000*io_1!$J$1+(D39+F39*2+G39*2)/1000*io_1!$J$2</f>
        <v>181.34909071800001</v>
      </c>
      <c r="K39" s="5">
        <f t="shared" si="4"/>
        <v>-6.8315702790000046</v>
      </c>
      <c r="L39" s="5">
        <f>K39/io_1!$J$2*1000</f>
        <v>-41.417764191266095</v>
      </c>
      <c r="M39" t="str">
        <f t="shared" si="5"/>
        <v/>
      </c>
      <c r="Q39">
        <f t="shared" si="6"/>
        <v>0</v>
      </c>
      <c r="S39">
        <f t="shared" si="7"/>
        <v>181.34909071800001</v>
      </c>
    </row>
    <row r="40" spans="1:20" x14ac:dyDescent="0.3">
      <c r="A40" s="2" t="s">
        <v>59</v>
      </c>
      <c r="B40">
        <f>io_1!G22</f>
        <v>59.088499999999996</v>
      </c>
      <c r="C40">
        <v>22.271000000000001</v>
      </c>
      <c r="D40">
        <v>581.77</v>
      </c>
      <c r="F40">
        <v>27.895</v>
      </c>
      <c r="H40">
        <v>22.271000000000001</v>
      </c>
      <c r="J40" s="5">
        <f>B40+(C40+H40+E40)/1000*io_1!$J$1+(D40+F40*2+G40*2)/1000*io_1!$J$2</f>
        <v>170.85366779399999</v>
      </c>
      <c r="K40" s="5">
        <f t="shared" si="4"/>
        <v>3.6638526450000199</v>
      </c>
      <c r="L40" s="5">
        <f>K40/io_1!$J$2*1000</f>
        <v>22.212841072370576</v>
      </c>
      <c r="M40" t="str">
        <f t="shared" si="5"/>
        <v/>
      </c>
      <c r="Q40">
        <f t="shared" si="6"/>
        <v>0</v>
      </c>
      <c r="S40">
        <f t="shared" si="7"/>
        <v>170.85366779399999</v>
      </c>
    </row>
    <row r="41" spans="1:20" x14ac:dyDescent="0.3">
      <c r="A41" s="2" t="s">
        <v>62</v>
      </c>
      <c r="B41">
        <f>io_1!G23</f>
        <v>69.805000000000007</v>
      </c>
      <c r="C41">
        <v>22.271000000000001</v>
      </c>
      <c r="D41">
        <v>570.63400000000001</v>
      </c>
      <c r="F41">
        <v>12.635</v>
      </c>
      <c r="H41">
        <v>22.271000000000001</v>
      </c>
      <c r="J41" s="5">
        <f>B41+(C41+H41+E41)/1000*io_1!$J$1+(D41+F41*2+G41*2)/1000*io_1!$J$2</f>
        <v>174.69930218600001</v>
      </c>
      <c r="K41" s="5">
        <f t="shared" si="4"/>
        <v>-0.18178174700000227</v>
      </c>
      <c r="L41" s="5">
        <f>K41/io_1!$J$2*1000</f>
        <v>-1.1020882789812374</v>
      </c>
      <c r="M41" t="str">
        <f t="shared" si="5"/>
        <v/>
      </c>
      <c r="Q41">
        <f t="shared" si="6"/>
        <v>0</v>
      </c>
      <c r="S41">
        <f t="shared" si="7"/>
        <v>174.69930218600001</v>
      </c>
    </row>
    <row r="42" spans="1:20" x14ac:dyDescent="0.3">
      <c r="A42" s="2" t="s">
        <v>65</v>
      </c>
      <c r="B42">
        <f>io_1!G24</f>
        <v>72.353999999999999</v>
      </c>
      <c r="C42">
        <v>22.271000000000001</v>
      </c>
      <c r="D42">
        <v>552.976</v>
      </c>
      <c r="F42">
        <v>12.635</v>
      </c>
      <c r="H42">
        <v>22.271000000000001</v>
      </c>
      <c r="J42" s="5">
        <f>B42+(C42+H42+E42)/1000*io_1!$J$1+(D42+F42*2+G42*2)/1000*io_1!$J$2</f>
        <v>174.33573869200001</v>
      </c>
      <c r="K42" s="5">
        <f t="shared" si="4"/>
        <v>0.18178174700000227</v>
      </c>
      <c r="L42" s="5">
        <f>K42/io_1!$J$2*1000</f>
        <v>1.1020882789812374</v>
      </c>
      <c r="M42" t="str">
        <f t="shared" si="5"/>
        <v/>
      </c>
      <c r="Q42">
        <f t="shared" si="6"/>
        <v>0</v>
      </c>
      <c r="S42">
        <f t="shared" si="7"/>
        <v>174.33573869200001</v>
      </c>
    </row>
    <row r="43" spans="1:20" x14ac:dyDescent="0.3">
      <c r="A43" s="2" t="s">
        <v>68</v>
      </c>
      <c r="B43">
        <f>io_1!G25</f>
        <v>64.123500000000007</v>
      </c>
      <c r="C43">
        <v>22.271000000000001</v>
      </c>
      <c r="D43">
        <v>584.07600000000002</v>
      </c>
      <c r="F43">
        <v>27.895</v>
      </c>
      <c r="H43">
        <v>22.271000000000001</v>
      </c>
      <c r="J43" s="5">
        <f>B43+(C43+H43+E43)/1000*io_1!$J$1+(D43+F43*2+G43*2)/1000*io_1!$J$2</f>
        <v>176.26902635200003</v>
      </c>
      <c r="K43" s="5">
        <f t="shared" si="4"/>
        <v>-1.7515059130000168</v>
      </c>
      <c r="L43" s="5">
        <f>K43/io_1!$J$2*1000</f>
        <v>-10.618855683478637</v>
      </c>
      <c r="M43" t="str">
        <f t="shared" si="5"/>
        <v/>
      </c>
      <c r="Q43">
        <f t="shared" si="6"/>
        <v>0</v>
      </c>
      <c r="S43">
        <f t="shared" si="7"/>
        <v>176.26902635200003</v>
      </c>
    </row>
    <row r="44" spans="1:20" x14ac:dyDescent="0.3">
      <c r="A44" s="2" t="s">
        <v>71</v>
      </c>
      <c r="B44">
        <f>io_1!G26</f>
        <v>59.472499999999997</v>
      </c>
      <c r="C44">
        <v>22.271000000000001</v>
      </c>
      <c r="D44">
        <v>576.202</v>
      </c>
      <c r="F44">
        <v>24.315000000000001</v>
      </c>
      <c r="H44">
        <v>22.271000000000001</v>
      </c>
      <c r="J44" s="5">
        <f>B44+(C44+H44+E44)/1000*io_1!$J$1+(D44+F44*2+G44*2)/1000*io_1!$J$2</f>
        <v>169.13827329</v>
      </c>
      <c r="K44" s="5">
        <f t="shared" si="4"/>
        <v>5.3792471490000082</v>
      </c>
      <c r="L44" s="5">
        <f>K44/io_1!$J$2*1000</f>
        <v>32.612764100325613</v>
      </c>
      <c r="M44" t="str">
        <f t="shared" si="5"/>
        <v/>
      </c>
      <c r="Q44">
        <f t="shared" si="6"/>
        <v>0</v>
      </c>
      <c r="S44">
        <f t="shared" si="7"/>
        <v>169.13827329</v>
      </c>
    </row>
    <row r="45" spans="1:20" x14ac:dyDescent="0.3">
      <c r="A45" s="2" t="s">
        <v>74</v>
      </c>
      <c r="B45">
        <f>io_1!G27</f>
        <v>51.848500000000001</v>
      </c>
      <c r="C45">
        <v>22.271000000000001</v>
      </c>
      <c r="D45">
        <v>651.68100000000004</v>
      </c>
      <c r="F45">
        <v>9.0549999999999997</v>
      </c>
      <c r="H45">
        <v>22.271000000000001</v>
      </c>
      <c r="J45" s="5">
        <f>B45+(C45+H45+E45)/1000*io_1!$J$1+(D45+F45*2+G45*2)/1000*io_1!$J$2</f>
        <v>168.92994562700002</v>
      </c>
      <c r="K45" s="5">
        <f t="shared" si="4"/>
        <v>5.5875748119999855</v>
      </c>
      <c r="L45" s="5">
        <f>K45/io_1!$J$2*1000</f>
        <v>33.875792316133364</v>
      </c>
      <c r="M45" t="str">
        <f t="shared" si="5"/>
        <v/>
      </c>
      <c r="Q45">
        <f t="shared" si="6"/>
        <v>0</v>
      </c>
      <c r="S45">
        <f t="shared" si="7"/>
        <v>168.92994562700002</v>
      </c>
    </row>
    <row r="46" spans="1:20" x14ac:dyDescent="0.3">
      <c r="A46" s="2" t="s">
        <v>77</v>
      </c>
      <c r="B46">
        <f>io_1!G28</f>
        <v>67.378</v>
      </c>
      <c r="C46">
        <v>22.271000000000001</v>
      </c>
      <c r="D46">
        <v>553.53599999999994</v>
      </c>
      <c r="F46">
        <v>27.895</v>
      </c>
      <c r="H46">
        <v>22.271000000000001</v>
      </c>
      <c r="J46" s="5">
        <f>B46+(C46+H46+E46)/1000*io_1!$J$1+(D46+F46*2+G46*2)/1000*io_1!$J$2</f>
        <v>174.48616713199999</v>
      </c>
      <c r="K46" s="5">
        <f t="shared" si="4"/>
        <v>3.1353307000017594E-2</v>
      </c>
      <c r="L46" s="5">
        <f>K46/io_1!$J$2*1000</f>
        <v>0.19008570839634051</v>
      </c>
      <c r="M46" t="str">
        <f t="shared" si="5"/>
        <v/>
      </c>
      <c r="Q46">
        <f t="shared" si="6"/>
        <v>0</v>
      </c>
      <c r="S46">
        <f t="shared" si="7"/>
        <v>174.48616713199999</v>
      </c>
    </row>
    <row r="47" spans="1:20" x14ac:dyDescent="0.3">
      <c r="B47" s="6" t="s">
        <v>162</v>
      </c>
      <c r="C47" s="9">
        <f>MAX(J36:J46)-MIN(J36:J46)</f>
        <v>12.41914509099999</v>
      </c>
      <c r="E47" s="6" t="s">
        <v>185</v>
      </c>
      <c r="F47" s="5">
        <f>MAX(J41:J42)-MIN(J41:J42)</f>
        <v>0.36356349400000454</v>
      </c>
    </row>
    <row r="48" spans="1:20" x14ac:dyDescent="0.3">
      <c r="B48" s="6" t="s">
        <v>167</v>
      </c>
      <c r="C48" s="6">
        <f>T37-T36</f>
        <v>12.41914509099999</v>
      </c>
      <c r="E48" s="6" t="s">
        <v>186</v>
      </c>
      <c r="F48" s="5">
        <f>AVERAGE(J41:J42)</f>
        <v>174.51752043900001</v>
      </c>
    </row>
    <row r="51" spans="1:20" x14ac:dyDescent="0.3">
      <c r="A51" s="6" t="s">
        <v>157</v>
      </c>
      <c r="B51" s="6" t="s">
        <v>159</v>
      </c>
      <c r="C51" s="6" t="s">
        <v>160</v>
      </c>
      <c r="D51" s="6" t="s">
        <v>161</v>
      </c>
      <c r="E51" s="6" t="s">
        <v>166</v>
      </c>
      <c r="F51" s="6" t="s">
        <v>177</v>
      </c>
      <c r="G51" s="6" t="s">
        <v>178</v>
      </c>
      <c r="H51" s="6" t="s">
        <v>160</v>
      </c>
      <c r="I51" s="6"/>
      <c r="J51" s="6" t="s">
        <v>158</v>
      </c>
      <c r="K51" s="6" t="s">
        <v>180</v>
      </c>
      <c r="L51" s="6" t="s">
        <v>181</v>
      </c>
      <c r="M51" t="s">
        <v>165</v>
      </c>
      <c r="Q51" t="s">
        <v>169</v>
      </c>
      <c r="S51" t="s">
        <v>168</v>
      </c>
    </row>
    <row r="52" spans="1:20" x14ac:dyDescent="0.3">
      <c r="A52" s="3" t="s">
        <v>14</v>
      </c>
      <c r="B52">
        <f>io_1!G7</f>
        <v>65.691499999999991</v>
      </c>
      <c r="C52">
        <v>22.271000000000001</v>
      </c>
      <c r="D52">
        <v>474.23599999999999</v>
      </c>
      <c r="F52">
        <v>12.635</v>
      </c>
      <c r="H52">
        <v>22.271000000000001</v>
      </c>
      <c r="J52" s="5">
        <f>B52+(C52+H52+E52)/1000*io_1!$J$1+(D52+F52*2+G52*2)/1000*io_1!$J$2</f>
        <v>154.685626872</v>
      </c>
      <c r="K52" s="5">
        <f>$F$64-J52</f>
        <v>2.7276021570000069</v>
      </c>
      <c r="L52" s="5">
        <f>K52/io_1!$J$2*1000</f>
        <v>16.536634819301252</v>
      </c>
      <c r="M52" t="str">
        <f>IF(J52=$R$52, "Route","")</f>
        <v/>
      </c>
      <c r="N52" s="8" t="s">
        <v>163</v>
      </c>
      <c r="O52" s="5">
        <f>MIN(J52:J62)</f>
        <v>151.90009332100001</v>
      </c>
      <c r="Q52">
        <f>IF(D52=0,J52,0)</f>
        <v>0</v>
      </c>
      <c r="R52">
        <f>MAX(Q52:Q62)</f>
        <v>0</v>
      </c>
      <c r="S52">
        <f>IF(D52=0,"",J52)</f>
        <v>154.685626872</v>
      </c>
      <c r="T52">
        <f>MIN(S52:S62)</f>
        <v>151.90009332100001</v>
      </c>
    </row>
    <row r="53" spans="1:20" x14ac:dyDescent="0.3">
      <c r="A53" s="3" t="s">
        <v>17</v>
      </c>
      <c r="B53">
        <f>io_1!G8</f>
        <v>68.081500000000005</v>
      </c>
      <c r="C53">
        <v>22.271000000000001</v>
      </c>
      <c r="D53">
        <v>415.85599999999999</v>
      </c>
      <c r="F53">
        <v>27.895</v>
      </c>
      <c r="H53">
        <v>22.271000000000001</v>
      </c>
      <c r="J53" s="5">
        <f>B53+(C53+H53+E53)/1000*io_1!$J$1+(D53+F53*2+G53*2)/1000*io_1!$J$2</f>
        <v>152.48031489200002</v>
      </c>
      <c r="K53" s="5">
        <f t="shared" ref="K53:K62" si="8">$F$64-J53</f>
        <v>4.9329141369999832</v>
      </c>
      <c r="L53" s="5">
        <f>K53/io_1!$J$2*1000</f>
        <v>29.906780748500893</v>
      </c>
      <c r="M53" t="str">
        <f t="shared" ref="M53:M62" si="9">IF(J53=$R$52, "Route","")</f>
        <v/>
      </c>
      <c r="N53" s="8" t="s">
        <v>164</v>
      </c>
      <c r="O53" s="5">
        <f>MAX(J52:J62)</f>
        <v>161.60513991400001</v>
      </c>
      <c r="Q53">
        <f t="shared" ref="Q53:Q62" si="10">IF(D53=0,J53,0)</f>
        <v>0</v>
      </c>
      <c r="S53">
        <f t="shared" ref="S53:S62" si="11">IF(D53=0,"",J53)</f>
        <v>152.48031489200002</v>
      </c>
      <c r="T53">
        <f>MAX(S52:S62)</f>
        <v>161.60513991400001</v>
      </c>
    </row>
    <row r="54" spans="1:20" x14ac:dyDescent="0.3">
      <c r="A54" s="3" t="s">
        <v>20</v>
      </c>
      <c r="B54">
        <f>io_1!G9</f>
        <v>67.610500000000002</v>
      </c>
      <c r="C54">
        <v>22.271000000000001</v>
      </c>
      <c r="D54">
        <v>465.80200000000002</v>
      </c>
      <c r="F54">
        <v>9.0549999999999997</v>
      </c>
      <c r="H54">
        <v>22.271000000000001</v>
      </c>
      <c r="J54" s="5">
        <f>B54+(C54+H54+E54)/1000*io_1!$J$1+(D54+F54*2+G54*2)/1000*io_1!$J$2</f>
        <v>154.03250573000003</v>
      </c>
      <c r="K54" s="5">
        <f t="shared" si="8"/>
        <v>3.3807232989999818</v>
      </c>
      <c r="L54" s="5">
        <f>K54/io_1!$J$2*1000</f>
        <v>20.496312659524694</v>
      </c>
      <c r="M54" t="str">
        <f t="shared" si="9"/>
        <v/>
      </c>
      <c r="Q54">
        <f t="shared" si="10"/>
        <v>0</v>
      </c>
      <c r="S54">
        <f t="shared" si="11"/>
        <v>154.03250573000003</v>
      </c>
    </row>
    <row r="55" spans="1:20" x14ac:dyDescent="0.3">
      <c r="A55" s="3" t="s">
        <v>23</v>
      </c>
      <c r="B55">
        <f>io_1!G10</f>
        <v>59.597999999999999</v>
      </c>
      <c r="C55">
        <v>22.271000000000001</v>
      </c>
      <c r="D55">
        <v>560.29</v>
      </c>
      <c r="F55">
        <v>9.0549999999999997</v>
      </c>
      <c r="H55">
        <v>22.271000000000001</v>
      </c>
      <c r="J55" s="5">
        <f>B55+(C55+H55+E55)/1000*io_1!$J$1+(D55+F55*2+G55*2)/1000*io_1!$J$2</f>
        <v>161.60513991400001</v>
      </c>
      <c r="K55" s="5">
        <f t="shared" si="8"/>
        <v>-4.1919108849999986</v>
      </c>
      <c r="L55" s="5">
        <f>K55/io_1!$J$2*1000</f>
        <v>-25.414300000606257</v>
      </c>
      <c r="M55" t="str">
        <f t="shared" si="9"/>
        <v/>
      </c>
      <c r="Q55">
        <f t="shared" si="10"/>
        <v>0</v>
      </c>
      <c r="S55">
        <f t="shared" si="11"/>
        <v>161.60513991400001</v>
      </c>
    </row>
    <row r="56" spans="1:20" x14ac:dyDescent="0.3">
      <c r="A56" s="3" t="s">
        <v>26</v>
      </c>
      <c r="B56">
        <f>io_1!G11</f>
        <v>74.409000000000006</v>
      </c>
      <c r="C56">
        <v>22.271000000000001</v>
      </c>
      <c r="D56">
        <v>434.30599999999998</v>
      </c>
      <c r="F56">
        <v>9.0549999999999997</v>
      </c>
      <c r="H56">
        <v>22.271000000000001</v>
      </c>
      <c r="J56" s="5">
        <f>B56+(C56+H56+E56)/1000*io_1!$J$1+(D56+F56*2+G56*2)/1000*io_1!$J$2</f>
        <v>155.63596100200002</v>
      </c>
      <c r="K56" s="5">
        <f t="shared" si="8"/>
        <v>1.777268026999991</v>
      </c>
      <c r="L56" s="5">
        <f>K56/io_1!$J$2*1000</f>
        <v>10.775043663568571</v>
      </c>
      <c r="M56" t="str">
        <f t="shared" si="9"/>
        <v/>
      </c>
      <c r="Q56">
        <f t="shared" si="10"/>
        <v>0</v>
      </c>
      <c r="S56">
        <f t="shared" si="11"/>
        <v>155.63596100200002</v>
      </c>
    </row>
    <row r="57" spans="1:20" x14ac:dyDescent="0.3">
      <c r="A57" s="3" t="s">
        <v>29</v>
      </c>
      <c r="B57">
        <f>io_1!G12</f>
        <v>69.271999999999991</v>
      </c>
      <c r="C57">
        <v>22.271000000000001</v>
      </c>
      <c r="D57">
        <v>439.47800000000001</v>
      </c>
      <c r="F57">
        <v>27.895</v>
      </c>
      <c r="H57">
        <v>22.271000000000001</v>
      </c>
      <c r="J57" s="5">
        <f>B57+(C57+H57+E57)/1000*io_1!$J$1+(D57+F57*2+G57*2)/1000*io_1!$J$2</f>
        <v>157.56709843800002</v>
      </c>
      <c r="K57" s="5">
        <f t="shared" si="8"/>
        <v>-0.15386940900000923</v>
      </c>
      <c r="L57" s="5">
        <f>K57/io_1!$J$2*1000</f>
        <v>-0.93286413488301534</v>
      </c>
      <c r="M57" t="str">
        <f t="shared" si="9"/>
        <v/>
      </c>
      <c r="Q57">
        <f t="shared" si="10"/>
        <v>0</v>
      </c>
      <c r="S57">
        <f t="shared" si="11"/>
        <v>157.56709843800002</v>
      </c>
    </row>
    <row r="58" spans="1:20" x14ac:dyDescent="0.3">
      <c r="A58" s="3" t="s">
        <v>32</v>
      </c>
      <c r="B58">
        <f>io_1!G13</f>
        <v>67.665500000000009</v>
      </c>
      <c r="C58">
        <v>22.271000000000001</v>
      </c>
      <c r="D58">
        <v>447.35199999999998</v>
      </c>
      <c r="F58">
        <v>27.895</v>
      </c>
      <c r="H58">
        <v>22.271000000000001</v>
      </c>
      <c r="J58" s="5">
        <f>B58+(C58+H58+E58)/1000*io_1!$J$1+(D58+F58*2+G58*2)/1000*io_1!$J$2</f>
        <v>157.25935962</v>
      </c>
      <c r="K58" s="5">
        <f t="shared" si="8"/>
        <v>0.15386940900000923</v>
      </c>
      <c r="L58" s="5">
        <f>K58/io_1!$J$2*1000</f>
        <v>0.93286413488301534</v>
      </c>
      <c r="M58" t="str">
        <f t="shared" si="9"/>
        <v/>
      </c>
      <c r="Q58">
        <f t="shared" si="10"/>
        <v>0</v>
      </c>
      <c r="S58">
        <f t="shared" si="11"/>
        <v>157.25935962</v>
      </c>
    </row>
    <row r="59" spans="1:20" x14ac:dyDescent="0.3">
      <c r="A59" s="3" t="s">
        <v>35</v>
      </c>
      <c r="B59">
        <f>io_1!G14</f>
        <v>71.520499999999998</v>
      </c>
      <c r="C59">
        <v>22.271000000000001</v>
      </c>
      <c r="D59">
        <v>425.08100000000002</v>
      </c>
      <c r="F59">
        <v>24.315000000000001</v>
      </c>
      <c r="H59">
        <v>22.271000000000001</v>
      </c>
      <c r="J59" s="5">
        <f>B59+(C59+H59+E59)/1000*io_1!$J$1+(D59+F59*2+G59*2)/1000*io_1!$J$2</f>
        <v>156.25992218700003</v>
      </c>
      <c r="K59" s="5">
        <f t="shared" si="8"/>
        <v>1.1533068419999779</v>
      </c>
      <c r="L59" s="5">
        <f>K59/io_1!$J$2*1000</f>
        <v>6.9921539077134396</v>
      </c>
      <c r="M59" t="str">
        <f t="shared" si="9"/>
        <v/>
      </c>
      <c r="Q59">
        <f t="shared" si="10"/>
        <v>0</v>
      </c>
      <c r="S59">
        <f t="shared" si="11"/>
        <v>156.25992218700003</v>
      </c>
    </row>
    <row r="60" spans="1:20" x14ac:dyDescent="0.3">
      <c r="A60" s="3" t="s">
        <v>38</v>
      </c>
      <c r="B60">
        <f>io_1!G15</f>
        <v>64.345500000000001</v>
      </c>
      <c r="C60">
        <v>22.271000000000001</v>
      </c>
      <c r="D60">
        <v>494.99200000000002</v>
      </c>
      <c r="F60">
        <v>9.0549999999999997</v>
      </c>
      <c r="H60">
        <v>22.271000000000001</v>
      </c>
      <c r="J60" s="5">
        <f>B60+(C60+H60+E60)/1000*io_1!$J$1+(D60+F60*2+G60*2)/1000*io_1!$J$2</f>
        <v>155.5821919</v>
      </c>
      <c r="K60" s="5">
        <f t="shared" si="8"/>
        <v>1.8310371290000091</v>
      </c>
      <c r="L60" s="5">
        <f>K60/io_1!$J$2*1000</f>
        <v>11.101029622354444</v>
      </c>
      <c r="M60" t="str">
        <f t="shared" si="9"/>
        <v/>
      </c>
      <c r="Q60">
        <f t="shared" si="10"/>
        <v>0</v>
      </c>
      <c r="S60">
        <f t="shared" si="11"/>
        <v>155.5821919</v>
      </c>
    </row>
    <row r="61" spans="1:20" x14ac:dyDescent="0.3">
      <c r="A61" s="3" t="s">
        <v>41</v>
      </c>
      <c r="B61">
        <f>io_1!G16</f>
        <v>56.746499999999997</v>
      </c>
      <c r="C61">
        <v>22.271000000000001</v>
      </c>
      <c r="D61">
        <v>511.57900000000001</v>
      </c>
      <c r="F61">
        <v>12.635</v>
      </c>
      <c r="H61">
        <v>22.271000000000001</v>
      </c>
      <c r="J61" s="5">
        <f>B61+(C61+H61+E61)/1000*io_1!$J$1+(D61+F61*2+G61*2)/1000*io_1!$J$2</f>
        <v>151.90009332100001</v>
      </c>
      <c r="K61" s="5">
        <f t="shared" si="8"/>
        <v>5.513135707999993</v>
      </c>
      <c r="L61" s="5">
        <f>K61/io_1!$J$2*1000</f>
        <v>33.42449032696139</v>
      </c>
      <c r="M61" t="str">
        <f t="shared" si="9"/>
        <v/>
      </c>
      <c r="Q61">
        <f t="shared" si="10"/>
        <v>0</v>
      </c>
      <c r="S61">
        <f t="shared" si="11"/>
        <v>151.90009332100001</v>
      </c>
    </row>
    <row r="62" spans="1:20" x14ac:dyDescent="0.3">
      <c r="A62" s="3" t="s">
        <v>44</v>
      </c>
      <c r="B62">
        <f>io_1!G17</f>
        <v>58.194000000000003</v>
      </c>
      <c r="C62">
        <v>22.271000000000001</v>
      </c>
      <c r="D62">
        <v>528.79399999999998</v>
      </c>
      <c r="F62">
        <v>9.0549999999999997</v>
      </c>
      <c r="H62">
        <v>22.271000000000001</v>
      </c>
      <c r="J62" s="5">
        <f>B62+(C62+H62+E62)/1000*io_1!$J$1+(D62+F62*2+G62*2)/1000*io_1!$J$2</f>
        <v>155.00609518600001</v>
      </c>
      <c r="K62" s="5">
        <f t="shared" si="8"/>
        <v>2.4071338429999969</v>
      </c>
      <c r="L62" s="5">
        <f>K62/io_1!$J$2*1000</f>
        <v>14.593731428432832</v>
      </c>
      <c r="M62" t="str">
        <f t="shared" si="9"/>
        <v/>
      </c>
      <c r="Q62">
        <f t="shared" si="10"/>
        <v>0</v>
      </c>
      <c r="S62">
        <f t="shared" si="11"/>
        <v>155.00609518600001</v>
      </c>
    </row>
    <row r="63" spans="1:20" x14ac:dyDescent="0.3">
      <c r="B63" s="6" t="s">
        <v>162</v>
      </c>
      <c r="C63" s="9">
        <f>MAX(J52:J62)-MIN(J52:J62)</f>
        <v>9.7050465929999916</v>
      </c>
      <c r="E63" s="6" t="s">
        <v>185</v>
      </c>
      <c r="F63" s="5">
        <f>MAX(J57:J58)-MIN(J57:J58)</f>
        <v>0.30773881800001845</v>
      </c>
    </row>
    <row r="64" spans="1:20" x14ac:dyDescent="0.3">
      <c r="B64" s="6" t="s">
        <v>167</v>
      </c>
      <c r="C64" s="6">
        <f>T53-T52</f>
        <v>9.7050465929999916</v>
      </c>
      <c r="E64" s="6" t="s">
        <v>186</v>
      </c>
      <c r="F64" s="5">
        <f>AVERAGE(J57:J58)</f>
        <v>157.41322902900001</v>
      </c>
    </row>
  </sheetData>
  <conditionalFormatting sqref="K8:K30">
    <cfRule type="cellIs" dxfId="16" priority="24" operator="between">
      <formula>-$Q$4*$Q$2</formula>
      <formula>$Q$4*$Q$2</formula>
    </cfRule>
  </conditionalFormatting>
  <conditionalFormatting sqref="J36:J46">
    <cfRule type="cellIs" dxfId="15" priority="17" operator="equal">
      <formula>$O$36</formula>
    </cfRule>
    <cfRule type="cellIs" dxfId="14" priority="18" operator="equal">
      <formula>$O$37</formula>
    </cfRule>
  </conditionalFormatting>
  <conditionalFormatting sqref="K36:K46">
    <cfRule type="cellIs" dxfId="13" priority="14" operator="between">
      <formula>-$Q$4*$Q$1</formula>
      <formula>$Q$4*$Q$1</formula>
    </cfRule>
  </conditionalFormatting>
  <conditionalFormatting sqref="L36:L46">
    <cfRule type="cellIs" dxfId="12" priority="12" operator="equal">
      <formula>$O$8</formula>
    </cfRule>
    <cfRule type="cellIs" dxfId="11" priority="13" operator="equal">
      <formula>$O$9</formula>
    </cfRule>
  </conditionalFormatting>
  <conditionalFormatting sqref="F48">
    <cfRule type="cellIs" dxfId="10" priority="11" operator="greaterThan">
      <formula>$J$4</formula>
    </cfRule>
    <cfRule type="cellIs" dxfId="9" priority="10" operator="lessThan">
      <formula>$J$4</formula>
    </cfRule>
  </conditionalFormatting>
  <conditionalFormatting sqref="J8:J30">
    <cfRule type="cellIs" dxfId="8" priority="9" operator="equal">
      <formula>$O$9</formula>
    </cfRule>
    <cfRule type="cellIs" dxfId="7" priority="8" operator="equal">
      <formula>$O$8</formula>
    </cfRule>
  </conditionalFormatting>
  <conditionalFormatting sqref="J52:J62">
    <cfRule type="cellIs" dxfId="6" priority="6" operator="equal">
      <formula>$O$52</formula>
    </cfRule>
    <cfRule type="cellIs" dxfId="5" priority="7" operator="equal">
      <formula>$O$53</formula>
    </cfRule>
  </conditionalFormatting>
  <conditionalFormatting sqref="K52:K62">
    <cfRule type="cellIs" dxfId="4" priority="5" operator="between">
      <formula>-$Q$4*$Q$1</formula>
      <formula>$Q$4*$Q$1</formula>
    </cfRule>
  </conditionalFormatting>
  <conditionalFormatting sqref="L52:L62">
    <cfRule type="cellIs" dxfId="3" priority="3" operator="equal">
      <formula>$O$8</formula>
    </cfRule>
    <cfRule type="cellIs" dxfId="2" priority="4" operator="equal">
      <formula>$O$9</formula>
    </cfRule>
  </conditionalFormatting>
  <conditionalFormatting sqref="F64">
    <cfRule type="cellIs" dxfId="1" priority="1" operator="lessThan">
      <formula>$J$4</formula>
    </cfRule>
    <cfRule type="cellIs" dxfId="0" priority="2" operator="greaterThan">
      <formula>$J$4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io_1</vt:lpstr>
      <vt:lpstr>DDR board timings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tomg</dc:creator>
  <cp:lastModifiedBy>Marcelo Vicente</cp:lastModifiedBy>
  <dcterms:created xsi:type="dcterms:W3CDTF">2016-11-18T15:58:16Z</dcterms:created>
  <dcterms:modified xsi:type="dcterms:W3CDTF">2017-01-23T13:10:37Z</dcterms:modified>
</cp:coreProperties>
</file>