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defaultThemeVersion="124226"/>
  <mc:AlternateContent xmlns:mc="http://schemas.openxmlformats.org/markup-compatibility/2006">
    <mc:Choice Requires="x15">
      <x15ac:absPath xmlns:x15ac="http://schemas.microsoft.com/office/spreadsheetml/2010/11/ac" url="/Users/timweidenberg/Downloads/"/>
    </mc:Choice>
  </mc:AlternateContent>
  <xr:revisionPtr revIDLastSave="0" documentId="13_ncr:1_{56C63C27-4E56-924F-AD9D-8A8C6D33282C}" xr6:coauthVersionLast="47" xr6:coauthVersionMax="47" xr10:uidLastSave="{00000000-0000-0000-0000-000000000000}"/>
  <bookViews>
    <workbookView xWindow="0" yWindow="500" windowWidth="28800" windowHeight="15720" activeTab="1" xr2:uid="{00000000-000D-0000-FFFF-FFFF00000000}"/>
  </bookViews>
  <sheets>
    <sheet name="Overview" sheetId="11" r:id="rId1"/>
    <sheet name="Persona" sheetId="7" r:id="rId2"/>
    <sheet name="Question Survey" sheetId="9" r:id="rId3"/>
    <sheet name="Results Survey" sheetId="10" r:id="rId4"/>
    <sheet name="P&amp;L ---&gt;" sheetId="8" r:id="rId5"/>
    <sheet name="Explanation P&amp;L" sheetId="6" r:id="rId6"/>
    <sheet name="Number of User" sheetId="2" r:id="rId7"/>
    <sheet name="Information" sheetId="5" r:id="rId8"/>
    <sheet name="Forecast" sheetId="3" r:id="rId9"/>
    <sheet name="Overview P&amp;L" sheetId="4"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7" i="3" l="1"/>
  <c r="E57" i="3"/>
  <c r="F57" i="3"/>
  <c r="G57" i="3" s="1"/>
  <c r="H57" i="3" s="1"/>
  <c r="I57" i="3" s="1"/>
  <c r="J57" i="3" s="1"/>
  <c r="K57" i="3" s="1"/>
  <c r="L57" i="3" s="1"/>
  <c r="M57" i="3" s="1"/>
  <c r="C57" i="3"/>
  <c r="B57" i="3"/>
  <c r="B41" i="5"/>
  <c r="B6" i="5"/>
  <c r="B3" i="5" s="1"/>
  <c r="B10" i="3" s="1"/>
  <c r="C10" i="3" s="1"/>
  <c r="D10" i="3" s="1"/>
  <c r="E10" i="3" s="1"/>
  <c r="F10" i="3" s="1"/>
  <c r="G10" i="3" s="1"/>
  <c r="H10" i="3" s="1"/>
  <c r="I10" i="3" s="1"/>
  <c r="J10" i="3" s="1"/>
  <c r="K10" i="3" s="1"/>
  <c r="L10" i="3" s="1"/>
  <c r="M10" i="3" s="1"/>
  <c r="M31" i="3" s="1"/>
  <c r="M53" i="3" s="1"/>
  <c r="B22" i="5"/>
  <c r="B21" i="5" s="1"/>
  <c r="O48" i="3"/>
  <c r="D7" i="4" s="1"/>
  <c r="B11" i="5"/>
  <c r="B10" i="5" s="1"/>
  <c r="B11" i="3" s="1"/>
  <c r="C11" i="3" s="1"/>
  <c r="O55" i="3"/>
  <c r="D18" i="4" s="1"/>
  <c r="O51" i="3"/>
  <c r="D14" i="4" s="1"/>
  <c r="O33" i="3"/>
  <c r="C18" i="4" s="1"/>
  <c r="O29" i="3"/>
  <c r="C14" i="4" s="1"/>
  <c r="O15" i="3"/>
  <c r="B11" i="4" s="1"/>
  <c r="O8" i="3"/>
  <c r="B14" i="4" s="1"/>
  <c r="O12" i="3"/>
  <c r="B18" i="4" s="1"/>
  <c r="B4" i="3"/>
  <c r="B5" i="3"/>
  <c r="B3" i="3"/>
  <c r="B9" i="3" s="1"/>
  <c r="O57" i="3" l="1"/>
  <c r="B13" i="3"/>
  <c r="B7" i="3" s="1"/>
  <c r="B38" i="3"/>
  <c r="C38" i="3" s="1"/>
  <c r="D38" i="3" s="1"/>
  <c r="E38" i="3" s="1"/>
  <c r="F38" i="3" s="1"/>
  <c r="G38" i="3" s="1"/>
  <c r="H38" i="3" s="1"/>
  <c r="I38" i="3" s="1"/>
  <c r="J38" i="3" s="1"/>
  <c r="K38" i="3" s="1"/>
  <c r="L38" i="3" s="1"/>
  <c r="M38" i="3" s="1"/>
  <c r="B61" i="3" s="1"/>
  <c r="C61" i="3" s="1"/>
  <c r="D61" i="3" s="1"/>
  <c r="E61" i="3" s="1"/>
  <c r="F61" i="3" s="1"/>
  <c r="G61" i="3" s="1"/>
  <c r="H61" i="3" s="1"/>
  <c r="I61" i="3" s="1"/>
  <c r="J61" i="3" s="1"/>
  <c r="K61" i="3" s="1"/>
  <c r="L61" i="3" s="1"/>
  <c r="M61" i="3" s="1"/>
  <c r="B17" i="3"/>
  <c r="C17" i="3" s="1"/>
  <c r="D17" i="3" s="1"/>
  <c r="E17" i="3" s="1"/>
  <c r="F17" i="3" s="1"/>
  <c r="G17" i="3" s="1"/>
  <c r="H17" i="3" s="1"/>
  <c r="I17" i="3" s="1"/>
  <c r="J17" i="3" s="1"/>
  <c r="K17" i="3" s="1"/>
  <c r="L17" i="3" s="1"/>
  <c r="M17" i="3" s="1"/>
  <c r="D11" i="3"/>
  <c r="E11" i="3" s="1"/>
  <c r="F11" i="3" s="1"/>
  <c r="G11" i="3" s="1"/>
  <c r="H11" i="3" s="1"/>
  <c r="I11" i="3" s="1"/>
  <c r="J11" i="3" s="1"/>
  <c r="K11" i="3" s="1"/>
  <c r="L11" i="3" s="1"/>
  <c r="M11" i="3" s="1"/>
  <c r="M32" i="3" s="1"/>
  <c r="M54" i="3" s="1"/>
  <c r="C32" i="3"/>
  <c r="C54" i="3" s="1"/>
  <c r="D31" i="3"/>
  <c r="D53" i="3" s="1"/>
  <c r="F31" i="3"/>
  <c r="F53" i="3" s="1"/>
  <c r="E31" i="3"/>
  <c r="E53" i="3" s="1"/>
  <c r="B31" i="3"/>
  <c r="B53" i="3" s="1"/>
  <c r="L31" i="3"/>
  <c r="L53" i="3" s="1"/>
  <c r="G31" i="3"/>
  <c r="G53" i="3" s="1"/>
  <c r="K31" i="3"/>
  <c r="K53" i="3" s="1"/>
  <c r="C31" i="3"/>
  <c r="C53" i="3" s="1"/>
  <c r="J31" i="3"/>
  <c r="J53" i="3" s="1"/>
  <c r="B32" i="3"/>
  <c r="B54" i="3" s="1"/>
  <c r="I31" i="3"/>
  <c r="I53" i="3" s="1"/>
  <c r="H31" i="3"/>
  <c r="H53" i="3" s="1"/>
  <c r="O10" i="3"/>
  <c r="B16" i="4" s="1"/>
  <c r="B20" i="3" l="1"/>
  <c r="O17" i="3"/>
  <c r="B9" i="4" s="1"/>
  <c r="O38" i="3"/>
  <c r="C9" i="4" s="1"/>
  <c r="O61" i="3"/>
  <c r="D9" i="4" s="1"/>
  <c r="E32" i="3"/>
  <c r="E54" i="3" s="1"/>
  <c r="D32" i="3"/>
  <c r="D54" i="3" s="1"/>
  <c r="F32" i="3"/>
  <c r="F54" i="3" s="1"/>
  <c r="G32" i="3"/>
  <c r="G54" i="3" s="1"/>
  <c r="K32" i="3"/>
  <c r="K54" i="3" s="1"/>
  <c r="L32" i="3"/>
  <c r="L54" i="3" s="1"/>
  <c r="H32" i="3"/>
  <c r="H54" i="3" s="1"/>
  <c r="I32" i="3"/>
  <c r="I54" i="3" s="1"/>
  <c r="O11" i="3"/>
  <c r="B17" i="4" s="1"/>
  <c r="J32" i="3"/>
  <c r="J54" i="3" s="1"/>
  <c r="O53" i="3"/>
  <c r="D16" i="4" s="1"/>
  <c r="O31" i="3"/>
  <c r="C16" i="4" s="1"/>
  <c r="B6" i="2"/>
  <c r="B4" i="2"/>
  <c r="B5" i="2" s="1"/>
  <c r="C3" i="2"/>
  <c r="D3" i="2" s="1"/>
  <c r="E3" i="2" s="1"/>
  <c r="F3" i="2" s="1"/>
  <c r="G3" i="2" s="1"/>
  <c r="H3" i="2" s="1"/>
  <c r="I3" i="2" s="1"/>
  <c r="J3" i="2" s="1"/>
  <c r="K3" i="2" s="1"/>
  <c r="L3" i="2" s="1"/>
  <c r="M3" i="2" s="1"/>
  <c r="B12" i="2" s="1"/>
  <c r="B15" i="2" s="1"/>
  <c r="B26" i="3" s="1"/>
  <c r="O54" i="3" l="1"/>
  <c r="D17" i="4" s="1"/>
  <c r="O32" i="3"/>
  <c r="C17" i="4" s="1"/>
  <c r="H6" i="2"/>
  <c r="H5" i="3" s="1"/>
  <c r="J6" i="2"/>
  <c r="J5" i="3" s="1"/>
  <c r="I6" i="2"/>
  <c r="I5" i="3" s="1"/>
  <c r="G6" i="2"/>
  <c r="G5" i="3" s="1"/>
  <c r="F6" i="2"/>
  <c r="F5" i="3" s="1"/>
  <c r="M6" i="2"/>
  <c r="M5" i="3" s="1"/>
  <c r="E6" i="2"/>
  <c r="E5" i="3" s="1"/>
  <c r="L6" i="2"/>
  <c r="L5" i="3" s="1"/>
  <c r="D6" i="2"/>
  <c r="D5" i="3" s="1"/>
  <c r="K6" i="2"/>
  <c r="K5" i="3" s="1"/>
  <c r="C6" i="2"/>
  <c r="C5" i="3" s="1"/>
  <c r="B7" i="2"/>
  <c r="B13" i="2"/>
  <c r="C12" i="2"/>
  <c r="C13" i="2" s="1"/>
  <c r="F4" i="2"/>
  <c r="M4" i="2"/>
  <c r="D4" i="2"/>
  <c r="K4" i="2"/>
  <c r="I4" i="2"/>
  <c r="G4" i="2"/>
  <c r="E4" i="2"/>
  <c r="L4" i="2"/>
  <c r="C4" i="2"/>
  <c r="J4" i="2"/>
  <c r="H4" i="2"/>
  <c r="C14" i="2" l="1"/>
  <c r="C25" i="3" s="1"/>
  <c r="M5" i="2"/>
  <c r="M7" i="2" s="1"/>
  <c r="M3" i="3" s="1"/>
  <c r="O5" i="3"/>
  <c r="B6" i="4" s="1"/>
  <c r="E5" i="2"/>
  <c r="E7" i="2" s="1"/>
  <c r="E3" i="3" s="1"/>
  <c r="K5" i="2"/>
  <c r="K7" i="2" s="1"/>
  <c r="K3" i="3" s="1"/>
  <c r="C5" i="2"/>
  <c r="C7" i="2" s="1"/>
  <c r="C3" i="3" s="1"/>
  <c r="L5" i="2"/>
  <c r="L7" i="2" s="1"/>
  <c r="L3" i="3" s="1"/>
  <c r="F5" i="2"/>
  <c r="F7" i="2" s="1"/>
  <c r="F3" i="3" s="1"/>
  <c r="G5" i="2"/>
  <c r="G7" i="2" s="1"/>
  <c r="G3" i="3" s="1"/>
  <c r="D12" i="2"/>
  <c r="D13" i="2" s="1"/>
  <c r="C15" i="2"/>
  <c r="C26" i="3" s="1"/>
  <c r="H5" i="2"/>
  <c r="H7" i="2" s="1"/>
  <c r="H3" i="3" s="1"/>
  <c r="J5" i="2"/>
  <c r="J7" i="2" s="1"/>
  <c r="J3" i="3" s="1"/>
  <c r="D5" i="2"/>
  <c r="D7" i="2" s="1"/>
  <c r="D3" i="3" s="1"/>
  <c r="I5" i="2"/>
  <c r="I7" i="2" s="1"/>
  <c r="I3" i="3" s="1"/>
  <c r="B14" i="2"/>
  <c r="B16" i="2" s="1"/>
  <c r="B24" i="3" s="1"/>
  <c r="F9" i="3" l="1"/>
  <c r="F13" i="3"/>
  <c r="L9" i="3"/>
  <c r="L13" i="3"/>
  <c r="C9" i="3"/>
  <c r="C13" i="3"/>
  <c r="J9" i="3"/>
  <c r="J13" i="3"/>
  <c r="K9" i="3"/>
  <c r="K13" i="3"/>
  <c r="E9" i="3"/>
  <c r="E13" i="3"/>
  <c r="G9" i="3"/>
  <c r="G13" i="3"/>
  <c r="B36" i="3"/>
  <c r="B30" i="3"/>
  <c r="I9" i="3"/>
  <c r="I13" i="3"/>
  <c r="D9" i="3"/>
  <c r="D13" i="3"/>
  <c r="H9" i="3"/>
  <c r="H13" i="3"/>
  <c r="M9" i="3"/>
  <c r="M13" i="3"/>
  <c r="B25" i="3"/>
  <c r="I4" i="3"/>
  <c r="K4" i="3"/>
  <c r="H4" i="3"/>
  <c r="L4" i="3"/>
  <c r="F4" i="3"/>
  <c r="J4" i="3"/>
  <c r="M4" i="3"/>
  <c r="D4" i="3"/>
  <c r="G4" i="3"/>
  <c r="E4" i="3"/>
  <c r="O7" i="2"/>
  <c r="O3" i="3"/>
  <c r="C4" i="3"/>
  <c r="B34" i="3"/>
  <c r="D14" i="2"/>
  <c r="E12" i="2"/>
  <c r="E13" i="2" s="1"/>
  <c r="E14" i="2" s="1"/>
  <c r="D15" i="2"/>
  <c r="D26" i="3" s="1"/>
  <c r="C16" i="2"/>
  <c r="C24" i="3" s="1"/>
  <c r="C30" i="3" l="1"/>
  <c r="C36" i="3"/>
  <c r="B4" i="4"/>
  <c r="K7" i="3"/>
  <c r="K20" i="3" s="1"/>
  <c r="D16" i="2"/>
  <c r="D24" i="3" s="1"/>
  <c r="F7" i="3"/>
  <c r="F20" i="3" s="1"/>
  <c r="M7" i="3"/>
  <c r="M20" i="3" s="1"/>
  <c r="D25" i="3"/>
  <c r="I7" i="3"/>
  <c r="I20" i="3" s="1"/>
  <c r="O4" i="3"/>
  <c r="B5" i="4" s="1"/>
  <c r="H7" i="3"/>
  <c r="H20" i="3" s="1"/>
  <c r="E7" i="3"/>
  <c r="E20" i="3" s="1"/>
  <c r="G7" i="3"/>
  <c r="G20" i="3" s="1"/>
  <c r="J7" i="3"/>
  <c r="J20" i="3" s="1"/>
  <c r="C7" i="3"/>
  <c r="C20" i="3" s="1"/>
  <c r="O9" i="3"/>
  <c r="B15" i="4" s="1"/>
  <c r="D7" i="3"/>
  <c r="D20" i="3" s="1"/>
  <c r="L7" i="3"/>
  <c r="L20" i="3" s="1"/>
  <c r="C34" i="3"/>
  <c r="E25" i="3"/>
  <c r="B28" i="3"/>
  <c r="B41" i="3" s="1"/>
  <c r="F12" i="2"/>
  <c r="E15" i="2"/>
  <c r="E26" i="3" s="1"/>
  <c r="O13" i="3"/>
  <c r="B19" i="4" s="1"/>
  <c r="D30" i="3" l="1"/>
  <c r="D36" i="3"/>
  <c r="D34" i="3"/>
  <c r="C28" i="3"/>
  <c r="C41" i="3" s="1"/>
  <c r="G12" i="2"/>
  <c r="G13" i="2" s="1"/>
  <c r="F15" i="2"/>
  <c r="F26" i="3" s="1"/>
  <c r="E16" i="2"/>
  <c r="E24" i="3" s="1"/>
  <c r="F13" i="2"/>
  <c r="O20" i="3"/>
  <c r="O7" i="3"/>
  <c r="B13" i="4" s="1"/>
  <c r="B21" i="4" s="1"/>
  <c r="E36" i="3" l="1"/>
  <c r="E30" i="3"/>
  <c r="D28" i="3"/>
  <c r="D41" i="3" s="1"/>
  <c r="E34" i="3"/>
  <c r="F14" i="2"/>
  <c r="F16" i="2" s="1"/>
  <c r="F24" i="3" s="1"/>
  <c r="G14" i="2"/>
  <c r="G25" i="3" s="1"/>
  <c r="H12" i="2"/>
  <c r="G15" i="2"/>
  <c r="G26" i="3" s="1"/>
  <c r="F30" i="3" l="1"/>
  <c r="F36" i="3"/>
  <c r="F25" i="3"/>
  <c r="E28" i="3"/>
  <c r="E41" i="3" s="1"/>
  <c r="G16" i="2"/>
  <c r="G24" i="3" s="1"/>
  <c r="I12" i="2"/>
  <c r="I13" i="2" s="1"/>
  <c r="H15" i="2"/>
  <c r="H26" i="3" s="1"/>
  <c r="H13" i="2"/>
  <c r="F34" i="3"/>
  <c r="G30" i="3" l="1"/>
  <c r="G36" i="3"/>
  <c r="G34" i="3"/>
  <c r="F28" i="3"/>
  <c r="F41" i="3" s="1"/>
  <c r="H14" i="2"/>
  <c r="H16" i="2" s="1"/>
  <c r="H24" i="3" s="1"/>
  <c r="I14" i="2"/>
  <c r="I25" i="3" s="1"/>
  <c r="J12" i="2"/>
  <c r="I15" i="2"/>
  <c r="I26" i="3" s="1"/>
  <c r="H30" i="3" l="1"/>
  <c r="H36" i="3"/>
  <c r="G28" i="3"/>
  <c r="G41" i="3" s="1"/>
  <c r="H25" i="3"/>
  <c r="K12" i="2"/>
  <c r="K13" i="2" s="1"/>
  <c r="K14" i="2" s="1"/>
  <c r="J15" i="2"/>
  <c r="J26" i="3" s="1"/>
  <c r="J13" i="2"/>
  <c r="J14" i="2" s="1"/>
  <c r="H34" i="3"/>
  <c r="I16" i="2"/>
  <c r="I24" i="3" s="1"/>
  <c r="I36" i="3" l="1"/>
  <c r="I30" i="3"/>
  <c r="H28" i="3"/>
  <c r="H41" i="3" s="1"/>
  <c r="J16" i="2"/>
  <c r="J24" i="3" s="1"/>
  <c r="J25" i="3"/>
  <c r="K25" i="3"/>
  <c r="I34" i="3"/>
  <c r="L12" i="2"/>
  <c r="L13" i="2" s="1"/>
  <c r="K15" i="2"/>
  <c r="K26" i="3" s="1"/>
  <c r="J36" i="3" l="1"/>
  <c r="J30" i="3"/>
  <c r="J34" i="3"/>
  <c r="L14" i="2"/>
  <c r="L25" i="3" s="1"/>
  <c r="K16" i="2"/>
  <c r="K24" i="3" s="1"/>
  <c r="M12" i="2"/>
  <c r="M15" i="2" s="1"/>
  <c r="M26" i="3" s="1"/>
  <c r="L15" i="2"/>
  <c r="L26" i="3" s="1"/>
  <c r="I28" i="3"/>
  <c r="I41" i="3" s="1"/>
  <c r="K30" i="3" l="1"/>
  <c r="K36" i="3"/>
  <c r="J28" i="3"/>
  <c r="J41" i="3" s="1"/>
  <c r="M13" i="2"/>
  <c r="M14" i="2" s="1"/>
  <c r="M16" i="2" s="1"/>
  <c r="M24" i="3" s="1"/>
  <c r="O26" i="3"/>
  <c r="C6" i="4" s="1"/>
  <c r="K34" i="3"/>
  <c r="L16" i="2"/>
  <c r="L24" i="3" s="1"/>
  <c r="L36" i="3" l="1"/>
  <c r="L30" i="3"/>
  <c r="M36" i="3"/>
  <c r="M30" i="3"/>
  <c r="M25" i="3"/>
  <c r="O25" i="3" s="1"/>
  <c r="C5" i="4" s="1"/>
  <c r="B21" i="2"/>
  <c r="B22" i="2" s="1"/>
  <c r="B23" i="2" s="1"/>
  <c r="B46" i="3" s="1"/>
  <c r="K28" i="3"/>
  <c r="K41" i="3" s="1"/>
  <c r="L34" i="3"/>
  <c r="B24" i="2"/>
  <c r="B47" i="3" s="1"/>
  <c r="M34" i="3"/>
  <c r="O24" i="3"/>
  <c r="C4" i="4" s="1"/>
  <c r="O16" i="2"/>
  <c r="O34" i="3" l="1"/>
  <c r="C19" i="4" s="1"/>
  <c r="B45" i="3"/>
  <c r="B52" i="3" s="1"/>
  <c r="C21" i="2"/>
  <c r="C24" i="2" s="1"/>
  <c r="C47" i="3" s="1"/>
  <c r="O30" i="3"/>
  <c r="C15" i="4" s="1"/>
  <c r="L28" i="3"/>
  <c r="L41" i="3" s="1"/>
  <c r="M28" i="3"/>
  <c r="M41" i="3" s="1"/>
  <c r="O36" i="3"/>
  <c r="C11" i="4" s="1"/>
  <c r="B25" i="2"/>
  <c r="B59" i="3" l="1"/>
  <c r="B56" i="3"/>
  <c r="C22" i="2"/>
  <c r="D21" i="2"/>
  <c r="D22" i="2" s="1"/>
  <c r="D23" i="2" s="1"/>
  <c r="C23" i="2"/>
  <c r="C25" i="2" s="1"/>
  <c r="D46" i="3"/>
  <c r="E21" i="2"/>
  <c r="D24" i="2"/>
  <c r="D47" i="3" s="1"/>
  <c r="O41" i="3"/>
  <c r="O28" i="3"/>
  <c r="C13" i="4" s="1"/>
  <c r="C21" i="4" s="1"/>
  <c r="D45" i="3" l="1"/>
  <c r="D52" i="3" s="1"/>
  <c r="F21" i="2"/>
  <c r="F22" i="2" s="1"/>
  <c r="E24" i="2"/>
  <c r="E47" i="3" s="1"/>
  <c r="E22" i="2"/>
  <c r="B50" i="3"/>
  <c r="B64" i="3" s="1"/>
  <c r="C46" i="3"/>
  <c r="C45" i="3" s="1"/>
  <c r="C52" i="3" s="1"/>
  <c r="D25" i="2"/>
  <c r="C59" i="3" l="1"/>
  <c r="C56" i="3"/>
  <c r="C50" i="3" s="1"/>
  <c r="C64" i="3" s="1"/>
  <c r="D56" i="3"/>
  <c r="D59" i="3"/>
  <c r="F23" i="2"/>
  <c r="F46" i="3" s="1"/>
  <c r="G21" i="2"/>
  <c r="F24" i="2"/>
  <c r="F47" i="3" s="1"/>
  <c r="E23" i="2"/>
  <c r="E25" i="2" s="1"/>
  <c r="F45" i="3" l="1"/>
  <c r="F52" i="3" s="1"/>
  <c r="E46" i="3"/>
  <c r="E45" i="3" s="1"/>
  <c r="E52" i="3" s="1"/>
  <c r="H21" i="2"/>
  <c r="H22" i="2" s="1"/>
  <c r="G24" i="2"/>
  <c r="G47" i="3" s="1"/>
  <c r="F25" i="2"/>
  <c r="G22" i="2"/>
  <c r="G23" i="2" s="1"/>
  <c r="D50" i="3"/>
  <c r="D64" i="3" s="1"/>
  <c r="F56" i="3" l="1"/>
  <c r="F59" i="3"/>
  <c r="E59" i="3"/>
  <c r="E56" i="3"/>
  <c r="G25" i="2"/>
  <c r="H23" i="2"/>
  <c r="G46" i="3"/>
  <c r="G45" i="3" s="1"/>
  <c r="G52" i="3" s="1"/>
  <c r="I21" i="2"/>
  <c r="H24" i="2"/>
  <c r="H47" i="3" s="1"/>
  <c r="E50" i="3" l="1"/>
  <c r="E64" i="3" s="1"/>
  <c r="G59" i="3"/>
  <c r="G56" i="3"/>
  <c r="G50" i="3"/>
  <c r="F50" i="3"/>
  <c r="F64" i="3" s="1"/>
  <c r="H25" i="2"/>
  <c r="H46" i="3"/>
  <c r="H45" i="3" s="1"/>
  <c r="H52" i="3" s="1"/>
  <c r="J21" i="2"/>
  <c r="I24" i="2"/>
  <c r="I47" i="3" s="1"/>
  <c r="I22" i="2"/>
  <c r="G64" i="3" l="1"/>
  <c r="H56" i="3"/>
  <c r="H59" i="3"/>
  <c r="I23" i="2"/>
  <c r="I25" i="2" s="1"/>
  <c r="K21" i="2"/>
  <c r="K22" i="2" s="1"/>
  <c r="J24" i="2"/>
  <c r="J47" i="3" s="1"/>
  <c r="J22" i="2"/>
  <c r="I46" i="3" l="1"/>
  <c r="I45" i="3" s="1"/>
  <c r="I52" i="3" s="1"/>
  <c r="H50" i="3"/>
  <c r="H64" i="3" s="1"/>
  <c r="K23" i="2"/>
  <c r="L21" i="2"/>
  <c r="L22" i="2" s="1"/>
  <c r="K24" i="2"/>
  <c r="K47" i="3" s="1"/>
  <c r="J23" i="2"/>
  <c r="J25" i="2" s="1"/>
  <c r="I59" i="3" l="1"/>
  <c r="I56" i="3"/>
  <c r="J46" i="3"/>
  <c r="J45" i="3" s="1"/>
  <c r="J52" i="3" s="1"/>
  <c r="L23" i="2"/>
  <c r="K25" i="2"/>
  <c r="M21" i="2"/>
  <c r="M24" i="2" s="1"/>
  <c r="M47" i="3" s="1"/>
  <c r="L24" i="2"/>
  <c r="L47" i="3" s="1"/>
  <c r="K46" i="3"/>
  <c r="K45" i="3" s="1"/>
  <c r="K52" i="3" s="1"/>
  <c r="I50" i="3" l="1"/>
  <c r="I64" i="3" s="1"/>
  <c r="J56" i="3"/>
  <c r="J59" i="3"/>
  <c r="K59" i="3"/>
  <c r="K56" i="3"/>
  <c r="O47" i="3"/>
  <c r="D6" i="4" s="1"/>
  <c r="M22" i="2"/>
  <c r="M23" i="2" s="1"/>
  <c r="M25" i="2" s="1"/>
  <c r="L25" i="2"/>
  <c r="L46" i="3"/>
  <c r="L45" i="3" s="1"/>
  <c r="L52" i="3" s="1"/>
  <c r="K50" i="3" l="1"/>
  <c r="K64" i="3" s="1"/>
  <c r="J50" i="3"/>
  <c r="J64" i="3" s="1"/>
  <c r="L59" i="3"/>
  <c r="L56" i="3"/>
  <c r="O25" i="2"/>
  <c r="B30" i="2"/>
  <c r="M46" i="3"/>
  <c r="L50" i="3" l="1"/>
  <c r="L64" i="3" s="1"/>
  <c r="O46" i="3"/>
  <c r="D5" i="4" s="1"/>
  <c r="M45" i="3"/>
  <c r="M52" i="3" s="1"/>
  <c r="B31" i="2"/>
  <c r="B32" i="2" s="1"/>
  <c r="B33" i="2"/>
  <c r="C30" i="2"/>
  <c r="O52" i="3" l="1"/>
  <c r="D15" i="4" s="1"/>
  <c r="M59" i="3"/>
  <c r="O59" i="3" s="1"/>
  <c r="D11" i="4" s="1"/>
  <c r="M56" i="3"/>
  <c r="O56" i="3" s="1"/>
  <c r="D19" i="4" s="1"/>
  <c r="O45" i="3"/>
  <c r="D4" i="4" s="1"/>
  <c r="B34" i="2"/>
  <c r="D30" i="2"/>
  <c r="C33" i="2"/>
  <c r="C31" i="2"/>
  <c r="C32" i="2" s="1"/>
  <c r="M50" i="3" l="1"/>
  <c r="M64" i="3" s="1"/>
  <c r="O64" i="3" s="1"/>
  <c r="C34" i="2"/>
  <c r="E30" i="2"/>
  <c r="D31" i="2"/>
  <c r="D32" i="2" s="1"/>
  <c r="D33" i="2"/>
  <c r="O50" i="3" l="1"/>
  <c r="D13" i="4" s="1"/>
  <c r="D21" i="4" s="1"/>
  <c r="D34" i="2"/>
  <c r="F30" i="2"/>
  <c r="E33" i="2"/>
  <c r="E31" i="2"/>
  <c r="E32" i="2"/>
  <c r="E34" i="2" l="1"/>
  <c r="G30" i="2"/>
  <c r="F33" i="2"/>
  <c r="F31" i="2"/>
  <c r="F32" i="2" s="1"/>
  <c r="F34" i="2" l="1"/>
  <c r="H30" i="2"/>
  <c r="G33" i="2"/>
  <c r="G31" i="2"/>
  <c r="G32" i="2" s="1"/>
  <c r="G34" i="2" l="1"/>
  <c r="I30" i="2"/>
  <c r="H33" i="2"/>
  <c r="H31" i="2"/>
  <c r="H32" i="2" s="1"/>
  <c r="H34" i="2" l="1"/>
  <c r="J30" i="2"/>
  <c r="I33" i="2"/>
  <c r="I31" i="2"/>
  <c r="I32" i="2" s="1"/>
  <c r="I34" i="2" l="1"/>
  <c r="K30" i="2"/>
  <c r="J33" i="2"/>
  <c r="J31" i="2"/>
  <c r="J32" i="2" s="1"/>
  <c r="J34" i="2" l="1"/>
  <c r="L30" i="2"/>
  <c r="K31" i="2"/>
  <c r="K32" i="2" s="1"/>
  <c r="K33" i="2"/>
  <c r="K34" i="2" s="1"/>
  <c r="M30" i="2" l="1"/>
  <c r="L31" i="2"/>
  <c r="L32" i="2" s="1"/>
  <c r="L33" i="2"/>
  <c r="L34" i="2" l="1"/>
  <c r="M33" i="2"/>
  <c r="M31" i="2"/>
  <c r="M32" i="2"/>
  <c r="M34" i="2" l="1"/>
  <c r="O3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tc={24396A32-5A31-4C85-94AF-AED6C6C65390}</author>
    <author>tc={E7CB8856-3499-4738-B9AA-5493BC25D8DA}</author>
    <author>tc={DD21F72E-2CBF-43B4-93A9-22D170471FBD}</author>
    <author>tc={0A1490A0-A88E-4A9E-A098-5748F5B71EE7}</author>
    <author>tc={3F948257-C0E9-4374-A480-8DC5D75FC850}</author>
    <author>tc={A5E79BDF-6042-4BFD-A11A-73D681D519EC}</author>
    <author>tc={BA1151F4-4876-439B-8D91-B1B3E54149C1}</author>
    <author>tc={3A06FFCD-462F-44A4-9F9D-64A12490BDC3}</author>
    <author>tc={0CF735B5-18C0-427F-966F-CDA3EECE1D2D}</author>
    <author>tc={B8CE7CA0-49DF-4F2A-8EC6-FEAF9A0CD187}</author>
    <author>tc={705B9051-5F4D-4E62-A1A1-37BA7030FED5}</author>
    <author>tc={F9206DA3-8481-4308-B987-57297BE082F1}</author>
    <author>tc={3C3F3E8E-678A-46DA-9553-A1606FE337C9}</author>
    <author>tc={41404A6D-603F-4081-9817-825DE5E3CE3D}</author>
    <author>tc={C2921033-4E0C-4238-997B-9597C6E0AF26}</author>
  </authors>
  <commentList>
    <comment ref="B8" authorId="0" shapeId="0" xr:uid="{24396A32-5A31-4C85-94AF-AED6C6C6539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One-time acquisition costs, laptops, etc.</t>
      </text>
    </comment>
    <comment ref="C8" authorId="1" shapeId="0" xr:uid="{E7CB8856-3499-4738-B9AA-5493BC25D8D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Mobile-Phone contracts etc.</t>
      </text>
    </comment>
    <comment ref="B9" authorId="2" shapeId="0" xr:uid="{DD21F72E-2CBF-43B4-93A9-22D170471FB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Payment costs for example PayPal or Visa</t>
      </text>
    </comment>
    <comment ref="B10" authorId="3" shapeId="0" xr:uid="{0A1490A0-A88E-4A9E-A098-5748F5B71EE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Public liability insurance
Cyber insurance
D&amp;O insurance
Legal protection</t>
      </text>
    </comment>
    <comment ref="B11" authorId="4" shapeId="0" xr:uid="{3F948257-C0E9-4374-A480-8DC5D75FC85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MS Offices
Database hosting
Etc. </t>
      </text>
    </comment>
    <comment ref="B12" authorId="5" shapeId="0" xr:uid="{A5E79BDF-6042-4BFD-A11A-73D681D519E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Cost for 
Travel expenses
Business lunches
Etc. </t>
      </text>
    </comment>
    <comment ref="B13" authorId="6" shapeId="0" xr:uid="{BA1151F4-4876-439B-8D91-B1B3E54149C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Cost for revenue streams </t>
      </text>
    </comment>
    <comment ref="B15" authorId="7" shapeId="0" xr:uid="{3A06FFCD-462F-44A4-9F9D-64A12490BDC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One time Pre-Launch Package</t>
      </text>
    </comment>
    <comment ref="B31" authorId="8" shapeId="0" xr:uid="{0CF735B5-18C0-427F-966F-CDA3EECE1D2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increase due to rising sales, etc. 
</t>
      </text>
    </comment>
    <comment ref="B32" authorId="9" shapeId="0" xr:uid="{B8CE7CA0-49DF-4F2A-8EC6-FEAF9A0CD18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increase due to rising sales, etc. 
</t>
      </text>
    </comment>
    <comment ref="B38" authorId="10" shapeId="0" xr:uid="{705B9051-5F4D-4E62-A1A1-37BA7030FED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Average increase of salarys
Das sind die Gehaltstrends 2025 | Personal | Haufe </t>
      </text>
    </comment>
    <comment ref="B53" authorId="11" shapeId="0" xr:uid="{F9206DA3-8481-4308-B987-57297BE082F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increase due to rising sales, etc. 
</t>
      </text>
    </comment>
    <comment ref="B54" authorId="12" shapeId="0" xr:uid="{3C3F3E8E-678A-46DA-9553-A1606FE337C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increase due to rising sales, etc. 
</t>
      </text>
    </comment>
    <comment ref="B61" authorId="13" shapeId="0" xr:uid="{41404A6D-603F-4081-9817-825DE5E3CE3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Additional 0,5 FTE</t>
      </text>
    </comment>
    <comment ref="M64" authorId="14" shapeId="0" xr:uid="{C2921033-4E0C-4238-997B-9597C6E0AF2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Break Even Point</t>
      </text>
    </comment>
  </commentList>
</comments>
</file>

<file path=xl/sharedStrings.xml><?xml version="1.0" encoding="utf-8"?>
<sst xmlns="http://schemas.openxmlformats.org/spreadsheetml/2006/main" count="135" uniqueCount="77">
  <si>
    <t>Umsatz</t>
  </si>
  <si>
    <t>EBITDA</t>
  </si>
  <si>
    <t>Userzahl</t>
  </si>
  <si>
    <t>Preis Basic</t>
  </si>
  <si>
    <t>Preis Premium</t>
  </si>
  <si>
    <t>Preis Credits</t>
  </si>
  <si>
    <t>Wachstum</t>
  </si>
  <si>
    <t>Revenue</t>
  </si>
  <si>
    <t>Membership</t>
  </si>
  <si>
    <t xml:space="preserve">Additional </t>
  </si>
  <si>
    <t>Other operating expenses</t>
  </si>
  <si>
    <t>Opertation and business expenses (BGA)</t>
  </si>
  <si>
    <t>Payment Costs</t>
  </si>
  <si>
    <t>Assurance</t>
  </si>
  <si>
    <t>License Fees</t>
  </si>
  <si>
    <t>Expenses</t>
  </si>
  <si>
    <t>EBIT</t>
  </si>
  <si>
    <t>Marketing Cost</t>
  </si>
  <si>
    <t>AppStore Fee</t>
  </si>
  <si>
    <t xml:space="preserve">Public liability insurance </t>
  </si>
  <si>
    <t>Insurance Cost:</t>
  </si>
  <si>
    <t>Cyber insurance</t>
  </si>
  <si>
    <t>D&amp;O insurance</t>
  </si>
  <si>
    <t>Legal protection</t>
  </si>
  <si>
    <t>License Fees:</t>
  </si>
  <si>
    <t>MS Office</t>
  </si>
  <si>
    <t xml:space="preserve">Database hosting </t>
  </si>
  <si>
    <t>Other Subscriptions</t>
  </si>
  <si>
    <t>B2B</t>
  </si>
  <si>
    <t>Personal Cost:</t>
  </si>
  <si>
    <t>App Store Fees:</t>
  </si>
  <si>
    <t>Salary</t>
  </si>
  <si>
    <t>FTE</t>
  </si>
  <si>
    <t xml:space="preserve">Employer contribution </t>
  </si>
  <si>
    <t>Yearly</t>
  </si>
  <si>
    <t>Personnel costs</t>
  </si>
  <si>
    <t>Personnel expenses</t>
  </si>
  <si>
    <t>Marketing expenses</t>
  </si>
  <si>
    <t>BEP</t>
  </si>
  <si>
    <t>When will my startup make money? A timeline of startup profitability | Startups Magazine</t>
  </si>
  <si>
    <t>Tarifvergleich | Bernhard Assekuranz B2C</t>
  </si>
  <si>
    <t>Online-Antrag | Online-Rechner IT-Haftpflicht</t>
  </si>
  <si>
    <t>Versicherungsumfang - Hiscox</t>
  </si>
  <si>
    <t>ROLAND Rechtsschutz – Besser miteinander.</t>
  </si>
  <si>
    <t>Pläne und Preise für Microsoft 365 Business vergleichen | Microsoft 365</t>
  </si>
  <si>
    <t>Preise für das Datenbank-Hosting - Kinsta®</t>
  </si>
  <si>
    <t>App Store Small Business Program - Apple Developer</t>
  </si>
  <si>
    <t>Das ist das Durchschnittsgehalt in München | kununu News</t>
  </si>
  <si>
    <t>Lohnnebenkosten: Was zahlt der Arbeitgeber? | HR WORKS</t>
  </si>
  <si>
    <t xml:space="preserve">Marketing expenses: </t>
  </si>
  <si>
    <t>Year 1</t>
  </si>
  <si>
    <t>Year 2</t>
  </si>
  <si>
    <t>Year 3</t>
  </si>
  <si>
    <t>https://www.fuer-gruender.de/wissen/existenzgruendung-planen/marketingmix/marketingbudget/</t>
  </si>
  <si>
    <t>Different because of the One Time Pre-Launch Package</t>
  </si>
  <si>
    <t>Payment Fees:</t>
  </si>
  <si>
    <t>PayPal</t>
  </si>
  <si>
    <t>Fees | Merchant and Business | PayPal US</t>
  </si>
  <si>
    <t>Rent</t>
  </si>
  <si>
    <t>Rent:</t>
  </si>
  <si>
    <t>Fix Desk:</t>
  </si>
  <si>
    <t>Plug and Play Coworking München | Alle Infos, Bilder, Preise</t>
  </si>
  <si>
    <t>Sources:</t>
  </si>
  <si>
    <t>The Excel file represents an integrated financial planning and forecasting model for a digital platform. The objective of the model is to transparently illustrate the economic development of the business over multiple periods. The model follows a clear bottom-up approach: starting from user growth, revenues are derived, combined with defined cost assumptions, and consolidated into a detailed operational profit and loss forecast. The model is structured into the tabs “Number of User,” “Information,” and, most importantly, “Forecast,” which represents the core of the financial analysis.
The foundation of the model is established in the “Number of User” tab, where user growth is modeled as the primary value driver. The target number of users for the first year was estimated based on expert input rather than arbitrary assumptions. A domain expert with relevant market experience indicated that a realistic initial range for the first year lies between 10,000 and 20,000 users. For planning purposes, the midpoint of this range was chosen in order to create a balanced and plausible baseline scenario. Consequently, the initial user numbers per period are defined such that approximately 15,000 users are reached by the end of the first year.
User growth was then calibrated with a specific strategic target in mind. The applied growth rate was selected to ensure that the Serviceable Obtainable Market (SOM) is reached by the end of the first year. Based on market assumptions, the SOM is estimated at approximately 40,000 users. The growth rate therefore reflects an ambitious yet realistic market penetration strategy. In subsequent periods, the growth rate is deliberately reduced to account for increasing market maturity and saturation effects. The time horizon is divided into twelve uniform periods, which can be interpreted as monthly intervals for modeling purposes.
Based on the projected user numbers, revenues are derived within the same tab. The model assumes a differentiated revenue structure with multiple user segments. The majority of users are allocated to a basic subscription with a low price point, while a smaller share subscribes to a higher-priced premium offering. In addition, a very small percentage of users is assumed to purchase add-on credits with a fixed basket value. Prices, segment shares, and purchasing behavior are kept constant throughout the forecast period in order to reduce complexity and maintain transparency in the revenue logic.
The “Information” tab serves as the central repository for all cost assumptions used in the model. This includes insurance costs, software and licensing fees, app store commissions, and personnel expenses. To ensure transparency and traceability, all key assumptions in this tab are supported by direct links to external sources, which are embedded within the sheet. This allows users of the model to clearly identify the origin of each cost parameter and adjust assumptions if necessary. Separating assumptions from calculations also improves the maintainability and scalability of the model.
Personnel costs represent a major component of the overall cost structure. Salary assumptions are based on average market-level compensation for the Munich region, reflecting realistic labor costs for the assumed company location. Personnel expenses are defined on an annual basis and converted into periodic values for integration into the forecast. In the final year of the planning horizon, an additional 0.5 full-time equivalent (FTE) is included to account for the increasing operational workload resulting from the significantly higher number of users. This adjustment reflects the scaling requirements of the business as the platform grows.
The “Forecast” tab constitutes the analytical core of the model and presents the operational profit and loss statement on a period-by-period basis. Revenues derived from the user model are combined with cost assumptions from the “Information” tab. First, variable costs are deducted, including payment processing fees and app store commissions, both modeled as fixed percentages of revenue. This approach reflects the typical cost structure of digital platform businesses, where certain expenses scale directly with transaction volume.
In addition to variable costs, fixed and semi-fixed operating expenses are incorporated into the forecast, including insurance, licensing fees, and general operating costs. Marketing expenses are modeled in a differentiated manner: during the early phase, marketing is assumed as a fixed periodic amount to support market entry and user acquisition. In later periods, marketing costs are expressed as a percentage of revenue, reflecting a more scalable and efficiency-driven marketing strategy. Personnel costs increase over time in line with the assumptions outlined above and reflect both team expansion and rising operational complexity.
Finally, operating profit (EBIT or EBITDA) is calculated as the difference between total revenues and all operating expenses. The forecast clearly illustrates how the business intentionally operates at a loss during the early growth phase in order to build market share and reach critical user thresholds. As scale effects materialize, the cost structure becomes more efficient, and the model demonstrates a transition toward sustainable profitability driven by user growth and the achievement of the targeted SOM.</t>
  </si>
  <si>
    <t>Explanation Approach, Numbers, Sources</t>
  </si>
  <si>
    <t>Overview Questions</t>
  </si>
  <si>
    <t>As part of our project, we conducted a user survey to better understand the current parking situation in Munich from the perspective of everyday drivers. The objective was to identify recurring challenges, quantify the severity of the problem, and establish a data-driven basis for further concept and solution development.
Methodology and Data Collection
The survey was designed as an online questionnaire and focused on five core aspects of urban parking behavior:
1.	Car ownership and regular usage
2.	Frequency of driving within Munich
3.	Average duration of parking spot searches
4.	Frequency of difficulties when finding a parking space
5.	Overall satisfaction with the current parking situation
At the time of analysis and documentation, 21 participants had completed the survey. The results were captured in the form of screenshots and visualized using bar charts.
By the time the survey was officially closed, the total number of participants had increased to approximately 30. Unfortunately, the survey platform no longer provides access to the final aggregated results. As a result, the visual data presented in this project is based on the documented responses available before the survey ended.
While the final number of responses is higher, the additional participants did not contradict the observed trends. The captured data therefore remains representative of the overall direction and key insights derived from the survey.
Key Findings
1. High Car Usage Despite Strong Public Transport
More than 80% of respondents stated that they either own or regularly use a car in Munich. This is noteworthy given the city’s extensive public transportation network and indicates that flexibility and convenience still play a crucial role in everyday mobility decisions.
Additionally, over 60% of participants reported driving daily or several times per week within the city, reinforcing the relevance of parking availability as a frequent and recurring concern.
2. Time Lost Searching for Parking
The survey shows that over 60% of respondents spend an average of 5–10 minutes searching for a parking space per trip. While this duration may appear moderate in isolation, it accumulates significantly over time—often resulting in hours lost each week.
A smaller portion of respondents reported even longer search times, particularly during peak hours or in densely populated areas.
3. Frequent Difficulties Finding Parking Spaces
More than 70% of participants indicated that they frequently or very frequently struggle to find an available parking spot. Only a minority reported rare difficulties, and none stated that they never experience parking-related issues.
This highlights that parking scarcity in Munich is a persistent and widespread problem rather than an occasional inconvenience.
4. Overall Dissatisfaction with the Current Parking Situation
When asked to evaluate their overall satisfaction, over half of respondents expressed dissatisfaction or strong dissatisfaction with the current parking situation in Munich. Notably, no participant selected the option “very satisfied.”
This dissatisfaction directly correlates with the previously identified issues: time loss, stress, uncertainty, and increased traffic caused by circulating vehicles.
Interpretation and Implications
Taken together, the findings illustrate a clear pattern:
•	Cars remain a central mode of transport in Munich
•	Parking availability is limited and unpredictable
•	Drivers frequently spend time circling neighborhoods
•	This results in increased stress, traffic congestion, and unnecessary CO₂ emissions
Even marginal improvements in parking efficiency could therefore have a substantial impact on urban mobility, environmental sustainability, and overall quality of life.
Conclusion
Through this survey, we were able to validate a real and pressing urban mobility problem using direct user feedback. Although the final survey count reached approximately 30 participants, the presented results are based on the documented data captured before the survey ended. These results remain valuable, as they clearly reveal consistent trends and recurring pain points.
The survey findings provide a strong foundation for developing smarter, more efficient parking solutions and demonstrate that finding a parking space in Munich has evolved into a daily frustration rather than a simple task—with meaningful potential for improvement through data-driven and user-centered approaches.</t>
  </si>
  <si>
    <t>Overview Survey</t>
  </si>
  <si>
    <t>Fragebogen: Autofahren und Parken in München
Besitzen Sie ein Auto bzw. haben Sie regelmäßig Zugang zu einem Auto?
☐ Ja
☐ Nein
Wie häufig sind Sie mit dem Auto innerhalb München unterwegs?
☐ Täglich
☐ Mehrmals pro Woche
☐ Selten
☐ Nie
Wie zufrieden sind Sie insgesamt mit der Verkehrssituation in München?
☐ Sehr zufrieden
☐ Eher zufrieden
☐ Eher unzufrieden
☐ Sehr unzufrieden
Wie oft haben Sie Schwierigkeiten, einen Parkplatz zu finden?
☐ Sehr häufig
☐ Häufig
☐ Selten
☐ Nie
Wie lange dauert Ihre durchschnittliche Parkplatzsuche?
☐ Unter 5 Minuten
☐ 5–10 Minuten
☐ 10–20 Minuten
☐ Über 20 Minuten
Wo parken Sie meist?
☐ Anwohnerparkzone
☐ Öffentlicher Straßenraum
☐ Parkhaus / Tiefgarage
☐ Eigener Stellplatz
☐ Sonstiges: ___________
Wie empfinden Sie die Parkgebühren in München?
☐ Angemessen
☐ Zu hoch
☐ Zu niedrig
☐ Keine Meinung
Welche Maßnahmen würden Sie persönlich am meisten unterstützen? (Max. 2 auswählen)
☐ Ausbau digitaler Parkleitsysteme
☐ Mehr Stellplätze / Parkhäuser
☐ Bessere Verkehslenkung / weniger Suchverkehr
☐ Förderung von Alternativen (ÖPNV, P+R, Carsharing)
☐ Sonstiges: ___________
Wie wahrscheinlich ist es, dass Sie in Zukunft häufiger auf andere Verkehrsmittel (ÖPNV, Fahrrad etc.) umsteigen?
☐ Sehr wahrscheinlich
☐ Eher wahrscheinlich
☐ Eher unwahrscheinlich
☐ Sehr unwahrscheinlich
Wären Sie bereit, für reservierte Stellülätze oder App-basierte Systeme zu bezahlen?
☐ Ja
☐ Nein
Gibt es etwas, das Sie der Stadt München in Bezug auf Autofahren und Parken mitteilen möchten?
(Offene Antwort)</t>
  </si>
  <si>
    <t>Preliminary results survey:</t>
  </si>
  <si>
    <t>Real Projects DIGITALIZATION</t>
  </si>
  <si>
    <t>Name:</t>
  </si>
  <si>
    <t>Tim Weidenberg</t>
  </si>
  <si>
    <t>Faculty:</t>
  </si>
  <si>
    <t>Team:</t>
  </si>
  <si>
    <t>OGAP</t>
  </si>
  <si>
    <t>Anna Weber is a hypothesis-driven proto-persona created to represent a broad target group for our parking app rather than a specific individual or narrowly defined demographic segment. The persona was developed during the early product discovery phase to structure assumptions, support ideation, and align the team.
The persona is informed by a combination of desk research, secondary sources, and observed urban parking behavior, particularly in dense residential areas such as Munich. In addition, it draws from informal conversations with people about the app and their parking experiences. These discussions were exploratory and conversational in nature and not systematically documented or analyzed, and therefore should be understood as directional input rather than formal user research.
Our survey and quantitative research did not collect demographic data such as age, gender, or occupation. As a result, all demographic attributes in this persona—name, age, gender, profession, and location—are fictional and illustrative. They are included solely to humanize the target group and make shared problem spaces easier to communicate within the team.
Rather than representing a single user type, Anna stands for a wide range of urban drivers who rely on their car for daily mobility, park primarily on-street, and regularly experience uncertainty, stress, and time loss when searching for parking. The outlined pain points and needs reflect common behavioral patterns and recurring themes identified across secondary research and informal discussions, not validated personal characteristics.
This persona serves as a working model and communication tool that makes assumptions explicit and intentionally avoids over-segmentation. It provides a foundation for early product decisions while remaining open to refinement. As more structured qualitative and quantitative research is conducted, the persona and underlying assumptions will be validated, adjusted, or expanded to better reflect the diversity of the app’s target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</si>
</sst>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0.00\ &quot;€&quot;;[Red]\-#,##0.00\ &quot;€&quot;"/>
    <numFmt numFmtId="164" formatCode="0.0"/>
  </numFmts>
  <fonts count="11" x14ac:knownFonts="1">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
      <b/>
      <i/>
      <sz val="11"/>
      <color theme="1"/>
      <name val="Calibri"/>
      <family val="2"/>
      <scheme val="minor"/>
    </font>
    <font>
      <sz val="11"/>
      <color theme="1"/>
      <name val="Trebuchet MS"/>
      <family val="2"/>
    </font>
    <font>
      <sz val="10"/>
      <color theme="1"/>
      <name val="Trebuchet MS"/>
      <family val="2"/>
    </font>
    <font>
      <b/>
      <sz val="10"/>
      <color theme="1"/>
      <name val="Trebuchet MS"/>
      <family val="2"/>
    </font>
    <font>
      <u/>
      <sz val="11"/>
      <color theme="10"/>
      <name val="Calibri"/>
      <family val="2"/>
      <scheme val="minor"/>
    </font>
    <font>
      <sz val="8"/>
      <name val="Calibri"/>
      <family val="2"/>
      <scheme val="minor"/>
    </font>
    <font>
      <b/>
      <u/>
      <sz val="20"/>
      <color theme="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0"/>
        <bgColor indexed="64"/>
      </patternFill>
    </fill>
  </fills>
  <borders count="21">
    <border>
      <left/>
      <right/>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bottom style="thin">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4">
    <xf numFmtId="0" fontId="0" fillId="0" borderId="0"/>
    <xf numFmtId="9" fontId="2" fillId="0" borderId="0" applyFont="0" applyFill="0" applyBorder="0" applyAlignment="0" applyProtection="0"/>
    <xf numFmtId="0" fontId="5" fillId="0" borderId="0"/>
    <xf numFmtId="0" fontId="8" fillId="0" borderId="0" applyNumberFormat="0" applyFill="0" applyBorder="0" applyAlignment="0" applyProtection="0"/>
  </cellStyleXfs>
  <cellXfs count="110">
    <xf numFmtId="0" fontId="0" fillId="0" borderId="0" xfId="0"/>
    <xf numFmtId="3" fontId="0" fillId="0" borderId="0" xfId="0" applyNumberFormat="1"/>
    <xf numFmtId="0" fontId="1" fillId="0" borderId="2" xfId="0" applyFont="1" applyBorder="1"/>
    <xf numFmtId="3" fontId="0" fillId="0" borderId="3" xfId="0" applyNumberFormat="1" applyBorder="1"/>
    <xf numFmtId="0" fontId="3" fillId="0" borderId="2" xfId="0" applyFont="1" applyBorder="1"/>
    <xf numFmtId="0" fontId="0" fillId="0" borderId="2" xfId="0" applyBorder="1"/>
    <xf numFmtId="0" fontId="0" fillId="0" borderId="3" xfId="0" applyBorder="1"/>
    <xf numFmtId="3" fontId="0" fillId="0" borderId="2" xfId="0" applyNumberFormat="1" applyBorder="1"/>
    <xf numFmtId="0" fontId="6" fillId="0" borderId="0" xfId="2" applyFont="1"/>
    <xf numFmtId="14" fontId="6" fillId="0" borderId="0" xfId="2" applyNumberFormat="1" applyFont="1"/>
    <xf numFmtId="0" fontId="7" fillId="0" borderId="0" xfId="2" applyFont="1"/>
    <xf numFmtId="3" fontId="7" fillId="0" borderId="0" xfId="2" applyNumberFormat="1" applyFont="1"/>
    <xf numFmtId="9" fontId="6" fillId="0" borderId="0" xfId="1" applyFont="1"/>
    <xf numFmtId="9" fontId="0" fillId="0" borderId="0" xfId="1" applyFont="1"/>
    <xf numFmtId="3" fontId="1" fillId="0" borderId="0" xfId="0" applyNumberFormat="1" applyFont="1"/>
    <xf numFmtId="3" fontId="3" fillId="0" borderId="0" xfId="0" applyNumberFormat="1" applyFont="1"/>
    <xf numFmtId="1" fontId="3" fillId="0" borderId="0" xfId="0" applyNumberFormat="1" applyFont="1"/>
    <xf numFmtId="0" fontId="3" fillId="0" borderId="0" xfId="0" applyFont="1"/>
    <xf numFmtId="0" fontId="1" fillId="0" borderId="0" xfId="0" applyFont="1"/>
    <xf numFmtId="3" fontId="1" fillId="0" borderId="12" xfId="0" applyNumberFormat="1" applyFont="1" applyBorder="1"/>
    <xf numFmtId="0" fontId="0" fillId="0" borderId="12" xfId="0" applyBorder="1"/>
    <xf numFmtId="0" fontId="0" fillId="0" borderId="13" xfId="0" applyBorder="1"/>
    <xf numFmtId="0" fontId="0" fillId="0" borderId="14" xfId="0" applyBorder="1"/>
    <xf numFmtId="3" fontId="3" fillId="0" borderId="3" xfId="0" applyNumberFormat="1" applyFont="1" applyBorder="1"/>
    <xf numFmtId="1" fontId="3" fillId="0" borderId="3" xfId="0" applyNumberFormat="1" applyFont="1" applyBorder="1"/>
    <xf numFmtId="3" fontId="4" fillId="0" borderId="3" xfId="0" applyNumberFormat="1" applyFont="1" applyBorder="1"/>
    <xf numFmtId="0" fontId="1" fillId="0" borderId="3" xfId="0" applyFont="1" applyBorder="1"/>
    <xf numFmtId="0" fontId="0" fillId="2" borderId="1" xfId="0" applyFill="1" applyBorder="1"/>
    <xf numFmtId="14" fontId="1" fillId="2" borderId="13" xfId="0" applyNumberFormat="1" applyFont="1" applyFill="1" applyBorder="1"/>
    <xf numFmtId="0" fontId="0" fillId="2" borderId="13" xfId="0" applyFill="1" applyBorder="1"/>
    <xf numFmtId="0" fontId="0" fillId="2" borderId="14" xfId="0" applyFill="1" applyBorder="1"/>
    <xf numFmtId="0" fontId="1" fillId="3" borderId="6" xfId="0" applyFont="1" applyFill="1" applyBorder="1"/>
    <xf numFmtId="3" fontId="1" fillId="3" borderId="7" xfId="0" applyNumberFormat="1" applyFont="1" applyFill="1" applyBorder="1"/>
    <xf numFmtId="0" fontId="0" fillId="3" borderId="7" xfId="0" applyFill="1" applyBorder="1"/>
    <xf numFmtId="3" fontId="1" fillId="3" borderId="8" xfId="0" applyNumberFormat="1" applyFont="1" applyFill="1" applyBorder="1"/>
    <xf numFmtId="3" fontId="1" fillId="0" borderId="16" xfId="0" applyNumberFormat="1" applyFont="1" applyBorder="1"/>
    <xf numFmtId="0" fontId="0" fillId="0" borderId="16" xfId="0" applyBorder="1"/>
    <xf numFmtId="0" fontId="1" fillId="0" borderId="12" xfId="0" applyFont="1" applyBorder="1"/>
    <xf numFmtId="3" fontId="0" fillId="0" borderId="16" xfId="0" applyNumberFormat="1" applyBorder="1"/>
    <xf numFmtId="0" fontId="1" fillId="0" borderId="17" xfId="0" applyFont="1" applyBorder="1"/>
    <xf numFmtId="3" fontId="1" fillId="0" borderId="18" xfId="0" applyNumberFormat="1" applyFont="1" applyBorder="1"/>
    <xf numFmtId="3" fontId="4" fillId="0" borderId="18" xfId="0" applyNumberFormat="1" applyFont="1" applyBorder="1"/>
    <xf numFmtId="0" fontId="1" fillId="0" borderId="19" xfId="0" applyFont="1" applyBorder="1"/>
    <xf numFmtId="3" fontId="1" fillId="0" borderId="20" xfId="0" applyNumberFormat="1" applyFont="1" applyBorder="1"/>
    <xf numFmtId="3" fontId="6" fillId="0" borderId="0" xfId="2" applyNumberFormat="1" applyFont="1"/>
    <xf numFmtId="9" fontId="6" fillId="0" borderId="0" xfId="2" applyNumberFormat="1" applyFont="1"/>
    <xf numFmtId="0" fontId="0" fillId="3" borderId="1" xfId="0" applyFill="1" applyBorder="1"/>
    <xf numFmtId="0" fontId="0" fillId="3" borderId="13" xfId="0" applyFill="1" applyBorder="1"/>
    <xf numFmtId="0" fontId="0" fillId="3" borderId="2" xfId="0" applyFill="1" applyBorder="1"/>
    <xf numFmtId="14" fontId="1" fillId="3" borderId="0" xfId="0" applyNumberFormat="1" applyFont="1" applyFill="1"/>
    <xf numFmtId="3" fontId="0" fillId="0" borderId="4" xfId="0" applyNumberFormat="1" applyBorder="1"/>
    <xf numFmtId="3" fontId="0" fillId="0" borderId="15" xfId="0" applyNumberFormat="1" applyBorder="1"/>
    <xf numFmtId="3" fontId="0" fillId="0" borderId="5" xfId="0" applyNumberFormat="1" applyBorder="1"/>
    <xf numFmtId="0" fontId="8" fillId="0" borderId="0" xfId="3"/>
    <xf numFmtId="0" fontId="7" fillId="0" borderId="0" xfId="2" applyFont="1" applyAlignment="1">
      <alignment horizontal="right"/>
    </xf>
    <xf numFmtId="0" fontId="6" fillId="0" borderId="0" xfId="2" applyFont="1" applyAlignment="1">
      <alignment horizontal="left" vertical="top"/>
    </xf>
    <xf numFmtId="1" fontId="6" fillId="0" borderId="0" xfId="2" applyNumberFormat="1" applyFont="1" applyAlignment="1">
      <alignment horizontal="right" vertical="top"/>
    </xf>
    <xf numFmtId="0" fontId="8" fillId="0" borderId="0" xfId="3" applyAlignment="1">
      <alignment horizontal="left"/>
    </xf>
    <xf numFmtId="10" fontId="6" fillId="0" borderId="0" xfId="2" applyNumberFormat="1" applyFont="1"/>
    <xf numFmtId="8" fontId="6" fillId="0" borderId="0" xfId="2" applyNumberFormat="1" applyFont="1"/>
    <xf numFmtId="0" fontId="6" fillId="0" borderId="0" xfId="2" applyFont="1" applyAlignment="1">
      <alignment vertical="center"/>
    </xf>
    <xf numFmtId="164" fontId="0" fillId="0" borderId="0" xfId="0" applyNumberFormat="1"/>
    <xf numFmtId="0" fontId="0" fillId="5" borderId="0" xfId="0" applyFill="1"/>
    <xf numFmtId="0" fontId="0" fillId="5" borderId="0" xfId="0" applyFill="1" applyAlignment="1">
      <alignment vertical="top" wrapText="1"/>
    </xf>
    <xf numFmtId="0" fontId="0" fillId="5" borderId="0" xfId="0" applyFill="1" applyAlignment="1">
      <alignment vertical="top"/>
    </xf>
    <xf numFmtId="0" fontId="0" fillId="5" borderId="1" xfId="0" applyFill="1" applyBorder="1"/>
    <xf numFmtId="0" fontId="1" fillId="5" borderId="1" xfId="0" applyFont="1" applyFill="1" applyBorder="1"/>
    <xf numFmtId="0" fontId="1" fillId="5" borderId="13" xfId="0" applyFont="1" applyFill="1" applyBorder="1"/>
    <xf numFmtId="0" fontId="1" fillId="5" borderId="14" xfId="0" applyFont="1" applyFill="1" applyBorder="1"/>
    <xf numFmtId="0" fontId="1" fillId="5" borderId="2" xfId="0" applyFont="1" applyFill="1" applyBorder="1"/>
    <xf numFmtId="3" fontId="1" fillId="5" borderId="1" xfId="0" applyNumberFormat="1" applyFont="1" applyFill="1" applyBorder="1"/>
    <xf numFmtId="3" fontId="1" fillId="5" borderId="9" xfId="0" applyNumberFormat="1" applyFont="1" applyFill="1" applyBorder="1"/>
    <xf numFmtId="3" fontId="1" fillId="5" borderId="14" xfId="0" applyNumberFormat="1" applyFont="1" applyFill="1" applyBorder="1"/>
    <xf numFmtId="0" fontId="3" fillId="5" borderId="2" xfId="0" applyFont="1" applyFill="1" applyBorder="1"/>
    <xf numFmtId="3" fontId="0" fillId="5" borderId="2" xfId="0" applyNumberFormat="1" applyFill="1" applyBorder="1"/>
    <xf numFmtId="3" fontId="0" fillId="5" borderId="10" xfId="0" applyNumberFormat="1" applyFill="1" applyBorder="1"/>
    <xf numFmtId="3" fontId="0" fillId="5" borderId="3" xfId="0" applyNumberFormat="1" applyFill="1" applyBorder="1"/>
    <xf numFmtId="0" fontId="0" fillId="5" borderId="2" xfId="0" applyFill="1" applyBorder="1"/>
    <xf numFmtId="0" fontId="0" fillId="5" borderId="10" xfId="0" applyFill="1" applyBorder="1"/>
    <xf numFmtId="0" fontId="0" fillId="5" borderId="3" xfId="0" applyFill="1" applyBorder="1"/>
    <xf numFmtId="3" fontId="1" fillId="5" borderId="2" xfId="0" applyNumberFormat="1" applyFont="1" applyFill="1" applyBorder="1"/>
    <xf numFmtId="3" fontId="1" fillId="5" borderId="10" xfId="0" applyNumberFormat="1" applyFont="1" applyFill="1" applyBorder="1"/>
    <xf numFmtId="3" fontId="1" fillId="5" borderId="3" xfId="0" applyNumberFormat="1" applyFont="1" applyFill="1" applyBorder="1"/>
    <xf numFmtId="0" fontId="4" fillId="5" borderId="2" xfId="0" applyFont="1" applyFill="1" applyBorder="1"/>
    <xf numFmtId="3" fontId="3" fillId="5" borderId="2" xfId="0" applyNumberFormat="1" applyFont="1" applyFill="1" applyBorder="1"/>
    <xf numFmtId="3" fontId="3" fillId="5" borderId="10" xfId="0" applyNumberFormat="1" applyFont="1" applyFill="1" applyBorder="1"/>
    <xf numFmtId="3" fontId="3" fillId="5" borderId="3" xfId="0" applyNumberFormat="1" applyFont="1" applyFill="1" applyBorder="1"/>
    <xf numFmtId="0" fontId="1" fillId="5" borderId="4" xfId="0" applyFont="1" applyFill="1" applyBorder="1"/>
    <xf numFmtId="3" fontId="1" fillId="5" borderId="4" xfId="0" applyNumberFormat="1" applyFont="1" applyFill="1" applyBorder="1"/>
    <xf numFmtId="3" fontId="1" fillId="5" borderId="11" xfId="0" applyNumberFormat="1" applyFont="1" applyFill="1" applyBorder="1"/>
    <xf numFmtId="3" fontId="1" fillId="5" borderId="5" xfId="0" applyNumberFormat="1" applyFont="1" applyFill="1" applyBorder="1"/>
    <xf numFmtId="0" fontId="0" fillId="5" borderId="0" xfId="0" applyFill="1" applyAlignment="1">
      <alignment horizontal="left"/>
    </xf>
    <xf numFmtId="0" fontId="10" fillId="5" borderId="0" xfId="0" applyFont="1" applyFill="1" applyAlignment="1">
      <alignment horizontal="center" vertical="center"/>
    </xf>
    <xf numFmtId="0" fontId="0" fillId="5" borderId="1" xfId="0" applyFill="1" applyBorder="1" applyAlignment="1">
      <alignment horizontal="left" vertical="top" wrapText="1"/>
    </xf>
    <xf numFmtId="0" fontId="0" fillId="5" borderId="13" xfId="0" applyFill="1" applyBorder="1" applyAlignment="1">
      <alignment horizontal="left" vertical="top" wrapText="1"/>
    </xf>
    <xf numFmtId="0" fontId="0" fillId="5" borderId="14" xfId="0" applyFill="1" applyBorder="1" applyAlignment="1">
      <alignment horizontal="left" vertical="top" wrapText="1"/>
    </xf>
    <xf numFmtId="0" fontId="0" fillId="5" borderId="2" xfId="0" applyFill="1" applyBorder="1" applyAlignment="1">
      <alignment horizontal="left" vertical="top" wrapText="1"/>
    </xf>
    <xf numFmtId="0" fontId="0" fillId="5" borderId="0" xfId="0" applyFill="1" applyAlignment="1">
      <alignment horizontal="left" vertical="top" wrapText="1"/>
    </xf>
    <xf numFmtId="0" fontId="0" fillId="5" borderId="3" xfId="0" applyFill="1" applyBorder="1" applyAlignment="1">
      <alignment horizontal="left" vertical="top" wrapText="1"/>
    </xf>
    <xf numFmtId="0" fontId="0" fillId="5" borderId="4" xfId="0" applyFill="1" applyBorder="1" applyAlignment="1">
      <alignment horizontal="left" vertical="top" wrapText="1"/>
    </xf>
    <xf numFmtId="0" fontId="0" fillId="5" borderId="15" xfId="0" applyFill="1" applyBorder="1" applyAlignment="1">
      <alignment horizontal="left" vertical="top" wrapText="1"/>
    </xf>
    <xf numFmtId="0" fontId="0" fillId="5" borderId="5" xfId="0" applyFill="1" applyBorder="1" applyAlignment="1">
      <alignment horizontal="left" vertical="top" wrapText="1"/>
    </xf>
    <xf numFmtId="0" fontId="1" fillId="4" borderId="1" xfId="0" applyFont="1" applyFill="1" applyBorder="1" applyAlignment="1">
      <alignment horizontal="left" vertical="top"/>
    </xf>
    <xf numFmtId="0" fontId="1" fillId="4" borderId="13" xfId="0" applyFont="1" applyFill="1" applyBorder="1" applyAlignment="1">
      <alignment horizontal="left" vertical="top"/>
    </xf>
    <xf numFmtId="0" fontId="1" fillId="4" borderId="14" xfId="0" applyFont="1" applyFill="1" applyBorder="1" applyAlignment="1">
      <alignment horizontal="left" vertical="top"/>
    </xf>
    <xf numFmtId="0" fontId="1" fillId="4" borderId="4" xfId="0" applyFont="1" applyFill="1" applyBorder="1" applyAlignment="1">
      <alignment horizontal="left" vertical="top"/>
    </xf>
    <xf numFmtId="0" fontId="1" fillId="4" borderId="15" xfId="0" applyFont="1" applyFill="1" applyBorder="1" applyAlignment="1">
      <alignment horizontal="left" vertical="top"/>
    </xf>
    <xf numFmtId="0" fontId="1" fillId="4" borderId="5" xfId="0" applyFont="1" applyFill="1" applyBorder="1" applyAlignment="1">
      <alignment horizontal="left" vertical="top"/>
    </xf>
    <xf numFmtId="0" fontId="8" fillId="0" borderId="0" xfId="3" applyAlignment="1">
      <alignment horizontal="left" vertical="center"/>
    </xf>
    <xf numFmtId="0" fontId="6" fillId="0" borderId="0" xfId="2" applyFont="1" applyAlignment="1">
      <alignment horizontal="left" vertical="center"/>
    </xf>
  </cellXfs>
  <cellStyles count="4">
    <cellStyle name="Link" xfId="3" builtinId="8"/>
    <cellStyle name="Prozent" xfId="1" builtinId="5"/>
    <cellStyle name="Standard" xfId="0" builtinId="0"/>
    <cellStyle name="Standard 2" xfId="2" xr:uid="{05237458-A0CA-4972-B5A6-0488BB5F695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1</xdr:row>
      <xdr:rowOff>38101</xdr:rowOff>
    </xdr:from>
    <xdr:to>
      <xdr:col>10</xdr:col>
      <xdr:colOff>787400</xdr:colOff>
      <xdr:row>24</xdr:row>
      <xdr:rowOff>165101</xdr:rowOff>
    </xdr:to>
    <xdr:pic>
      <xdr:nvPicPr>
        <xdr:cNvPr id="3" name="Grafik 2">
          <a:extLst>
            <a:ext uri="{FF2B5EF4-FFF2-40B4-BE49-F238E27FC236}">
              <a16:creationId xmlns:a16="http://schemas.microsoft.com/office/drawing/2014/main" id="{84375613-A536-07BD-0D15-DE69FBF073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3600" y="228601"/>
          <a:ext cx="8178800" cy="4508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118532</xdr:colOff>
      <xdr:row>3</xdr:row>
      <xdr:rowOff>67734</xdr:rowOff>
    </xdr:from>
    <xdr:to>
      <xdr:col>24</xdr:col>
      <xdr:colOff>740227</xdr:colOff>
      <xdr:row>27</xdr:row>
      <xdr:rowOff>101600</xdr:rowOff>
    </xdr:to>
    <xdr:pic>
      <xdr:nvPicPr>
        <xdr:cNvPr id="3" name="Grafik 2">
          <a:extLst>
            <a:ext uri="{FF2B5EF4-FFF2-40B4-BE49-F238E27FC236}">
              <a16:creationId xmlns:a16="http://schemas.microsoft.com/office/drawing/2014/main" id="{0A7069F5-AA7C-15D9-E2BD-B5EF7B3AEA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64532" y="643467"/>
          <a:ext cx="8089295" cy="450426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15</xdr:col>
          <xdr:colOff>139700</xdr:colOff>
          <xdr:row>30</xdr:row>
          <xdr:rowOff>114300</xdr:rowOff>
        </xdr:from>
        <xdr:to>
          <xdr:col>15</xdr:col>
          <xdr:colOff>622300</xdr:colOff>
          <xdr:row>32</xdr:row>
          <xdr:rowOff>38100</xdr:rowOff>
        </xdr:to>
        <xdr:sp macro="" textlink="">
          <xdr:nvSpPr>
            <xdr:cNvPr id="10245" name="Object 5" hidden="1">
              <a:extLst>
                <a:ext uri="{63B3BB69-23CF-44E3-9099-C40C66FF867C}">
                  <a14:compatExt spid="_x0000_s10245"/>
                </a:ext>
                <a:ext uri="{FF2B5EF4-FFF2-40B4-BE49-F238E27FC236}">
                  <a16:creationId xmlns:a16="http://schemas.microsoft.com/office/drawing/2014/main" id="{00000000-0008-0000-0300-000005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3</xdr:col>
      <xdr:colOff>114301</xdr:colOff>
      <xdr:row>5</xdr:row>
      <xdr:rowOff>95251</xdr:rowOff>
    </xdr:from>
    <xdr:to>
      <xdr:col>3</xdr:col>
      <xdr:colOff>4210051</xdr:colOff>
      <xdr:row>5</xdr:row>
      <xdr:rowOff>1037751</xdr:rowOff>
    </xdr:to>
    <xdr:pic>
      <xdr:nvPicPr>
        <xdr:cNvPr id="2" name="Grafik 1">
          <a:extLst>
            <a:ext uri="{FF2B5EF4-FFF2-40B4-BE49-F238E27FC236}">
              <a16:creationId xmlns:a16="http://schemas.microsoft.com/office/drawing/2014/main" id="{B6A075E7-706A-FF4E-FC67-453689A6B193}"/>
            </a:ext>
          </a:extLst>
        </xdr:cNvPr>
        <xdr:cNvPicPr>
          <a:picLocks noChangeAspect="1"/>
        </xdr:cNvPicPr>
      </xdr:nvPicPr>
      <xdr:blipFill>
        <a:blip xmlns:r="http://schemas.openxmlformats.org/officeDocument/2006/relationships" r:embed="rId1"/>
        <a:stretch>
          <a:fillRect/>
        </a:stretch>
      </xdr:blipFill>
      <xdr:spPr>
        <a:xfrm>
          <a:off x="3257551" y="2038351"/>
          <a:ext cx="4095750" cy="942500"/>
        </a:xfrm>
        <a:prstGeom prst="rect">
          <a:avLst/>
        </a:prstGeom>
      </xdr:spPr>
    </xdr:pic>
    <xdr:clientData/>
  </xdr:twoCellAnchor>
  <xdr:twoCellAnchor editAs="oneCell">
    <xdr:from>
      <xdr:col>3</xdr:col>
      <xdr:colOff>57151</xdr:colOff>
      <xdr:row>4</xdr:row>
      <xdr:rowOff>38101</xdr:rowOff>
    </xdr:from>
    <xdr:to>
      <xdr:col>3</xdr:col>
      <xdr:colOff>1638301</xdr:colOff>
      <xdr:row>4</xdr:row>
      <xdr:rowOff>1161219</xdr:rowOff>
    </xdr:to>
    <xdr:pic>
      <xdr:nvPicPr>
        <xdr:cNvPr id="3" name="Grafik 2">
          <a:extLst>
            <a:ext uri="{FF2B5EF4-FFF2-40B4-BE49-F238E27FC236}">
              <a16:creationId xmlns:a16="http://schemas.microsoft.com/office/drawing/2014/main" id="{FF7321AA-5B2A-5791-672D-E34405C021E7}"/>
            </a:ext>
          </a:extLst>
        </xdr:cNvPr>
        <xdr:cNvPicPr>
          <a:picLocks noChangeAspect="1"/>
        </xdr:cNvPicPr>
      </xdr:nvPicPr>
      <xdr:blipFill>
        <a:blip xmlns:r="http://schemas.openxmlformats.org/officeDocument/2006/relationships" r:embed="rId2"/>
        <a:stretch>
          <a:fillRect/>
        </a:stretch>
      </xdr:blipFill>
      <xdr:spPr>
        <a:xfrm>
          <a:off x="3200401" y="809626"/>
          <a:ext cx="1581150" cy="1123118"/>
        </a:xfrm>
        <a:prstGeom prst="rect">
          <a:avLst/>
        </a:prstGeom>
      </xdr:spPr>
    </xdr:pic>
    <xdr:clientData/>
  </xdr:twoCellAnchor>
  <xdr:twoCellAnchor editAs="oneCell">
    <xdr:from>
      <xdr:col>3</xdr:col>
      <xdr:colOff>47625</xdr:colOff>
      <xdr:row>6</xdr:row>
      <xdr:rowOff>47625</xdr:rowOff>
    </xdr:from>
    <xdr:to>
      <xdr:col>3</xdr:col>
      <xdr:colOff>1676400</xdr:colOff>
      <xdr:row>6</xdr:row>
      <xdr:rowOff>1412614</xdr:rowOff>
    </xdr:to>
    <xdr:pic>
      <xdr:nvPicPr>
        <xdr:cNvPr id="4" name="Grafik 3">
          <a:extLst>
            <a:ext uri="{FF2B5EF4-FFF2-40B4-BE49-F238E27FC236}">
              <a16:creationId xmlns:a16="http://schemas.microsoft.com/office/drawing/2014/main" id="{133AFB71-3F8F-68C8-C813-047843555002}"/>
            </a:ext>
          </a:extLst>
        </xdr:cNvPr>
        <xdr:cNvPicPr>
          <a:picLocks noChangeAspect="1"/>
        </xdr:cNvPicPr>
      </xdr:nvPicPr>
      <xdr:blipFill>
        <a:blip xmlns:r="http://schemas.openxmlformats.org/officeDocument/2006/relationships" r:embed="rId3"/>
        <a:stretch>
          <a:fillRect/>
        </a:stretch>
      </xdr:blipFill>
      <xdr:spPr>
        <a:xfrm>
          <a:off x="3190875" y="3124200"/>
          <a:ext cx="1628775" cy="136498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Weidenberg, Tim" id="{D069FC42-A44F-400A-B921-C4490CBA92EB}" userId="S::Tim.Weidenberg@bdo.de::ca0e3a33-8a9a-4463-b8ae-5d1db5f06c88"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8" dT="2025-12-15T12:04:12.22" personId="{D069FC42-A44F-400A-B921-C4490CBA92EB}" id="{24396A32-5A31-4C85-94AF-AED6C6C65390}">
    <text>One-time acquisition costs, laptops, etc.</text>
  </threadedComment>
  <threadedComment ref="C8" dT="2025-12-15T12:06:00.94" personId="{D069FC42-A44F-400A-B921-C4490CBA92EB}" id="{E7CB8856-3499-4738-B9AA-5493BC25D8DA}">
    <text>Mobile-Phone contracts etc.</text>
  </threadedComment>
  <threadedComment ref="B9" dT="2025-12-15T12:06:23.45" personId="{D069FC42-A44F-400A-B921-C4490CBA92EB}" id="{DD21F72E-2CBF-43B4-93A9-22D170471FBD}">
    <text>Payment costs for example PayPal or Visa</text>
  </threadedComment>
  <threadedComment ref="B10" dT="2025-12-15T12:16:21.83" personId="{D069FC42-A44F-400A-B921-C4490CBA92EB}" id="{0A1490A0-A88E-4A9E-A098-5748F5B71EE7}">
    <text>Public liability insurance
Cyber insurance
D&amp;O insurance
Legal protection</text>
  </threadedComment>
  <threadedComment ref="B11" dT="2025-12-15T14:44:27.42" personId="{D069FC42-A44F-400A-B921-C4490CBA92EB}" id="{3F948257-C0E9-4374-A480-8DC5D75FC850}">
    <text xml:space="preserve">MS Offices
Database hosting
Etc. </text>
  </threadedComment>
  <threadedComment ref="B12" dT="2025-12-15T12:28:02.87" personId="{D069FC42-A44F-400A-B921-C4490CBA92EB}" id="{A5E79BDF-6042-4BFD-A11A-73D681D519EC}">
    <text xml:space="preserve">Cost for 
Travel expenses
Business lunches
Etc. </text>
  </threadedComment>
  <threadedComment ref="B13" dT="2025-12-15T12:32:00.87" personId="{D069FC42-A44F-400A-B921-C4490CBA92EB}" id="{BA1151F4-4876-439B-8D91-B1B3E54149C1}">
    <text xml:space="preserve">Cost for revenue streams </text>
  </threadedComment>
  <threadedComment ref="B15" dT="2025-12-15T15:18:34.09" personId="{D069FC42-A44F-400A-B921-C4490CBA92EB}" id="{3A06FFCD-462F-44A4-9F9D-64A12490BDC3}">
    <text>One time Pre-Launch Package</text>
  </threadedComment>
  <threadedComment ref="B31" dT="2025-12-15T14:15:20.07" personId="{D069FC42-A44F-400A-B921-C4490CBA92EB}" id="{0CF735B5-18C0-427F-966F-CDA3EECE1D2D}">
    <text xml:space="preserve">increase due to rising sales, etc. 
</text>
  </threadedComment>
  <threadedComment ref="B32" dT="2025-12-15T14:15:25.56" personId="{D069FC42-A44F-400A-B921-C4490CBA92EB}" id="{B8CE7CA0-49DF-4F2A-8EC6-FEAF9A0CD187}">
    <text xml:space="preserve">increase due to rising sales, etc. 
</text>
  </threadedComment>
  <threadedComment ref="B38" dT="2025-12-15T14:38:49.36" personId="{D069FC42-A44F-400A-B921-C4490CBA92EB}" id="{705B9051-5F4D-4E62-A1A1-37BA7030FED5}">
    <text xml:space="preserve">Average increase of salarys
Das sind die Gehaltstrends 2025 | Personal | Haufe </text>
    <extLst>
      <x:ext xmlns:xltc2="http://schemas.microsoft.com/office/spreadsheetml/2020/threadedcomments2" uri="{F7C98A9C-CBB3-438F-8F68-D28B6AF4A901}">
        <xltc2:checksum>3382574476</xltc2:checksum>
        <xltc2:hyperlink startIndex="28" length="50" url="https://www.haufe.de/personal/hr-management/das-sind-die-gehaltstrends-2025_80_640256.html?utm_source=chatgpt.com"/>
      </x:ext>
    </extLst>
  </threadedComment>
  <threadedComment ref="B53" dT="2025-12-15T14:15:37.67" personId="{D069FC42-A44F-400A-B921-C4490CBA92EB}" id="{F9206DA3-8481-4308-B987-57297BE082F1}">
    <text xml:space="preserve">increase due to rising sales, etc. 
</text>
  </threadedComment>
  <threadedComment ref="B54" dT="2025-12-15T14:15:32.31" personId="{D069FC42-A44F-400A-B921-C4490CBA92EB}" id="{3C3F3E8E-678A-46DA-9553-A1606FE337C9}">
    <text xml:space="preserve">increase due to rising sales, etc. 
</text>
  </threadedComment>
  <threadedComment ref="B61" dT="2025-12-15T14:31:25.52" personId="{D069FC42-A44F-400A-B921-C4490CBA92EB}" id="{41404A6D-603F-4081-9817-825DE5E3CE3D}">
    <text>Additional 0,5 FTE</text>
  </threadedComment>
  <threadedComment ref="M64" dT="2025-12-15T16:56:17.71" personId="{D069FC42-A44F-400A-B921-C4490CBA92EB}" id="{C2921033-4E0C-4238-997B-9597C6E0AF26}">
    <text>Break Even Point</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Dokument.docx"/><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image" Target="../media/image2.png"/></Relationships>
</file>

<file path=xl/worksheets/_rels/sheet8.xml.rels><?xml version="1.0" encoding="UTF-8" standalone="yes"?>
<Relationships xmlns="http://schemas.openxmlformats.org/package/2006/relationships"><Relationship Id="rId8" Type="http://schemas.openxmlformats.org/officeDocument/2006/relationships/hyperlink" Target="https://developer.apple.com/app-store/small-business-program/" TargetMode="External"/><Relationship Id="rId13" Type="http://schemas.openxmlformats.org/officeDocument/2006/relationships/hyperlink" Target="https://coworkingguide.de/listing/plug-and-play-coworking-muenchen" TargetMode="External"/><Relationship Id="rId3" Type="http://schemas.openxmlformats.org/officeDocument/2006/relationships/hyperlink" Target="https://cyber-direkt.hiscox.de/Public/QuickQuote?PackageId=12288&amp;quoteRef=c77tkeAUheuCqaecnYWjf6PEHgsc9xs48TcQFXUG&amp;quoteIsReadOnly=False" TargetMode="External"/><Relationship Id="rId7" Type="http://schemas.openxmlformats.org/officeDocument/2006/relationships/hyperlink" Target="https://kinsta.com/de/datenbank-hosting/preise/?utm_source=chatgpt.com" TargetMode="External"/><Relationship Id="rId12" Type="http://schemas.openxmlformats.org/officeDocument/2006/relationships/hyperlink" Target="https://www.paypal.com/us/business/paypal-business-fees" TargetMode="External"/><Relationship Id="rId2" Type="http://schemas.openxmlformats.org/officeDocument/2006/relationships/hyperlink" Target="https://www.finanzchecks.de/it_rechner4/?zahlungsweise=j&amp;tarif=197&amp;policierbar=&amp;preis_neugrpreis=269%2C54&amp;preis=229%2C10" TargetMode="External"/><Relationship Id="rId1" Type="http://schemas.openxmlformats.org/officeDocument/2006/relationships/hyperlink" Target="https://startupsmagazine.co.uk/article-when-will-my-startup-make-money-timeline-startup-profitability?" TargetMode="External"/><Relationship Id="rId6" Type="http://schemas.openxmlformats.org/officeDocument/2006/relationships/hyperlink" Target="https://www.microsoft.com/de-de/microsoft-365/business/microsoft-365-plans-and-pricing?market=de" TargetMode="External"/><Relationship Id="rId11" Type="http://schemas.openxmlformats.org/officeDocument/2006/relationships/hyperlink" Target="https://www.fuer-gruender.de/wissen/existenzgruendung-planen/marketingmix/marketingbudget/" TargetMode="External"/><Relationship Id="rId5" Type="http://schemas.openxmlformats.org/officeDocument/2006/relationships/hyperlink" Target="https://www.roland-rechtsschutz.de/gewerbe/konfigurator-gewerbe/konfigurator-gewerbe-axa.html" TargetMode="External"/><Relationship Id="rId15" Type="http://schemas.openxmlformats.org/officeDocument/2006/relationships/drawing" Target="../drawings/drawing3.xml"/><Relationship Id="rId10" Type="http://schemas.openxmlformats.org/officeDocument/2006/relationships/hyperlink" Target="https://www.hrworks.de/lexikon/lohnnebenkosten/" TargetMode="External"/><Relationship Id="rId4" Type="http://schemas.openxmlformats.org/officeDocument/2006/relationships/hyperlink" Target="https://versicherungsvergleich.bernhard-assekuranz.com/dashboard" TargetMode="External"/><Relationship Id="rId9" Type="http://schemas.openxmlformats.org/officeDocument/2006/relationships/hyperlink" Target="https://news.kununu.com/durchschnittsgehalt-in-muenchen/" TargetMode="External"/><Relationship Id="rId14"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40920-DB11-044D-B44E-B02E205FA452}">
  <dimension ref="A1:G8"/>
  <sheetViews>
    <sheetView workbookViewId="0">
      <selection activeCell="A8" sqref="A8"/>
    </sheetView>
  </sheetViews>
  <sheetFormatPr baseColWidth="10" defaultRowHeight="15" x14ac:dyDescent="0.2"/>
  <cols>
    <col min="1" max="1" width="10.83203125" style="62"/>
    <col min="2" max="2" width="13.5" style="62" bestFit="1" customWidth="1"/>
    <col min="3" max="16384" width="10.83203125" style="62"/>
  </cols>
  <sheetData>
    <row r="1" spans="1:7" x14ac:dyDescent="0.2">
      <c r="B1" s="92" t="s">
        <v>70</v>
      </c>
      <c r="C1" s="92"/>
      <c r="D1" s="92"/>
      <c r="E1" s="92"/>
      <c r="F1" s="92"/>
      <c r="G1" s="92"/>
    </row>
    <row r="2" spans="1:7" x14ac:dyDescent="0.2">
      <c r="B2" s="92"/>
      <c r="C2" s="92"/>
      <c r="D2" s="92"/>
      <c r="E2" s="92"/>
      <c r="F2" s="92"/>
      <c r="G2" s="92"/>
    </row>
    <row r="3" spans="1:7" x14ac:dyDescent="0.2">
      <c r="B3" s="92"/>
      <c r="C3" s="92"/>
      <c r="D3" s="92"/>
      <c r="E3" s="92"/>
      <c r="F3" s="92"/>
      <c r="G3" s="92"/>
    </row>
    <row r="5" spans="1:7" x14ac:dyDescent="0.2">
      <c r="A5" s="62" t="s">
        <v>71</v>
      </c>
      <c r="B5" s="91" t="s">
        <v>72</v>
      </c>
    </row>
    <row r="6" spans="1:7" x14ac:dyDescent="0.2">
      <c r="A6" s="62" t="s">
        <v>73</v>
      </c>
      <c r="B6" s="91">
        <v>10</v>
      </c>
    </row>
    <row r="7" spans="1:7" x14ac:dyDescent="0.2">
      <c r="A7" s="62" t="s">
        <v>74</v>
      </c>
      <c r="B7" s="91" t="s">
        <v>75</v>
      </c>
    </row>
    <row r="8" spans="1:7" x14ac:dyDescent="0.2">
      <c r="B8" s="91"/>
    </row>
  </sheetData>
  <mergeCells count="1">
    <mergeCell ref="B1:G3"/>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33-B19B-F041-801E-7568BEAD8381}">
  <dimension ref="B26:K51"/>
  <sheetViews>
    <sheetView tabSelected="1" topLeftCell="A18" workbookViewId="0">
      <selection activeCell="L34" sqref="L34"/>
    </sheetView>
  </sheetViews>
  <sheetFormatPr baseColWidth="10" defaultRowHeight="15" x14ac:dyDescent="0.2"/>
  <cols>
    <col min="1" max="16384" width="10.83203125" style="62"/>
  </cols>
  <sheetData>
    <row r="26" spans="2:11" ht="16" thickBot="1" x14ac:dyDescent="0.25"/>
    <row r="27" spans="2:11" ht="15" customHeight="1" x14ac:dyDescent="0.2">
      <c r="B27" s="93" t="s">
        <v>76</v>
      </c>
      <c r="C27" s="94"/>
      <c r="D27" s="94"/>
      <c r="E27" s="94"/>
      <c r="F27" s="94"/>
      <c r="G27" s="94"/>
      <c r="H27" s="94"/>
      <c r="I27" s="94"/>
      <c r="J27" s="94"/>
      <c r="K27" s="95"/>
    </row>
    <row r="28" spans="2:11" x14ac:dyDescent="0.2">
      <c r="B28" s="96"/>
      <c r="C28" s="97"/>
      <c r="D28" s="97"/>
      <c r="E28" s="97"/>
      <c r="F28" s="97"/>
      <c r="G28" s="97"/>
      <c r="H28" s="97"/>
      <c r="I28" s="97"/>
      <c r="J28" s="97"/>
      <c r="K28" s="98"/>
    </row>
    <row r="29" spans="2:11" x14ac:dyDescent="0.2">
      <c r="B29" s="96"/>
      <c r="C29" s="97"/>
      <c r="D29" s="97"/>
      <c r="E29" s="97"/>
      <c r="F29" s="97"/>
      <c r="G29" s="97"/>
      <c r="H29" s="97"/>
      <c r="I29" s="97"/>
      <c r="J29" s="97"/>
      <c r="K29" s="98"/>
    </row>
    <row r="30" spans="2:11" x14ac:dyDescent="0.2">
      <c r="B30" s="96"/>
      <c r="C30" s="97"/>
      <c r="D30" s="97"/>
      <c r="E30" s="97"/>
      <c r="F30" s="97"/>
      <c r="G30" s="97"/>
      <c r="H30" s="97"/>
      <c r="I30" s="97"/>
      <c r="J30" s="97"/>
      <c r="K30" s="98"/>
    </row>
    <row r="31" spans="2:11" x14ac:dyDescent="0.2">
      <c r="B31" s="96"/>
      <c r="C31" s="97"/>
      <c r="D31" s="97"/>
      <c r="E31" s="97"/>
      <c r="F31" s="97"/>
      <c r="G31" s="97"/>
      <c r="H31" s="97"/>
      <c r="I31" s="97"/>
      <c r="J31" s="97"/>
      <c r="K31" s="98"/>
    </row>
    <row r="32" spans="2:11" x14ac:dyDescent="0.2">
      <c r="B32" s="96"/>
      <c r="C32" s="97"/>
      <c r="D32" s="97"/>
      <c r="E32" s="97"/>
      <c r="F32" s="97"/>
      <c r="G32" s="97"/>
      <c r="H32" s="97"/>
      <c r="I32" s="97"/>
      <c r="J32" s="97"/>
      <c r="K32" s="98"/>
    </row>
    <row r="33" spans="2:11" x14ac:dyDescent="0.2">
      <c r="B33" s="96"/>
      <c r="C33" s="97"/>
      <c r="D33" s="97"/>
      <c r="E33" s="97"/>
      <c r="F33" s="97"/>
      <c r="G33" s="97"/>
      <c r="H33" s="97"/>
      <c r="I33" s="97"/>
      <c r="J33" s="97"/>
      <c r="K33" s="98"/>
    </row>
    <row r="34" spans="2:11" x14ac:dyDescent="0.2">
      <c r="B34" s="96"/>
      <c r="C34" s="97"/>
      <c r="D34" s="97"/>
      <c r="E34" s="97"/>
      <c r="F34" s="97"/>
      <c r="G34" s="97"/>
      <c r="H34" s="97"/>
      <c r="I34" s="97"/>
      <c r="J34" s="97"/>
      <c r="K34" s="98"/>
    </row>
    <row r="35" spans="2:11" x14ac:dyDescent="0.2">
      <c r="B35" s="96"/>
      <c r="C35" s="97"/>
      <c r="D35" s="97"/>
      <c r="E35" s="97"/>
      <c r="F35" s="97"/>
      <c r="G35" s="97"/>
      <c r="H35" s="97"/>
      <c r="I35" s="97"/>
      <c r="J35" s="97"/>
      <c r="K35" s="98"/>
    </row>
    <row r="36" spans="2:11" x14ac:dyDescent="0.2">
      <c r="B36" s="96"/>
      <c r="C36" s="97"/>
      <c r="D36" s="97"/>
      <c r="E36" s="97"/>
      <c r="F36" s="97"/>
      <c r="G36" s="97"/>
      <c r="H36" s="97"/>
      <c r="I36" s="97"/>
      <c r="J36" s="97"/>
      <c r="K36" s="98"/>
    </row>
    <row r="37" spans="2:11" x14ac:dyDescent="0.2">
      <c r="B37" s="96"/>
      <c r="C37" s="97"/>
      <c r="D37" s="97"/>
      <c r="E37" s="97"/>
      <c r="F37" s="97"/>
      <c r="G37" s="97"/>
      <c r="H37" s="97"/>
      <c r="I37" s="97"/>
      <c r="J37" s="97"/>
      <c r="K37" s="98"/>
    </row>
    <row r="38" spans="2:11" x14ac:dyDescent="0.2">
      <c r="B38" s="96"/>
      <c r="C38" s="97"/>
      <c r="D38" s="97"/>
      <c r="E38" s="97"/>
      <c r="F38" s="97"/>
      <c r="G38" s="97"/>
      <c r="H38" s="97"/>
      <c r="I38" s="97"/>
      <c r="J38" s="97"/>
      <c r="K38" s="98"/>
    </row>
    <row r="39" spans="2:11" x14ac:dyDescent="0.2">
      <c r="B39" s="96"/>
      <c r="C39" s="97"/>
      <c r="D39" s="97"/>
      <c r="E39" s="97"/>
      <c r="F39" s="97"/>
      <c r="G39" s="97"/>
      <c r="H39" s="97"/>
      <c r="I39" s="97"/>
      <c r="J39" s="97"/>
      <c r="K39" s="98"/>
    </row>
    <row r="40" spans="2:11" x14ac:dyDescent="0.2">
      <c r="B40" s="96"/>
      <c r="C40" s="97"/>
      <c r="D40" s="97"/>
      <c r="E40" s="97"/>
      <c r="F40" s="97"/>
      <c r="G40" s="97"/>
      <c r="H40" s="97"/>
      <c r="I40" s="97"/>
      <c r="J40" s="97"/>
      <c r="K40" s="98"/>
    </row>
    <row r="41" spans="2:11" x14ac:dyDescent="0.2">
      <c r="B41" s="96"/>
      <c r="C41" s="97"/>
      <c r="D41" s="97"/>
      <c r="E41" s="97"/>
      <c r="F41" s="97"/>
      <c r="G41" s="97"/>
      <c r="H41" s="97"/>
      <c r="I41" s="97"/>
      <c r="J41" s="97"/>
      <c r="K41" s="98"/>
    </row>
    <row r="42" spans="2:11" x14ac:dyDescent="0.2">
      <c r="B42" s="96"/>
      <c r="C42" s="97"/>
      <c r="D42" s="97"/>
      <c r="E42" s="97"/>
      <c r="F42" s="97"/>
      <c r="G42" s="97"/>
      <c r="H42" s="97"/>
      <c r="I42" s="97"/>
      <c r="J42" s="97"/>
      <c r="K42" s="98"/>
    </row>
    <row r="43" spans="2:11" x14ac:dyDescent="0.2">
      <c r="B43" s="96"/>
      <c r="C43" s="97"/>
      <c r="D43" s="97"/>
      <c r="E43" s="97"/>
      <c r="F43" s="97"/>
      <c r="G43" s="97"/>
      <c r="H43" s="97"/>
      <c r="I43" s="97"/>
      <c r="J43" s="97"/>
      <c r="K43" s="98"/>
    </row>
    <row r="44" spans="2:11" x14ac:dyDescent="0.2">
      <c r="B44" s="96"/>
      <c r="C44" s="97"/>
      <c r="D44" s="97"/>
      <c r="E44" s="97"/>
      <c r="F44" s="97"/>
      <c r="G44" s="97"/>
      <c r="H44" s="97"/>
      <c r="I44" s="97"/>
      <c r="J44" s="97"/>
      <c r="K44" s="98"/>
    </row>
    <row r="45" spans="2:11" x14ac:dyDescent="0.2">
      <c r="B45" s="96"/>
      <c r="C45" s="97"/>
      <c r="D45" s="97"/>
      <c r="E45" s="97"/>
      <c r="F45" s="97"/>
      <c r="G45" s="97"/>
      <c r="H45" s="97"/>
      <c r="I45" s="97"/>
      <c r="J45" s="97"/>
      <c r="K45" s="98"/>
    </row>
    <row r="46" spans="2:11" x14ac:dyDescent="0.2">
      <c r="B46" s="96"/>
      <c r="C46" s="97"/>
      <c r="D46" s="97"/>
      <c r="E46" s="97"/>
      <c r="F46" s="97"/>
      <c r="G46" s="97"/>
      <c r="H46" s="97"/>
      <c r="I46" s="97"/>
      <c r="J46" s="97"/>
      <c r="K46" s="98"/>
    </row>
    <row r="47" spans="2:11" x14ac:dyDescent="0.2">
      <c r="B47" s="96"/>
      <c r="C47" s="97"/>
      <c r="D47" s="97"/>
      <c r="E47" s="97"/>
      <c r="F47" s="97"/>
      <c r="G47" s="97"/>
      <c r="H47" s="97"/>
      <c r="I47" s="97"/>
      <c r="J47" s="97"/>
      <c r="K47" s="98"/>
    </row>
    <row r="48" spans="2:11" x14ac:dyDescent="0.2">
      <c r="B48" s="96"/>
      <c r="C48" s="97"/>
      <c r="D48" s="97"/>
      <c r="E48" s="97"/>
      <c r="F48" s="97"/>
      <c r="G48" s="97"/>
      <c r="H48" s="97"/>
      <c r="I48" s="97"/>
      <c r="J48" s="97"/>
      <c r="K48" s="98"/>
    </row>
    <row r="49" spans="2:11" x14ac:dyDescent="0.2">
      <c r="B49" s="96"/>
      <c r="C49" s="97"/>
      <c r="D49" s="97"/>
      <c r="E49" s="97"/>
      <c r="F49" s="97"/>
      <c r="G49" s="97"/>
      <c r="H49" s="97"/>
      <c r="I49" s="97"/>
      <c r="J49" s="97"/>
      <c r="K49" s="98"/>
    </row>
    <row r="50" spans="2:11" ht="16" thickBot="1" x14ac:dyDescent="0.25">
      <c r="B50" s="99"/>
      <c r="C50" s="100"/>
      <c r="D50" s="100"/>
      <c r="E50" s="100"/>
      <c r="F50" s="100"/>
      <c r="G50" s="100"/>
      <c r="H50" s="100"/>
      <c r="I50" s="100"/>
      <c r="J50" s="100"/>
      <c r="K50" s="101"/>
    </row>
    <row r="51" spans="2:11" x14ac:dyDescent="0.2">
      <c r="B51" s="63"/>
      <c r="C51" s="63"/>
      <c r="D51" s="63"/>
      <c r="E51" s="63"/>
      <c r="F51" s="63"/>
      <c r="G51" s="63"/>
      <c r="H51" s="63"/>
      <c r="I51" s="63"/>
      <c r="J51" s="63"/>
      <c r="K51" s="63"/>
    </row>
  </sheetData>
  <mergeCells count="1">
    <mergeCell ref="B27:K50"/>
  </mergeCells>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58AA9-5655-9E42-9E07-D787D19CCED7}">
  <dimension ref="B1:J75"/>
  <sheetViews>
    <sheetView topLeftCell="A42" zoomScale="67" workbookViewId="0">
      <selection activeCell="L19" sqref="L19"/>
    </sheetView>
  </sheetViews>
  <sheetFormatPr baseColWidth="10" defaultRowHeight="15" x14ac:dyDescent="0.2"/>
  <cols>
    <col min="1" max="16384" width="10.83203125" style="62"/>
  </cols>
  <sheetData>
    <row r="1" spans="2:10" ht="16" thickBot="1" x14ac:dyDescent="0.25"/>
    <row r="2" spans="2:10" x14ac:dyDescent="0.2">
      <c r="B2" s="102" t="s">
        <v>65</v>
      </c>
      <c r="C2" s="103"/>
      <c r="D2" s="103"/>
      <c r="E2" s="103"/>
      <c r="F2" s="103"/>
      <c r="G2" s="103"/>
      <c r="H2" s="103"/>
      <c r="I2" s="103"/>
      <c r="J2" s="104"/>
    </row>
    <row r="3" spans="2:10" ht="16" thickBot="1" x14ac:dyDescent="0.25">
      <c r="B3" s="105"/>
      <c r="C3" s="106"/>
      <c r="D3" s="106"/>
      <c r="E3" s="106"/>
      <c r="F3" s="106"/>
      <c r="G3" s="106"/>
      <c r="H3" s="106"/>
      <c r="I3" s="106"/>
      <c r="J3" s="107"/>
    </row>
    <row r="4" spans="2:10" ht="15" customHeight="1" x14ac:dyDescent="0.2">
      <c r="B4" s="93" t="s">
        <v>68</v>
      </c>
      <c r="C4" s="94"/>
      <c r="D4" s="94"/>
      <c r="E4" s="94"/>
      <c r="F4" s="94"/>
      <c r="G4" s="94"/>
      <c r="H4" s="94"/>
      <c r="I4" s="94"/>
      <c r="J4" s="95"/>
    </row>
    <row r="5" spans="2:10" x14ac:dyDescent="0.2">
      <c r="B5" s="96"/>
      <c r="C5" s="97"/>
      <c r="D5" s="97"/>
      <c r="E5" s="97"/>
      <c r="F5" s="97"/>
      <c r="G5" s="97"/>
      <c r="H5" s="97"/>
      <c r="I5" s="97"/>
      <c r="J5" s="98"/>
    </row>
    <row r="6" spans="2:10" x14ac:dyDescent="0.2">
      <c r="B6" s="96"/>
      <c r="C6" s="97"/>
      <c r="D6" s="97"/>
      <c r="E6" s="97"/>
      <c r="F6" s="97"/>
      <c r="G6" s="97"/>
      <c r="H6" s="97"/>
      <c r="I6" s="97"/>
      <c r="J6" s="98"/>
    </row>
    <row r="7" spans="2:10" x14ac:dyDescent="0.2">
      <c r="B7" s="96"/>
      <c r="C7" s="97"/>
      <c r="D7" s="97"/>
      <c r="E7" s="97"/>
      <c r="F7" s="97"/>
      <c r="G7" s="97"/>
      <c r="H7" s="97"/>
      <c r="I7" s="97"/>
      <c r="J7" s="98"/>
    </row>
    <row r="8" spans="2:10" x14ac:dyDescent="0.2">
      <c r="B8" s="96"/>
      <c r="C8" s="97"/>
      <c r="D8" s="97"/>
      <c r="E8" s="97"/>
      <c r="F8" s="97"/>
      <c r="G8" s="97"/>
      <c r="H8" s="97"/>
      <c r="I8" s="97"/>
      <c r="J8" s="98"/>
    </row>
    <row r="9" spans="2:10" x14ac:dyDescent="0.2">
      <c r="B9" s="96"/>
      <c r="C9" s="97"/>
      <c r="D9" s="97"/>
      <c r="E9" s="97"/>
      <c r="F9" s="97"/>
      <c r="G9" s="97"/>
      <c r="H9" s="97"/>
      <c r="I9" s="97"/>
      <c r="J9" s="98"/>
    </row>
    <row r="10" spans="2:10" x14ac:dyDescent="0.2">
      <c r="B10" s="96"/>
      <c r="C10" s="97"/>
      <c r="D10" s="97"/>
      <c r="E10" s="97"/>
      <c r="F10" s="97"/>
      <c r="G10" s="97"/>
      <c r="H10" s="97"/>
      <c r="I10" s="97"/>
      <c r="J10" s="98"/>
    </row>
    <row r="11" spans="2:10" x14ac:dyDescent="0.2">
      <c r="B11" s="96"/>
      <c r="C11" s="97"/>
      <c r="D11" s="97"/>
      <c r="E11" s="97"/>
      <c r="F11" s="97"/>
      <c r="G11" s="97"/>
      <c r="H11" s="97"/>
      <c r="I11" s="97"/>
      <c r="J11" s="98"/>
    </row>
    <row r="12" spans="2:10" x14ac:dyDescent="0.2">
      <c r="B12" s="96"/>
      <c r="C12" s="97"/>
      <c r="D12" s="97"/>
      <c r="E12" s="97"/>
      <c r="F12" s="97"/>
      <c r="G12" s="97"/>
      <c r="H12" s="97"/>
      <c r="I12" s="97"/>
      <c r="J12" s="98"/>
    </row>
    <row r="13" spans="2:10" x14ac:dyDescent="0.2">
      <c r="B13" s="96"/>
      <c r="C13" s="97"/>
      <c r="D13" s="97"/>
      <c r="E13" s="97"/>
      <c r="F13" s="97"/>
      <c r="G13" s="97"/>
      <c r="H13" s="97"/>
      <c r="I13" s="97"/>
      <c r="J13" s="98"/>
    </row>
    <row r="14" spans="2:10" x14ac:dyDescent="0.2">
      <c r="B14" s="96"/>
      <c r="C14" s="97"/>
      <c r="D14" s="97"/>
      <c r="E14" s="97"/>
      <c r="F14" s="97"/>
      <c r="G14" s="97"/>
      <c r="H14" s="97"/>
      <c r="I14" s="97"/>
      <c r="J14" s="98"/>
    </row>
    <row r="15" spans="2:10" x14ac:dyDescent="0.2">
      <c r="B15" s="96"/>
      <c r="C15" s="97"/>
      <c r="D15" s="97"/>
      <c r="E15" s="97"/>
      <c r="F15" s="97"/>
      <c r="G15" s="97"/>
      <c r="H15" s="97"/>
      <c r="I15" s="97"/>
      <c r="J15" s="98"/>
    </row>
    <row r="16" spans="2:10" x14ac:dyDescent="0.2">
      <c r="B16" s="96"/>
      <c r="C16" s="97"/>
      <c r="D16" s="97"/>
      <c r="E16" s="97"/>
      <c r="F16" s="97"/>
      <c r="G16" s="97"/>
      <c r="H16" s="97"/>
      <c r="I16" s="97"/>
      <c r="J16" s="98"/>
    </row>
    <row r="17" spans="2:10" x14ac:dyDescent="0.2">
      <c r="B17" s="96"/>
      <c r="C17" s="97"/>
      <c r="D17" s="97"/>
      <c r="E17" s="97"/>
      <c r="F17" s="97"/>
      <c r="G17" s="97"/>
      <c r="H17" s="97"/>
      <c r="I17" s="97"/>
      <c r="J17" s="98"/>
    </row>
    <row r="18" spans="2:10" x14ac:dyDescent="0.2">
      <c r="B18" s="96"/>
      <c r="C18" s="97"/>
      <c r="D18" s="97"/>
      <c r="E18" s="97"/>
      <c r="F18" s="97"/>
      <c r="G18" s="97"/>
      <c r="H18" s="97"/>
      <c r="I18" s="97"/>
      <c r="J18" s="98"/>
    </row>
    <row r="19" spans="2:10" x14ac:dyDescent="0.2">
      <c r="B19" s="96"/>
      <c r="C19" s="97"/>
      <c r="D19" s="97"/>
      <c r="E19" s="97"/>
      <c r="F19" s="97"/>
      <c r="G19" s="97"/>
      <c r="H19" s="97"/>
      <c r="I19" s="97"/>
      <c r="J19" s="98"/>
    </row>
    <row r="20" spans="2:10" x14ac:dyDescent="0.2">
      <c r="B20" s="96"/>
      <c r="C20" s="97"/>
      <c r="D20" s="97"/>
      <c r="E20" s="97"/>
      <c r="F20" s="97"/>
      <c r="G20" s="97"/>
      <c r="H20" s="97"/>
      <c r="I20" s="97"/>
      <c r="J20" s="98"/>
    </row>
    <row r="21" spans="2:10" x14ac:dyDescent="0.2">
      <c r="B21" s="96"/>
      <c r="C21" s="97"/>
      <c r="D21" s="97"/>
      <c r="E21" s="97"/>
      <c r="F21" s="97"/>
      <c r="G21" s="97"/>
      <c r="H21" s="97"/>
      <c r="I21" s="97"/>
      <c r="J21" s="98"/>
    </row>
    <row r="22" spans="2:10" x14ac:dyDescent="0.2">
      <c r="B22" s="96"/>
      <c r="C22" s="97"/>
      <c r="D22" s="97"/>
      <c r="E22" s="97"/>
      <c r="F22" s="97"/>
      <c r="G22" s="97"/>
      <c r="H22" s="97"/>
      <c r="I22" s="97"/>
      <c r="J22" s="98"/>
    </row>
    <row r="23" spans="2:10" x14ac:dyDescent="0.2">
      <c r="B23" s="96"/>
      <c r="C23" s="97"/>
      <c r="D23" s="97"/>
      <c r="E23" s="97"/>
      <c r="F23" s="97"/>
      <c r="G23" s="97"/>
      <c r="H23" s="97"/>
      <c r="I23" s="97"/>
      <c r="J23" s="98"/>
    </row>
    <row r="24" spans="2:10" x14ac:dyDescent="0.2">
      <c r="B24" s="96"/>
      <c r="C24" s="97"/>
      <c r="D24" s="97"/>
      <c r="E24" s="97"/>
      <c r="F24" s="97"/>
      <c r="G24" s="97"/>
      <c r="H24" s="97"/>
      <c r="I24" s="97"/>
      <c r="J24" s="98"/>
    </row>
    <row r="25" spans="2:10" x14ac:dyDescent="0.2">
      <c r="B25" s="96"/>
      <c r="C25" s="97"/>
      <c r="D25" s="97"/>
      <c r="E25" s="97"/>
      <c r="F25" s="97"/>
      <c r="G25" s="97"/>
      <c r="H25" s="97"/>
      <c r="I25" s="97"/>
      <c r="J25" s="98"/>
    </row>
    <row r="26" spans="2:10" x14ac:dyDescent="0.2">
      <c r="B26" s="96"/>
      <c r="C26" s="97"/>
      <c r="D26" s="97"/>
      <c r="E26" s="97"/>
      <c r="F26" s="97"/>
      <c r="G26" s="97"/>
      <c r="H26" s="97"/>
      <c r="I26" s="97"/>
      <c r="J26" s="98"/>
    </row>
    <row r="27" spans="2:10" x14ac:dyDescent="0.2">
      <c r="B27" s="96"/>
      <c r="C27" s="97"/>
      <c r="D27" s="97"/>
      <c r="E27" s="97"/>
      <c r="F27" s="97"/>
      <c r="G27" s="97"/>
      <c r="H27" s="97"/>
      <c r="I27" s="97"/>
      <c r="J27" s="98"/>
    </row>
    <row r="28" spans="2:10" x14ac:dyDescent="0.2">
      <c r="B28" s="96"/>
      <c r="C28" s="97"/>
      <c r="D28" s="97"/>
      <c r="E28" s="97"/>
      <c r="F28" s="97"/>
      <c r="G28" s="97"/>
      <c r="H28" s="97"/>
      <c r="I28" s="97"/>
      <c r="J28" s="98"/>
    </row>
    <row r="29" spans="2:10" x14ac:dyDescent="0.2">
      <c r="B29" s="96"/>
      <c r="C29" s="97"/>
      <c r="D29" s="97"/>
      <c r="E29" s="97"/>
      <c r="F29" s="97"/>
      <c r="G29" s="97"/>
      <c r="H29" s="97"/>
      <c r="I29" s="97"/>
      <c r="J29" s="98"/>
    </row>
    <row r="30" spans="2:10" x14ac:dyDescent="0.2">
      <c r="B30" s="96"/>
      <c r="C30" s="97"/>
      <c r="D30" s="97"/>
      <c r="E30" s="97"/>
      <c r="F30" s="97"/>
      <c r="G30" s="97"/>
      <c r="H30" s="97"/>
      <c r="I30" s="97"/>
      <c r="J30" s="98"/>
    </row>
    <row r="31" spans="2:10" x14ac:dyDescent="0.2">
      <c r="B31" s="96"/>
      <c r="C31" s="97"/>
      <c r="D31" s="97"/>
      <c r="E31" s="97"/>
      <c r="F31" s="97"/>
      <c r="G31" s="97"/>
      <c r="H31" s="97"/>
      <c r="I31" s="97"/>
      <c r="J31" s="98"/>
    </row>
    <row r="32" spans="2:10" x14ac:dyDescent="0.2">
      <c r="B32" s="96"/>
      <c r="C32" s="97"/>
      <c r="D32" s="97"/>
      <c r="E32" s="97"/>
      <c r="F32" s="97"/>
      <c r="G32" s="97"/>
      <c r="H32" s="97"/>
      <c r="I32" s="97"/>
      <c r="J32" s="98"/>
    </row>
    <row r="33" spans="2:10" x14ac:dyDescent="0.2">
      <c r="B33" s="96"/>
      <c r="C33" s="97"/>
      <c r="D33" s="97"/>
      <c r="E33" s="97"/>
      <c r="F33" s="97"/>
      <c r="G33" s="97"/>
      <c r="H33" s="97"/>
      <c r="I33" s="97"/>
      <c r="J33" s="98"/>
    </row>
    <row r="34" spans="2:10" x14ac:dyDescent="0.2">
      <c r="B34" s="96"/>
      <c r="C34" s="97"/>
      <c r="D34" s="97"/>
      <c r="E34" s="97"/>
      <c r="F34" s="97"/>
      <c r="G34" s="97"/>
      <c r="H34" s="97"/>
      <c r="I34" s="97"/>
      <c r="J34" s="98"/>
    </row>
    <row r="35" spans="2:10" x14ac:dyDescent="0.2">
      <c r="B35" s="96"/>
      <c r="C35" s="97"/>
      <c r="D35" s="97"/>
      <c r="E35" s="97"/>
      <c r="F35" s="97"/>
      <c r="G35" s="97"/>
      <c r="H35" s="97"/>
      <c r="I35" s="97"/>
      <c r="J35" s="98"/>
    </row>
    <row r="36" spans="2:10" x14ac:dyDescent="0.2">
      <c r="B36" s="96"/>
      <c r="C36" s="97"/>
      <c r="D36" s="97"/>
      <c r="E36" s="97"/>
      <c r="F36" s="97"/>
      <c r="G36" s="97"/>
      <c r="H36" s="97"/>
      <c r="I36" s="97"/>
      <c r="J36" s="98"/>
    </row>
    <row r="37" spans="2:10" x14ac:dyDescent="0.2">
      <c r="B37" s="96"/>
      <c r="C37" s="97"/>
      <c r="D37" s="97"/>
      <c r="E37" s="97"/>
      <c r="F37" s="97"/>
      <c r="G37" s="97"/>
      <c r="H37" s="97"/>
      <c r="I37" s="97"/>
      <c r="J37" s="98"/>
    </row>
    <row r="38" spans="2:10" x14ac:dyDescent="0.2">
      <c r="B38" s="96"/>
      <c r="C38" s="97"/>
      <c r="D38" s="97"/>
      <c r="E38" s="97"/>
      <c r="F38" s="97"/>
      <c r="G38" s="97"/>
      <c r="H38" s="97"/>
      <c r="I38" s="97"/>
      <c r="J38" s="98"/>
    </row>
    <row r="39" spans="2:10" x14ac:dyDescent="0.2">
      <c r="B39" s="96"/>
      <c r="C39" s="97"/>
      <c r="D39" s="97"/>
      <c r="E39" s="97"/>
      <c r="F39" s="97"/>
      <c r="G39" s="97"/>
      <c r="H39" s="97"/>
      <c r="I39" s="97"/>
      <c r="J39" s="98"/>
    </row>
    <row r="40" spans="2:10" x14ac:dyDescent="0.2">
      <c r="B40" s="96"/>
      <c r="C40" s="97"/>
      <c r="D40" s="97"/>
      <c r="E40" s="97"/>
      <c r="F40" s="97"/>
      <c r="G40" s="97"/>
      <c r="H40" s="97"/>
      <c r="I40" s="97"/>
      <c r="J40" s="98"/>
    </row>
    <row r="41" spans="2:10" x14ac:dyDescent="0.2">
      <c r="B41" s="96"/>
      <c r="C41" s="97"/>
      <c r="D41" s="97"/>
      <c r="E41" s="97"/>
      <c r="F41" s="97"/>
      <c r="G41" s="97"/>
      <c r="H41" s="97"/>
      <c r="I41" s="97"/>
      <c r="J41" s="98"/>
    </row>
    <row r="42" spans="2:10" x14ac:dyDescent="0.2">
      <c r="B42" s="96"/>
      <c r="C42" s="97"/>
      <c r="D42" s="97"/>
      <c r="E42" s="97"/>
      <c r="F42" s="97"/>
      <c r="G42" s="97"/>
      <c r="H42" s="97"/>
      <c r="I42" s="97"/>
      <c r="J42" s="98"/>
    </row>
    <row r="43" spans="2:10" x14ac:dyDescent="0.2">
      <c r="B43" s="96"/>
      <c r="C43" s="97"/>
      <c r="D43" s="97"/>
      <c r="E43" s="97"/>
      <c r="F43" s="97"/>
      <c r="G43" s="97"/>
      <c r="H43" s="97"/>
      <c r="I43" s="97"/>
      <c r="J43" s="98"/>
    </row>
    <row r="44" spans="2:10" x14ac:dyDescent="0.2">
      <c r="B44" s="96"/>
      <c r="C44" s="97"/>
      <c r="D44" s="97"/>
      <c r="E44" s="97"/>
      <c r="F44" s="97"/>
      <c r="G44" s="97"/>
      <c r="H44" s="97"/>
      <c r="I44" s="97"/>
      <c r="J44" s="98"/>
    </row>
    <row r="45" spans="2:10" x14ac:dyDescent="0.2">
      <c r="B45" s="96"/>
      <c r="C45" s="97"/>
      <c r="D45" s="97"/>
      <c r="E45" s="97"/>
      <c r="F45" s="97"/>
      <c r="G45" s="97"/>
      <c r="H45" s="97"/>
      <c r="I45" s="97"/>
      <c r="J45" s="98"/>
    </row>
    <row r="46" spans="2:10" x14ac:dyDescent="0.2">
      <c r="B46" s="96"/>
      <c r="C46" s="97"/>
      <c r="D46" s="97"/>
      <c r="E46" s="97"/>
      <c r="F46" s="97"/>
      <c r="G46" s="97"/>
      <c r="H46" s="97"/>
      <c r="I46" s="97"/>
      <c r="J46" s="98"/>
    </row>
    <row r="47" spans="2:10" x14ac:dyDescent="0.2">
      <c r="B47" s="96"/>
      <c r="C47" s="97"/>
      <c r="D47" s="97"/>
      <c r="E47" s="97"/>
      <c r="F47" s="97"/>
      <c r="G47" s="97"/>
      <c r="H47" s="97"/>
      <c r="I47" s="97"/>
      <c r="J47" s="98"/>
    </row>
    <row r="48" spans="2:10" x14ac:dyDescent="0.2">
      <c r="B48" s="96"/>
      <c r="C48" s="97"/>
      <c r="D48" s="97"/>
      <c r="E48" s="97"/>
      <c r="F48" s="97"/>
      <c r="G48" s="97"/>
      <c r="H48" s="97"/>
      <c r="I48" s="97"/>
      <c r="J48" s="98"/>
    </row>
    <row r="49" spans="2:10" x14ac:dyDescent="0.2">
      <c r="B49" s="96"/>
      <c r="C49" s="97"/>
      <c r="D49" s="97"/>
      <c r="E49" s="97"/>
      <c r="F49" s="97"/>
      <c r="G49" s="97"/>
      <c r="H49" s="97"/>
      <c r="I49" s="97"/>
      <c r="J49" s="98"/>
    </row>
    <row r="50" spans="2:10" x14ac:dyDescent="0.2">
      <c r="B50" s="96"/>
      <c r="C50" s="97"/>
      <c r="D50" s="97"/>
      <c r="E50" s="97"/>
      <c r="F50" s="97"/>
      <c r="G50" s="97"/>
      <c r="H50" s="97"/>
      <c r="I50" s="97"/>
      <c r="J50" s="98"/>
    </row>
    <row r="51" spans="2:10" x14ac:dyDescent="0.2">
      <c r="B51" s="96"/>
      <c r="C51" s="97"/>
      <c r="D51" s="97"/>
      <c r="E51" s="97"/>
      <c r="F51" s="97"/>
      <c r="G51" s="97"/>
      <c r="H51" s="97"/>
      <c r="I51" s="97"/>
      <c r="J51" s="98"/>
    </row>
    <row r="52" spans="2:10" x14ac:dyDescent="0.2">
      <c r="B52" s="96"/>
      <c r="C52" s="97"/>
      <c r="D52" s="97"/>
      <c r="E52" s="97"/>
      <c r="F52" s="97"/>
      <c r="G52" s="97"/>
      <c r="H52" s="97"/>
      <c r="I52" s="97"/>
      <c r="J52" s="98"/>
    </row>
    <row r="53" spans="2:10" x14ac:dyDescent="0.2">
      <c r="B53" s="96"/>
      <c r="C53" s="97"/>
      <c r="D53" s="97"/>
      <c r="E53" s="97"/>
      <c r="F53" s="97"/>
      <c r="G53" s="97"/>
      <c r="H53" s="97"/>
      <c r="I53" s="97"/>
      <c r="J53" s="98"/>
    </row>
    <row r="54" spans="2:10" x14ac:dyDescent="0.2">
      <c r="B54" s="96"/>
      <c r="C54" s="97"/>
      <c r="D54" s="97"/>
      <c r="E54" s="97"/>
      <c r="F54" s="97"/>
      <c r="G54" s="97"/>
      <c r="H54" s="97"/>
      <c r="I54" s="97"/>
      <c r="J54" s="98"/>
    </row>
    <row r="55" spans="2:10" x14ac:dyDescent="0.2">
      <c r="B55" s="96"/>
      <c r="C55" s="97"/>
      <c r="D55" s="97"/>
      <c r="E55" s="97"/>
      <c r="F55" s="97"/>
      <c r="G55" s="97"/>
      <c r="H55" s="97"/>
      <c r="I55" s="97"/>
      <c r="J55" s="98"/>
    </row>
    <row r="56" spans="2:10" x14ac:dyDescent="0.2">
      <c r="B56" s="96"/>
      <c r="C56" s="97"/>
      <c r="D56" s="97"/>
      <c r="E56" s="97"/>
      <c r="F56" s="97"/>
      <c r="G56" s="97"/>
      <c r="H56" s="97"/>
      <c r="I56" s="97"/>
      <c r="J56" s="98"/>
    </row>
    <row r="57" spans="2:10" x14ac:dyDescent="0.2">
      <c r="B57" s="96"/>
      <c r="C57" s="97"/>
      <c r="D57" s="97"/>
      <c r="E57" s="97"/>
      <c r="F57" s="97"/>
      <c r="G57" s="97"/>
      <c r="H57" s="97"/>
      <c r="I57" s="97"/>
      <c r="J57" s="98"/>
    </row>
    <row r="58" spans="2:10" x14ac:dyDescent="0.2">
      <c r="B58" s="96"/>
      <c r="C58" s="97"/>
      <c r="D58" s="97"/>
      <c r="E58" s="97"/>
      <c r="F58" s="97"/>
      <c r="G58" s="97"/>
      <c r="H58" s="97"/>
      <c r="I58" s="97"/>
      <c r="J58" s="98"/>
    </row>
    <row r="59" spans="2:10" x14ac:dyDescent="0.2">
      <c r="B59" s="96"/>
      <c r="C59" s="97"/>
      <c r="D59" s="97"/>
      <c r="E59" s="97"/>
      <c r="F59" s="97"/>
      <c r="G59" s="97"/>
      <c r="H59" s="97"/>
      <c r="I59" s="97"/>
      <c r="J59" s="98"/>
    </row>
    <row r="60" spans="2:10" x14ac:dyDescent="0.2">
      <c r="B60" s="96"/>
      <c r="C60" s="97"/>
      <c r="D60" s="97"/>
      <c r="E60" s="97"/>
      <c r="F60" s="97"/>
      <c r="G60" s="97"/>
      <c r="H60" s="97"/>
      <c r="I60" s="97"/>
      <c r="J60" s="98"/>
    </row>
    <row r="61" spans="2:10" x14ac:dyDescent="0.2">
      <c r="B61" s="96"/>
      <c r="C61" s="97"/>
      <c r="D61" s="97"/>
      <c r="E61" s="97"/>
      <c r="F61" s="97"/>
      <c r="G61" s="97"/>
      <c r="H61" s="97"/>
      <c r="I61" s="97"/>
      <c r="J61" s="98"/>
    </row>
    <row r="62" spans="2:10" x14ac:dyDescent="0.2">
      <c r="B62" s="96"/>
      <c r="C62" s="97"/>
      <c r="D62" s="97"/>
      <c r="E62" s="97"/>
      <c r="F62" s="97"/>
      <c r="G62" s="97"/>
      <c r="H62" s="97"/>
      <c r="I62" s="97"/>
      <c r="J62" s="98"/>
    </row>
    <row r="63" spans="2:10" x14ac:dyDescent="0.2">
      <c r="B63" s="96"/>
      <c r="C63" s="97"/>
      <c r="D63" s="97"/>
      <c r="E63" s="97"/>
      <c r="F63" s="97"/>
      <c r="G63" s="97"/>
      <c r="H63" s="97"/>
      <c r="I63" s="97"/>
      <c r="J63" s="98"/>
    </row>
    <row r="64" spans="2:10" x14ac:dyDescent="0.2">
      <c r="B64" s="96"/>
      <c r="C64" s="97"/>
      <c r="D64" s="97"/>
      <c r="E64" s="97"/>
      <c r="F64" s="97"/>
      <c r="G64" s="97"/>
      <c r="H64" s="97"/>
      <c r="I64" s="97"/>
      <c r="J64" s="98"/>
    </row>
    <row r="65" spans="2:10" x14ac:dyDescent="0.2">
      <c r="B65" s="96"/>
      <c r="C65" s="97"/>
      <c r="D65" s="97"/>
      <c r="E65" s="97"/>
      <c r="F65" s="97"/>
      <c r="G65" s="97"/>
      <c r="H65" s="97"/>
      <c r="I65" s="97"/>
      <c r="J65" s="98"/>
    </row>
    <row r="66" spans="2:10" x14ac:dyDescent="0.2">
      <c r="B66" s="96"/>
      <c r="C66" s="97"/>
      <c r="D66" s="97"/>
      <c r="E66" s="97"/>
      <c r="F66" s="97"/>
      <c r="G66" s="97"/>
      <c r="H66" s="97"/>
      <c r="I66" s="97"/>
      <c r="J66" s="98"/>
    </row>
    <row r="67" spans="2:10" x14ac:dyDescent="0.2">
      <c r="B67" s="96"/>
      <c r="C67" s="97"/>
      <c r="D67" s="97"/>
      <c r="E67" s="97"/>
      <c r="F67" s="97"/>
      <c r="G67" s="97"/>
      <c r="H67" s="97"/>
      <c r="I67" s="97"/>
      <c r="J67" s="98"/>
    </row>
    <row r="68" spans="2:10" x14ac:dyDescent="0.2">
      <c r="B68" s="96"/>
      <c r="C68" s="97"/>
      <c r="D68" s="97"/>
      <c r="E68" s="97"/>
      <c r="F68" s="97"/>
      <c r="G68" s="97"/>
      <c r="H68" s="97"/>
      <c r="I68" s="97"/>
      <c r="J68" s="98"/>
    </row>
    <row r="69" spans="2:10" x14ac:dyDescent="0.2">
      <c r="B69" s="96"/>
      <c r="C69" s="97"/>
      <c r="D69" s="97"/>
      <c r="E69" s="97"/>
      <c r="F69" s="97"/>
      <c r="G69" s="97"/>
      <c r="H69" s="97"/>
      <c r="I69" s="97"/>
      <c r="J69" s="98"/>
    </row>
    <row r="70" spans="2:10" x14ac:dyDescent="0.2">
      <c r="B70" s="96"/>
      <c r="C70" s="97"/>
      <c r="D70" s="97"/>
      <c r="E70" s="97"/>
      <c r="F70" s="97"/>
      <c r="G70" s="97"/>
      <c r="H70" s="97"/>
      <c r="I70" s="97"/>
      <c r="J70" s="98"/>
    </row>
    <row r="71" spans="2:10" x14ac:dyDescent="0.2">
      <c r="B71" s="96"/>
      <c r="C71" s="97"/>
      <c r="D71" s="97"/>
      <c r="E71" s="97"/>
      <c r="F71" s="97"/>
      <c r="G71" s="97"/>
      <c r="H71" s="97"/>
      <c r="I71" s="97"/>
      <c r="J71" s="98"/>
    </row>
    <row r="72" spans="2:10" x14ac:dyDescent="0.2">
      <c r="B72" s="96"/>
      <c r="C72" s="97"/>
      <c r="D72" s="97"/>
      <c r="E72" s="97"/>
      <c r="F72" s="97"/>
      <c r="G72" s="97"/>
      <c r="H72" s="97"/>
      <c r="I72" s="97"/>
      <c r="J72" s="98"/>
    </row>
    <row r="73" spans="2:10" x14ac:dyDescent="0.2">
      <c r="B73" s="96"/>
      <c r="C73" s="97"/>
      <c r="D73" s="97"/>
      <c r="E73" s="97"/>
      <c r="F73" s="97"/>
      <c r="G73" s="97"/>
      <c r="H73" s="97"/>
      <c r="I73" s="97"/>
      <c r="J73" s="98"/>
    </row>
    <row r="74" spans="2:10" x14ac:dyDescent="0.2">
      <c r="B74" s="96"/>
      <c r="C74" s="97"/>
      <c r="D74" s="97"/>
      <c r="E74" s="97"/>
      <c r="F74" s="97"/>
      <c r="G74" s="97"/>
      <c r="H74" s="97"/>
      <c r="I74" s="97"/>
      <c r="J74" s="98"/>
    </row>
    <row r="75" spans="2:10" ht="16" thickBot="1" x14ac:dyDescent="0.25">
      <c r="B75" s="99"/>
      <c r="C75" s="100"/>
      <c r="D75" s="100"/>
      <c r="E75" s="100"/>
      <c r="F75" s="100"/>
      <c r="G75" s="100"/>
      <c r="H75" s="100"/>
      <c r="I75" s="100"/>
      <c r="J75" s="101"/>
    </row>
  </sheetData>
  <mergeCells count="2">
    <mergeCell ref="B4:J75"/>
    <mergeCell ref="B2:J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4B6C8-D185-1245-BDAA-E4F2AD347365}">
  <dimension ref="B1:P80"/>
  <sheetViews>
    <sheetView topLeftCell="A33" zoomScale="75" zoomScaleNormal="75" workbookViewId="0">
      <selection activeCell="B4" sqref="B4:N54"/>
    </sheetView>
  </sheetViews>
  <sheetFormatPr baseColWidth="10" defaultRowHeight="15" x14ac:dyDescent="0.2"/>
  <cols>
    <col min="1" max="13" width="10.83203125" style="62"/>
    <col min="14" max="14" width="12.33203125" style="62" customWidth="1"/>
    <col min="15" max="16384" width="10.83203125" style="62"/>
  </cols>
  <sheetData>
    <row r="1" spans="2:14" ht="16" thickBot="1" x14ac:dyDescent="0.25"/>
    <row r="2" spans="2:14" x14ac:dyDescent="0.2">
      <c r="B2" s="102" t="s">
        <v>67</v>
      </c>
      <c r="C2" s="103"/>
      <c r="D2" s="103"/>
      <c r="E2" s="103"/>
      <c r="F2" s="103"/>
      <c r="G2" s="103"/>
      <c r="H2" s="103"/>
      <c r="I2" s="103"/>
      <c r="J2" s="103"/>
      <c r="K2" s="103"/>
      <c r="L2" s="103"/>
      <c r="M2" s="103"/>
      <c r="N2" s="104"/>
    </row>
    <row r="3" spans="2:14" ht="16" thickBot="1" x14ac:dyDescent="0.25">
      <c r="B3" s="105"/>
      <c r="C3" s="106"/>
      <c r="D3" s="106"/>
      <c r="E3" s="106"/>
      <c r="F3" s="106"/>
      <c r="G3" s="106"/>
      <c r="H3" s="106"/>
      <c r="I3" s="106"/>
      <c r="J3" s="106"/>
      <c r="K3" s="106"/>
      <c r="L3" s="106"/>
      <c r="M3" s="106"/>
      <c r="N3" s="107"/>
    </row>
    <row r="4" spans="2:14" ht="15" customHeight="1" x14ac:dyDescent="0.2">
      <c r="B4" s="93" t="s">
        <v>66</v>
      </c>
      <c r="C4" s="94"/>
      <c r="D4" s="94"/>
      <c r="E4" s="94"/>
      <c r="F4" s="94"/>
      <c r="G4" s="94"/>
      <c r="H4" s="94"/>
      <c r="I4" s="94"/>
      <c r="J4" s="94"/>
      <c r="K4" s="94"/>
      <c r="L4" s="94"/>
      <c r="M4" s="94"/>
      <c r="N4" s="95"/>
    </row>
    <row r="5" spans="2:14" x14ac:dyDescent="0.2">
      <c r="B5" s="96"/>
      <c r="C5" s="97"/>
      <c r="D5" s="97"/>
      <c r="E5" s="97"/>
      <c r="F5" s="97"/>
      <c r="G5" s="97"/>
      <c r="H5" s="97"/>
      <c r="I5" s="97"/>
      <c r="J5" s="97"/>
      <c r="K5" s="97"/>
      <c r="L5" s="97"/>
      <c r="M5" s="97"/>
      <c r="N5" s="98"/>
    </row>
    <row r="6" spans="2:14" x14ac:dyDescent="0.2">
      <c r="B6" s="96"/>
      <c r="C6" s="97"/>
      <c r="D6" s="97"/>
      <c r="E6" s="97"/>
      <c r="F6" s="97"/>
      <c r="G6" s="97"/>
      <c r="H6" s="97"/>
      <c r="I6" s="97"/>
      <c r="J6" s="97"/>
      <c r="K6" s="97"/>
      <c r="L6" s="97"/>
      <c r="M6" s="97"/>
      <c r="N6" s="98"/>
    </row>
    <row r="7" spans="2:14" x14ac:dyDescent="0.2">
      <c r="B7" s="96"/>
      <c r="C7" s="97"/>
      <c r="D7" s="97"/>
      <c r="E7" s="97"/>
      <c r="F7" s="97"/>
      <c r="G7" s="97"/>
      <c r="H7" s="97"/>
      <c r="I7" s="97"/>
      <c r="J7" s="97"/>
      <c r="K7" s="97"/>
      <c r="L7" s="97"/>
      <c r="M7" s="97"/>
      <c r="N7" s="98"/>
    </row>
    <row r="8" spans="2:14" x14ac:dyDescent="0.2">
      <c r="B8" s="96"/>
      <c r="C8" s="97"/>
      <c r="D8" s="97"/>
      <c r="E8" s="97"/>
      <c r="F8" s="97"/>
      <c r="G8" s="97"/>
      <c r="H8" s="97"/>
      <c r="I8" s="97"/>
      <c r="J8" s="97"/>
      <c r="K8" s="97"/>
      <c r="L8" s="97"/>
      <c r="M8" s="97"/>
      <c r="N8" s="98"/>
    </row>
    <row r="9" spans="2:14" x14ac:dyDescent="0.2">
      <c r="B9" s="96"/>
      <c r="C9" s="97"/>
      <c r="D9" s="97"/>
      <c r="E9" s="97"/>
      <c r="F9" s="97"/>
      <c r="G9" s="97"/>
      <c r="H9" s="97"/>
      <c r="I9" s="97"/>
      <c r="J9" s="97"/>
      <c r="K9" s="97"/>
      <c r="L9" s="97"/>
      <c r="M9" s="97"/>
      <c r="N9" s="98"/>
    </row>
    <row r="10" spans="2:14" x14ac:dyDescent="0.2">
      <c r="B10" s="96"/>
      <c r="C10" s="97"/>
      <c r="D10" s="97"/>
      <c r="E10" s="97"/>
      <c r="F10" s="97"/>
      <c r="G10" s="97"/>
      <c r="H10" s="97"/>
      <c r="I10" s="97"/>
      <c r="J10" s="97"/>
      <c r="K10" s="97"/>
      <c r="L10" s="97"/>
      <c r="M10" s="97"/>
      <c r="N10" s="98"/>
    </row>
    <row r="11" spans="2:14" x14ac:dyDescent="0.2">
      <c r="B11" s="96"/>
      <c r="C11" s="97"/>
      <c r="D11" s="97"/>
      <c r="E11" s="97"/>
      <c r="F11" s="97"/>
      <c r="G11" s="97"/>
      <c r="H11" s="97"/>
      <c r="I11" s="97"/>
      <c r="J11" s="97"/>
      <c r="K11" s="97"/>
      <c r="L11" s="97"/>
      <c r="M11" s="97"/>
      <c r="N11" s="98"/>
    </row>
    <row r="12" spans="2:14" x14ac:dyDescent="0.2">
      <c r="B12" s="96"/>
      <c r="C12" s="97"/>
      <c r="D12" s="97"/>
      <c r="E12" s="97"/>
      <c r="F12" s="97"/>
      <c r="G12" s="97"/>
      <c r="H12" s="97"/>
      <c r="I12" s="97"/>
      <c r="J12" s="97"/>
      <c r="K12" s="97"/>
      <c r="L12" s="97"/>
      <c r="M12" s="97"/>
      <c r="N12" s="98"/>
    </row>
    <row r="13" spans="2:14" x14ac:dyDescent="0.2">
      <c r="B13" s="96"/>
      <c r="C13" s="97"/>
      <c r="D13" s="97"/>
      <c r="E13" s="97"/>
      <c r="F13" s="97"/>
      <c r="G13" s="97"/>
      <c r="H13" s="97"/>
      <c r="I13" s="97"/>
      <c r="J13" s="97"/>
      <c r="K13" s="97"/>
      <c r="L13" s="97"/>
      <c r="M13" s="97"/>
      <c r="N13" s="98"/>
    </row>
    <row r="14" spans="2:14" x14ac:dyDescent="0.2">
      <c r="B14" s="96"/>
      <c r="C14" s="97"/>
      <c r="D14" s="97"/>
      <c r="E14" s="97"/>
      <c r="F14" s="97"/>
      <c r="G14" s="97"/>
      <c r="H14" s="97"/>
      <c r="I14" s="97"/>
      <c r="J14" s="97"/>
      <c r="K14" s="97"/>
      <c r="L14" s="97"/>
      <c r="M14" s="97"/>
      <c r="N14" s="98"/>
    </row>
    <row r="15" spans="2:14" x14ac:dyDescent="0.2">
      <c r="B15" s="96"/>
      <c r="C15" s="97"/>
      <c r="D15" s="97"/>
      <c r="E15" s="97"/>
      <c r="F15" s="97"/>
      <c r="G15" s="97"/>
      <c r="H15" s="97"/>
      <c r="I15" s="97"/>
      <c r="J15" s="97"/>
      <c r="K15" s="97"/>
      <c r="L15" s="97"/>
      <c r="M15" s="97"/>
      <c r="N15" s="98"/>
    </row>
    <row r="16" spans="2:14" x14ac:dyDescent="0.2">
      <c r="B16" s="96"/>
      <c r="C16" s="97"/>
      <c r="D16" s="97"/>
      <c r="E16" s="97"/>
      <c r="F16" s="97"/>
      <c r="G16" s="97"/>
      <c r="H16" s="97"/>
      <c r="I16" s="97"/>
      <c r="J16" s="97"/>
      <c r="K16" s="97"/>
      <c r="L16" s="97"/>
      <c r="M16" s="97"/>
      <c r="N16" s="98"/>
    </row>
    <row r="17" spans="2:16" x14ac:dyDescent="0.2">
      <c r="B17" s="96"/>
      <c r="C17" s="97"/>
      <c r="D17" s="97"/>
      <c r="E17" s="97"/>
      <c r="F17" s="97"/>
      <c r="G17" s="97"/>
      <c r="H17" s="97"/>
      <c r="I17" s="97"/>
      <c r="J17" s="97"/>
      <c r="K17" s="97"/>
      <c r="L17" s="97"/>
      <c r="M17" s="97"/>
      <c r="N17" s="98"/>
    </row>
    <row r="18" spans="2:16" x14ac:dyDescent="0.2">
      <c r="B18" s="96"/>
      <c r="C18" s="97"/>
      <c r="D18" s="97"/>
      <c r="E18" s="97"/>
      <c r="F18" s="97"/>
      <c r="G18" s="97"/>
      <c r="H18" s="97"/>
      <c r="I18" s="97"/>
      <c r="J18" s="97"/>
      <c r="K18" s="97"/>
      <c r="L18" s="97"/>
      <c r="M18" s="97"/>
      <c r="N18" s="98"/>
    </row>
    <row r="19" spans="2:16" x14ac:dyDescent="0.2">
      <c r="B19" s="96"/>
      <c r="C19" s="97"/>
      <c r="D19" s="97"/>
      <c r="E19" s="97"/>
      <c r="F19" s="97"/>
      <c r="G19" s="97"/>
      <c r="H19" s="97"/>
      <c r="I19" s="97"/>
      <c r="J19" s="97"/>
      <c r="K19" s="97"/>
      <c r="L19" s="97"/>
      <c r="M19" s="97"/>
      <c r="N19" s="98"/>
    </row>
    <row r="20" spans="2:16" x14ac:dyDescent="0.2">
      <c r="B20" s="96"/>
      <c r="C20" s="97"/>
      <c r="D20" s="97"/>
      <c r="E20" s="97"/>
      <c r="F20" s="97"/>
      <c r="G20" s="97"/>
      <c r="H20" s="97"/>
      <c r="I20" s="97"/>
      <c r="J20" s="97"/>
      <c r="K20" s="97"/>
      <c r="L20" s="97"/>
      <c r="M20" s="97"/>
      <c r="N20" s="98"/>
    </row>
    <row r="21" spans="2:16" x14ac:dyDescent="0.2">
      <c r="B21" s="96"/>
      <c r="C21" s="97"/>
      <c r="D21" s="97"/>
      <c r="E21" s="97"/>
      <c r="F21" s="97"/>
      <c r="G21" s="97"/>
      <c r="H21" s="97"/>
      <c r="I21" s="97"/>
      <c r="J21" s="97"/>
      <c r="K21" s="97"/>
      <c r="L21" s="97"/>
      <c r="M21" s="97"/>
      <c r="N21" s="98"/>
    </row>
    <row r="22" spans="2:16" x14ac:dyDescent="0.2">
      <c r="B22" s="96"/>
      <c r="C22" s="97"/>
      <c r="D22" s="97"/>
      <c r="E22" s="97"/>
      <c r="F22" s="97"/>
      <c r="G22" s="97"/>
      <c r="H22" s="97"/>
      <c r="I22" s="97"/>
      <c r="J22" s="97"/>
      <c r="K22" s="97"/>
      <c r="L22" s="97"/>
      <c r="M22" s="97"/>
      <c r="N22" s="98"/>
    </row>
    <row r="23" spans="2:16" x14ac:dyDescent="0.2">
      <c r="B23" s="96"/>
      <c r="C23" s="97"/>
      <c r="D23" s="97"/>
      <c r="E23" s="97"/>
      <c r="F23" s="97"/>
      <c r="G23" s="97"/>
      <c r="H23" s="97"/>
      <c r="I23" s="97"/>
      <c r="J23" s="97"/>
      <c r="K23" s="97"/>
      <c r="L23" s="97"/>
      <c r="M23" s="97"/>
      <c r="N23" s="98"/>
    </row>
    <row r="24" spans="2:16" x14ac:dyDescent="0.2">
      <c r="B24" s="96"/>
      <c r="C24" s="97"/>
      <c r="D24" s="97"/>
      <c r="E24" s="97"/>
      <c r="F24" s="97"/>
      <c r="G24" s="97"/>
      <c r="H24" s="97"/>
      <c r="I24" s="97"/>
      <c r="J24" s="97"/>
      <c r="K24" s="97"/>
      <c r="L24" s="97"/>
      <c r="M24" s="97"/>
      <c r="N24" s="98"/>
    </row>
    <row r="25" spans="2:16" x14ac:dyDescent="0.2">
      <c r="B25" s="96"/>
      <c r="C25" s="97"/>
      <c r="D25" s="97"/>
      <c r="E25" s="97"/>
      <c r="F25" s="97"/>
      <c r="G25" s="97"/>
      <c r="H25" s="97"/>
      <c r="I25" s="97"/>
      <c r="J25" s="97"/>
      <c r="K25" s="97"/>
      <c r="L25" s="97"/>
      <c r="M25" s="97"/>
      <c r="N25" s="98"/>
    </row>
    <row r="26" spans="2:16" x14ac:dyDescent="0.2">
      <c r="B26" s="96"/>
      <c r="C26" s="97"/>
      <c r="D26" s="97"/>
      <c r="E26" s="97"/>
      <c r="F26" s="97"/>
      <c r="G26" s="97"/>
      <c r="H26" s="97"/>
      <c r="I26" s="97"/>
      <c r="J26" s="97"/>
      <c r="K26" s="97"/>
      <c r="L26" s="97"/>
      <c r="M26" s="97"/>
      <c r="N26" s="98"/>
    </row>
    <row r="27" spans="2:16" x14ac:dyDescent="0.2">
      <c r="B27" s="96"/>
      <c r="C27" s="97"/>
      <c r="D27" s="97"/>
      <c r="E27" s="97"/>
      <c r="F27" s="97"/>
      <c r="G27" s="97"/>
      <c r="H27" s="97"/>
      <c r="I27" s="97"/>
      <c r="J27" s="97"/>
      <c r="K27" s="97"/>
      <c r="L27" s="97"/>
      <c r="M27" s="97"/>
      <c r="N27" s="98"/>
    </row>
    <row r="28" spans="2:16" x14ac:dyDescent="0.2">
      <c r="B28" s="96"/>
      <c r="C28" s="97"/>
      <c r="D28" s="97"/>
      <c r="E28" s="97"/>
      <c r="F28" s="97"/>
      <c r="G28" s="97"/>
      <c r="H28" s="97"/>
      <c r="I28" s="97"/>
      <c r="J28" s="97"/>
      <c r="K28" s="97"/>
      <c r="L28" s="97"/>
      <c r="M28" s="97"/>
      <c r="N28" s="98"/>
    </row>
    <row r="29" spans="2:16" x14ac:dyDescent="0.2">
      <c r="B29" s="96"/>
      <c r="C29" s="97"/>
      <c r="D29" s="97"/>
      <c r="E29" s="97"/>
      <c r="F29" s="97"/>
      <c r="G29" s="97"/>
      <c r="H29" s="97"/>
      <c r="I29" s="97"/>
      <c r="J29" s="97"/>
      <c r="K29" s="97"/>
      <c r="L29" s="97"/>
      <c r="M29" s="97"/>
      <c r="N29" s="98"/>
    </row>
    <row r="30" spans="2:16" x14ac:dyDescent="0.2">
      <c r="B30" s="96"/>
      <c r="C30" s="97"/>
      <c r="D30" s="97"/>
      <c r="E30" s="97"/>
      <c r="F30" s="97"/>
      <c r="G30" s="97"/>
      <c r="H30" s="97"/>
      <c r="I30" s="97"/>
      <c r="J30" s="97"/>
      <c r="K30" s="97"/>
      <c r="L30" s="97"/>
      <c r="M30" s="97"/>
      <c r="N30" s="98"/>
      <c r="P30" s="62" t="s">
        <v>69</v>
      </c>
    </row>
    <row r="31" spans="2:16" x14ac:dyDescent="0.2">
      <c r="B31" s="96"/>
      <c r="C31" s="97"/>
      <c r="D31" s="97"/>
      <c r="E31" s="97"/>
      <c r="F31" s="97"/>
      <c r="G31" s="97"/>
      <c r="H31" s="97"/>
      <c r="I31" s="97"/>
      <c r="J31" s="97"/>
      <c r="K31" s="97"/>
      <c r="L31" s="97"/>
      <c r="M31" s="97"/>
      <c r="N31" s="98"/>
    </row>
    <row r="32" spans="2:16" x14ac:dyDescent="0.2">
      <c r="B32" s="96"/>
      <c r="C32" s="97"/>
      <c r="D32" s="97"/>
      <c r="E32" s="97"/>
      <c r="F32" s="97"/>
      <c r="G32" s="97"/>
      <c r="H32" s="97"/>
      <c r="I32" s="97"/>
      <c r="J32" s="97"/>
      <c r="K32" s="97"/>
      <c r="L32" s="97"/>
      <c r="M32" s="97"/>
      <c r="N32" s="98"/>
    </row>
    <row r="33" spans="2:14" x14ac:dyDescent="0.2">
      <c r="B33" s="96"/>
      <c r="C33" s="97"/>
      <c r="D33" s="97"/>
      <c r="E33" s="97"/>
      <c r="F33" s="97"/>
      <c r="G33" s="97"/>
      <c r="H33" s="97"/>
      <c r="I33" s="97"/>
      <c r="J33" s="97"/>
      <c r="K33" s="97"/>
      <c r="L33" s="97"/>
      <c r="M33" s="97"/>
      <c r="N33" s="98"/>
    </row>
    <row r="34" spans="2:14" x14ac:dyDescent="0.2">
      <c r="B34" s="96"/>
      <c r="C34" s="97"/>
      <c r="D34" s="97"/>
      <c r="E34" s="97"/>
      <c r="F34" s="97"/>
      <c r="G34" s="97"/>
      <c r="H34" s="97"/>
      <c r="I34" s="97"/>
      <c r="J34" s="97"/>
      <c r="K34" s="97"/>
      <c r="L34" s="97"/>
      <c r="M34" s="97"/>
      <c r="N34" s="98"/>
    </row>
    <row r="35" spans="2:14" x14ac:dyDescent="0.2">
      <c r="B35" s="96"/>
      <c r="C35" s="97"/>
      <c r="D35" s="97"/>
      <c r="E35" s="97"/>
      <c r="F35" s="97"/>
      <c r="G35" s="97"/>
      <c r="H35" s="97"/>
      <c r="I35" s="97"/>
      <c r="J35" s="97"/>
      <c r="K35" s="97"/>
      <c r="L35" s="97"/>
      <c r="M35" s="97"/>
      <c r="N35" s="98"/>
    </row>
    <row r="36" spans="2:14" x14ac:dyDescent="0.2">
      <c r="B36" s="96"/>
      <c r="C36" s="97"/>
      <c r="D36" s="97"/>
      <c r="E36" s="97"/>
      <c r="F36" s="97"/>
      <c r="G36" s="97"/>
      <c r="H36" s="97"/>
      <c r="I36" s="97"/>
      <c r="J36" s="97"/>
      <c r="K36" s="97"/>
      <c r="L36" s="97"/>
      <c r="M36" s="97"/>
      <c r="N36" s="98"/>
    </row>
    <row r="37" spans="2:14" x14ac:dyDescent="0.2">
      <c r="B37" s="96"/>
      <c r="C37" s="97"/>
      <c r="D37" s="97"/>
      <c r="E37" s="97"/>
      <c r="F37" s="97"/>
      <c r="G37" s="97"/>
      <c r="H37" s="97"/>
      <c r="I37" s="97"/>
      <c r="J37" s="97"/>
      <c r="K37" s="97"/>
      <c r="L37" s="97"/>
      <c r="M37" s="97"/>
      <c r="N37" s="98"/>
    </row>
    <row r="38" spans="2:14" x14ac:dyDescent="0.2">
      <c r="B38" s="96"/>
      <c r="C38" s="97"/>
      <c r="D38" s="97"/>
      <c r="E38" s="97"/>
      <c r="F38" s="97"/>
      <c r="G38" s="97"/>
      <c r="H38" s="97"/>
      <c r="I38" s="97"/>
      <c r="J38" s="97"/>
      <c r="K38" s="97"/>
      <c r="L38" s="97"/>
      <c r="M38" s="97"/>
      <c r="N38" s="98"/>
    </row>
    <row r="39" spans="2:14" x14ac:dyDescent="0.2">
      <c r="B39" s="96"/>
      <c r="C39" s="97"/>
      <c r="D39" s="97"/>
      <c r="E39" s="97"/>
      <c r="F39" s="97"/>
      <c r="G39" s="97"/>
      <c r="H39" s="97"/>
      <c r="I39" s="97"/>
      <c r="J39" s="97"/>
      <c r="K39" s="97"/>
      <c r="L39" s="97"/>
      <c r="M39" s="97"/>
      <c r="N39" s="98"/>
    </row>
    <row r="40" spans="2:14" x14ac:dyDescent="0.2">
      <c r="B40" s="96"/>
      <c r="C40" s="97"/>
      <c r="D40" s="97"/>
      <c r="E40" s="97"/>
      <c r="F40" s="97"/>
      <c r="G40" s="97"/>
      <c r="H40" s="97"/>
      <c r="I40" s="97"/>
      <c r="J40" s="97"/>
      <c r="K40" s="97"/>
      <c r="L40" s="97"/>
      <c r="M40" s="97"/>
      <c r="N40" s="98"/>
    </row>
    <row r="41" spans="2:14" x14ac:dyDescent="0.2">
      <c r="B41" s="96"/>
      <c r="C41" s="97"/>
      <c r="D41" s="97"/>
      <c r="E41" s="97"/>
      <c r="F41" s="97"/>
      <c r="G41" s="97"/>
      <c r="H41" s="97"/>
      <c r="I41" s="97"/>
      <c r="J41" s="97"/>
      <c r="K41" s="97"/>
      <c r="L41" s="97"/>
      <c r="M41" s="97"/>
      <c r="N41" s="98"/>
    </row>
    <row r="42" spans="2:14" x14ac:dyDescent="0.2">
      <c r="B42" s="96"/>
      <c r="C42" s="97"/>
      <c r="D42" s="97"/>
      <c r="E42" s="97"/>
      <c r="F42" s="97"/>
      <c r="G42" s="97"/>
      <c r="H42" s="97"/>
      <c r="I42" s="97"/>
      <c r="J42" s="97"/>
      <c r="K42" s="97"/>
      <c r="L42" s="97"/>
      <c r="M42" s="97"/>
      <c r="N42" s="98"/>
    </row>
    <row r="43" spans="2:14" x14ac:dyDescent="0.2">
      <c r="B43" s="96"/>
      <c r="C43" s="97"/>
      <c r="D43" s="97"/>
      <c r="E43" s="97"/>
      <c r="F43" s="97"/>
      <c r="G43" s="97"/>
      <c r="H43" s="97"/>
      <c r="I43" s="97"/>
      <c r="J43" s="97"/>
      <c r="K43" s="97"/>
      <c r="L43" s="97"/>
      <c r="M43" s="97"/>
      <c r="N43" s="98"/>
    </row>
    <row r="44" spans="2:14" x14ac:dyDescent="0.2">
      <c r="B44" s="96"/>
      <c r="C44" s="97"/>
      <c r="D44" s="97"/>
      <c r="E44" s="97"/>
      <c r="F44" s="97"/>
      <c r="G44" s="97"/>
      <c r="H44" s="97"/>
      <c r="I44" s="97"/>
      <c r="J44" s="97"/>
      <c r="K44" s="97"/>
      <c r="L44" s="97"/>
      <c r="M44" s="97"/>
      <c r="N44" s="98"/>
    </row>
    <row r="45" spans="2:14" x14ac:dyDescent="0.2">
      <c r="B45" s="96"/>
      <c r="C45" s="97"/>
      <c r="D45" s="97"/>
      <c r="E45" s="97"/>
      <c r="F45" s="97"/>
      <c r="G45" s="97"/>
      <c r="H45" s="97"/>
      <c r="I45" s="97"/>
      <c r="J45" s="97"/>
      <c r="K45" s="97"/>
      <c r="L45" s="97"/>
      <c r="M45" s="97"/>
      <c r="N45" s="98"/>
    </row>
    <row r="46" spans="2:14" x14ac:dyDescent="0.2">
      <c r="B46" s="96"/>
      <c r="C46" s="97"/>
      <c r="D46" s="97"/>
      <c r="E46" s="97"/>
      <c r="F46" s="97"/>
      <c r="G46" s="97"/>
      <c r="H46" s="97"/>
      <c r="I46" s="97"/>
      <c r="J46" s="97"/>
      <c r="K46" s="97"/>
      <c r="L46" s="97"/>
      <c r="M46" s="97"/>
      <c r="N46" s="98"/>
    </row>
    <row r="47" spans="2:14" x14ac:dyDescent="0.2">
      <c r="B47" s="96"/>
      <c r="C47" s="97"/>
      <c r="D47" s="97"/>
      <c r="E47" s="97"/>
      <c r="F47" s="97"/>
      <c r="G47" s="97"/>
      <c r="H47" s="97"/>
      <c r="I47" s="97"/>
      <c r="J47" s="97"/>
      <c r="K47" s="97"/>
      <c r="L47" s="97"/>
      <c r="M47" s="97"/>
      <c r="N47" s="98"/>
    </row>
    <row r="48" spans="2:14" x14ac:dyDescent="0.2">
      <c r="B48" s="96"/>
      <c r="C48" s="97"/>
      <c r="D48" s="97"/>
      <c r="E48" s="97"/>
      <c r="F48" s="97"/>
      <c r="G48" s="97"/>
      <c r="H48" s="97"/>
      <c r="I48" s="97"/>
      <c r="J48" s="97"/>
      <c r="K48" s="97"/>
      <c r="L48" s="97"/>
      <c r="M48" s="97"/>
      <c r="N48" s="98"/>
    </row>
    <row r="49" spans="2:14" x14ac:dyDescent="0.2">
      <c r="B49" s="96"/>
      <c r="C49" s="97"/>
      <c r="D49" s="97"/>
      <c r="E49" s="97"/>
      <c r="F49" s="97"/>
      <c r="G49" s="97"/>
      <c r="H49" s="97"/>
      <c r="I49" s="97"/>
      <c r="J49" s="97"/>
      <c r="K49" s="97"/>
      <c r="L49" s="97"/>
      <c r="M49" s="97"/>
      <c r="N49" s="98"/>
    </row>
    <row r="50" spans="2:14" x14ac:dyDescent="0.2">
      <c r="B50" s="96"/>
      <c r="C50" s="97"/>
      <c r="D50" s="97"/>
      <c r="E50" s="97"/>
      <c r="F50" s="97"/>
      <c r="G50" s="97"/>
      <c r="H50" s="97"/>
      <c r="I50" s="97"/>
      <c r="J50" s="97"/>
      <c r="K50" s="97"/>
      <c r="L50" s="97"/>
      <c r="M50" s="97"/>
      <c r="N50" s="98"/>
    </row>
    <row r="51" spans="2:14" x14ac:dyDescent="0.2">
      <c r="B51" s="96"/>
      <c r="C51" s="97"/>
      <c r="D51" s="97"/>
      <c r="E51" s="97"/>
      <c r="F51" s="97"/>
      <c r="G51" s="97"/>
      <c r="H51" s="97"/>
      <c r="I51" s="97"/>
      <c r="J51" s="97"/>
      <c r="K51" s="97"/>
      <c r="L51" s="97"/>
      <c r="M51" s="97"/>
      <c r="N51" s="98"/>
    </row>
    <row r="52" spans="2:14" x14ac:dyDescent="0.2">
      <c r="B52" s="96"/>
      <c r="C52" s="97"/>
      <c r="D52" s="97"/>
      <c r="E52" s="97"/>
      <c r="F52" s="97"/>
      <c r="G52" s="97"/>
      <c r="H52" s="97"/>
      <c r="I52" s="97"/>
      <c r="J52" s="97"/>
      <c r="K52" s="97"/>
      <c r="L52" s="97"/>
      <c r="M52" s="97"/>
      <c r="N52" s="98"/>
    </row>
    <row r="53" spans="2:14" x14ac:dyDescent="0.2">
      <c r="B53" s="96"/>
      <c r="C53" s="97"/>
      <c r="D53" s="97"/>
      <c r="E53" s="97"/>
      <c r="F53" s="97"/>
      <c r="G53" s="97"/>
      <c r="H53" s="97"/>
      <c r="I53" s="97"/>
      <c r="J53" s="97"/>
      <c r="K53" s="97"/>
      <c r="L53" s="97"/>
      <c r="M53" s="97"/>
      <c r="N53" s="98"/>
    </row>
    <row r="54" spans="2:14" ht="16" thickBot="1" x14ac:dyDescent="0.25">
      <c r="B54" s="99"/>
      <c r="C54" s="100"/>
      <c r="D54" s="100"/>
      <c r="E54" s="100"/>
      <c r="F54" s="100"/>
      <c r="G54" s="100"/>
      <c r="H54" s="100"/>
      <c r="I54" s="100"/>
      <c r="J54" s="100"/>
      <c r="K54" s="100"/>
      <c r="L54" s="100"/>
      <c r="M54" s="100"/>
      <c r="N54" s="101"/>
    </row>
    <row r="55" spans="2:14" x14ac:dyDescent="0.2">
      <c r="B55" s="63"/>
      <c r="C55" s="63"/>
      <c r="D55" s="63"/>
      <c r="E55" s="63"/>
      <c r="F55" s="63"/>
      <c r="G55" s="63"/>
      <c r="H55" s="63"/>
      <c r="I55" s="63"/>
      <c r="J55" s="63"/>
      <c r="K55" s="63"/>
      <c r="L55" s="63"/>
      <c r="M55" s="63"/>
      <c r="N55" s="63"/>
    </row>
    <row r="56" spans="2:14" x14ac:dyDescent="0.2">
      <c r="B56" s="63"/>
      <c r="C56" s="63"/>
      <c r="D56" s="63"/>
      <c r="E56" s="63"/>
      <c r="F56" s="63"/>
      <c r="G56" s="63"/>
      <c r="H56" s="63"/>
      <c r="I56" s="63"/>
      <c r="J56" s="63"/>
      <c r="K56" s="63"/>
      <c r="L56" s="63"/>
      <c r="M56" s="63"/>
      <c r="N56" s="63"/>
    </row>
    <row r="57" spans="2:14" x14ac:dyDescent="0.2">
      <c r="B57" s="63"/>
      <c r="C57" s="63"/>
      <c r="D57" s="63"/>
      <c r="E57" s="63"/>
      <c r="F57" s="63"/>
      <c r="G57" s="63"/>
      <c r="H57" s="63"/>
      <c r="I57" s="63"/>
      <c r="J57" s="63"/>
      <c r="K57" s="63"/>
      <c r="L57" s="63"/>
      <c r="M57" s="63"/>
      <c r="N57" s="63"/>
    </row>
    <row r="58" spans="2:14" x14ac:dyDescent="0.2">
      <c r="B58" s="63"/>
      <c r="C58" s="63"/>
      <c r="D58" s="63"/>
      <c r="E58" s="63"/>
      <c r="F58" s="63"/>
      <c r="G58" s="63"/>
      <c r="H58" s="63"/>
      <c r="I58" s="63"/>
      <c r="J58" s="63"/>
      <c r="K58" s="63"/>
      <c r="L58" s="63"/>
      <c r="M58" s="63"/>
      <c r="N58" s="63"/>
    </row>
    <row r="59" spans="2:14" x14ac:dyDescent="0.2">
      <c r="B59" s="63"/>
      <c r="C59" s="63"/>
      <c r="D59" s="63"/>
      <c r="E59" s="63"/>
      <c r="F59" s="63"/>
      <c r="G59" s="63"/>
      <c r="H59" s="63"/>
      <c r="I59" s="63"/>
      <c r="J59" s="63"/>
      <c r="K59" s="63"/>
      <c r="L59" s="63"/>
      <c r="M59" s="63"/>
      <c r="N59" s="63"/>
    </row>
    <row r="60" spans="2:14" x14ac:dyDescent="0.2">
      <c r="B60" s="63"/>
      <c r="C60" s="63"/>
      <c r="D60" s="63"/>
      <c r="E60" s="63"/>
      <c r="F60" s="63"/>
      <c r="G60" s="63"/>
      <c r="H60" s="63"/>
      <c r="I60" s="63"/>
      <c r="J60" s="63"/>
      <c r="K60" s="63"/>
      <c r="L60" s="63"/>
      <c r="M60" s="63"/>
      <c r="N60" s="63"/>
    </row>
    <row r="61" spans="2:14" x14ac:dyDescent="0.2">
      <c r="B61" s="63"/>
      <c r="C61" s="63"/>
      <c r="D61" s="63"/>
      <c r="E61" s="63"/>
      <c r="F61" s="63"/>
      <c r="G61" s="63"/>
      <c r="H61" s="63"/>
      <c r="I61" s="63"/>
      <c r="J61" s="63"/>
      <c r="K61" s="63"/>
      <c r="L61" s="63"/>
      <c r="M61" s="63"/>
      <c r="N61" s="63"/>
    </row>
    <row r="62" spans="2:14" x14ac:dyDescent="0.2">
      <c r="B62" s="63"/>
      <c r="C62" s="63"/>
      <c r="D62" s="63"/>
      <c r="E62" s="63"/>
      <c r="F62" s="63"/>
      <c r="G62" s="63"/>
      <c r="H62" s="63"/>
      <c r="I62" s="63"/>
      <c r="J62" s="63"/>
      <c r="K62" s="63"/>
      <c r="L62" s="63"/>
      <c r="M62" s="63"/>
      <c r="N62" s="63"/>
    </row>
    <row r="63" spans="2:14" x14ac:dyDescent="0.2">
      <c r="B63" s="63"/>
      <c r="C63" s="63"/>
      <c r="D63" s="63"/>
      <c r="E63" s="63"/>
      <c r="F63" s="63"/>
      <c r="G63" s="63"/>
      <c r="H63" s="63"/>
      <c r="I63" s="63"/>
      <c r="J63" s="63"/>
      <c r="K63" s="63"/>
      <c r="L63" s="63"/>
      <c r="M63" s="63"/>
      <c r="N63" s="63"/>
    </row>
    <row r="64" spans="2:14" x14ac:dyDescent="0.2">
      <c r="B64" s="63"/>
      <c r="C64" s="63"/>
      <c r="D64" s="63"/>
      <c r="E64" s="63"/>
      <c r="F64" s="63"/>
      <c r="G64" s="63"/>
      <c r="H64" s="63"/>
      <c r="I64" s="63"/>
      <c r="J64" s="63"/>
      <c r="K64" s="63"/>
      <c r="L64" s="63"/>
      <c r="M64" s="63"/>
      <c r="N64" s="63"/>
    </row>
    <row r="65" spans="2:14" x14ac:dyDescent="0.2">
      <c r="B65" s="63"/>
      <c r="C65" s="63"/>
      <c r="D65" s="63"/>
      <c r="E65" s="63"/>
      <c r="F65" s="63"/>
      <c r="G65" s="63"/>
      <c r="H65" s="63"/>
      <c r="I65" s="63"/>
      <c r="J65" s="63"/>
      <c r="K65" s="63"/>
      <c r="L65" s="63"/>
      <c r="M65" s="63"/>
      <c r="N65" s="63"/>
    </row>
    <row r="66" spans="2:14" x14ac:dyDescent="0.2">
      <c r="B66" s="63"/>
      <c r="C66" s="63"/>
      <c r="D66" s="63"/>
      <c r="E66" s="63"/>
      <c r="F66" s="63"/>
      <c r="G66" s="63"/>
      <c r="H66" s="63"/>
      <c r="I66" s="63"/>
      <c r="J66" s="63"/>
      <c r="K66" s="63"/>
      <c r="L66" s="63"/>
      <c r="M66" s="63"/>
      <c r="N66" s="63"/>
    </row>
    <row r="67" spans="2:14" x14ac:dyDescent="0.2">
      <c r="B67" s="63"/>
      <c r="C67" s="63"/>
      <c r="D67" s="63"/>
      <c r="E67" s="63"/>
      <c r="F67" s="63"/>
      <c r="G67" s="63"/>
      <c r="H67" s="63"/>
      <c r="I67" s="63"/>
      <c r="J67" s="63"/>
      <c r="K67" s="63"/>
      <c r="L67" s="63"/>
      <c r="M67" s="63"/>
      <c r="N67" s="63"/>
    </row>
    <row r="68" spans="2:14" x14ac:dyDescent="0.2">
      <c r="B68" s="63"/>
      <c r="C68" s="63"/>
      <c r="D68" s="63"/>
      <c r="E68" s="63"/>
      <c r="F68" s="63"/>
      <c r="G68" s="63"/>
      <c r="H68" s="63"/>
      <c r="I68" s="63"/>
      <c r="J68" s="63"/>
      <c r="K68" s="63"/>
      <c r="L68" s="63"/>
      <c r="M68" s="63"/>
      <c r="N68" s="63"/>
    </row>
    <row r="69" spans="2:14" x14ac:dyDescent="0.2">
      <c r="B69" s="63"/>
      <c r="C69" s="63"/>
      <c r="D69" s="63"/>
      <c r="E69" s="63"/>
      <c r="F69" s="63"/>
      <c r="G69" s="63"/>
      <c r="H69" s="63"/>
      <c r="I69" s="63"/>
      <c r="J69" s="63"/>
      <c r="K69" s="63"/>
      <c r="L69" s="63"/>
      <c r="M69" s="63"/>
      <c r="N69" s="63"/>
    </row>
    <row r="70" spans="2:14" x14ac:dyDescent="0.2">
      <c r="B70" s="63"/>
      <c r="C70" s="63"/>
      <c r="D70" s="63"/>
      <c r="E70" s="63"/>
      <c r="F70" s="63"/>
      <c r="G70" s="63"/>
      <c r="H70" s="63"/>
      <c r="I70" s="63"/>
      <c r="J70" s="63"/>
      <c r="K70" s="63"/>
      <c r="L70" s="63"/>
      <c r="M70" s="63"/>
      <c r="N70" s="63"/>
    </row>
    <row r="71" spans="2:14" x14ac:dyDescent="0.2">
      <c r="B71" s="63"/>
      <c r="C71" s="63"/>
      <c r="D71" s="63"/>
      <c r="E71" s="63"/>
      <c r="F71" s="63"/>
      <c r="G71" s="63"/>
      <c r="H71" s="63"/>
      <c r="I71" s="63"/>
      <c r="J71" s="63"/>
      <c r="K71" s="63"/>
      <c r="L71" s="63"/>
      <c r="M71" s="63"/>
      <c r="N71" s="63"/>
    </row>
    <row r="72" spans="2:14" x14ac:dyDescent="0.2">
      <c r="B72" s="63"/>
      <c r="C72" s="63"/>
      <c r="D72" s="63"/>
      <c r="E72" s="63"/>
      <c r="F72" s="63"/>
      <c r="G72" s="63"/>
      <c r="H72" s="63"/>
      <c r="I72" s="63"/>
      <c r="J72" s="63"/>
      <c r="K72" s="63"/>
      <c r="L72" s="63"/>
      <c r="M72" s="63"/>
      <c r="N72" s="63"/>
    </row>
    <row r="73" spans="2:14" x14ac:dyDescent="0.2">
      <c r="B73" s="63"/>
      <c r="C73" s="63"/>
      <c r="D73" s="63"/>
      <c r="E73" s="63"/>
      <c r="F73" s="63"/>
      <c r="G73" s="63"/>
      <c r="H73" s="63"/>
      <c r="I73" s="63"/>
      <c r="J73" s="63"/>
      <c r="K73" s="63"/>
      <c r="L73" s="63"/>
      <c r="M73" s="63"/>
      <c r="N73" s="63"/>
    </row>
    <row r="74" spans="2:14" x14ac:dyDescent="0.2">
      <c r="B74" s="63"/>
      <c r="C74" s="63"/>
      <c r="D74" s="63"/>
      <c r="E74" s="63"/>
      <c r="F74" s="63"/>
      <c r="G74" s="63"/>
      <c r="H74" s="63"/>
      <c r="I74" s="63"/>
      <c r="J74" s="63"/>
      <c r="K74" s="63"/>
      <c r="L74" s="63"/>
      <c r="M74" s="63"/>
      <c r="N74" s="63"/>
    </row>
    <row r="75" spans="2:14" x14ac:dyDescent="0.2">
      <c r="B75" s="63"/>
      <c r="C75" s="63"/>
      <c r="D75" s="63"/>
      <c r="E75" s="63"/>
      <c r="F75" s="63"/>
      <c r="G75" s="63"/>
      <c r="H75" s="63"/>
      <c r="I75" s="63"/>
      <c r="J75" s="63"/>
      <c r="K75" s="63"/>
      <c r="L75" s="63"/>
      <c r="M75" s="63"/>
      <c r="N75" s="63"/>
    </row>
    <row r="76" spans="2:14" x14ac:dyDescent="0.2">
      <c r="B76" s="63"/>
      <c r="C76" s="63"/>
      <c r="D76" s="63"/>
      <c r="E76" s="63"/>
      <c r="F76" s="63"/>
      <c r="G76" s="63"/>
      <c r="H76" s="63"/>
      <c r="I76" s="63"/>
      <c r="J76" s="63"/>
      <c r="K76" s="63"/>
      <c r="L76" s="63"/>
      <c r="M76" s="63"/>
      <c r="N76" s="63"/>
    </row>
    <row r="77" spans="2:14" x14ac:dyDescent="0.2">
      <c r="B77" s="63"/>
      <c r="C77" s="63"/>
      <c r="D77" s="63"/>
      <c r="E77" s="63"/>
      <c r="F77" s="63"/>
      <c r="G77" s="63"/>
      <c r="H77" s="63"/>
      <c r="I77" s="63"/>
      <c r="J77" s="63"/>
      <c r="K77" s="63"/>
      <c r="L77" s="63"/>
      <c r="M77" s="63"/>
      <c r="N77" s="63"/>
    </row>
    <row r="78" spans="2:14" x14ac:dyDescent="0.2">
      <c r="B78" s="63"/>
      <c r="C78" s="63"/>
      <c r="D78" s="63"/>
      <c r="E78" s="63"/>
      <c r="F78" s="63"/>
      <c r="G78" s="63"/>
      <c r="H78" s="63"/>
      <c r="I78" s="63"/>
      <c r="J78" s="63"/>
      <c r="K78" s="63"/>
      <c r="L78" s="63"/>
      <c r="M78" s="63"/>
      <c r="N78" s="63"/>
    </row>
    <row r="79" spans="2:14" x14ac:dyDescent="0.2">
      <c r="B79" s="63"/>
      <c r="C79" s="63"/>
      <c r="D79" s="63"/>
      <c r="E79" s="63"/>
      <c r="F79" s="63"/>
      <c r="G79" s="63"/>
      <c r="H79" s="63"/>
      <c r="I79" s="63"/>
      <c r="J79" s="63"/>
      <c r="K79" s="63"/>
      <c r="L79" s="63"/>
      <c r="M79" s="63"/>
      <c r="N79" s="63"/>
    </row>
    <row r="80" spans="2:14" x14ac:dyDescent="0.2">
      <c r="B80" s="63"/>
      <c r="C80" s="63"/>
      <c r="D80" s="63"/>
      <c r="E80" s="63"/>
      <c r="F80" s="63"/>
      <c r="G80" s="63"/>
      <c r="H80" s="63"/>
      <c r="I80" s="63"/>
      <c r="J80" s="63"/>
      <c r="K80" s="63"/>
      <c r="L80" s="63"/>
      <c r="M80" s="63"/>
      <c r="N80" s="63"/>
    </row>
  </sheetData>
  <mergeCells count="2">
    <mergeCell ref="B4:N54"/>
    <mergeCell ref="B2:N3"/>
  </mergeCells>
  <pageMargins left="0.7" right="0.7" top="0.78740157499999996" bottom="0.78740157499999996" header="0.3" footer="0.3"/>
  <pageSetup paperSize="9" orientation="portrait" horizontalDpi="0" verticalDpi="0"/>
  <drawing r:id="rId1"/>
  <legacyDrawing r:id="rId2"/>
  <oleObjects>
    <mc:AlternateContent xmlns:mc="http://schemas.openxmlformats.org/markup-compatibility/2006">
      <mc:Choice Requires="x14">
        <oleObject progId="Dokument" dvAspect="DVASPECT_ICON" shapeId="10245" r:id="rId3">
          <objectPr defaultSize="0" r:id="rId4">
            <anchor moveWithCells="1">
              <from>
                <xdr:col>15</xdr:col>
                <xdr:colOff>139700</xdr:colOff>
                <xdr:row>30</xdr:row>
                <xdr:rowOff>114300</xdr:rowOff>
              </from>
              <to>
                <xdr:col>15</xdr:col>
                <xdr:colOff>622300</xdr:colOff>
                <xdr:row>32</xdr:row>
                <xdr:rowOff>38100</xdr:rowOff>
              </to>
            </anchor>
          </objectPr>
        </oleObject>
      </mc:Choice>
      <mc:Fallback>
        <oleObject progId="Dokument" dvAspect="DVASPECT_ICON" shapeId="10245" r:id="rId3"/>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28389-91C3-F345-9544-5DFBA726820F}">
  <dimension ref="A1"/>
  <sheetViews>
    <sheetView workbookViewId="0"/>
  </sheetViews>
  <sheetFormatPr baseColWidth="10" defaultRowHeight="15" x14ac:dyDescent="0.2"/>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6CCCB-02DB-E644-8E17-5727836E9A19}">
  <dimension ref="B1:P73"/>
  <sheetViews>
    <sheetView zoomScale="125" workbookViewId="0">
      <selection activeCell="B2" sqref="B2:O3"/>
    </sheetView>
  </sheetViews>
  <sheetFormatPr baseColWidth="10" defaultRowHeight="15" x14ac:dyDescent="0.2"/>
  <cols>
    <col min="1" max="16384" width="10.83203125" style="62"/>
  </cols>
  <sheetData>
    <row r="1" spans="2:16" ht="16" thickBot="1" x14ac:dyDescent="0.25"/>
    <row r="2" spans="2:16" x14ac:dyDescent="0.2">
      <c r="B2" s="102" t="s">
        <v>64</v>
      </c>
      <c r="C2" s="103"/>
      <c r="D2" s="103"/>
      <c r="E2" s="103"/>
      <c r="F2" s="103"/>
      <c r="G2" s="103"/>
      <c r="H2" s="103"/>
      <c r="I2" s="103"/>
      <c r="J2" s="103"/>
      <c r="K2" s="103"/>
      <c r="L2" s="103"/>
      <c r="M2" s="103"/>
      <c r="N2" s="103"/>
      <c r="O2" s="104"/>
    </row>
    <row r="3" spans="2:16" ht="16" thickBot="1" x14ac:dyDescent="0.25">
      <c r="B3" s="105"/>
      <c r="C3" s="106"/>
      <c r="D3" s="106"/>
      <c r="E3" s="106"/>
      <c r="F3" s="106"/>
      <c r="G3" s="106"/>
      <c r="H3" s="106"/>
      <c r="I3" s="106"/>
      <c r="J3" s="106"/>
      <c r="K3" s="106"/>
      <c r="L3" s="106"/>
      <c r="M3" s="106"/>
      <c r="N3" s="106"/>
      <c r="O3" s="107"/>
    </row>
    <row r="4" spans="2:16" ht="15" customHeight="1" x14ac:dyDescent="0.2">
      <c r="B4" s="93" t="s">
        <v>63</v>
      </c>
      <c r="C4" s="94"/>
      <c r="D4" s="94"/>
      <c r="E4" s="94"/>
      <c r="F4" s="94"/>
      <c r="G4" s="94"/>
      <c r="H4" s="94"/>
      <c r="I4" s="94"/>
      <c r="J4" s="94"/>
      <c r="K4" s="94"/>
      <c r="L4" s="94"/>
      <c r="M4" s="94"/>
      <c r="N4" s="94"/>
      <c r="O4" s="95"/>
      <c r="P4" s="64"/>
    </row>
    <row r="5" spans="2:16" x14ac:dyDescent="0.2">
      <c r="B5" s="96"/>
      <c r="C5" s="97"/>
      <c r="D5" s="97"/>
      <c r="E5" s="97"/>
      <c r="F5" s="97"/>
      <c r="G5" s="97"/>
      <c r="H5" s="97"/>
      <c r="I5" s="97"/>
      <c r="J5" s="97"/>
      <c r="K5" s="97"/>
      <c r="L5" s="97"/>
      <c r="M5" s="97"/>
      <c r="N5" s="97"/>
      <c r="O5" s="98"/>
      <c r="P5" s="64"/>
    </row>
    <row r="6" spans="2:16" x14ac:dyDescent="0.2">
      <c r="B6" s="96"/>
      <c r="C6" s="97"/>
      <c r="D6" s="97"/>
      <c r="E6" s="97"/>
      <c r="F6" s="97"/>
      <c r="G6" s="97"/>
      <c r="H6" s="97"/>
      <c r="I6" s="97"/>
      <c r="J6" s="97"/>
      <c r="K6" s="97"/>
      <c r="L6" s="97"/>
      <c r="M6" s="97"/>
      <c r="N6" s="97"/>
      <c r="O6" s="98"/>
      <c r="P6" s="64"/>
    </row>
    <row r="7" spans="2:16" x14ac:dyDescent="0.2">
      <c r="B7" s="96"/>
      <c r="C7" s="97"/>
      <c r="D7" s="97"/>
      <c r="E7" s="97"/>
      <c r="F7" s="97"/>
      <c r="G7" s="97"/>
      <c r="H7" s="97"/>
      <c r="I7" s="97"/>
      <c r="J7" s="97"/>
      <c r="K7" s="97"/>
      <c r="L7" s="97"/>
      <c r="M7" s="97"/>
      <c r="N7" s="97"/>
      <c r="O7" s="98"/>
      <c r="P7" s="64"/>
    </row>
    <row r="8" spans="2:16" x14ac:dyDescent="0.2">
      <c r="B8" s="96"/>
      <c r="C8" s="97"/>
      <c r="D8" s="97"/>
      <c r="E8" s="97"/>
      <c r="F8" s="97"/>
      <c r="G8" s="97"/>
      <c r="H8" s="97"/>
      <c r="I8" s="97"/>
      <c r="J8" s="97"/>
      <c r="K8" s="97"/>
      <c r="L8" s="97"/>
      <c r="M8" s="97"/>
      <c r="N8" s="97"/>
      <c r="O8" s="98"/>
      <c r="P8" s="64"/>
    </row>
    <row r="9" spans="2:16" x14ac:dyDescent="0.2">
      <c r="B9" s="96"/>
      <c r="C9" s="97"/>
      <c r="D9" s="97"/>
      <c r="E9" s="97"/>
      <c r="F9" s="97"/>
      <c r="G9" s="97"/>
      <c r="H9" s="97"/>
      <c r="I9" s="97"/>
      <c r="J9" s="97"/>
      <c r="K9" s="97"/>
      <c r="L9" s="97"/>
      <c r="M9" s="97"/>
      <c r="N9" s="97"/>
      <c r="O9" s="98"/>
      <c r="P9" s="64"/>
    </row>
    <row r="10" spans="2:16" x14ac:dyDescent="0.2">
      <c r="B10" s="96"/>
      <c r="C10" s="97"/>
      <c r="D10" s="97"/>
      <c r="E10" s="97"/>
      <c r="F10" s="97"/>
      <c r="G10" s="97"/>
      <c r="H10" s="97"/>
      <c r="I10" s="97"/>
      <c r="J10" s="97"/>
      <c r="K10" s="97"/>
      <c r="L10" s="97"/>
      <c r="M10" s="97"/>
      <c r="N10" s="97"/>
      <c r="O10" s="98"/>
      <c r="P10" s="64"/>
    </row>
    <row r="11" spans="2:16" x14ac:dyDescent="0.2">
      <c r="B11" s="96"/>
      <c r="C11" s="97"/>
      <c r="D11" s="97"/>
      <c r="E11" s="97"/>
      <c r="F11" s="97"/>
      <c r="G11" s="97"/>
      <c r="H11" s="97"/>
      <c r="I11" s="97"/>
      <c r="J11" s="97"/>
      <c r="K11" s="97"/>
      <c r="L11" s="97"/>
      <c r="M11" s="97"/>
      <c r="N11" s="97"/>
      <c r="O11" s="98"/>
      <c r="P11" s="64"/>
    </row>
    <row r="12" spans="2:16" x14ac:dyDescent="0.2">
      <c r="B12" s="96"/>
      <c r="C12" s="97"/>
      <c r="D12" s="97"/>
      <c r="E12" s="97"/>
      <c r="F12" s="97"/>
      <c r="G12" s="97"/>
      <c r="H12" s="97"/>
      <c r="I12" s="97"/>
      <c r="J12" s="97"/>
      <c r="K12" s="97"/>
      <c r="L12" s="97"/>
      <c r="M12" s="97"/>
      <c r="N12" s="97"/>
      <c r="O12" s="98"/>
      <c r="P12" s="64"/>
    </row>
    <row r="13" spans="2:16" x14ac:dyDescent="0.2">
      <c r="B13" s="96"/>
      <c r="C13" s="97"/>
      <c r="D13" s="97"/>
      <c r="E13" s="97"/>
      <c r="F13" s="97"/>
      <c r="G13" s="97"/>
      <c r="H13" s="97"/>
      <c r="I13" s="97"/>
      <c r="J13" s="97"/>
      <c r="K13" s="97"/>
      <c r="L13" s="97"/>
      <c r="M13" s="97"/>
      <c r="N13" s="97"/>
      <c r="O13" s="98"/>
      <c r="P13" s="64"/>
    </row>
    <row r="14" spans="2:16" x14ac:dyDescent="0.2">
      <c r="B14" s="96"/>
      <c r="C14" s="97"/>
      <c r="D14" s="97"/>
      <c r="E14" s="97"/>
      <c r="F14" s="97"/>
      <c r="G14" s="97"/>
      <c r="H14" s="97"/>
      <c r="I14" s="97"/>
      <c r="J14" s="97"/>
      <c r="K14" s="97"/>
      <c r="L14" s="97"/>
      <c r="M14" s="97"/>
      <c r="N14" s="97"/>
      <c r="O14" s="98"/>
      <c r="P14" s="64"/>
    </row>
    <row r="15" spans="2:16" x14ac:dyDescent="0.2">
      <c r="B15" s="96"/>
      <c r="C15" s="97"/>
      <c r="D15" s="97"/>
      <c r="E15" s="97"/>
      <c r="F15" s="97"/>
      <c r="G15" s="97"/>
      <c r="H15" s="97"/>
      <c r="I15" s="97"/>
      <c r="J15" s="97"/>
      <c r="K15" s="97"/>
      <c r="L15" s="97"/>
      <c r="M15" s="97"/>
      <c r="N15" s="97"/>
      <c r="O15" s="98"/>
      <c r="P15" s="64"/>
    </row>
    <row r="16" spans="2:16" x14ac:dyDescent="0.2">
      <c r="B16" s="96"/>
      <c r="C16" s="97"/>
      <c r="D16" s="97"/>
      <c r="E16" s="97"/>
      <c r="F16" s="97"/>
      <c r="G16" s="97"/>
      <c r="H16" s="97"/>
      <c r="I16" s="97"/>
      <c r="J16" s="97"/>
      <c r="K16" s="97"/>
      <c r="L16" s="97"/>
      <c r="M16" s="97"/>
      <c r="N16" s="97"/>
      <c r="O16" s="98"/>
      <c r="P16" s="64"/>
    </row>
    <row r="17" spans="2:16" x14ac:dyDescent="0.2">
      <c r="B17" s="96"/>
      <c r="C17" s="97"/>
      <c r="D17" s="97"/>
      <c r="E17" s="97"/>
      <c r="F17" s="97"/>
      <c r="G17" s="97"/>
      <c r="H17" s="97"/>
      <c r="I17" s="97"/>
      <c r="J17" s="97"/>
      <c r="K17" s="97"/>
      <c r="L17" s="97"/>
      <c r="M17" s="97"/>
      <c r="N17" s="97"/>
      <c r="O17" s="98"/>
      <c r="P17" s="64"/>
    </row>
    <row r="18" spans="2:16" x14ac:dyDescent="0.2">
      <c r="B18" s="96"/>
      <c r="C18" s="97"/>
      <c r="D18" s="97"/>
      <c r="E18" s="97"/>
      <c r="F18" s="97"/>
      <c r="G18" s="97"/>
      <c r="H18" s="97"/>
      <c r="I18" s="97"/>
      <c r="J18" s="97"/>
      <c r="K18" s="97"/>
      <c r="L18" s="97"/>
      <c r="M18" s="97"/>
      <c r="N18" s="97"/>
      <c r="O18" s="98"/>
      <c r="P18" s="64"/>
    </row>
    <row r="19" spans="2:16" x14ac:dyDescent="0.2">
      <c r="B19" s="96"/>
      <c r="C19" s="97"/>
      <c r="D19" s="97"/>
      <c r="E19" s="97"/>
      <c r="F19" s="97"/>
      <c r="G19" s="97"/>
      <c r="H19" s="97"/>
      <c r="I19" s="97"/>
      <c r="J19" s="97"/>
      <c r="K19" s="97"/>
      <c r="L19" s="97"/>
      <c r="M19" s="97"/>
      <c r="N19" s="97"/>
      <c r="O19" s="98"/>
      <c r="P19" s="64"/>
    </row>
    <row r="20" spans="2:16" x14ac:dyDescent="0.2">
      <c r="B20" s="96"/>
      <c r="C20" s="97"/>
      <c r="D20" s="97"/>
      <c r="E20" s="97"/>
      <c r="F20" s="97"/>
      <c r="G20" s="97"/>
      <c r="H20" s="97"/>
      <c r="I20" s="97"/>
      <c r="J20" s="97"/>
      <c r="K20" s="97"/>
      <c r="L20" s="97"/>
      <c r="M20" s="97"/>
      <c r="N20" s="97"/>
      <c r="O20" s="98"/>
      <c r="P20" s="64"/>
    </row>
    <row r="21" spans="2:16" x14ac:dyDescent="0.2">
      <c r="B21" s="96"/>
      <c r="C21" s="97"/>
      <c r="D21" s="97"/>
      <c r="E21" s="97"/>
      <c r="F21" s="97"/>
      <c r="G21" s="97"/>
      <c r="H21" s="97"/>
      <c r="I21" s="97"/>
      <c r="J21" s="97"/>
      <c r="K21" s="97"/>
      <c r="L21" s="97"/>
      <c r="M21" s="97"/>
      <c r="N21" s="97"/>
      <c r="O21" s="98"/>
      <c r="P21" s="64"/>
    </row>
    <row r="22" spans="2:16" x14ac:dyDescent="0.2">
      <c r="B22" s="96"/>
      <c r="C22" s="97"/>
      <c r="D22" s="97"/>
      <c r="E22" s="97"/>
      <c r="F22" s="97"/>
      <c r="G22" s="97"/>
      <c r="H22" s="97"/>
      <c r="I22" s="97"/>
      <c r="J22" s="97"/>
      <c r="K22" s="97"/>
      <c r="L22" s="97"/>
      <c r="M22" s="97"/>
      <c r="N22" s="97"/>
      <c r="O22" s="98"/>
      <c r="P22" s="64"/>
    </row>
    <row r="23" spans="2:16" x14ac:dyDescent="0.2">
      <c r="B23" s="96"/>
      <c r="C23" s="97"/>
      <c r="D23" s="97"/>
      <c r="E23" s="97"/>
      <c r="F23" s="97"/>
      <c r="G23" s="97"/>
      <c r="H23" s="97"/>
      <c r="I23" s="97"/>
      <c r="J23" s="97"/>
      <c r="K23" s="97"/>
      <c r="L23" s="97"/>
      <c r="M23" s="97"/>
      <c r="N23" s="97"/>
      <c r="O23" s="98"/>
      <c r="P23" s="64"/>
    </row>
    <row r="24" spans="2:16" x14ac:dyDescent="0.2">
      <c r="B24" s="96"/>
      <c r="C24" s="97"/>
      <c r="D24" s="97"/>
      <c r="E24" s="97"/>
      <c r="F24" s="97"/>
      <c r="G24" s="97"/>
      <c r="H24" s="97"/>
      <c r="I24" s="97"/>
      <c r="J24" s="97"/>
      <c r="K24" s="97"/>
      <c r="L24" s="97"/>
      <c r="M24" s="97"/>
      <c r="N24" s="97"/>
      <c r="O24" s="98"/>
      <c r="P24" s="64"/>
    </row>
    <row r="25" spans="2:16" x14ac:dyDescent="0.2">
      <c r="B25" s="96"/>
      <c r="C25" s="97"/>
      <c r="D25" s="97"/>
      <c r="E25" s="97"/>
      <c r="F25" s="97"/>
      <c r="G25" s="97"/>
      <c r="H25" s="97"/>
      <c r="I25" s="97"/>
      <c r="J25" s="97"/>
      <c r="K25" s="97"/>
      <c r="L25" s="97"/>
      <c r="M25" s="97"/>
      <c r="N25" s="97"/>
      <c r="O25" s="98"/>
      <c r="P25" s="64"/>
    </row>
    <row r="26" spans="2:16" x14ac:dyDescent="0.2">
      <c r="B26" s="96"/>
      <c r="C26" s="97"/>
      <c r="D26" s="97"/>
      <c r="E26" s="97"/>
      <c r="F26" s="97"/>
      <c r="G26" s="97"/>
      <c r="H26" s="97"/>
      <c r="I26" s="97"/>
      <c r="J26" s="97"/>
      <c r="K26" s="97"/>
      <c r="L26" s="97"/>
      <c r="M26" s="97"/>
      <c r="N26" s="97"/>
      <c r="O26" s="98"/>
      <c r="P26" s="64"/>
    </row>
    <row r="27" spans="2:16" x14ac:dyDescent="0.2">
      <c r="B27" s="96"/>
      <c r="C27" s="97"/>
      <c r="D27" s="97"/>
      <c r="E27" s="97"/>
      <c r="F27" s="97"/>
      <c r="G27" s="97"/>
      <c r="H27" s="97"/>
      <c r="I27" s="97"/>
      <c r="J27" s="97"/>
      <c r="K27" s="97"/>
      <c r="L27" s="97"/>
      <c r="M27" s="97"/>
      <c r="N27" s="97"/>
      <c r="O27" s="98"/>
      <c r="P27" s="64"/>
    </row>
    <row r="28" spans="2:16" x14ac:dyDescent="0.2">
      <c r="B28" s="96"/>
      <c r="C28" s="97"/>
      <c r="D28" s="97"/>
      <c r="E28" s="97"/>
      <c r="F28" s="97"/>
      <c r="G28" s="97"/>
      <c r="H28" s="97"/>
      <c r="I28" s="97"/>
      <c r="J28" s="97"/>
      <c r="K28" s="97"/>
      <c r="L28" s="97"/>
      <c r="M28" s="97"/>
      <c r="N28" s="97"/>
      <c r="O28" s="98"/>
      <c r="P28" s="64"/>
    </row>
    <row r="29" spans="2:16" x14ac:dyDescent="0.2">
      <c r="B29" s="96"/>
      <c r="C29" s="97"/>
      <c r="D29" s="97"/>
      <c r="E29" s="97"/>
      <c r="F29" s="97"/>
      <c r="G29" s="97"/>
      <c r="H29" s="97"/>
      <c r="I29" s="97"/>
      <c r="J29" s="97"/>
      <c r="K29" s="97"/>
      <c r="L29" s="97"/>
      <c r="M29" s="97"/>
      <c r="N29" s="97"/>
      <c r="O29" s="98"/>
      <c r="P29" s="64"/>
    </row>
    <row r="30" spans="2:16" x14ac:dyDescent="0.2">
      <c r="B30" s="96"/>
      <c r="C30" s="97"/>
      <c r="D30" s="97"/>
      <c r="E30" s="97"/>
      <c r="F30" s="97"/>
      <c r="G30" s="97"/>
      <c r="H30" s="97"/>
      <c r="I30" s="97"/>
      <c r="J30" s="97"/>
      <c r="K30" s="97"/>
      <c r="L30" s="97"/>
      <c r="M30" s="97"/>
      <c r="N30" s="97"/>
      <c r="O30" s="98"/>
      <c r="P30" s="64"/>
    </row>
    <row r="31" spans="2:16" x14ac:dyDescent="0.2">
      <c r="B31" s="96"/>
      <c r="C31" s="97"/>
      <c r="D31" s="97"/>
      <c r="E31" s="97"/>
      <c r="F31" s="97"/>
      <c r="G31" s="97"/>
      <c r="H31" s="97"/>
      <c r="I31" s="97"/>
      <c r="J31" s="97"/>
      <c r="K31" s="97"/>
      <c r="L31" s="97"/>
      <c r="M31" s="97"/>
      <c r="N31" s="97"/>
      <c r="O31" s="98"/>
      <c r="P31" s="64"/>
    </row>
    <row r="32" spans="2:16" x14ac:dyDescent="0.2">
      <c r="B32" s="96"/>
      <c r="C32" s="97"/>
      <c r="D32" s="97"/>
      <c r="E32" s="97"/>
      <c r="F32" s="97"/>
      <c r="G32" s="97"/>
      <c r="H32" s="97"/>
      <c r="I32" s="97"/>
      <c r="J32" s="97"/>
      <c r="K32" s="97"/>
      <c r="L32" s="97"/>
      <c r="M32" s="97"/>
      <c r="N32" s="97"/>
      <c r="O32" s="98"/>
      <c r="P32" s="64"/>
    </row>
    <row r="33" spans="2:16" x14ac:dyDescent="0.2">
      <c r="B33" s="96"/>
      <c r="C33" s="97"/>
      <c r="D33" s="97"/>
      <c r="E33" s="97"/>
      <c r="F33" s="97"/>
      <c r="G33" s="97"/>
      <c r="H33" s="97"/>
      <c r="I33" s="97"/>
      <c r="J33" s="97"/>
      <c r="K33" s="97"/>
      <c r="L33" s="97"/>
      <c r="M33" s="97"/>
      <c r="N33" s="97"/>
      <c r="O33" s="98"/>
      <c r="P33" s="64"/>
    </row>
    <row r="34" spans="2:16" x14ac:dyDescent="0.2">
      <c r="B34" s="96"/>
      <c r="C34" s="97"/>
      <c r="D34" s="97"/>
      <c r="E34" s="97"/>
      <c r="F34" s="97"/>
      <c r="G34" s="97"/>
      <c r="H34" s="97"/>
      <c r="I34" s="97"/>
      <c r="J34" s="97"/>
      <c r="K34" s="97"/>
      <c r="L34" s="97"/>
      <c r="M34" s="97"/>
      <c r="N34" s="97"/>
      <c r="O34" s="98"/>
      <c r="P34" s="64"/>
    </row>
    <row r="35" spans="2:16" x14ac:dyDescent="0.2">
      <c r="B35" s="96"/>
      <c r="C35" s="97"/>
      <c r="D35" s="97"/>
      <c r="E35" s="97"/>
      <c r="F35" s="97"/>
      <c r="G35" s="97"/>
      <c r="H35" s="97"/>
      <c r="I35" s="97"/>
      <c r="J35" s="97"/>
      <c r="K35" s="97"/>
      <c r="L35" s="97"/>
      <c r="M35" s="97"/>
      <c r="N35" s="97"/>
      <c r="O35" s="98"/>
      <c r="P35" s="64"/>
    </row>
    <row r="36" spans="2:16" x14ac:dyDescent="0.2">
      <c r="B36" s="96"/>
      <c r="C36" s="97"/>
      <c r="D36" s="97"/>
      <c r="E36" s="97"/>
      <c r="F36" s="97"/>
      <c r="G36" s="97"/>
      <c r="H36" s="97"/>
      <c r="I36" s="97"/>
      <c r="J36" s="97"/>
      <c r="K36" s="97"/>
      <c r="L36" s="97"/>
      <c r="M36" s="97"/>
      <c r="N36" s="97"/>
      <c r="O36" s="98"/>
      <c r="P36" s="64"/>
    </row>
    <row r="37" spans="2:16" ht="16" thickBot="1" x14ac:dyDescent="0.25">
      <c r="B37" s="99"/>
      <c r="C37" s="100"/>
      <c r="D37" s="100"/>
      <c r="E37" s="100"/>
      <c r="F37" s="100"/>
      <c r="G37" s="100"/>
      <c r="H37" s="100"/>
      <c r="I37" s="100"/>
      <c r="J37" s="100"/>
      <c r="K37" s="100"/>
      <c r="L37" s="100"/>
      <c r="M37" s="100"/>
      <c r="N37" s="100"/>
      <c r="O37" s="101"/>
      <c r="P37" s="64"/>
    </row>
    <row r="38" spans="2:16" x14ac:dyDescent="0.2">
      <c r="B38" s="64"/>
      <c r="C38" s="64"/>
      <c r="D38" s="64"/>
      <c r="E38" s="64"/>
      <c r="F38" s="64"/>
      <c r="G38" s="64"/>
      <c r="H38" s="64"/>
      <c r="I38" s="64"/>
      <c r="J38" s="64"/>
      <c r="K38" s="64"/>
      <c r="L38" s="64"/>
      <c r="M38" s="64"/>
      <c r="N38" s="64"/>
      <c r="O38" s="64"/>
      <c r="P38" s="64"/>
    </row>
    <row r="39" spans="2:16" x14ac:dyDescent="0.2">
      <c r="B39" s="64"/>
      <c r="C39" s="64"/>
      <c r="D39" s="64"/>
      <c r="E39" s="64"/>
      <c r="F39" s="64"/>
      <c r="G39" s="64"/>
      <c r="H39" s="64"/>
      <c r="I39" s="64"/>
      <c r="J39" s="64"/>
      <c r="K39" s="64"/>
      <c r="L39" s="64"/>
      <c r="M39" s="64"/>
      <c r="N39" s="64"/>
      <c r="O39" s="64"/>
      <c r="P39" s="64"/>
    </row>
    <row r="40" spans="2:16" x14ac:dyDescent="0.2">
      <c r="B40" s="64"/>
      <c r="C40" s="64"/>
      <c r="D40" s="64"/>
      <c r="E40" s="64"/>
      <c r="F40" s="64"/>
      <c r="G40" s="64"/>
      <c r="H40" s="64"/>
      <c r="I40" s="64"/>
      <c r="J40" s="64"/>
      <c r="K40" s="64"/>
      <c r="L40" s="64"/>
      <c r="M40" s="64"/>
      <c r="N40" s="64"/>
      <c r="O40" s="64"/>
      <c r="P40" s="64"/>
    </row>
    <row r="41" spans="2:16" x14ac:dyDescent="0.2">
      <c r="B41" s="64"/>
      <c r="C41" s="64"/>
      <c r="D41" s="64"/>
      <c r="E41" s="64"/>
      <c r="F41" s="64"/>
      <c r="G41" s="64"/>
      <c r="H41" s="64"/>
      <c r="I41" s="64"/>
      <c r="J41" s="64"/>
      <c r="K41" s="64"/>
      <c r="L41" s="64"/>
      <c r="M41" s="64"/>
      <c r="N41" s="64"/>
      <c r="O41" s="64"/>
      <c r="P41" s="64"/>
    </row>
    <row r="42" spans="2:16" x14ac:dyDescent="0.2">
      <c r="B42" s="64"/>
      <c r="C42" s="64"/>
      <c r="D42" s="64"/>
      <c r="E42" s="64"/>
      <c r="F42" s="64"/>
      <c r="G42" s="64"/>
      <c r="H42" s="64"/>
      <c r="I42" s="64"/>
      <c r="J42" s="64"/>
      <c r="K42" s="64"/>
      <c r="L42" s="64"/>
      <c r="M42" s="64"/>
      <c r="N42" s="64"/>
      <c r="O42" s="64"/>
      <c r="P42" s="64"/>
    </row>
    <row r="43" spans="2:16" x14ac:dyDescent="0.2">
      <c r="B43" s="64"/>
      <c r="C43" s="64"/>
      <c r="D43" s="64"/>
      <c r="E43" s="64"/>
      <c r="F43" s="64"/>
      <c r="G43" s="64"/>
      <c r="H43" s="64"/>
      <c r="I43" s="64"/>
      <c r="J43" s="64"/>
      <c r="K43" s="64"/>
      <c r="L43" s="64"/>
      <c r="M43" s="64"/>
      <c r="N43" s="64"/>
      <c r="O43" s="64"/>
      <c r="P43" s="64"/>
    </row>
    <row r="44" spans="2:16" x14ac:dyDescent="0.2">
      <c r="B44" s="64"/>
      <c r="C44" s="64"/>
      <c r="D44" s="64"/>
      <c r="E44" s="64"/>
      <c r="F44" s="64"/>
      <c r="G44" s="64"/>
      <c r="H44" s="64"/>
      <c r="I44" s="64"/>
      <c r="J44" s="64"/>
      <c r="K44" s="64"/>
      <c r="L44" s="64"/>
      <c r="M44" s="64"/>
      <c r="N44" s="64"/>
      <c r="O44" s="64"/>
      <c r="P44" s="64"/>
    </row>
    <row r="45" spans="2:16" x14ac:dyDescent="0.2">
      <c r="B45" s="64"/>
      <c r="C45" s="64"/>
      <c r="D45" s="64"/>
      <c r="E45" s="64"/>
      <c r="F45" s="64"/>
      <c r="G45" s="64"/>
      <c r="H45" s="64"/>
      <c r="I45" s="64"/>
      <c r="J45" s="64"/>
      <c r="K45" s="64"/>
      <c r="L45" s="64"/>
      <c r="M45" s="64"/>
      <c r="N45" s="64"/>
      <c r="O45" s="64"/>
      <c r="P45" s="64"/>
    </row>
    <row r="46" spans="2:16" x14ac:dyDescent="0.2">
      <c r="B46" s="64"/>
      <c r="C46" s="64"/>
      <c r="D46" s="64"/>
      <c r="E46" s="64"/>
      <c r="F46" s="64"/>
      <c r="G46" s="64"/>
      <c r="H46" s="64"/>
      <c r="I46" s="64"/>
      <c r="J46" s="64"/>
      <c r="K46" s="64"/>
      <c r="L46" s="64"/>
      <c r="M46" s="64"/>
      <c r="N46" s="64"/>
      <c r="O46" s="64"/>
      <c r="P46" s="64"/>
    </row>
    <row r="47" spans="2:16" x14ac:dyDescent="0.2">
      <c r="B47" s="64"/>
      <c r="C47" s="64"/>
      <c r="D47" s="64"/>
      <c r="E47" s="64"/>
      <c r="F47" s="64"/>
      <c r="G47" s="64"/>
      <c r="H47" s="64"/>
      <c r="I47" s="64"/>
      <c r="J47" s="64"/>
      <c r="K47" s="64"/>
      <c r="L47" s="64"/>
      <c r="M47" s="64"/>
      <c r="N47" s="64"/>
      <c r="O47" s="64"/>
      <c r="P47" s="64"/>
    </row>
    <row r="48" spans="2:16" x14ac:dyDescent="0.2">
      <c r="B48" s="64"/>
      <c r="C48" s="64"/>
      <c r="D48" s="64"/>
      <c r="E48" s="64"/>
      <c r="F48" s="64"/>
      <c r="G48" s="64"/>
      <c r="H48" s="64"/>
      <c r="I48" s="64"/>
      <c r="J48" s="64"/>
      <c r="K48" s="64"/>
      <c r="L48" s="64"/>
      <c r="M48" s="64"/>
      <c r="N48" s="64"/>
      <c r="O48" s="64"/>
      <c r="P48" s="64"/>
    </row>
    <row r="49" spans="2:16" x14ac:dyDescent="0.2">
      <c r="B49" s="64"/>
      <c r="C49" s="64"/>
      <c r="D49" s="64"/>
      <c r="E49" s="64"/>
      <c r="F49" s="64"/>
      <c r="G49" s="64"/>
      <c r="H49" s="64"/>
      <c r="I49" s="64"/>
      <c r="J49" s="64"/>
      <c r="K49" s="64"/>
      <c r="L49" s="64"/>
      <c r="M49" s="64"/>
      <c r="N49" s="64"/>
      <c r="O49" s="64"/>
      <c r="P49" s="64"/>
    </row>
    <row r="50" spans="2:16" x14ac:dyDescent="0.2">
      <c r="B50" s="64"/>
      <c r="C50" s="64"/>
      <c r="D50" s="64"/>
      <c r="E50" s="64"/>
      <c r="F50" s="64"/>
      <c r="G50" s="64"/>
      <c r="H50" s="64"/>
      <c r="I50" s="64"/>
      <c r="J50" s="64"/>
      <c r="K50" s="64"/>
      <c r="L50" s="64"/>
      <c r="M50" s="64"/>
      <c r="N50" s="64"/>
      <c r="O50" s="64"/>
      <c r="P50" s="64"/>
    </row>
    <row r="51" spans="2:16" x14ac:dyDescent="0.2">
      <c r="B51" s="64"/>
      <c r="C51" s="64"/>
      <c r="D51" s="64"/>
      <c r="E51" s="64"/>
      <c r="F51" s="64"/>
      <c r="G51" s="64"/>
      <c r="H51" s="64"/>
      <c r="I51" s="64"/>
      <c r="J51" s="64"/>
      <c r="K51" s="64"/>
      <c r="L51" s="64"/>
      <c r="M51" s="64"/>
      <c r="N51" s="64"/>
      <c r="O51" s="64"/>
      <c r="P51" s="64"/>
    </row>
    <row r="52" spans="2:16" x14ac:dyDescent="0.2">
      <c r="B52" s="64"/>
      <c r="C52" s="64"/>
      <c r="D52" s="64"/>
      <c r="E52" s="64"/>
      <c r="F52" s="64"/>
      <c r="G52" s="64"/>
      <c r="H52" s="64"/>
      <c r="I52" s="64"/>
      <c r="J52" s="64"/>
      <c r="K52" s="64"/>
      <c r="L52" s="64"/>
      <c r="M52" s="64"/>
      <c r="N52" s="64"/>
      <c r="O52" s="64"/>
      <c r="P52" s="64"/>
    </row>
    <row r="53" spans="2:16" x14ac:dyDescent="0.2">
      <c r="B53" s="64"/>
      <c r="C53" s="64"/>
      <c r="D53" s="64"/>
      <c r="E53" s="64"/>
      <c r="F53" s="64"/>
      <c r="G53" s="64"/>
      <c r="H53" s="64"/>
      <c r="I53" s="64"/>
      <c r="J53" s="64"/>
      <c r="K53" s="64"/>
      <c r="L53" s="64"/>
      <c r="M53" s="64"/>
      <c r="N53" s="64"/>
      <c r="O53" s="64"/>
      <c r="P53" s="64"/>
    </row>
    <row r="54" spans="2:16" x14ac:dyDescent="0.2">
      <c r="B54" s="64"/>
      <c r="C54" s="64"/>
      <c r="D54" s="64"/>
      <c r="E54" s="64"/>
      <c r="F54" s="64"/>
      <c r="G54" s="64"/>
      <c r="H54" s="64"/>
      <c r="I54" s="64"/>
      <c r="J54" s="64"/>
      <c r="K54" s="64"/>
      <c r="L54" s="64"/>
      <c r="M54" s="64"/>
      <c r="N54" s="64"/>
      <c r="O54" s="64"/>
      <c r="P54" s="64"/>
    </row>
    <row r="55" spans="2:16" x14ac:dyDescent="0.2">
      <c r="B55" s="64"/>
      <c r="C55" s="64"/>
      <c r="D55" s="64"/>
      <c r="E55" s="64"/>
      <c r="F55" s="64"/>
      <c r="G55" s="64"/>
      <c r="H55" s="64"/>
      <c r="I55" s="64"/>
      <c r="J55" s="64"/>
      <c r="K55" s="64"/>
      <c r="L55" s="64"/>
      <c r="M55" s="64"/>
      <c r="N55" s="64"/>
      <c r="O55" s="64"/>
      <c r="P55" s="64"/>
    </row>
    <row r="56" spans="2:16" x14ac:dyDescent="0.2">
      <c r="B56" s="64"/>
      <c r="C56" s="64"/>
      <c r="D56" s="64"/>
      <c r="E56" s="64"/>
      <c r="F56" s="64"/>
      <c r="G56" s="64"/>
      <c r="H56" s="64"/>
      <c r="I56" s="64"/>
      <c r="J56" s="64"/>
      <c r="K56" s="64"/>
      <c r="L56" s="64"/>
      <c r="M56" s="64"/>
      <c r="N56" s="64"/>
      <c r="O56" s="64"/>
      <c r="P56" s="64"/>
    </row>
    <row r="57" spans="2:16" x14ac:dyDescent="0.2">
      <c r="B57" s="64"/>
      <c r="C57" s="64"/>
      <c r="D57" s="64"/>
      <c r="E57" s="64"/>
      <c r="F57" s="64"/>
      <c r="G57" s="64"/>
      <c r="H57" s="64"/>
      <c r="I57" s="64"/>
      <c r="J57" s="64"/>
      <c r="K57" s="64"/>
      <c r="L57" s="64"/>
      <c r="M57" s="64"/>
      <c r="N57" s="64"/>
      <c r="O57" s="64"/>
      <c r="P57" s="64"/>
    </row>
    <row r="58" spans="2:16" x14ac:dyDescent="0.2">
      <c r="B58" s="64"/>
      <c r="C58" s="64"/>
      <c r="D58" s="64"/>
      <c r="E58" s="64"/>
      <c r="F58" s="64"/>
      <c r="G58" s="64"/>
      <c r="H58" s="64"/>
      <c r="I58" s="64"/>
      <c r="J58" s="64"/>
      <c r="K58" s="64"/>
      <c r="L58" s="64"/>
      <c r="M58" s="64"/>
      <c r="N58" s="64"/>
      <c r="O58" s="64"/>
      <c r="P58" s="64"/>
    </row>
    <row r="59" spans="2:16" x14ac:dyDescent="0.2">
      <c r="B59" s="64"/>
      <c r="C59" s="64"/>
      <c r="D59" s="64"/>
      <c r="E59" s="64"/>
      <c r="F59" s="64"/>
      <c r="G59" s="64"/>
      <c r="H59" s="64"/>
      <c r="I59" s="64"/>
      <c r="J59" s="64"/>
      <c r="K59" s="64"/>
      <c r="L59" s="64"/>
      <c r="M59" s="64"/>
      <c r="N59" s="64"/>
      <c r="O59" s="64"/>
      <c r="P59" s="64"/>
    </row>
    <row r="60" spans="2:16" x14ac:dyDescent="0.2">
      <c r="B60" s="64"/>
      <c r="C60" s="64"/>
      <c r="D60" s="64"/>
      <c r="E60" s="64"/>
      <c r="F60" s="64"/>
      <c r="G60" s="64"/>
      <c r="H60" s="64"/>
      <c r="I60" s="64"/>
      <c r="J60" s="64"/>
      <c r="K60" s="64"/>
      <c r="L60" s="64"/>
      <c r="M60" s="64"/>
      <c r="N60" s="64"/>
      <c r="O60" s="64"/>
      <c r="P60" s="64"/>
    </row>
    <row r="61" spans="2:16" x14ac:dyDescent="0.2">
      <c r="B61" s="64"/>
      <c r="C61" s="64"/>
      <c r="D61" s="64"/>
      <c r="E61" s="64"/>
      <c r="F61" s="64"/>
      <c r="G61" s="64"/>
      <c r="H61" s="64"/>
      <c r="I61" s="64"/>
      <c r="J61" s="64"/>
      <c r="K61" s="64"/>
      <c r="L61" s="64"/>
      <c r="M61" s="64"/>
      <c r="N61" s="64"/>
      <c r="O61" s="64"/>
      <c r="P61" s="64"/>
    </row>
    <row r="62" spans="2:16" x14ac:dyDescent="0.2">
      <c r="B62" s="64"/>
      <c r="C62" s="64"/>
      <c r="D62" s="64"/>
      <c r="E62" s="64"/>
      <c r="F62" s="64"/>
      <c r="G62" s="64"/>
      <c r="H62" s="64"/>
      <c r="I62" s="64"/>
      <c r="J62" s="64"/>
      <c r="K62" s="64"/>
      <c r="L62" s="64"/>
      <c r="M62" s="64"/>
      <c r="N62" s="64"/>
      <c r="O62" s="64"/>
      <c r="P62" s="64"/>
    </row>
    <row r="63" spans="2:16" x14ac:dyDescent="0.2">
      <c r="B63" s="64"/>
      <c r="C63" s="64"/>
      <c r="D63" s="64"/>
      <c r="E63" s="64"/>
      <c r="F63" s="64"/>
      <c r="G63" s="64"/>
      <c r="H63" s="64"/>
      <c r="I63" s="64"/>
      <c r="J63" s="64"/>
      <c r="K63" s="64"/>
      <c r="L63" s="64"/>
      <c r="M63" s="64"/>
      <c r="N63" s="64"/>
      <c r="O63" s="64"/>
      <c r="P63" s="64"/>
    </row>
    <row r="64" spans="2:16" x14ac:dyDescent="0.2">
      <c r="B64" s="64"/>
      <c r="C64" s="64"/>
      <c r="D64" s="64"/>
      <c r="E64" s="64"/>
      <c r="F64" s="64"/>
      <c r="G64" s="64"/>
      <c r="H64" s="64"/>
      <c r="I64" s="64"/>
      <c r="J64" s="64"/>
      <c r="K64" s="64"/>
      <c r="L64" s="64"/>
      <c r="M64" s="64"/>
      <c r="N64" s="64"/>
      <c r="O64" s="64"/>
      <c r="P64" s="64"/>
    </row>
    <row r="65" spans="2:16" x14ac:dyDescent="0.2">
      <c r="B65" s="64"/>
      <c r="C65" s="64"/>
      <c r="D65" s="64"/>
      <c r="E65" s="64"/>
      <c r="F65" s="64"/>
      <c r="G65" s="64"/>
      <c r="H65" s="64"/>
      <c r="I65" s="64"/>
      <c r="J65" s="64"/>
      <c r="K65" s="64"/>
      <c r="L65" s="64"/>
      <c r="M65" s="64"/>
      <c r="N65" s="64"/>
      <c r="O65" s="64"/>
      <c r="P65" s="64"/>
    </row>
    <row r="66" spans="2:16" x14ac:dyDescent="0.2">
      <c r="B66" s="64"/>
      <c r="C66" s="64"/>
      <c r="D66" s="64"/>
      <c r="E66" s="64"/>
      <c r="F66" s="64"/>
      <c r="G66" s="64"/>
      <c r="H66" s="64"/>
      <c r="I66" s="64"/>
      <c r="J66" s="64"/>
      <c r="K66" s="64"/>
      <c r="L66" s="64"/>
      <c r="M66" s="64"/>
      <c r="N66" s="64"/>
      <c r="O66" s="64"/>
      <c r="P66" s="64"/>
    </row>
    <row r="67" spans="2:16" x14ac:dyDescent="0.2">
      <c r="B67" s="64"/>
      <c r="C67" s="64"/>
      <c r="D67" s="64"/>
      <c r="E67" s="64"/>
      <c r="F67" s="64"/>
      <c r="G67" s="64"/>
      <c r="H67" s="64"/>
      <c r="I67" s="64"/>
      <c r="J67" s="64"/>
      <c r="K67" s="64"/>
      <c r="L67" s="64"/>
      <c r="M67" s="64"/>
      <c r="N67" s="64"/>
      <c r="O67" s="64"/>
      <c r="P67" s="64"/>
    </row>
    <row r="68" spans="2:16" x14ac:dyDescent="0.2">
      <c r="B68" s="64"/>
      <c r="C68" s="64"/>
      <c r="D68" s="64"/>
      <c r="E68" s="64"/>
      <c r="F68" s="64"/>
      <c r="G68" s="64"/>
      <c r="H68" s="64"/>
      <c r="I68" s="64"/>
      <c r="J68" s="64"/>
      <c r="K68" s="64"/>
      <c r="L68" s="64"/>
      <c r="M68" s="64"/>
      <c r="N68" s="64"/>
      <c r="O68" s="64"/>
      <c r="P68" s="64"/>
    </row>
    <row r="69" spans="2:16" x14ac:dyDescent="0.2">
      <c r="B69" s="64"/>
      <c r="C69" s="64"/>
      <c r="D69" s="64"/>
      <c r="E69" s="64"/>
      <c r="F69" s="64"/>
      <c r="G69" s="64"/>
      <c r="H69" s="64"/>
      <c r="I69" s="64"/>
      <c r="J69" s="64"/>
      <c r="K69" s="64"/>
      <c r="L69" s="64"/>
      <c r="M69" s="64"/>
      <c r="N69" s="64"/>
      <c r="O69" s="64"/>
      <c r="P69" s="64"/>
    </row>
    <row r="70" spans="2:16" x14ac:dyDescent="0.2">
      <c r="B70" s="64"/>
      <c r="C70" s="64"/>
      <c r="D70" s="64"/>
      <c r="E70" s="64"/>
      <c r="F70" s="64"/>
      <c r="G70" s="64"/>
      <c r="H70" s="64"/>
      <c r="I70" s="64"/>
      <c r="J70" s="64"/>
      <c r="K70" s="64"/>
      <c r="L70" s="64"/>
      <c r="M70" s="64"/>
      <c r="N70" s="64"/>
      <c r="O70" s="64"/>
      <c r="P70" s="64"/>
    </row>
    <row r="71" spans="2:16" x14ac:dyDescent="0.2">
      <c r="B71" s="64"/>
      <c r="C71" s="64"/>
      <c r="D71" s="64"/>
      <c r="E71" s="64"/>
      <c r="F71" s="64"/>
      <c r="G71" s="64"/>
      <c r="H71" s="64"/>
      <c r="I71" s="64"/>
      <c r="J71" s="64"/>
      <c r="K71" s="64"/>
      <c r="L71" s="64"/>
      <c r="M71" s="64"/>
      <c r="N71" s="64"/>
      <c r="O71" s="64"/>
      <c r="P71" s="64"/>
    </row>
    <row r="72" spans="2:16" x14ac:dyDescent="0.2">
      <c r="B72" s="64"/>
      <c r="C72" s="64"/>
      <c r="D72" s="64"/>
      <c r="E72" s="64"/>
      <c r="F72" s="64"/>
      <c r="G72" s="64"/>
      <c r="H72" s="64"/>
      <c r="I72" s="64"/>
      <c r="J72" s="64"/>
      <c r="K72" s="64"/>
      <c r="L72" s="64"/>
      <c r="M72" s="64"/>
      <c r="N72" s="64"/>
      <c r="O72" s="64"/>
      <c r="P72" s="64"/>
    </row>
    <row r="73" spans="2:16" x14ac:dyDescent="0.2">
      <c r="B73" s="64"/>
      <c r="C73" s="64"/>
      <c r="D73" s="64"/>
      <c r="E73" s="64"/>
      <c r="F73" s="64"/>
      <c r="G73" s="64"/>
      <c r="H73" s="64"/>
      <c r="I73" s="64"/>
      <c r="J73" s="64"/>
      <c r="K73" s="64"/>
      <c r="L73" s="64"/>
      <c r="M73" s="64"/>
      <c r="N73" s="64"/>
      <c r="O73" s="64"/>
      <c r="P73" s="64"/>
    </row>
  </sheetData>
  <mergeCells count="2">
    <mergeCell ref="B4:O37"/>
    <mergeCell ref="B2:O3"/>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BBBF2-7D24-0A43-888B-3342E1486B01}">
  <dimension ref="A1:O34"/>
  <sheetViews>
    <sheetView zoomScaleNormal="100" workbookViewId="0">
      <selection activeCell="M21" sqref="M21"/>
    </sheetView>
  </sheetViews>
  <sheetFormatPr baseColWidth="10" defaultRowHeight="15" x14ac:dyDescent="0.2"/>
  <cols>
    <col min="1" max="1" width="14" bestFit="1" customWidth="1"/>
    <col min="2" max="2" width="13.6640625" bestFit="1" customWidth="1"/>
    <col min="3" max="6" width="12" bestFit="1" customWidth="1"/>
    <col min="7" max="13" width="12.6640625" bestFit="1" customWidth="1"/>
  </cols>
  <sheetData>
    <row r="1" spans="1:15" x14ac:dyDescent="0.2">
      <c r="A1" s="46" t="s">
        <v>6</v>
      </c>
      <c r="B1" s="47">
        <v>1.48</v>
      </c>
      <c r="C1" s="47"/>
      <c r="D1" s="47"/>
      <c r="E1" s="47"/>
      <c r="F1" s="47"/>
      <c r="G1" s="47"/>
      <c r="H1" s="47"/>
      <c r="I1" s="47"/>
      <c r="J1" s="47"/>
      <c r="K1" s="47"/>
      <c r="L1" s="47"/>
      <c r="M1" s="47"/>
      <c r="N1" s="21"/>
      <c r="O1" s="22" t="s">
        <v>7</v>
      </c>
    </row>
    <row r="2" spans="1:15" x14ac:dyDescent="0.2">
      <c r="A2" s="48"/>
      <c r="B2" s="49">
        <v>45658</v>
      </c>
      <c r="C2" s="49">
        <v>45659</v>
      </c>
      <c r="D2" s="49">
        <v>45660</v>
      </c>
      <c r="E2" s="49">
        <v>45661</v>
      </c>
      <c r="F2" s="49">
        <v>45662</v>
      </c>
      <c r="G2" s="49">
        <v>45663</v>
      </c>
      <c r="H2" s="49">
        <v>45664</v>
      </c>
      <c r="I2" s="49">
        <v>45665</v>
      </c>
      <c r="J2" s="49">
        <v>45666</v>
      </c>
      <c r="K2" s="49">
        <v>45667</v>
      </c>
      <c r="L2" s="49">
        <v>45668</v>
      </c>
      <c r="M2" s="49">
        <v>45669</v>
      </c>
      <c r="O2" s="6"/>
    </row>
    <row r="3" spans="1:15" x14ac:dyDescent="0.2">
      <c r="A3" s="7" t="s">
        <v>2</v>
      </c>
      <c r="B3" s="1">
        <v>200</v>
      </c>
      <c r="C3" s="1">
        <f>B3*$B$1</f>
        <v>296</v>
      </c>
      <c r="D3" s="1">
        <f t="shared" ref="D3:M3" si="0">C3*$B$1</f>
        <v>438.08</v>
      </c>
      <c r="E3" s="1">
        <f t="shared" si="0"/>
        <v>648.35839999999996</v>
      </c>
      <c r="F3" s="1">
        <f t="shared" si="0"/>
        <v>959.57043199999998</v>
      </c>
      <c r="G3" s="1">
        <f t="shared" si="0"/>
        <v>1420.16423936</v>
      </c>
      <c r="H3" s="1">
        <f t="shared" si="0"/>
        <v>2101.8430742527999</v>
      </c>
      <c r="I3" s="1">
        <f t="shared" si="0"/>
        <v>3110.7277498941439</v>
      </c>
      <c r="J3" s="1">
        <f t="shared" si="0"/>
        <v>4603.8770698433327</v>
      </c>
      <c r="K3" s="1">
        <f t="shared" si="0"/>
        <v>6813.7380633681323</v>
      </c>
      <c r="L3" s="1">
        <f t="shared" si="0"/>
        <v>10084.332333784836</v>
      </c>
      <c r="M3" s="1">
        <f t="shared" si="0"/>
        <v>14924.811854001557</v>
      </c>
      <c r="N3" s="1"/>
      <c r="O3" s="3"/>
    </row>
    <row r="4" spans="1:15" x14ac:dyDescent="0.2">
      <c r="A4" s="7" t="s">
        <v>3</v>
      </c>
      <c r="B4" s="1">
        <f>(B3*0.95)*1</f>
        <v>190</v>
      </c>
      <c r="C4" s="1">
        <f t="shared" ref="C4:M4" si="1">(C3*0.95)*1</f>
        <v>281.2</v>
      </c>
      <c r="D4" s="1">
        <f t="shared" si="1"/>
        <v>416.17599999999999</v>
      </c>
      <c r="E4" s="1">
        <f t="shared" si="1"/>
        <v>615.94047999999998</v>
      </c>
      <c r="F4" s="1">
        <f t="shared" si="1"/>
        <v>911.59191039999996</v>
      </c>
      <c r="G4" s="1">
        <f t="shared" si="1"/>
        <v>1349.1560273919999</v>
      </c>
      <c r="H4" s="1">
        <f t="shared" si="1"/>
        <v>1996.7509205401598</v>
      </c>
      <c r="I4" s="1">
        <f t="shared" si="1"/>
        <v>2955.1913623994365</v>
      </c>
      <c r="J4" s="1">
        <f t="shared" si="1"/>
        <v>4373.6832163511663</v>
      </c>
      <c r="K4" s="1">
        <f t="shared" si="1"/>
        <v>6473.051160199725</v>
      </c>
      <c r="L4" s="1">
        <f t="shared" si="1"/>
        <v>9580.1157170955939</v>
      </c>
      <c r="M4" s="1">
        <f t="shared" si="1"/>
        <v>14178.571261301478</v>
      </c>
      <c r="N4" s="1"/>
      <c r="O4" s="3"/>
    </row>
    <row r="5" spans="1:15" x14ac:dyDescent="0.2">
      <c r="A5" s="7" t="s">
        <v>4</v>
      </c>
      <c r="B5" s="1">
        <f>(B3-B4)*5</f>
        <v>50</v>
      </c>
      <c r="C5" s="1">
        <f t="shared" ref="C5:M5" si="2">(C3-C4)*5</f>
        <v>74.000000000000057</v>
      </c>
      <c r="D5" s="1">
        <f t="shared" si="2"/>
        <v>109.51999999999998</v>
      </c>
      <c r="E5" s="1">
        <f t="shared" si="2"/>
        <v>162.0895999999999</v>
      </c>
      <c r="F5" s="1">
        <f t="shared" si="2"/>
        <v>239.89260800000011</v>
      </c>
      <c r="G5" s="1">
        <f t="shared" si="2"/>
        <v>355.04105984000034</v>
      </c>
      <c r="H5" s="1">
        <f t="shared" si="2"/>
        <v>525.46076856320042</v>
      </c>
      <c r="I5" s="1">
        <f t="shared" si="2"/>
        <v>777.68193747353735</v>
      </c>
      <c r="J5" s="1">
        <f t="shared" si="2"/>
        <v>1150.9692674608323</v>
      </c>
      <c r="K5" s="1">
        <f t="shared" si="2"/>
        <v>1703.4345158420365</v>
      </c>
      <c r="L5" s="1">
        <f t="shared" si="2"/>
        <v>2521.0830834462104</v>
      </c>
      <c r="M5" s="1">
        <f t="shared" si="2"/>
        <v>3731.202963500391</v>
      </c>
      <c r="N5" s="1"/>
      <c r="O5" s="3"/>
    </row>
    <row r="6" spans="1:15" x14ac:dyDescent="0.2">
      <c r="A6" s="7" t="s">
        <v>5</v>
      </c>
      <c r="B6" s="1">
        <f>(B3*0.005)*10</f>
        <v>10</v>
      </c>
      <c r="C6" s="1">
        <f t="shared" ref="C6:M6" si="3">(C3*0.005)*10</f>
        <v>14.8</v>
      </c>
      <c r="D6" s="1">
        <f t="shared" si="3"/>
        <v>21.904</v>
      </c>
      <c r="E6" s="1">
        <f t="shared" si="3"/>
        <v>32.417919999999995</v>
      </c>
      <c r="F6" s="1">
        <f t="shared" si="3"/>
        <v>47.978521599999993</v>
      </c>
      <c r="G6" s="1">
        <f t="shared" si="3"/>
        <v>71.008211967999998</v>
      </c>
      <c r="H6" s="1">
        <f t="shared" si="3"/>
        <v>105.09215371264</v>
      </c>
      <c r="I6" s="1">
        <f t="shared" si="3"/>
        <v>155.53638749470718</v>
      </c>
      <c r="J6" s="1">
        <f t="shared" si="3"/>
        <v>230.19385349216662</v>
      </c>
      <c r="K6" s="1">
        <f t="shared" si="3"/>
        <v>340.68690316840662</v>
      </c>
      <c r="L6" s="1">
        <f t="shared" si="3"/>
        <v>504.21661668924179</v>
      </c>
      <c r="M6" s="1">
        <f t="shared" si="3"/>
        <v>746.24059270007797</v>
      </c>
      <c r="N6" s="1"/>
      <c r="O6" s="3"/>
    </row>
    <row r="7" spans="1:15" ht="16" thickBot="1" x14ac:dyDescent="0.25">
      <c r="A7" s="50" t="s">
        <v>0</v>
      </c>
      <c r="B7" s="51">
        <f>B6+B5+B4</f>
        <v>250</v>
      </c>
      <c r="C7" s="51">
        <f t="shared" ref="C7:M7" si="4">C6+C5+C4</f>
        <v>370.00000000000006</v>
      </c>
      <c r="D7" s="51">
        <f t="shared" si="4"/>
        <v>547.59999999999991</v>
      </c>
      <c r="E7" s="51">
        <f t="shared" si="4"/>
        <v>810.44799999999987</v>
      </c>
      <c r="F7" s="51">
        <f t="shared" si="4"/>
        <v>1199.4630400000001</v>
      </c>
      <c r="G7" s="51">
        <f t="shared" si="4"/>
        <v>1775.2052992000004</v>
      </c>
      <c r="H7" s="51">
        <f t="shared" si="4"/>
        <v>2627.3038428160003</v>
      </c>
      <c r="I7" s="51">
        <f t="shared" si="4"/>
        <v>3888.4096873676808</v>
      </c>
      <c r="J7" s="51">
        <f t="shared" si="4"/>
        <v>5754.846337304165</v>
      </c>
      <c r="K7" s="51">
        <f t="shared" si="4"/>
        <v>8517.1725792101679</v>
      </c>
      <c r="L7" s="51">
        <f t="shared" si="4"/>
        <v>12605.415417231046</v>
      </c>
      <c r="M7" s="51">
        <f t="shared" si="4"/>
        <v>18656.014817501949</v>
      </c>
      <c r="N7" s="51"/>
      <c r="O7" s="52">
        <f>SUM(B7:M7)</f>
        <v>57001.879020631008</v>
      </c>
    </row>
    <row r="9" spans="1:15" ht="16" thickBot="1" x14ac:dyDescent="0.25"/>
    <row r="10" spans="1:15" x14ac:dyDescent="0.2">
      <c r="A10" s="46" t="s">
        <v>6</v>
      </c>
      <c r="B10" s="47">
        <v>1.05</v>
      </c>
      <c r="C10" s="47"/>
      <c r="D10" s="47"/>
      <c r="E10" s="47"/>
      <c r="F10" s="47"/>
      <c r="G10" s="47"/>
      <c r="H10" s="47"/>
      <c r="I10" s="47"/>
      <c r="J10" s="47"/>
      <c r="K10" s="47"/>
      <c r="L10" s="47"/>
      <c r="M10" s="47"/>
      <c r="N10" s="21"/>
      <c r="O10" s="22"/>
    </row>
    <row r="11" spans="1:15" x14ac:dyDescent="0.2">
      <c r="A11" s="48"/>
      <c r="B11" s="49">
        <v>46023</v>
      </c>
      <c r="C11" s="49">
        <v>46024</v>
      </c>
      <c r="D11" s="49">
        <v>46025</v>
      </c>
      <c r="E11" s="49">
        <v>46026</v>
      </c>
      <c r="F11" s="49">
        <v>46027</v>
      </c>
      <c r="G11" s="49">
        <v>46028</v>
      </c>
      <c r="H11" s="49">
        <v>46029</v>
      </c>
      <c r="I11" s="49">
        <v>46030</v>
      </c>
      <c r="J11" s="49">
        <v>46031</v>
      </c>
      <c r="K11" s="49">
        <v>46032</v>
      </c>
      <c r="L11" s="49">
        <v>46033</v>
      </c>
      <c r="M11" s="49">
        <v>46034</v>
      </c>
      <c r="O11" s="6"/>
    </row>
    <row r="12" spans="1:15" x14ac:dyDescent="0.2">
      <c r="A12" s="7" t="s">
        <v>2</v>
      </c>
      <c r="B12" s="1">
        <f>M3</f>
        <v>14924.811854001557</v>
      </c>
      <c r="C12" s="1">
        <f>B12*$B$10</f>
        <v>15671.052446701635</v>
      </c>
      <c r="D12" s="1">
        <f t="shared" ref="D12:M12" si="5">C12*$B$10</f>
        <v>16454.605069036716</v>
      </c>
      <c r="E12" s="1">
        <f t="shared" si="5"/>
        <v>17277.33532248855</v>
      </c>
      <c r="F12" s="1">
        <f t="shared" si="5"/>
        <v>18141.202088612979</v>
      </c>
      <c r="G12" s="1">
        <f t="shared" si="5"/>
        <v>19048.262193043629</v>
      </c>
      <c r="H12" s="1">
        <f t="shared" si="5"/>
        <v>20000.67530269581</v>
      </c>
      <c r="I12" s="1">
        <f t="shared" si="5"/>
        <v>21000.709067830601</v>
      </c>
      <c r="J12" s="1">
        <f t="shared" si="5"/>
        <v>22050.744521222132</v>
      </c>
      <c r="K12" s="1">
        <f t="shared" si="5"/>
        <v>23153.281747283239</v>
      </c>
      <c r="L12" s="1">
        <f t="shared" si="5"/>
        <v>24310.945834647402</v>
      </c>
      <c r="M12" s="1">
        <f t="shared" si="5"/>
        <v>25526.493126379773</v>
      </c>
      <c r="N12" s="1"/>
      <c r="O12" s="3"/>
    </row>
    <row r="13" spans="1:15" x14ac:dyDescent="0.2">
      <c r="A13" s="7" t="s">
        <v>3</v>
      </c>
      <c r="B13" s="1">
        <f>(B12*0.95)*1</f>
        <v>14178.571261301478</v>
      </c>
      <c r="C13" s="1">
        <f t="shared" ref="C13" si="6">(C12*0.95)*1</f>
        <v>14887.499824366552</v>
      </c>
      <c r="D13" s="1">
        <f t="shared" ref="D13" si="7">(D12*0.95)*1</f>
        <v>15631.874815584879</v>
      </c>
      <c r="E13" s="1">
        <f t="shared" ref="E13" si="8">(E12*0.95)*1</f>
        <v>16413.468556364121</v>
      </c>
      <c r="F13" s="1">
        <f t="shared" ref="F13" si="9">(F12*0.95)*1</f>
        <v>17234.14198418233</v>
      </c>
      <c r="G13" s="1">
        <f t="shared" ref="G13" si="10">(G12*0.95)*1</f>
        <v>18095.849083391447</v>
      </c>
      <c r="H13" s="1">
        <f t="shared" ref="H13" si="11">(H12*0.95)*1</f>
        <v>19000.64153756102</v>
      </c>
      <c r="I13" s="1">
        <f t="shared" ref="I13" si="12">(I12*0.95)*1</f>
        <v>19950.673614439071</v>
      </c>
      <c r="J13" s="1">
        <f t="shared" ref="J13" si="13">(J12*0.95)*1</f>
        <v>20948.207295161024</v>
      </c>
      <c r="K13" s="1">
        <f t="shared" ref="K13" si="14">(K12*0.95)*1</f>
        <v>21995.617659919077</v>
      </c>
      <c r="L13" s="1">
        <f t="shared" ref="L13" si="15">(L12*0.95)*1</f>
        <v>23095.398542915031</v>
      </c>
      <c r="M13" s="1">
        <f t="shared" ref="M13" si="16">(M12*0.95)*1</f>
        <v>24250.168470060784</v>
      </c>
      <c r="N13" s="1"/>
      <c r="O13" s="3"/>
    </row>
    <row r="14" spans="1:15" x14ac:dyDescent="0.2">
      <c r="A14" s="7" t="s">
        <v>4</v>
      </c>
      <c r="B14" s="1">
        <f>(B12-B13)*5</f>
        <v>3731.202963500391</v>
      </c>
      <c r="C14" s="1">
        <f t="shared" ref="C14" si="17">(C12-C13)*5</f>
        <v>3917.7631116754128</v>
      </c>
      <c r="D14" s="1">
        <f t="shared" ref="D14" si="18">(D12-D13)*5</f>
        <v>4113.6512672591834</v>
      </c>
      <c r="E14" s="1">
        <f t="shared" ref="E14" si="19">(E12-E13)*5</f>
        <v>4319.3338306221449</v>
      </c>
      <c r="F14" s="1">
        <f t="shared" ref="F14" si="20">(F12-F13)*5</f>
        <v>4535.3005221532476</v>
      </c>
      <c r="G14" s="1">
        <f t="shared" ref="G14" si="21">(G12-G13)*5</f>
        <v>4762.0655482609072</v>
      </c>
      <c r="H14" s="1">
        <f t="shared" ref="H14" si="22">(H12-H13)*5</f>
        <v>5000.1688256739544</v>
      </c>
      <c r="I14" s="1">
        <f t="shared" ref="I14" si="23">(I12-I13)*5</f>
        <v>5250.177266957653</v>
      </c>
      <c r="J14" s="1">
        <f t="shared" ref="J14" si="24">(J12-J13)*5</f>
        <v>5512.6861303055375</v>
      </c>
      <c r="K14" s="1">
        <f t="shared" ref="K14" si="25">(K12-K13)*5</f>
        <v>5788.3204368208135</v>
      </c>
      <c r="L14" s="1">
        <f t="shared" ref="L14" si="26">(L12-L13)*5</f>
        <v>6077.7364586618569</v>
      </c>
      <c r="M14" s="1">
        <f t="shared" ref="M14" si="27">(M12-M13)*5</f>
        <v>6381.6232815949479</v>
      </c>
      <c r="N14" s="1"/>
      <c r="O14" s="3"/>
    </row>
    <row r="15" spans="1:15" x14ac:dyDescent="0.2">
      <c r="A15" s="7" t="s">
        <v>5</v>
      </c>
      <c r="B15" s="1">
        <f>(B12*0.005)*10</f>
        <v>746.24059270007797</v>
      </c>
      <c r="C15" s="1">
        <f t="shared" ref="C15:M15" si="28">(C12*0.005)*10</f>
        <v>783.55262233508165</v>
      </c>
      <c r="D15" s="1">
        <f t="shared" si="28"/>
        <v>822.73025345183578</v>
      </c>
      <c r="E15" s="1">
        <f t="shared" si="28"/>
        <v>863.86676612442761</v>
      </c>
      <c r="F15" s="1">
        <f t="shared" si="28"/>
        <v>907.06010443064895</v>
      </c>
      <c r="G15" s="1">
        <f t="shared" si="28"/>
        <v>952.41310965218145</v>
      </c>
      <c r="H15" s="1">
        <f t="shared" si="28"/>
        <v>1000.0337651347905</v>
      </c>
      <c r="I15" s="1">
        <f t="shared" si="28"/>
        <v>1050.0354533915302</v>
      </c>
      <c r="J15" s="1">
        <f t="shared" si="28"/>
        <v>1102.5372260611066</v>
      </c>
      <c r="K15" s="1">
        <f t="shared" si="28"/>
        <v>1157.664087364162</v>
      </c>
      <c r="L15" s="1">
        <f t="shared" si="28"/>
        <v>1215.54729173237</v>
      </c>
      <c r="M15" s="1">
        <f t="shared" si="28"/>
        <v>1276.3246563189887</v>
      </c>
      <c r="N15" s="1"/>
      <c r="O15" s="3"/>
    </row>
    <row r="16" spans="1:15" ht="16" thickBot="1" x14ac:dyDescent="0.25">
      <c r="A16" s="50" t="s">
        <v>0</v>
      </c>
      <c r="B16" s="51">
        <f>B15+B14+B13</f>
        <v>18656.014817501949</v>
      </c>
      <c r="C16" s="51">
        <f t="shared" ref="C16" si="29">C15+C14+C13</f>
        <v>19588.815558377046</v>
      </c>
      <c r="D16" s="51">
        <f t="shared" ref="D16" si="30">D15+D14+D13</f>
        <v>20568.256336295897</v>
      </c>
      <c r="E16" s="51">
        <f t="shared" ref="E16" si="31">E15+E14+E13</f>
        <v>21596.669153110692</v>
      </c>
      <c r="F16" s="51">
        <f t="shared" ref="F16" si="32">F15+F14+F13</f>
        <v>22676.502610766227</v>
      </c>
      <c r="G16" s="51">
        <f t="shared" ref="G16" si="33">G15+G14+G13</f>
        <v>23810.327741304536</v>
      </c>
      <c r="H16" s="51">
        <f t="shared" ref="H16" si="34">H15+H14+H13</f>
        <v>25000.844128369765</v>
      </c>
      <c r="I16" s="51">
        <f t="shared" ref="I16" si="35">I15+I14+I13</f>
        <v>26250.886334788254</v>
      </c>
      <c r="J16" s="51">
        <f t="shared" ref="J16" si="36">J15+J14+J13</f>
        <v>27563.430651527669</v>
      </c>
      <c r="K16" s="51">
        <f t="shared" ref="K16" si="37">K15+K14+K13</f>
        <v>28941.602184104053</v>
      </c>
      <c r="L16" s="51">
        <f t="shared" ref="L16" si="38">L15+L14+L13</f>
        <v>30388.682293309255</v>
      </c>
      <c r="M16" s="51">
        <f t="shared" ref="M16" si="39">M15+M14+M13</f>
        <v>31908.116407974721</v>
      </c>
      <c r="N16" s="51"/>
      <c r="O16" s="52">
        <f>SUM(B16:M16)</f>
        <v>296950.14821743011</v>
      </c>
    </row>
    <row r="18" spans="1:15" ht="16" thickBot="1" x14ac:dyDescent="0.25"/>
    <row r="19" spans="1:15" x14ac:dyDescent="0.2">
      <c r="A19" s="46" t="s">
        <v>6</v>
      </c>
      <c r="B19" s="47">
        <v>1.05</v>
      </c>
      <c r="C19" s="47"/>
      <c r="D19" s="47"/>
      <c r="E19" s="47"/>
      <c r="F19" s="47"/>
      <c r="G19" s="47"/>
      <c r="H19" s="47"/>
      <c r="I19" s="47"/>
      <c r="J19" s="47"/>
      <c r="K19" s="47"/>
      <c r="L19" s="47"/>
      <c r="M19" s="47"/>
      <c r="N19" s="21"/>
      <c r="O19" s="22"/>
    </row>
    <row r="20" spans="1:15" x14ac:dyDescent="0.2">
      <c r="A20" s="48"/>
      <c r="B20" s="49">
        <v>46023</v>
      </c>
      <c r="C20" s="49">
        <v>46024</v>
      </c>
      <c r="D20" s="49">
        <v>46025</v>
      </c>
      <c r="E20" s="49">
        <v>46026</v>
      </c>
      <c r="F20" s="49">
        <v>46027</v>
      </c>
      <c r="G20" s="49">
        <v>46028</v>
      </c>
      <c r="H20" s="49">
        <v>46029</v>
      </c>
      <c r="I20" s="49">
        <v>46030</v>
      </c>
      <c r="J20" s="49">
        <v>46031</v>
      </c>
      <c r="K20" s="49">
        <v>46032</v>
      </c>
      <c r="L20" s="49">
        <v>46033</v>
      </c>
      <c r="M20" s="49">
        <v>46034</v>
      </c>
      <c r="O20" s="6"/>
    </row>
    <row r="21" spans="1:15" x14ac:dyDescent="0.2">
      <c r="A21" s="7" t="s">
        <v>2</v>
      </c>
      <c r="B21" s="1">
        <f>M13</f>
        <v>24250.168470060784</v>
      </c>
      <c r="C21" s="1">
        <f>B21*$B$19</f>
        <v>25462.676893563825</v>
      </c>
      <c r="D21" s="1">
        <f t="shared" ref="D21:M21" si="40">C21*$B$19</f>
        <v>26735.810738242017</v>
      </c>
      <c r="E21" s="1">
        <f t="shared" si="40"/>
        <v>28072.60127515412</v>
      </c>
      <c r="F21" s="1">
        <f t="shared" si="40"/>
        <v>29476.231338911828</v>
      </c>
      <c r="G21" s="1">
        <f t="shared" si="40"/>
        <v>30950.042905857419</v>
      </c>
      <c r="H21" s="1">
        <f t="shared" si="40"/>
        <v>32497.545051150293</v>
      </c>
      <c r="I21" s="1">
        <f t="shared" si="40"/>
        <v>34122.422303707812</v>
      </c>
      <c r="J21" s="1">
        <f t="shared" si="40"/>
        <v>35828.543418893205</v>
      </c>
      <c r="K21" s="1">
        <f t="shared" si="40"/>
        <v>37619.970589837867</v>
      </c>
      <c r="L21" s="1">
        <f t="shared" si="40"/>
        <v>39500.969119329762</v>
      </c>
      <c r="M21" s="1">
        <f t="shared" si="40"/>
        <v>41476.017575296253</v>
      </c>
      <c r="N21" s="1"/>
      <c r="O21" s="3"/>
    </row>
    <row r="22" spans="1:15" x14ac:dyDescent="0.2">
      <c r="A22" s="7" t="s">
        <v>3</v>
      </c>
      <c r="B22" s="1">
        <f>(B21*0.95)*1</f>
        <v>23037.660046557743</v>
      </c>
      <c r="C22" s="1">
        <f t="shared" ref="C22" si="41">(C21*0.95)*1</f>
        <v>24189.543048885633</v>
      </c>
      <c r="D22" s="1">
        <f t="shared" ref="D22" si="42">(D21*0.95)*1</f>
        <v>25399.020201329913</v>
      </c>
      <c r="E22" s="1">
        <f t="shared" ref="E22" si="43">(E21*0.95)*1</f>
        <v>26668.971211396412</v>
      </c>
      <c r="F22" s="1">
        <f t="shared" ref="F22" si="44">(F21*0.95)*1</f>
        <v>28002.419771966237</v>
      </c>
      <c r="G22" s="1">
        <f t="shared" ref="G22" si="45">(G21*0.95)*1</f>
        <v>29402.540760564545</v>
      </c>
      <c r="H22" s="1">
        <f t="shared" ref="H22" si="46">(H21*0.95)*1</f>
        <v>30872.667798592778</v>
      </c>
      <c r="I22" s="1">
        <f t="shared" ref="I22" si="47">(I21*0.95)*1</f>
        <v>32416.301188522419</v>
      </c>
      <c r="J22" s="1">
        <f t="shared" ref="J22" si="48">(J21*0.95)*1</f>
        <v>34037.116247948543</v>
      </c>
      <c r="K22" s="1">
        <f t="shared" ref="K22" si="49">(K21*0.95)*1</f>
        <v>35738.972060345972</v>
      </c>
      <c r="L22" s="1">
        <f t="shared" ref="L22" si="50">(L21*0.95)*1</f>
        <v>37525.920663363271</v>
      </c>
      <c r="M22" s="1">
        <f t="shared" ref="M22" si="51">(M21*0.95)*1</f>
        <v>39402.216696531439</v>
      </c>
      <c r="N22" s="1"/>
      <c r="O22" s="3"/>
    </row>
    <row r="23" spans="1:15" x14ac:dyDescent="0.2">
      <c r="A23" s="7" t="s">
        <v>4</v>
      </c>
      <c r="B23" s="1">
        <f>(B21-B22)*5</f>
        <v>6062.5421175152042</v>
      </c>
      <c r="C23" s="1">
        <f t="shared" ref="C23" si="52">(C21-C22)*5</f>
        <v>6365.6692233909598</v>
      </c>
      <c r="D23" s="1">
        <f t="shared" ref="D23" si="53">(D21-D22)*5</f>
        <v>6683.9526845605178</v>
      </c>
      <c r="E23" s="1">
        <f t="shared" ref="E23" si="54">(E21-E22)*5</f>
        <v>7018.1503187885392</v>
      </c>
      <c r="F23" s="1">
        <f t="shared" ref="F23" si="55">(F21-F22)*5</f>
        <v>7369.0578347279552</v>
      </c>
      <c r="G23" s="1">
        <f t="shared" ref="G23" si="56">(G21-G22)*5</f>
        <v>7737.5107264643702</v>
      </c>
      <c r="H23" s="1">
        <f t="shared" ref="H23" si="57">(H21-H22)*5</f>
        <v>8124.3862627875751</v>
      </c>
      <c r="I23" s="1">
        <f t="shared" ref="I23" si="58">(I21-I22)*5</f>
        <v>8530.6055759269657</v>
      </c>
      <c r="J23" s="1">
        <f t="shared" ref="J23" si="59">(J21-J22)*5</f>
        <v>8957.1358547233103</v>
      </c>
      <c r="K23" s="1">
        <f t="shared" ref="K23" si="60">(K21-K22)*5</f>
        <v>9404.9926474594758</v>
      </c>
      <c r="L23" s="1">
        <f t="shared" ref="L23" si="61">(L21-L22)*5</f>
        <v>9875.2422798324551</v>
      </c>
      <c r="M23" s="1">
        <f t="shared" ref="M23" si="62">(M21-M22)*5</f>
        <v>10369.004393824071</v>
      </c>
      <c r="N23" s="1"/>
      <c r="O23" s="3"/>
    </row>
    <row r="24" spans="1:15" x14ac:dyDescent="0.2">
      <c r="A24" s="7" t="s">
        <v>5</v>
      </c>
      <c r="B24" s="1">
        <f>(B21*0.005)*10</f>
        <v>1212.5084235030392</v>
      </c>
      <c r="C24" s="1">
        <f t="shared" ref="C24:M24" si="63">(C21*0.005)*10</f>
        <v>1273.1338446781913</v>
      </c>
      <c r="D24" s="1">
        <f t="shared" si="63"/>
        <v>1336.7905369121008</v>
      </c>
      <c r="E24" s="1">
        <f t="shared" si="63"/>
        <v>1403.630063757706</v>
      </c>
      <c r="F24" s="1">
        <f t="shared" si="63"/>
        <v>1473.8115669455915</v>
      </c>
      <c r="G24" s="1">
        <f t="shared" si="63"/>
        <v>1547.5021452928709</v>
      </c>
      <c r="H24" s="1">
        <f t="shared" si="63"/>
        <v>1624.8772525575146</v>
      </c>
      <c r="I24" s="1">
        <f t="shared" si="63"/>
        <v>1706.1211151853904</v>
      </c>
      <c r="J24" s="1">
        <f t="shared" si="63"/>
        <v>1791.4271709446602</v>
      </c>
      <c r="K24" s="1">
        <f t="shared" si="63"/>
        <v>1880.9985294918934</v>
      </c>
      <c r="L24" s="1">
        <f t="shared" si="63"/>
        <v>1975.0484559664881</v>
      </c>
      <c r="M24" s="1">
        <f t="shared" si="63"/>
        <v>2073.8008787648128</v>
      </c>
      <c r="N24" s="1"/>
      <c r="O24" s="3"/>
    </row>
    <row r="25" spans="1:15" ht="16" thickBot="1" x14ac:dyDescent="0.25">
      <c r="A25" s="50" t="s">
        <v>0</v>
      </c>
      <c r="B25" s="51">
        <f>B24+B23+B22</f>
        <v>30312.710587575988</v>
      </c>
      <c r="C25" s="51">
        <f t="shared" ref="C25" si="64">C24+C23+C22</f>
        <v>31828.346116954785</v>
      </c>
      <c r="D25" s="51">
        <f t="shared" ref="D25" si="65">D24+D23+D22</f>
        <v>33419.763422802534</v>
      </c>
      <c r="E25" s="51">
        <f t="shared" ref="E25" si="66">E24+E23+E22</f>
        <v>35090.751593942659</v>
      </c>
      <c r="F25" s="51">
        <f t="shared" ref="F25" si="67">F24+F23+F22</f>
        <v>36845.289173639787</v>
      </c>
      <c r="G25" s="51">
        <f t="shared" ref="G25" si="68">G24+G23+G22</f>
        <v>38687.553632321782</v>
      </c>
      <c r="H25" s="51">
        <f t="shared" ref="H25" si="69">H24+H23+H22</f>
        <v>40621.931313937865</v>
      </c>
      <c r="I25" s="51">
        <f t="shared" ref="I25" si="70">I24+I23+I22</f>
        <v>42653.02787963477</v>
      </c>
      <c r="J25" s="51">
        <f t="shared" ref="J25" si="71">J24+J23+J22</f>
        <v>44785.679273616515</v>
      </c>
      <c r="K25" s="51">
        <f t="shared" ref="K25" si="72">K24+K23+K22</f>
        <v>47024.963237297343</v>
      </c>
      <c r="L25" s="51">
        <f t="shared" ref="L25" si="73">L24+L23+L22</f>
        <v>49376.211399162217</v>
      </c>
      <c r="M25" s="51">
        <f t="shared" ref="M25" si="74">M24+M23+M22</f>
        <v>51845.021969120324</v>
      </c>
      <c r="N25" s="51"/>
      <c r="O25" s="52">
        <f>SUM(B25:M25)</f>
        <v>482491.24960000656</v>
      </c>
    </row>
    <row r="27" spans="1:15" ht="16" thickBot="1" x14ac:dyDescent="0.25"/>
    <row r="28" spans="1:15" x14ac:dyDescent="0.2">
      <c r="A28" s="46" t="s">
        <v>6</v>
      </c>
      <c r="B28" s="47">
        <v>1.05</v>
      </c>
      <c r="C28" s="47"/>
      <c r="D28" s="47"/>
      <c r="E28" s="47"/>
      <c r="F28" s="47"/>
      <c r="G28" s="47"/>
      <c r="H28" s="47"/>
      <c r="I28" s="47"/>
      <c r="J28" s="47"/>
      <c r="K28" s="47"/>
      <c r="L28" s="47"/>
      <c r="M28" s="47"/>
      <c r="N28" s="21"/>
      <c r="O28" s="22"/>
    </row>
    <row r="29" spans="1:15" x14ac:dyDescent="0.2">
      <c r="A29" s="48"/>
      <c r="B29" s="49">
        <v>46023</v>
      </c>
      <c r="C29" s="49">
        <v>46024</v>
      </c>
      <c r="D29" s="49">
        <v>46025</v>
      </c>
      <c r="E29" s="49">
        <v>46026</v>
      </c>
      <c r="F29" s="49">
        <v>46027</v>
      </c>
      <c r="G29" s="49">
        <v>46028</v>
      </c>
      <c r="H29" s="49">
        <v>46029</v>
      </c>
      <c r="I29" s="49">
        <v>46030</v>
      </c>
      <c r="J29" s="49">
        <v>46031</v>
      </c>
      <c r="K29" s="49">
        <v>46032</v>
      </c>
      <c r="L29" s="49">
        <v>46033</v>
      </c>
      <c r="M29" s="49">
        <v>46034</v>
      </c>
      <c r="O29" s="6"/>
    </row>
    <row r="30" spans="1:15" x14ac:dyDescent="0.2">
      <c r="A30" s="7" t="s">
        <v>2</v>
      </c>
      <c r="B30" s="1">
        <f>M22</f>
        <v>39402.216696531439</v>
      </c>
      <c r="C30" s="1">
        <f>B30*$B$28</f>
        <v>41372.327531358016</v>
      </c>
      <c r="D30" s="1">
        <f t="shared" ref="D30:M30" si="75">C30*$B$28</f>
        <v>43440.943907925917</v>
      </c>
      <c r="E30" s="1">
        <f t="shared" si="75"/>
        <v>45612.991103322216</v>
      </c>
      <c r="F30" s="1">
        <f t="shared" si="75"/>
        <v>47893.64065848833</v>
      </c>
      <c r="G30" s="1">
        <f t="shared" si="75"/>
        <v>50288.322691412752</v>
      </c>
      <c r="H30" s="1">
        <f t="shared" si="75"/>
        <v>52802.73882598339</v>
      </c>
      <c r="I30" s="1">
        <f t="shared" si="75"/>
        <v>55442.87576728256</v>
      </c>
      <c r="J30" s="1">
        <f t="shared" si="75"/>
        <v>58215.019555646693</v>
      </c>
      <c r="K30" s="1">
        <f t="shared" si="75"/>
        <v>61125.770533429029</v>
      </c>
      <c r="L30" s="1">
        <f t="shared" si="75"/>
        <v>64182.059060100481</v>
      </c>
      <c r="M30" s="1">
        <f t="shared" si="75"/>
        <v>67391.16201310551</v>
      </c>
      <c r="N30" s="1"/>
      <c r="O30" s="3"/>
    </row>
    <row r="31" spans="1:15" x14ac:dyDescent="0.2">
      <c r="A31" s="7" t="s">
        <v>3</v>
      </c>
      <c r="B31" s="1">
        <f>(B30*0.95)*1</f>
        <v>37432.105861704862</v>
      </c>
      <c r="C31" s="1">
        <f t="shared" ref="C31:M31" si="76">(C30*0.95)*1</f>
        <v>39303.711154790115</v>
      </c>
      <c r="D31" s="1">
        <f t="shared" si="76"/>
        <v>41268.896712529619</v>
      </c>
      <c r="E31" s="1">
        <f t="shared" si="76"/>
        <v>43332.341548156102</v>
      </c>
      <c r="F31" s="1">
        <f t="shared" si="76"/>
        <v>45498.958625563908</v>
      </c>
      <c r="G31" s="1">
        <f t="shared" si="76"/>
        <v>47773.906556842114</v>
      </c>
      <c r="H31" s="1">
        <f t="shared" si="76"/>
        <v>50162.60188468422</v>
      </c>
      <c r="I31" s="1">
        <f t="shared" si="76"/>
        <v>52670.731978918426</v>
      </c>
      <c r="J31" s="1">
        <f t="shared" si="76"/>
        <v>55304.268577864357</v>
      </c>
      <c r="K31" s="1">
        <f t="shared" si="76"/>
        <v>58069.482006757578</v>
      </c>
      <c r="L31" s="1">
        <f t="shared" si="76"/>
        <v>60972.956107095451</v>
      </c>
      <c r="M31" s="1">
        <f t="shared" si="76"/>
        <v>64021.603912450228</v>
      </c>
      <c r="N31" s="1"/>
      <c r="O31" s="3"/>
    </row>
    <row r="32" spans="1:15" x14ac:dyDescent="0.2">
      <c r="A32" s="7" t="s">
        <v>4</v>
      </c>
      <c r="B32" s="1">
        <f>(B30-B31)*5</f>
        <v>9850.5541741328852</v>
      </c>
      <c r="C32" s="1">
        <f t="shared" ref="C32:M32" si="77">(C30-C31)*5</f>
        <v>10343.081882839506</v>
      </c>
      <c r="D32" s="1">
        <f t="shared" si="77"/>
        <v>10860.235976981494</v>
      </c>
      <c r="E32" s="1">
        <f t="shared" si="77"/>
        <v>11403.247775830569</v>
      </c>
      <c r="F32" s="1">
        <f t="shared" si="77"/>
        <v>11973.41016462211</v>
      </c>
      <c r="G32" s="1">
        <f t="shared" si="77"/>
        <v>12572.08067285319</v>
      </c>
      <c r="H32" s="1">
        <f t="shared" si="77"/>
        <v>13200.684706495849</v>
      </c>
      <c r="I32" s="1">
        <f t="shared" si="77"/>
        <v>13860.718941820669</v>
      </c>
      <c r="J32" s="1">
        <f t="shared" si="77"/>
        <v>14553.754888911681</v>
      </c>
      <c r="K32" s="1">
        <f t="shared" si="77"/>
        <v>15281.442633357256</v>
      </c>
      <c r="L32" s="1">
        <f t="shared" si="77"/>
        <v>16045.514765025146</v>
      </c>
      <c r="M32" s="1">
        <f t="shared" si="77"/>
        <v>16847.79050327641</v>
      </c>
      <c r="N32" s="1"/>
      <c r="O32" s="3"/>
    </row>
    <row r="33" spans="1:15" x14ac:dyDescent="0.2">
      <c r="A33" s="7" t="s">
        <v>5</v>
      </c>
      <c r="B33" s="1">
        <f>(B30*0.005)*10</f>
        <v>1970.110834826572</v>
      </c>
      <c r="C33" s="1">
        <f t="shared" ref="C33:M33" si="78">(C30*0.005)*10</f>
        <v>2068.6163765679012</v>
      </c>
      <c r="D33" s="1">
        <f t="shared" si="78"/>
        <v>2172.047195396296</v>
      </c>
      <c r="E33" s="1">
        <f t="shared" si="78"/>
        <v>2280.649555166111</v>
      </c>
      <c r="F33" s="1">
        <f t="shared" si="78"/>
        <v>2394.6820329244165</v>
      </c>
      <c r="G33" s="1">
        <f t="shared" si="78"/>
        <v>2514.4161345706375</v>
      </c>
      <c r="H33" s="1">
        <f t="shared" si="78"/>
        <v>2640.1369412991694</v>
      </c>
      <c r="I33" s="1">
        <f t="shared" si="78"/>
        <v>2772.1437883641279</v>
      </c>
      <c r="J33" s="1">
        <f t="shared" si="78"/>
        <v>2910.7509777823352</v>
      </c>
      <c r="K33" s="1">
        <f t="shared" si="78"/>
        <v>3056.2885266714516</v>
      </c>
      <c r="L33" s="1">
        <f t="shared" si="78"/>
        <v>3209.1029530050241</v>
      </c>
      <c r="M33" s="1">
        <f t="shared" si="78"/>
        <v>3369.5581006552757</v>
      </c>
      <c r="N33" s="1"/>
      <c r="O33" s="3"/>
    </row>
    <row r="34" spans="1:15" ht="16" thickBot="1" x14ac:dyDescent="0.25">
      <c r="A34" s="50" t="s">
        <v>0</v>
      </c>
      <c r="B34" s="51">
        <f>B33+B32+B31</f>
        <v>49252.770870664317</v>
      </c>
      <c r="C34" s="51">
        <f t="shared" ref="C34:M34" si="79">C33+C32+C31</f>
        <v>51715.409414197522</v>
      </c>
      <c r="D34" s="51">
        <f t="shared" si="79"/>
        <v>54301.179884907411</v>
      </c>
      <c r="E34" s="51">
        <f t="shared" si="79"/>
        <v>57016.238879152777</v>
      </c>
      <c r="F34" s="51">
        <f t="shared" si="79"/>
        <v>59867.050823110432</v>
      </c>
      <c r="G34" s="51">
        <f t="shared" si="79"/>
        <v>62860.403364265941</v>
      </c>
      <c r="H34" s="51">
        <f t="shared" si="79"/>
        <v>66003.423532479239</v>
      </c>
      <c r="I34" s="51">
        <f t="shared" si="79"/>
        <v>69303.594709103229</v>
      </c>
      <c r="J34" s="51">
        <f t="shared" si="79"/>
        <v>72768.774444558367</v>
      </c>
      <c r="K34" s="51">
        <f t="shared" si="79"/>
        <v>76407.213166786285</v>
      </c>
      <c r="L34" s="51">
        <f t="shared" si="79"/>
        <v>80227.573825125626</v>
      </c>
      <c r="M34" s="51">
        <f t="shared" si="79"/>
        <v>84238.95251638192</v>
      </c>
      <c r="N34" s="51"/>
      <c r="O34" s="52">
        <f>SUM(B34:M34)</f>
        <v>783962.58543073293</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2F70C-F3D4-4BB6-A240-13B3C12F41E8}">
  <dimension ref="A1:E43"/>
  <sheetViews>
    <sheetView zoomScale="133" zoomScaleNormal="100" workbookViewId="0">
      <selection activeCell="B35" sqref="B35"/>
    </sheetView>
  </sheetViews>
  <sheetFormatPr baseColWidth="10" defaultColWidth="12.5" defaultRowHeight="13" x14ac:dyDescent="0.15"/>
  <cols>
    <col min="1" max="1" width="22" style="8" bestFit="1" customWidth="1"/>
    <col min="2" max="3" width="12.5" style="8"/>
    <col min="4" max="4" width="82.33203125" style="8" bestFit="1" customWidth="1"/>
    <col min="5" max="5" width="38" style="8" bestFit="1" customWidth="1"/>
    <col min="6" max="16384" width="12.5" style="8"/>
  </cols>
  <sheetData>
    <row r="1" spans="1:5" x14ac:dyDescent="0.15">
      <c r="C1" s="9"/>
      <c r="D1" s="10" t="s">
        <v>62</v>
      </c>
    </row>
    <row r="3" spans="1:5" x14ac:dyDescent="0.15">
      <c r="A3" s="10" t="s">
        <v>20</v>
      </c>
      <c r="B3" s="11">
        <f>SUM(B4:B7)</f>
        <v>165.66666666666666</v>
      </c>
    </row>
    <row r="4" spans="1:5" ht="15" x14ac:dyDescent="0.2">
      <c r="A4" s="8" t="s">
        <v>19</v>
      </c>
      <c r="B4" s="8">
        <v>22</v>
      </c>
      <c r="D4" s="53" t="s">
        <v>41</v>
      </c>
    </row>
    <row r="5" spans="1:5" ht="92.25" customHeight="1" x14ac:dyDescent="0.2">
      <c r="A5" s="55" t="s">
        <v>21</v>
      </c>
      <c r="B5" s="56">
        <v>38</v>
      </c>
      <c r="D5" s="53"/>
      <c r="E5" s="57" t="s">
        <v>42</v>
      </c>
    </row>
    <row r="6" spans="1:5" ht="89.25" customHeight="1" x14ac:dyDescent="0.2">
      <c r="A6" s="55" t="s">
        <v>22</v>
      </c>
      <c r="B6" s="56">
        <f>668/12</f>
        <v>55.666666666666664</v>
      </c>
      <c r="D6" s="53"/>
      <c r="E6" s="53" t="s">
        <v>40</v>
      </c>
    </row>
    <row r="7" spans="1:5" ht="116.25" customHeight="1" x14ac:dyDescent="0.2">
      <c r="A7" s="55" t="s">
        <v>23</v>
      </c>
      <c r="B7" s="56">
        <v>50</v>
      </c>
      <c r="E7" s="53" t="s">
        <v>43</v>
      </c>
    </row>
    <row r="10" spans="1:5" x14ac:dyDescent="0.15">
      <c r="A10" s="10" t="s">
        <v>24</v>
      </c>
      <c r="B10" s="11">
        <f>SUM(B11:B13)</f>
        <v>1103</v>
      </c>
    </row>
    <row r="11" spans="1:5" ht="15" x14ac:dyDescent="0.2">
      <c r="A11" s="8" t="s">
        <v>25</v>
      </c>
      <c r="B11" s="8">
        <f>5*20.6</f>
        <v>103</v>
      </c>
      <c r="D11" s="53" t="s">
        <v>44</v>
      </c>
    </row>
    <row r="12" spans="1:5" ht="15" x14ac:dyDescent="0.2">
      <c r="A12" s="8" t="s">
        <v>26</v>
      </c>
      <c r="B12" s="8">
        <v>800</v>
      </c>
      <c r="D12" s="53" t="s">
        <v>45</v>
      </c>
    </row>
    <row r="13" spans="1:5" x14ac:dyDescent="0.15">
      <c r="A13" s="8" t="s">
        <v>27</v>
      </c>
      <c r="B13" s="8">
        <v>200</v>
      </c>
    </row>
    <row r="16" spans="1:5" ht="15" x14ac:dyDescent="0.2">
      <c r="A16" s="10" t="s">
        <v>30</v>
      </c>
      <c r="B16" s="45">
        <v>0.15</v>
      </c>
      <c r="D16" s="53" t="s">
        <v>46</v>
      </c>
    </row>
    <row r="17" spans="1:4" x14ac:dyDescent="0.15">
      <c r="B17" s="12"/>
    </row>
    <row r="18" spans="1:4" x14ac:dyDescent="0.15">
      <c r="B18" s="12"/>
    </row>
    <row r="21" spans="1:4" x14ac:dyDescent="0.15">
      <c r="A21" s="10" t="s">
        <v>29</v>
      </c>
      <c r="B21" s="11">
        <f>B22/12</f>
        <v>11535.333333333334</v>
      </c>
    </row>
    <row r="22" spans="1:4" x14ac:dyDescent="0.15">
      <c r="A22" s="8" t="s">
        <v>34</v>
      </c>
      <c r="B22" s="44">
        <f>(B23*B24)+(B23*B24*B25)</f>
        <v>138424</v>
      </c>
    </row>
    <row r="23" spans="1:4" ht="15" x14ac:dyDescent="0.2">
      <c r="A23" s="8" t="s">
        <v>31</v>
      </c>
      <c r="B23" s="44">
        <v>57200</v>
      </c>
      <c r="D23" s="53" t="s">
        <v>47</v>
      </c>
    </row>
    <row r="24" spans="1:4" x14ac:dyDescent="0.15">
      <c r="A24" s="8" t="s">
        <v>32</v>
      </c>
      <c r="B24" s="8">
        <v>2</v>
      </c>
    </row>
    <row r="25" spans="1:4" ht="15" x14ac:dyDescent="0.2">
      <c r="A25" s="8" t="s">
        <v>33</v>
      </c>
      <c r="B25" s="12">
        <v>0.21</v>
      </c>
      <c r="D25" s="53" t="s">
        <v>48</v>
      </c>
    </row>
    <row r="28" spans="1:4" ht="15" x14ac:dyDescent="0.2">
      <c r="A28" s="10" t="s">
        <v>38</v>
      </c>
      <c r="B28" s="54" t="s">
        <v>52</v>
      </c>
      <c r="D28" s="53" t="s">
        <v>39</v>
      </c>
    </row>
    <row r="31" spans="1:4" x14ac:dyDescent="0.15">
      <c r="A31" s="10" t="s">
        <v>49</v>
      </c>
    </row>
    <row r="32" spans="1:4" x14ac:dyDescent="0.15">
      <c r="A32" s="8" t="s">
        <v>50</v>
      </c>
      <c r="B32" s="45">
        <v>0.2</v>
      </c>
      <c r="D32" s="8" t="s">
        <v>54</v>
      </c>
    </row>
    <row r="33" spans="1:4" x14ac:dyDescent="0.15">
      <c r="A33" s="8" t="s">
        <v>51</v>
      </c>
      <c r="B33" s="45">
        <v>0.1</v>
      </c>
      <c r="D33" s="108" t="s">
        <v>53</v>
      </c>
    </row>
    <row r="34" spans="1:4" x14ac:dyDescent="0.15">
      <c r="A34" s="8" t="s">
        <v>52</v>
      </c>
      <c r="B34" s="45">
        <v>0.1</v>
      </c>
      <c r="D34" s="109"/>
    </row>
    <row r="37" spans="1:4" x14ac:dyDescent="0.15">
      <c r="A37" s="10" t="s">
        <v>55</v>
      </c>
    </row>
    <row r="38" spans="1:4" ht="15" x14ac:dyDescent="0.2">
      <c r="A38" s="60" t="s">
        <v>56</v>
      </c>
      <c r="B38" s="58">
        <v>2.9899999999999999E-2</v>
      </c>
      <c r="D38" s="53" t="s">
        <v>57</v>
      </c>
    </row>
    <row r="39" spans="1:4" x14ac:dyDescent="0.15">
      <c r="A39" s="60"/>
      <c r="B39" s="59"/>
    </row>
    <row r="41" spans="1:4" x14ac:dyDescent="0.15">
      <c r="A41" s="10" t="s">
        <v>59</v>
      </c>
      <c r="B41" s="10">
        <f>B42*B43</f>
        <v>892.5</v>
      </c>
    </row>
    <row r="42" spans="1:4" ht="15" x14ac:dyDescent="0.2">
      <c r="A42" s="8" t="s">
        <v>60</v>
      </c>
      <c r="B42" s="8">
        <v>357</v>
      </c>
      <c r="D42" s="53" t="s">
        <v>61</v>
      </c>
    </row>
    <row r="43" spans="1:4" x14ac:dyDescent="0.15">
      <c r="A43" s="8" t="s">
        <v>32</v>
      </c>
      <c r="B43" s="8">
        <v>2.5</v>
      </c>
    </row>
  </sheetData>
  <mergeCells count="1">
    <mergeCell ref="D33:D34"/>
  </mergeCells>
  <phoneticPr fontId="9" type="noConversion"/>
  <hyperlinks>
    <hyperlink ref="D28" r:id="rId1" display="https://startupsmagazine.co.uk/article-when-will-my-startup-make-money-timeline-startup-profitability?" xr:uid="{369A0BDD-B0B4-4593-9DA9-E08B820B5324}"/>
    <hyperlink ref="D4" r:id="rId2" display="https://www.finanzchecks.de/it_rechner4/?zahlungsweise=j&amp;tarif=197&amp;policierbar=&amp;preis_neugrpreis=269%2C54&amp;preis=229%2C10" xr:uid="{8839F0C8-9648-4177-A9D2-EAF98589789C}"/>
    <hyperlink ref="E5" r:id="rId3" display="https://cyber-direkt.hiscox.de/Public/QuickQuote?PackageId=12288&amp;quoteRef=c77tkeAUheuCqaecnYWjf6PEHgsc9xs48TcQFXUG&amp;quoteIsReadOnly=False" xr:uid="{DD5568DA-1EBD-4AC9-9BEE-811678B03D89}"/>
    <hyperlink ref="E6" r:id="rId4" display="https://versicherungsvergleich.bernhard-assekuranz.com/dashboard" xr:uid="{7661FD64-E589-48C1-913F-BE7016A248DA}"/>
    <hyperlink ref="E7" r:id="rId5" location="/tariff-overview" display="https://www.roland-rechtsschutz.de/gewerbe/konfigurator-gewerbe/konfigurator-gewerbe-axa.html - /tariff-overview" xr:uid="{0431E757-C129-4548-8016-4203C24F224B}"/>
    <hyperlink ref="D11" r:id="rId6" display="https://www.microsoft.com/de-de/microsoft-365/business/microsoft-365-plans-and-pricing?market=de" xr:uid="{492D44E5-E055-43AA-8C5A-D0EFD98ECE89}"/>
    <hyperlink ref="D12" r:id="rId7" display="https://kinsta.com/de/datenbank-hosting/preise/?utm_source=chatgpt.com" xr:uid="{EE2A98D4-0C3B-4DA2-8A5E-E9BF51C63A59}"/>
    <hyperlink ref="D16" r:id="rId8" display="https://developer.apple.com/app-store/small-business-program/" xr:uid="{D3067BCA-1FB2-478A-99EE-F2874B4FD818}"/>
    <hyperlink ref="D23" r:id="rId9" display="https://news.kununu.com/durchschnittsgehalt-in-muenchen/" xr:uid="{56FDBEB7-E19B-49DB-8FBC-200DCC98874A}"/>
    <hyperlink ref="D25" r:id="rId10" display="https://www.hrworks.de/lexikon/lohnnebenkosten/" xr:uid="{7F911F96-74DB-4B01-8D22-2F6B9F31DF1E}"/>
    <hyperlink ref="D33" r:id="rId11" xr:uid="{C951B8C0-C120-4112-B04E-1A9D08817E72}"/>
    <hyperlink ref="D38" r:id="rId12" display="https://www.paypal.com/us/business/paypal-business-fees" xr:uid="{C4149178-2F15-4724-B315-9230A47AC806}"/>
    <hyperlink ref="D42" r:id="rId13" display="https://coworkingguide.de/listing/plug-and-play-coworking-muenchen" xr:uid="{EDD14EA1-DC4E-4A30-8C95-E132968B4710}"/>
  </hyperlinks>
  <pageMargins left="0.7" right="0.7" top="0.78740157499999996" bottom="0.78740157499999996" header="0.3" footer="0.3"/>
  <pageSetup paperSize="9" orientation="portrait" horizontalDpi="1200" verticalDpi="1200" r:id="rId14"/>
  <drawing r:id="rId1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5F829-3F56-1142-8F9B-7708246731B2}">
  <dimension ref="A1:Q64"/>
  <sheetViews>
    <sheetView zoomScaleNormal="100" workbookViewId="0">
      <selection activeCell="O77" sqref="O77"/>
    </sheetView>
  </sheetViews>
  <sheetFormatPr baseColWidth="10" defaultRowHeight="15" x14ac:dyDescent="0.2"/>
  <cols>
    <col min="1" max="1" width="37.5" bestFit="1" customWidth="1"/>
  </cols>
  <sheetData>
    <row r="1" spans="1:17" ht="16" thickBot="1" x14ac:dyDescent="0.25"/>
    <row r="2" spans="1:17" x14ac:dyDescent="0.2">
      <c r="A2" s="27"/>
      <c r="B2" s="28">
        <v>46023</v>
      </c>
      <c r="C2" s="28">
        <v>46024</v>
      </c>
      <c r="D2" s="28">
        <v>46025</v>
      </c>
      <c r="E2" s="28">
        <v>46026</v>
      </c>
      <c r="F2" s="28">
        <v>46027</v>
      </c>
      <c r="G2" s="28">
        <v>46028</v>
      </c>
      <c r="H2" s="28">
        <v>46029</v>
      </c>
      <c r="I2" s="28">
        <v>46030</v>
      </c>
      <c r="J2" s="28">
        <v>46031</v>
      </c>
      <c r="K2" s="28">
        <v>46032</v>
      </c>
      <c r="L2" s="28">
        <v>46033</v>
      </c>
      <c r="M2" s="28">
        <v>46034</v>
      </c>
      <c r="N2" s="29"/>
      <c r="O2" s="30"/>
    </row>
    <row r="3" spans="1:17" x14ac:dyDescent="0.2">
      <c r="A3" s="39" t="s">
        <v>7</v>
      </c>
      <c r="B3" s="35">
        <f>'Number of User'!B7</f>
        <v>250</v>
      </c>
      <c r="C3" s="35">
        <f>'Number of User'!C7</f>
        <v>370.00000000000006</v>
      </c>
      <c r="D3" s="35">
        <f>'Number of User'!D7</f>
        <v>547.59999999999991</v>
      </c>
      <c r="E3" s="35">
        <f>'Number of User'!E7</f>
        <v>810.44799999999987</v>
      </c>
      <c r="F3" s="35">
        <f>'Number of User'!F7</f>
        <v>1199.4630400000001</v>
      </c>
      <c r="G3" s="35">
        <f>'Number of User'!G7</f>
        <v>1775.2052992000004</v>
      </c>
      <c r="H3" s="35">
        <f>'Number of User'!H7</f>
        <v>2627.3038428160003</v>
      </c>
      <c r="I3" s="35">
        <f>'Number of User'!I7</f>
        <v>3888.4096873676808</v>
      </c>
      <c r="J3" s="35">
        <f>'Number of User'!J7</f>
        <v>5754.846337304165</v>
      </c>
      <c r="K3" s="35">
        <f>'Number of User'!K7</f>
        <v>8517.1725792101679</v>
      </c>
      <c r="L3" s="35">
        <f>'Number of User'!L7</f>
        <v>12605.415417231046</v>
      </c>
      <c r="M3" s="35">
        <f>'Number of User'!M7</f>
        <v>18656.014817501949</v>
      </c>
      <c r="N3" s="36"/>
      <c r="O3" s="40">
        <f t="shared" ref="O3:O12" si="0">SUM(B3:M3)</f>
        <v>57001.879020631008</v>
      </c>
    </row>
    <row r="4" spans="1:17" x14ac:dyDescent="0.2">
      <c r="A4" s="4" t="s">
        <v>8</v>
      </c>
      <c r="B4" s="15">
        <f>'Number of User'!B4+'Number of User'!B5</f>
        <v>240</v>
      </c>
      <c r="C4" s="15">
        <f>'Number of User'!C4+'Number of User'!C5</f>
        <v>355.20000000000005</v>
      </c>
      <c r="D4" s="15">
        <f>'Number of User'!D4+'Number of User'!D5</f>
        <v>525.69599999999991</v>
      </c>
      <c r="E4" s="15">
        <f>'Number of User'!E4+'Number of User'!E5</f>
        <v>778.03007999999988</v>
      </c>
      <c r="F4" s="15">
        <f>'Number of User'!F4+'Number of User'!F5</f>
        <v>1151.4845184000001</v>
      </c>
      <c r="G4" s="15">
        <f>'Number of User'!G4+'Number of User'!G5</f>
        <v>1704.1970872320003</v>
      </c>
      <c r="H4" s="15">
        <f>'Number of User'!H4+'Number of User'!H5</f>
        <v>2522.2116891033602</v>
      </c>
      <c r="I4" s="15">
        <f>'Number of User'!I4+'Number of User'!I5</f>
        <v>3732.8732998729738</v>
      </c>
      <c r="J4" s="15">
        <f>'Number of User'!J4+'Number of User'!J5</f>
        <v>5524.6524838119985</v>
      </c>
      <c r="K4" s="15">
        <f>'Number of User'!K4+'Number of User'!K5</f>
        <v>8176.4856760417615</v>
      </c>
      <c r="L4" s="15">
        <f>'Number of User'!L4+'Number of User'!L5</f>
        <v>12101.198800541804</v>
      </c>
      <c r="M4" s="15">
        <f>'Number of User'!M4+'Number of User'!M5</f>
        <v>17909.774224801869</v>
      </c>
      <c r="O4" s="23">
        <f t="shared" si="0"/>
        <v>54721.803859805768</v>
      </c>
    </row>
    <row r="5" spans="1:17" x14ac:dyDescent="0.2">
      <c r="A5" s="4" t="s">
        <v>9</v>
      </c>
      <c r="B5" s="16">
        <f>'Number of User'!B6</f>
        <v>10</v>
      </c>
      <c r="C5" s="16">
        <f>'Number of User'!C6</f>
        <v>14.8</v>
      </c>
      <c r="D5" s="16">
        <f>'Number of User'!D6</f>
        <v>21.904</v>
      </c>
      <c r="E5" s="16">
        <f>'Number of User'!E6</f>
        <v>32.417919999999995</v>
      </c>
      <c r="F5" s="16">
        <f>'Number of User'!F6</f>
        <v>47.978521599999993</v>
      </c>
      <c r="G5" s="16">
        <f>'Number of User'!G6</f>
        <v>71.008211967999998</v>
      </c>
      <c r="H5" s="16">
        <f>'Number of User'!H6</f>
        <v>105.09215371264</v>
      </c>
      <c r="I5" s="16">
        <f>'Number of User'!I6</f>
        <v>155.53638749470718</v>
      </c>
      <c r="J5" s="16">
        <f>'Number of User'!J6</f>
        <v>230.19385349216662</v>
      </c>
      <c r="K5" s="16">
        <f>'Number of User'!K6</f>
        <v>340.68690316840662</v>
      </c>
      <c r="L5" s="16">
        <f>'Number of User'!L6</f>
        <v>504.21661668924179</v>
      </c>
      <c r="M5" s="16">
        <f>'Number of User'!M6</f>
        <v>746.24059270007797</v>
      </c>
      <c r="O5" s="24">
        <f t="shared" si="0"/>
        <v>2280.0751608252403</v>
      </c>
    </row>
    <row r="6" spans="1:17" x14ac:dyDescent="0.2">
      <c r="A6" s="5"/>
      <c r="O6" s="6"/>
    </row>
    <row r="7" spans="1:17" x14ac:dyDescent="0.2">
      <c r="A7" s="39" t="s">
        <v>10</v>
      </c>
      <c r="B7" s="35">
        <f>SUM(B8:B14)</f>
        <v>11713.641666666666</v>
      </c>
      <c r="C7" s="35">
        <f t="shared" ref="C7:M7" si="1">SUM(C8:C14)</f>
        <v>1985.2296666666666</v>
      </c>
      <c r="D7" s="35">
        <f t="shared" si="1"/>
        <v>2017.1799066666667</v>
      </c>
      <c r="E7" s="35">
        <f t="shared" si="1"/>
        <v>2064.4662618666666</v>
      </c>
      <c r="F7" s="35">
        <f t="shared" si="1"/>
        <v>2134.4500675626668</v>
      </c>
      <c r="G7" s="35">
        <f t="shared" si="1"/>
        <v>2238.0260999927468</v>
      </c>
      <c r="H7" s="35">
        <f t="shared" si="1"/>
        <v>2391.3186279892652</v>
      </c>
      <c r="I7" s="35">
        <f t="shared" si="1"/>
        <v>2618.1915694241125</v>
      </c>
      <c r="J7" s="35">
        <f t="shared" si="1"/>
        <v>2953.9635227476856</v>
      </c>
      <c r="K7" s="35">
        <f t="shared" si="1"/>
        <v>3450.9060136665757</v>
      </c>
      <c r="L7" s="35">
        <f t="shared" si="1"/>
        <v>4186.3809002265316</v>
      </c>
      <c r="M7" s="35">
        <f t="shared" si="1"/>
        <v>5274.8837323352673</v>
      </c>
      <c r="N7" s="36"/>
      <c r="O7" s="41">
        <f>SUM(B7:M7)</f>
        <v>43028.638035811528</v>
      </c>
    </row>
    <row r="8" spans="1:17" x14ac:dyDescent="0.2">
      <c r="A8" s="4" t="s">
        <v>11</v>
      </c>
      <c r="B8" s="15">
        <v>10000</v>
      </c>
      <c r="C8" s="17">
        <v>250</v>
      </c>
      <c r="D8" s="17">
        <v>250</v>
      </c>
      <c r="E8" s="17">
        <v>250</v>
      </c>
      <c r="F8" s="17">
        <v>250</v>
      </c>
      <c r="G8" s="17">
        <v>250</v>
      </c>
      <c r="H8" s="17">
        <v>250</v>
      </c>
      <c r="I8" s="17">
        <v>250</v>
      </c>
      <c r="J8" s="17">
        <v>250</v>
      </c>
      <c r="K8" s="17">
        <v>250</v>
      </c>
      <c r="L8" s="17">
        <v>250</v>
      </c>
      <c r="M8" s="17">
        <v>250</v>
      </c>
      <c r="O8" s="23">
        <f t="shared" si="0"/>
        <v>12750</v>
      </c>
    </row>
    <row r="9" spans="1:17" x14ac:dyDescent="0.2">
      <c r="A9" s="4" t="s">
        <v>12</v>
      </c>
      <c r="B9" s="15">
        <f>(B3*0.0299)</f>
        <v>7.4749999999999996</v>
      </c>
      <c r="C9" s="15">
        <f t="shared" ref="C9:M9" si="2">(C3*0.0299)</f>
        <v>11.063000000000002</v>
      </c>
      <c r="D9" s="15">
        <f t="shared" si="2"/>
        <v>16.373239999999996</v>
      </c>
      <c r="E9" s="15">
        <f t="shared" si="2"/>
        <v>24.232395199999996</v>
      </c>
      <c r="F9" s="15">
        <f t="shared" si="2"/>
        <v>35.863944896</v>
      </c>
      <c r="G9" s="15">
        <f t="shared" si="2"/>
        <v>53.078638446080006</v>
      </c>
      <c r="H9" s="15">
        <f t="shared" si="2"/>
        <v>78.55638490019841</v>
      </c>
      <c r="I9" s="15">
        <f t="shared" si="2"/>
        <v>116.26344965229366</v>
      </c>
      <c r="J9" s="15">
        <f t="shared" si="2"/>
        <v>172.06990548539454</v>
      </c>
      <c r="K9" s="15">
        <f t="shared" si="2"/>
        <v>254.66346011838402</v>
      </c>
      <c r="L9" s="15">
        <f t="shared" si="2"/>
        <v>376.90192097520827</v>
      </c>
      <c r="M9" s="15">
        <f t="shared" si="2"/>
        <v>557.81484304330831</v>
      </c>
      <c r="O9" s="23">
        <f t="shared" si="0"/>
        <v>1704.3561827168674</v>
      </c>
    </row>
    <row r="10" spans="1:17" x14ac:dyDescent="0.2">
      <c r="A10" s="4" t="s">
        <v>13</v>
      </c>
      <c r="B10" s="15">
        <f>Information!B3</f>
        <v>165.66666666666666</v>
      </c>
      <c r="C10" s="15">
        <f>B10</f>
        <v>165.66666666666666</v>
      </c>
      <c r="D10" s="15">
        <f t="shared" ref="D10:M10" si="3">C10</f>
        <v>165.66666666666666</v>
      </c>
      <c r="E10" s="15">
        <f t="shared" si="3"/>
        <v>165.66666666666666</v>
      </c>
      <c r="F10" s="15">
        <f t="shared" si="3"/>
        <v>165.66666666666666</v>
      </c>
      <c r="G10" s="15">
        <f t="shared" si="3"/>
        <v>165.66666666666666</v>
      </c>
      <c r="H10" s="15">
        <f t="shared" si="3"/>
        <v>165.66666666666666</v>
      </c>
      <c r="I10" s="15">
        <f t="shared" si="3"/>
        <v>165.66666666666666</v>
      </c>
      <c r="J10" s="15">
        <f t="shared" si="3"/>
        <v>165.66666666666666</v>
      </c>
      <c r="K10" s="15">
        <f t="shared" si="3"/>
        <v>165.66666666666666</v>
      </c>
      <c r="L10" s="15">
        <f t="shared" si="3"/>
        <v>165.66666666666666</v>
      </c>
      <c r="M10" s="15">
        <f t="shared" si="3"/>
        <v>165.66666666666666</v>
      </c>
      <c r="O10" s="23">
        <f t="shared" si="0"/>
        <v>1988.0000000000002</v>
      </c>
    </row>
    <row r="11" spans="1:17" x14ac:dyDescent="0.2">
      <c r="A11" s="4" t="s">
        <v>14</v>
      </c>
      <c r="B11" s="15">
        <f>Information!B10</f>
        <v>1103</v>
      </c>
      <c r="C11" s="15">
        <f>B11</f>
        <v>1103</v>
      </c>
      <c r="D11" s="15">
        <f t="shared" ref="D11:M11" si="4">C11</f>
        <v>1103</v>
      </c>
      <c r="E11" s="15">
        <f t="shared" si="4"/>
        <v>1103</v>
      </c>
      <c r="F11" s="15">
        <f t="shared" si="4"/>
        <v>1103</v>
      </c>
      <c r="G11" s="15">
        <f t="shared" si="4"/>
        <v>1103</v>
      </c>
      <c r="H11" s="15">
        <f t="shared" si="4"/>
        <v>1103</v>
      </c>
      <c r="I11" s="15">
        <f t="shared" si="4"/>
        <v>1103</v>
      </c>
      <c r="J11" s="15">
        <f t="shared" si="4"/>
        <v>1103</v>
      </c>
      <c r="K11" s="15">
        <f t="shared" si="4"/>
        <v>1103</v>
      </c>
      <c r="L11" s="15">
        <f t="shared" si="4"/>
        <v>1103</v>
      </c>
      <c r="M11" s="15">
        <f t="shared" si="4"/>
        <v>1103</v>
      </c>
      <c r="O11" s="23">
        <f t="shared" si="0"/>
        <v>13236</v>
      </c>
    </row>
    <row r="12" spans="1:17" x14ac:dyDescent="0.2">
      <c r="A12" s="4" t="s">
        <v>15</v>
      </c>
      <c r="B12" s="15">
        <v>400</v>
      </c>
      <c r="C12" s="15">
        <v>400</v>
      </c>
      <c r="D12" s="15">
        <v>400</v>
      </c>
      <c r="E12" s="15">
        <v>400</v>
      </c>
      <c r="F12" s="15">
        <v>400</v>
      </c>
      <c r="G12" s="15">
        <v>400</v>
      </c>
      <c r="H12" s="15">
        <v>400</v>
      </c>
      <c r="I12" s="15">
        <v>400</v>
      </c>
      <c r="J12" s="15">
        <v>400</v>
      </c>
      <c r="K12" s="15">
        <v>400</v>
      </c>
      <c r="L12" s="15">
        <v>400</v>
      </c>
      <c r="M12" s="15">
        <v>400</v>
      </c>
      <c r="O12" s="23">
        <f t="shared" si="0"/>
        <v>4800</v>
      </c>
    </row>
    <row r="13" spans="1:17" x14ac:dyDescent="0.2">
      <c r="A13" s="4" t="s">
        <v>18</v>
      </c>
      <c r="B13" s="15">
        <f>B3*0.15</f>
        <v>37.5</v>
      </c>
      <c r="C13" s="15">
        <f t="shared" ref="C13:M13" si="5">C3*0.15</f>
        <v>55.500000000000007</v>
      </c>
      <c r="D13" s="15">
        <f t="shared" si="5"/>
        <v>82.139999999999986</v>
      </c>
      <c r="E13" s="15">
        <f t="shared" si="5"/>
        <v>121.56719999999997</v>
      </c>
      <c r="F13" s="15">
        <f t="shared" si="5"/>
        <v>179.919456</v>
      </c>
      <c r="G13" s="15">
        <f t="shared" si="5"/>
        <v>266.28079488000003</v>
      </c>
      <c r="H13" s="15">
        <f t="shared" si="5"/>
        <v>394.09557642240003</v>
      </c>
      <c r="I13" s="15">
        <f t="shared" si="5"/>
        <v>583.2614531051521</v>
      </c>
      <c r="J13" s="15">
        <f t="shared" si="5"/>
        <v>863.22695059562477</v>
      </c>
      <c r="K13" s="15">
        <f t="shared" si="5"/>
        <v>1277.5758868815251</v>
      </c>
      <c r="L13" s="15">
        <f t="shared" si="5"/>
        <v>1890.8123125846569</v>
      </c>
      <c r="M13" s="15">
        <f t="shared" si="5"/>
        <v>2798.4022226252923</v>
      </c>
      <c r="O13" s="23">
        <f>SUM(B13:M13)</f>
        <v>8550.2818530946515</v>
      </c>
    </row>
    <row r="14" spans="1:17" x14ac:dyDescent="0.2">
      <c r="A14" s="4"/>
      <c r="B14" s="15"/>
      <c r="C14" s="15"/>
      <c r="D14" s="15"/>
      <c r="E14" s="15"/>
      <c r="F14" s="15"/>
      <c r="G14" s="15"/>
      <c r="H14" s="15"/>
      <c r="I14" s="15"/>
      <c r="J14" s="15"/>
      <c r="K14" s="15"/>
      <c r="L14" s="15"/>
      <c r="M14" s="15"/>
      <c r="O14" s="23"/>
    </row>
    <row r="15" spans="1:17" x14ac:dyDescent="0.2">
      <c r="A15" s="2" t="s">
        <v>37</v>
      </c>
      <c r="B15" s="14">
        <v>6000</v>
      </c>
      <c r="C15" s="14">
        <v>500</v>
      </c>
      <c r="D15" s="14">
        <v>500</v>
      </c>
      <c r="E15" s="14">
        <v>500</v>
      </c>
      <c r="F15" s="14">
        <v>500</v>
      </c>
      <c r="G15" s="14">
        <v>500</v>
      </c>
      <c r="H15" s="14">
        <v>500</v>
      </c>
      <c r="I15" s="14">
        <v>500</v>
      </c>
      <c r="J15" s="14">
        <v>500</v>
      </c>
      <c r="K15" s="14">
        <v>500</v>
      </c>
      <c r="L15" s="14">
        <v>500</v>
      </c>
      <c r="M15" s="14">
        <v>500</v>
      </c>
      <c r="N15" s="18"/>
      <c r="O15" s="25">
        <f>SUM(B15:M15)</f>
        <v>11500</v>
      </c>
      <c r="Q15" s="61"/>
    </row>
    <row r="16" spans="1:17" x14ac:dyDescent="0.2">
      <c r="A16" s="2"/>
      <c r="B16" s="18"/>
      <c r="C16" s="18"/>
      <c r="D16" s="18"/>
      <c r="E16" s="18"/>
      <c r="F16" s="18"/>
      <c r="G16" s="18"/>
      <c r="H16" s="18"/>
      <c r="I16" s="18"/>
      <c r="J16" s="18"/>
      <c r="K16" s="18"/>
      <c r="L16" s="18"/>
      <c r="M16" s="18"/>
      <c r="N16" s="18"/>
      <c r="O16" s="26"/>
    </row>
    <row r="17" spans="1:15" x14ac:dyDescent="0.2">
      <c r="A17" s="42" t="s">
        <v>36</v>
      </c>
      <c r="B17" s="19">
        <f>Information!B21</f>
        <v>11535.333333333334</v>
      </c>
      <c r="C17" s="19">
        <f>B17</f>
        <v>11535.333333333334</v>
      </c>
      <c r="D17" s="19">
        <f t="shared" ref="D17:M17" si="6">C17</f>
        <v>11535.333333333334</v>
      </c>
      <c r="E17" s="19">
        <f t="shared" si="6"/>
        <v>11535.333333333334</v>
      </c>
      <c r="F17" s="19">
        <f t="shared" si="6"/>
        <v>11535.333333333334</v>
      </c>
      <c r="G17" s="19">
        <f t="shared" si="6"/>
        <v>11535.333333333334</v>
      </c>
      <c r="H17" s="19">
        <f t="shared" si="6"/>
        <v>11535.333333333334</v>
      </c>
      <c r="I17" s="19">
        <f t="shared" si="6"/>
        <v>11535.333333333334</v>
      </c>
      <c r="J17" s="19">
        <f t="shared" si="6"/>
        <v>11535.333333333334</v>
      </c>
      <c r="K17" s="19">
        <f t="shared" si="6"/>
        <v>11535.333333333334</v>
      </c>
      <c r="L17" s="19">
        <f t="shared" si="6"/>
        <v>11535.333333333334</v>
      </c>
      <c r="M17" s="19">
        <f t="shared" si="6"/>
        <v>11535.333333333334</v>
      </c>
      <c r="N17" s="37"/>
      <c r="O17" s="43">
        <f>SUM(B17:M17)</f>
        <v>138423.99999999997</v>
      </c>
    </row>
    <row r="18" spans="1:15" x14ac:dyDescent="0.2">
      <c r="A18" s="5"/>
      <c r="O18" s="26"/>
    </row>
    <row r="19" spans="1:15" ht="16" thickBot="1" x14ac:dyDescent="0.25">
      <c r="A19" s="2"/>
      <c r="O19" s="26"/>
    </row>
    <row r="20" spans="1:15" ht="16" thickBot="1" x14ac:dyDescent="0.25">
      <c r="A20" s="31" t="s">
        <v>1</v>
      </c>
      <c r="B20" s="32">
        <f>B3-(B7+B17+B15)</f>
        <v>-28998.974999999999</v>
      </c>
      <c r="C20" s="32">
        <f t="shared" ref="C20:M20" si="7">C3-(C7+C17+C15)</f>
        <v>-13650.563</v>
      </c>
      <c r="D20" s="32">
        <f t="shared" si="7"/>
        <v>-13504.91324</v>
      </c>
      <c r="E20" s="32">
        <f t="shared" si="7"/>
        <v>-13289.3515952</v>
      </c>
      <c r="F20" s="32">
        <f t="shared" si="7"/>
        <v>-12970.320360896001</v>
      </c>
      <c r="G20" s="32">
        <f t="shared" si="7"/>
        <v>-12498.15413412608</v>
      </c>
      <c r="H20" s="32">
        <f t="shared" si="7"/>
        <v>-11799.348118506599</v>
      </c>
      <c r="I20" s="32">
        <f t="shared" si="7"/>
        <v>-10765.115215389766</v>
      </c>
      <c r="J20" s="32">
        <f t="shared" si="7"/>
        <v>-9234.4505187768536</v>
      </c>
      <c r="K20" s="32">
        <f t="shared" si="7"/>
        <v>-6969.0667677897418</v>
      </c>
      <c r="L20" s="32">
        <f t="shared" si="7"/>
        <v>-3616.2988163288192</v>
      </c>
      <c r="M20" s="32">
        <f t="shared" si="7"/>
        <v>1345.79775183335</v>
      </c>
      <c r="N20" s="33"/>
      <c r="O20" s="34">
        <f>SUM(B20:M20)</f>
        <v>-135950.75901518052</v>
      </c>
    </row>
    <row r="22" spans="1:15" ht="16" thickBot="1" x14ac:dyDescent="0.25"/>
    <row r="23" spans="1:15" x14ac:dyDescent="0.2">
      <c r="A23" s="27"/>
      <c r="B23" s="28">
        <v>46388</v>
      </c>
      <c r="C23" s="28">
        <v>46419</v>
      </c>
      <c r="D23" s="28">
        <v>46447</v>
      </c>
      <c r="E23" s="28">
        <v>46478</v>
      </c>
      <c r="F23" s="28">
        <v>46508</v>
      </c>
      <c r="G23" s="28">
        <v>46539</v>
      </c>
      <c r="H23" s="28">
        <v>46569</v>
      </c>
      <c r="I23" s="28">
        <v>46600</v>
      </c>
      <c r="J23" s="28">
        <v>46631</v>
      </c>
      <c r="K23" s="28">
        <v>46661</v>
      </c>
      <c r="L23" s="28">
        <v>46692</v>
      </c>
      <c r="M23" s="28">
        <v>46722</v>
      </c>
      <c r="N23" s="29"/>
      <c r="O23" s="30"/>
    </row>
    <row r="24" spans="1:15" x14ac:dyDescent="0.2">
      <c r="A24" s="39" t="s">
        <v>7</v>
      </c>
      <c r="B24" s="35">
        <f>'Number of User'!B16</f>
        <v>18656.014817501949</v>
      </c>
      <c r="C24" s="35">
        <f>'Number of User'!C16</f>
        <v>19588.815558377046</v>
      </c>
      <c r="D24" s="35">
        <f>'Number of User'!D16</f>
        <v>20568.256336295897</v>
      </c>
      <c r="E24" s="35">
        <f>'Number of User'!E16</f>
        <v>21596.669153110692</v>
      </c>
      <c r="F24" s="35">
        <f>'Number of User'!F16</f>
        <v>22676.502610766227</v>
      </c>
      <c r="G24" s="35">
        <f>'Number of User'!G16</f>
        <v>23810.327741304536</v>
      </c>
      <c r="H24" s="35">
        <f>'Number of User'!H16</f>
        <v>25000.844128369765</v>
      </c>
      <c r="I24" s="35">
        <f>'Number of User'!I16</f>
        <v>26250.886334788254</v>
      </c>
      <c r="J24" s="35">
        <f>'Number of User'!J16</f>
        <v>27563.430651527669</v>
      </c>
      <c r="K24" s="35">
        <f>'Number of User'!K16</f>
        <v>28941.602184104053</v>
      </c>
      <c r="L24" s="35">
        <f>'Number of User'!L16</f>
        <v>30388.682293309255</v>
      </c>
      <c r="M24" s="35">
        <f>'Number of User'!M16</f>
        <v>31908.116407974721</v>
      </c>
      <c r="N24" s="36"/>
      <c r="O24" s="40">
        <f>SUM(B24:M24)</f>
        <v>296950.14821743011</v>
      </c>
    </row>
    <row r="25" spans="1:15" x14ac:dyDescent="0.2">
      <c r="A25" s="4" t="s">
        <v>8</v>
      </c>
      <c r="B25" s="15">
        <f>'Number of User'!B13+'Number of User'!B14</f>
        <v>17909.774224801869</v>
      </c>
      <c r="C25" s="15">
        <f>'Number of User'!C13+'Number of User'!C14</f>
        <v>18805.262936041967</v>
      </c>
      <c r="D25" s="15">
        <f>'Number of User'!D13+'Number of User'!D14</f>
        <v>19745.526082844062</v>
      </c>
      <c r="E25" s="15">
        <f>'Number of User'!E13+'Number of User'!E14</f>
        <v>20732.802386986266</v>
      </c>
      <c r="F25" s="15">
        <f>'Number of User'!F13+'Number of User'!F14</f>
        <v>21769.442506335577</v>
      </c>
      <c r="G25" s="15">
        <f>'Number of User'!G13+'Number of User'!G14</f>
        <v>22857.914631652355</v>
      </c>
      <c r="H25" s="15">
        <f>'Number of User'!H13+'Number of User'!H14</f>
        <v>24000.810363234974</v>
      </c>
      <c r="I25" s="15">
        <f>'Number of User'!I13+'Number of User'!I14</f>
        <v>25200.850881396724</v>
      </c>
      <c r="J25" s="15">
        <f>'Number of User'!J13+'Number of User'!J14</f>
        <v>26460.893425466562</v>
      </c>
      <c r="K25" s="15">
        <f>'Number of User'!K13+'Number of User'!K14</f>
        <v>27783.93809673989</v>
      </c>
      <c r="L25" s="15">
        <f>'Number of User'!L13+'Number of User'!L14</f>
        <v>29173.135001576888</v>
      </c>
      <c r="M25" s="15">
        <f>'Number of User'!M13+'Number of User'!M14</f>
        <v>30631.791751655732</v>
      </c>
      <c r="O25" s="23">
        <f t="shared" ref="O25:O26" si="8">SUM(B25:M25)</f>
        <v>285072.14228873287</v>
      </c>
    </row>
    <row r="26" spans="1:15" x14ac:dyDescent="0.2">
      <c r="A26" s="4" t="s">
        <v>9</v>
      </c>
      <c r="B26" s="15">
        <f>'Number of User'!B15</f>
        <v>746.24059270007797</v>
      </c>
      <c r="C26" s="15">
        <f>'Number of User'!C15</f>
        <v>783.55262233508165</v>
      </c>
      <c r="D26" s="15">
        <f>'Number of User'!D15</f>
        <v>822.73025345183578</v>
      </c>
      <c r="E26" s="15">
        <f>'Number of User'!E15</f>
        <v>863.86676612442761</v>
      </c>
      <c r="F26" s="15">
        <f>'Number of User'!F15</f>
        <v>907.06010443064895</v>
      </c>
      <c r="G26" s="15">
        <f>'Number of User'!G15</f>
        <v>952.41310965218145</v>
      </c>
      <c r="H26" s="15">
        <f>'Number of User'!H15</f>
        <v>1000.0337651347905</v>
      </c>
      <c r="I26" s="15">
        <f>'Number of User'!I15</f>
        <v>1050.0354533915302</v>
      </c>
      <c r="J26" s="15">
        <f>'Number of User'!J15</f>
        <v>1102.5372260611066</v>
      </c>
      <c r="K26" s="15">
        <f>'Number of User'!K15</f>
        <v>1157.664087364162</v>
      </c>
      <c r="L26" s="15">
        <f>'Number of User'!L15</f>
        <v>1215.54729173237</v>
      </c>
      <c r="M26" s="15">
        <f>'Number of User'!M15</f>
        <v>1276.3246563189887</v>
      </c>
      <c r="O26" s="23">
        <f t="shared" si="8"/>
        <v>11878.005928697203</v>
      </c>
    </row>
    <row r="27" spans="1:15" x14ac:dyDescent="0.2">
      <c r="A27" s="5"/>
      <c r="O27" s="6"/>
    </row>
    <row r="28" spans="1:15" x14ac:dyDescent="0.2">
      <c r="A28" s="39" t="s">
        <v>10</v>
      </c>
      <c r="B28" s="35">
        <f t="shared" ref="B28:M28" si="9">SUM(B29:B35)</f>
        <v>5995.1837323352675</v>
      </c>
      <c r="C28" s="35">
        <f t="shared" si="9"/>
        <v>6162.9945856186969</v>
      </c>
      <c r="D28" s="35">
        <f t="shared" si="9"/>
        <v>6339.1959815662985</v>
      </c>
      <c r="E28" s="35">
        <f t="shared" si="9"/>
        <v>6524.2074473112798</v>
      </c>
      <c r="F28" s="35">
        <f t="shared" si="9"/>
        <v>6718.4694863435107</v>
      </c>
      <c r="G28" s="35">
        <f t="shared" si="9"/>
        <v>6922.4446273273525</v>
      </c>
      <c r="H28" s="35">
        <f t="shared" si="9"/>
        <v>7136.6185253603871</v>
      </c>
      <c r="I28" s="35">
        <f t="shared" si="9"/>
        <v>7361.501118295073</v>
      </c>
      <c r="J28" s="35">
        <f t="shared" si="9"/>
        <v>7597.6278408764938</v>
      </c>
      <c r="K28" s="35">
        <f t="shared" si="9"/>
        <v>7845.5608995869852</v>
      </c>
      <c r="L28" s="35">
        <f t="shared" si="9"/>
        <v>8105.8906112330014</v>
      </c>
      <c r="M28" s="35">
        <f t="shared" si="9"/>
        <v>8379.236808461319</v>
      </c>
      <c r="N28" s="36"/>
      <c r="O28" s="41">
        <f t="shared" ref="O28:O34" si="10">SUM(B28:M28)</f>
        <v>85088.931664315664</v>
      </c>
    </row>
    <row r="29" spans="1:15" x14ac:dyDescent="0.2">
      <c r="A29" s="4" t="s">
        <v>11</v>
      </c>
      <c r="B29" s="15">
        <v>500</v>
      </c>
      <c r="C29" s="17">
        <v>500</v>
      </c>
      <c r="D29" s="17">
        <v>500</v>
      </c>
      <c r="E29" s="17">
        <v>500</v>
      </c>
      <c r="F29" s="17">
        <v>500</v>
      </c>
      <c r="G29" s="17">
        <v>500</v>
      </c>
      <c r="H29" s="17">
        <v>500</v>
      </c>
      <c r="I29" s="17">
        <v>500</v>
      </c>
      <c r="J29" s="17">
        <v>500</v>
      </c>
      <c r="K29" s="17">
        <v>500</v>
      </c>
      <c r="L29" s="17">
        <v>500</v>
      </c>
      <c r="M29" s="17">
        <v>500</v>
      </c>
      <c r="O29" s="23">
        <f t="shared" si="10"/>
        <v>6000</v>
      </c>
    </row>
    <row r="30" spans="1:15" x14ac:dyDescent="0.2">
      <c r="A30" s="4" t="s">
        <v>12</v>
      </c>
      <c r="B30" s="16">
        <f>B24*0.0299</f>
        <v>557.81484304330831</v>
      </c>
      <c r="C30" s="16">
        <f t="shared" ref="C30:M30" si="11">C24*0.0299</f>
        <v>585.70558519547365</v>
      </c>
      <c r="D30" s="16">
        <f t="shared" si="11"/>
        <v>614.99086445524733</v>
      </c>
      <c r="E30" s="16">
        <f t="shared" si="11"/>
        <v>645.74040767800966</v>
      </c>
      <c r="F30" s="16">
        <f t="shared" si="11"/>
        <v>678.0274280619102</v>
      </c>
      <c r="G30" s="16">
        <f t="shared" si="11"/>
        <v>711.92879946500557</v>
      </c>
      <c r="H30" s="16">
        <f t="shared" si="11"/>
        <v>747.52523943825599</v>
      </c>
      <c r="I30" s="16">
        <f t="shared" si="11"/>
        <v>784.90150141016875</v>
      </c>
      <c r="J30" s="16">
        <f t="shared" si="11"/>
        <v>824.14657648067725</v>
      </c>
      <c r="K30" s="16">
        <f t="shared" si="11"/>
        <v>865.35390530471113</v>
      </c>
      <c r="L30" s="16">
        <f t="shared" si="11"/>
        <v>908.62160056994674</v>
      </c>
      <c r="M30" s="16">
        <f t="shared" si="11"/>
        <v>954.05268059844411</v>
      </c>
      <c r="O30" s="23">
        <f t="shared" si="10"/>
        <v>8878.8094317011582</v>
      </c>
    </row>
    <row r="31" spans="1:15" x14ac:dyDescent="0.2">
      <c r="A31" s="4" t="s">
        <v>13</v>
      </c>
      <c r="B31" s="15">
        <f t="shared" ref="B31:M31" si="12">B10*1.3</f>
        <v>215.36666666666667</v>
      </c>
      <c r="C31" s="15">
        <f t="shared" si="12"/>
        <v>215.36666666666667</v>
      </c>
      <c r="D31" s="15">
        <f t="shared" si="12"/>
        <v>215.36666666666667</v>
      </c>
      <c r="E31" s="15">
        <f t="shared" si="12"/>
        <v>215.36666666666667</v>
      </c>
      <c r="F31" s="15">
        <f t="shared" si="12"/>
        <v>215.36666666666667</v>
      </c>
      <c r="G31" s="15">
        <f t="shared" si="12"/>
        <v>215.36666666666667</v>
      </c>
      <c r="H31" s="15">
        <f t="shared" si="12"/>
        <v>215.36666666666667</v>
      </c>
      <c r="I31" s="15">
        <f t="shared" si="12"/>
        <v>215.36666666666667</v>
      </c>
      <c r="J31" s="15">
        <f t="shared" si="12"/>
        <v>215.36666666666667</v>
      </c>
      <c r="K31" s="15">
        <f t="shared" si="12"/>
        <v>215.36666666666667</v>
      </c>
      <c r="L31" s="15">
        <f t="shared" si="12"/>
        <v>215.36666666666667</v>
      </c>
      <c r="M31" s="15">
        <f t="shared" si="12"/>
        <v>215.36666666666667</v>
      </c>
      <c r="O31" s="23">
        <f t="shared" si="10"/>
        <v>2584.400000000001</v>
      </c>
    </row>
    <row r="32" spans="1:15" x14ac:dyDescent="0.2">
      <c r="A32" s="4" t="s">
        <v>14</v>
      </c>
      <c r="B32" s="15">
        <f t="shared" ref="B32:M32" si="13">B11*1.2</f>
        <v>1323.6</v>
      </c>
      <c r="C32" s="15">
        <f t="shared" si="13"/>
        <v>1323.6</v>
      </c>
      <c r="D32" s="15">
        <f t="shared" si="13"/>
        <v>1323.6</v>
      </c>
      <c r="E32" s="15">
        <f t="shared" si="13"/>
        <v>1323.6</v>
      </c>
      <c r="F32" s="15">
        <f t="shared" si="13"/>
        <v>1323.6</v>
      </c>
      <c r="G32" s="15">
        <f t="shared" si="13"/>
        <v>1323.6</v>
      </c>
      <c r="H32" s="15">
        <f t="shared" si="13"/>
        <v>1323.6</v>
      </c>
      <c r="I32" s="15">
        <f t="shared" si="13"/>
        <v>1323.6</v>
      </c>
      <c r="J32" s="15">
        <f t="shared" si="13"/>
        <v>1323.6</v>
      </c>
      <c r="K32" s="15">
        <f t="shared" si="13"/>
        <v>1323.6</v>
      </c>
      <c r="L32" s="15">
        <f t="shared" si="13"/>
        <v>1323.6</v>
      </c>
      <c r="M32" s="15">
        <f t="shared" si="13"/>
        <v>1323.6</v>
      </c>
      <c r="O32" s="23">
        <f t="shared" si="10"/>
        <v>15883.200000000003</v>
      </c>
    </row>
    <row r="33" spans="1:17" x14ac:dyDescent="0.2">
      <c r="A33" s="4" t="s">
        <v>15</v>
      </c>
      <c r="B33" s="15">
        <v>600</v>
      </c>
      <c r="C33" s="15">
        <v>600</v>
      </c>
      <c r="D33" s="15">
        <v>600</v>
      </c>
      <c r="E33" s="15">
        <v>600</v>
      </c>
      <c r="F33" s="15">
        <v>600</v>
      </c>
      <c r="G33" s="15">
        <v>600</v>
      </c>
      <c r="H33" s="15">
        <v>600</v>
      </c>
      <c r="I33" s="15">
        <v>600</v>
      </c>
      <c r="J33" s="15">
        <v>600</v>
      </c>
      <c r="K33" s="15">
        <v>600</v>
      </c>
      <c r="L33" s="15">
        <v>600</v>
      </c>
      <c r="M33" s="15">
        <v>600</v>
      </c>
      <c r="O33" s="23">
        <f t="shared" si="10"/>
        <v>7200</v>
      </c>
    </row>
    <row r="34" spans="1:17" x14ac:dyDescent="0.2">
      <c r="A34" s="4" t="s">
        <v>18</v>
      </c>
      <c r="B34" s="15">
        <f>B24*0.15</f>
        <v>2798.4022226252923</v>
      </c>
      <c r="C34" s="15">
        <f t="shared" ref="C34:M34" si="14">C24*0.15</f>
        <v>2938.3223337565569</v>
      </c>
      <c r="D34" s="15">
        <f t="shared" si="14"/>
        <v>3085.2384504443844</v>
      </c>
      <c r="E34" s="15">
        <f t="shared" si="14"/>
        <v>3239.5003729666037</v>
      </c>
      <c r="F34" s="15">
        <f t="shared" si="14"/>
        <v>3401.4753916149339</v>
      </c>
      <c r="G34" s="15">
        <f t="shared" si="14"/>
        <v>3571.5491611956804</v>
      </c>
      <c r="H34" s="15">
        <f t="shared" si="14"/>
        <v>3750.1266192554644</v>
      </c>
      <c r="I34" s="15">
        <f t="shared" si="14"/>
        <v>3937.632950218238</v>
      </c>
      <c r="J34" s="15">
        <f t="shared" si="14"/>
        <v>4134.5145977291504</v>
      </c>
      <c r="K34" s="15">
        <f t="shared" si="14"/>
        <v>4341.2403276156074</v>
      </c>
      <c r="L34" s="15">
        <f t="shared" si="14"/>
        <v>4558.3023439963881</v>
      </c>
      <c r="M34" s="15">
        <f t="shared" si="14"/>
        <v>4786.2174611962082</v>
      </c>
      <c r="O34" s="23">
        <f t="shared" si="10"/>
        <v>44542.522232614509</v>
      </c>
    </row>
    <row r="35" spans="1:17" x14ac:dyDescent="0.2">
      <c r="A35" s="4"/>
      <c r="B35" s="15"/>
      <c r="C35" s="15"/>
      <c r="D35" s="15"/>
      <c r="E35" s="15"/>
      <c r="F35" s="15"/>
      <c r="G35" s="15"/>
      <c r="H35" s="15"/>
      <c r="I35" s="15"/>
      <c r="J35" s="15"/>
      <c r="K35" s="15"/>
      <c r="L35" s="15"/>
      <c r="M35" s="15"/>
      <c r="O35" s="23"/>
    </row>
    <row r="36" spans="1:17" x14ac:dyDescent="0.2">
      <c r="A36" s="2" t="s">
        <v>37</v>
      </c>
      <c r="B36" s="14">
        <f t="shared" ref="B36:M36" si="15">B24*0.1</f>
        <v>1865.601481750195</v>
      </c>
      <c r="C36" s="14">
        <f t="shared" si="15"/>
        <v>1958.8815558377046</v>
      </c>
      <c r="D36" s="14">
        <f t="shared" si="15"/>
        <v>2056.8256336295899</v>
      </c>
      <c r="E36" s="14">
        <f t="shared" si="15"/>
        <v>2159.6669153110693</v>
      </c>
      <c r="F36" s="14">
        <f t="shared" si="15"/>
        <v>2267.6502610766229</v>
      </c>
      <c r="G36" s="14">
        <f t="shared" si="15"/>
        <v>2381.0327741304536</v>
      </c>
      <c r="H36" s="14">
        <f t="shared" si="15"/>
        <v>2500.0844128369768</v>
      </c>
      <c r="I36" s="14">
        <f t="shared" si="15"/>
        <v>2625.0886334788256</v>
      </c>
      <c r="J36" s="14">
        <f t="shared" si="15"/>
        <v>2756.3430651527669</v>
      </c>
      <c r="K36" s="14">
        <f t="shared" si="15"/>
        <v>2894.1602184104054</v>
      </c>
      <c r="L36" s="14">
        <f t="shared" si="15"/>
        <v>3038.8682293309257</v>
      </c>
      <c r="M36" s="14">
        <f t="shared" si="15"/>
        <v>3190.8116407974721</v>
      </c>
      <c r="O36" s="25">
        <f>SUM(B36:M36)</f>
        <v>29695.014821743003</v>
      </c>
    </row>
    <row r="37" spans="1:17" x14ac:dyDescent="0.2">
      <c r="A37" s="2"/>
      <c r="B37" s="18"/>
      <c r="C37" s="18"/>
      <c r="D37" s="18"/>
      <c r="E37" s="18"/>
      <c r="F37" s="18"/>
      <c r="G37" s="18"/>
      <c r="H37" s="18"/>
      <c r="I37" s="18"/>
      <c r="J37" s="18"/>
      <c r="K37" s="18"/>
      <c r="L37" s="18"/>
      <c r="M37" s="18"/>
      <c r="O37" s="6"/>
    </row>
    <row r="38" spans="1:17" x14ac:dyDescent="0.2">
      <c r="A38" s="42" t="s">
        <v>36</v>
      </c>
      <c r="B38" s="19">
        <f>Information!B21*1.03</f>
        <v>11881.393333333333</v>
      </c>
      <c r="C38" s="19">
        <f>B38</f>
        <v>11881.393333333333</v>
      </c>
      <c r="D38" s="19">
        <f t="shared" ref="D38:M38" si="16">C38</f>
        <v>11881.393333333333</v>
      </c>
      <c r="E38" s="19">
        <f t="shared" si="16"/>
        <v>11881.393333333333</v>
      </c>
      <c r="F38" s="19">
        <f t="shared" si="16"/>
        <v>11881.393333333333</v>
      </c>
      <c r="G38" s="19">
        <f t="shared" si="16"/>
        <v>11881.393333333333</v>
      </c>
      <c r="H38" s="19">
        <f t="shared" si="16"/>
        <v>11881.393333333333</v>
      </c>
      <c r="I38" s="19">
        <f t="shared" si="16"/>
        <v>11881.393333333333</v>
      </c>
      <c r="J38" s="19">
        <f t="shared" si="16"/>
        <v>11881.393333333333</v>
      </c>
      <c r="K38" s="19">
        <f t="shared" si="16"/>
        <v>11881.393333333333</v>
      </c>
      <c r="L38" s="19">
        <f t="shared" si="16"/>
        <v>11881.393333333333</v>
      </c>
      <c r="M38" s="19">
        <f t="shared" si="16"/>
        <v>11881.393333333333</v>
      </c>
      <c r="N38" s="20"/>
      <c r="O38" s="43">
        <f t="shared" ref="O38" si="17">SUM(B38:M38)</f>
        <v>142576.72000000003</v>
      </c>
    </row>
    <row r="39" spans="1:17" x14ac:dyDescent="0.2">
      <c r="A39" s="5"/>
      <c r="O39" s="26"/>
    </row>
    <row r="40" spans="1:17" ht="16" thickBot="1" x14ac:dyDescent="0.25">
      <c r="A40" s="2"/>
      <c r="O40" s="26"/>
    </row>
    <row r="41" spans="1:17" ht="16" thickBot="1" x14ac:dyDescent="0.25">
      <c r="A41" s="31" t="s">
        <v>1</v>
      </c>
      <c r="B41" s="32">
        <f t="shared" ref="B41:M41" si="18">B24-(B28+B38+B36)</f>
        <v>-1086.1637299168469</v>
      </c>
      <c r="C41" s="32">
        <f t="shared" si="18"/>
        <v>-414.45391641268725</v>
      </c>
      <c r="D41" s="32">
        <f t="shared" si="18"/>
        <v>290.84138776667533</v>
      </c>
      <c r="E41" s="32">
        <f t="shared" si="18"/>
        <v>1031.4014571550069</v>
      </c>
      <c r="F41" s="32">
        <f t="shared" si="18"/>
        <v>1808.989530012761</v>
      </c>
      <c r="G41" s="32">
        <f t="shared" si="18"/>
        <v>2625.4570065133958</v>
      </c>
      <c r="H41" s="32">
        <f t="shared" si="18"/>
        <v>3482.7478568390688</v>
      </c>
      <c r="I41" s="32">
        <f t="shared" si="18"/>
        <v>4382.9032496810214</v>
      </c>
      <c r="J41" s="32">
        <f t="shared" si="18"/>
        <v>5328.0664121650771</v>
      </c>
      <c r="K41" s="32">
        <f t="shared" si="18"/>
        <v>6320.4877327733302</v>
      </c>
      <c r="L41" s="32">
        <f t="shared" si="18"/>
        <v>7362.5301194119966</v>
      </c>
      <c r="M41" s="32">
        <f t="shared" si="18"/>
        <v>8456.674625382595</v>
      </c>
      <c r="N41" s="33"/>
      <c r="O41" s="34">
        <f>SUM(B41:M41)</f>
        <v>39589.481731371394</v>
      </c>
      <c r="Q41" s="1"/>
    </row>
    <row r="43" spans="1:17" ht="16" thickBot="1" x14ac:dyDescent="0.25"/>
    <row r="44" spans="1:17" x14ac:dyDescent="0.2">
      <c r="A44" s="27"/>
      <c r="B44" s="28">
        <v>46753</v>
      </c>
      <c r="C44" s="28">
        <v>46784</v>
      </c>
      <c r="D44" s="28">
        <v>46813</v>
      </c>
      <c r="E44" s="28">
        <v>46844</v>
      </c>
      <c r="F44" s="28">
        <v>46874</v>
      </c>
      <c r="G44" s="28">
        <v>46905</v>
      </c>
      <c r="H44" s="28">
        <v>46935</v>
      </c>
      <c r="I44" s="28">
        <v>46966</v>
      </c>
      <c r="J44" s="28">
        <v>46997</v>
      </c>
      <c r="K44" s="28">
        <v>47027</v>
      </c>
      <c r="L44" s="28">
        <v>47058</v>
      </c>
      <c r="M44" s="28">
        <v>47088</v>
      </c>
      <c r="N44" s="29"/>
      <c r="O44" s="30"/>
    </row>
    <row r="45" spans="1:17" x14ac:dyDescent="0.2">
      <c r="A45" s="39" t="s">
        <v>7</v>
      </c>
      <c r="B45" s="38">
        <f>SUM(B46:B48)</f>
        <v>31812.710587575988</v>
      </c>
      <c r="C45" s="38">
        <f t="shared" ref="C45:M45" si="19">SUM(C46:C48)</f>
        <v>33328.346116954781</v>
      </c>
      <c r="D45" s="38">
        <f t="shared" si="19"/>
        <v>34919.763422802534</v>
      </c>
      <c r="E45" s="38">
        <f t="shared" si="19"/>
        <v>36590.751593942659</v>
      </c>
      <c r="F45" s="38">
        <f t="shared" si="19"/>
        <v>38345.289173639787</v>
      </c>
      <c r="G45" s="38">
        <f t="shared" si="19"/>
        <v>40187.553632321789</v>
      </c>
      <c r="H45" s="38">
        <f t="shared" si="19"/>
        <v>42121.931313937865</v>
      </c>
      <c r="I45" s="38">
        <f t="shared" si="19"/>
        <v>44153.027879634777</v>
      </c>
      <c r="J45" s="38">
        <f t="shared" si="19"/>
        <v>46285.679273616515</v>
      </c>
      <c r="K45" s="38">
        <f t="shared" si="19"/>
        <v>48524.963237297343</v>
      </c>
      <c r="L45" s="38">
        <f t="shared" si="19"/>
        <v>50876.211399162217</v>
      </c>
      <c r="M45" s="38">
        <f t="shared" si="19"/>
        <v>53345.021969120324</v>
      </c>
      <c r="N45" s="36"/>
      <c r="O45" s="40">
        <f>SUM(B45:M45)</f>
        <v>500491.24960000656</v>
      </c>
      <c r="Q45" s="13"/>
    </row>
    <row r="46" spans="1:17" x14ac:dyDescent="0.2">
      <c r="A46" s="4" t="s">
        <v>8</v>
      </c>
      <c r="B46" s="15">
        <f>'Number of User'!B22+'Number of User'!B23</f>
        <v>29100.202164072947</v>
      </c>
      <c r="C46" s="15">
        <f>'Number of User'!C22+'Number of User'!C23</f>
        <v>30555.212272276593</v>
      </c>
      <c r="D46" s="15">
        <f>'Number of User'!D22+'Number of User'!D23</f>
        <v>32082.972885890431</v>
      </c>
      <c r="E46" s="15">
        <f>'Number of User'!E22+'Number of User'!E23</f>
        <v>33687.121530184952</v>
      </c>
      <c r="F46" s="15">
        <f>'Number of User'!F22+'Number of User'!F23</f>
        <v>35371.477606694192</v>
      </c>
      <c r="G46" s="15">
        <f>'Number of User'!G22+'Number of User'!G23</f>
        <v>37140.051487028919</v>
      </c>
      <c r="H46" s="15">
        <f>'Number of User'!H22+'Number of User'!H23</f>
        <v>38997.054061380353</v>
      </c>
      <c r="I46" s="15">
        <f>'Number of User'!I22+'Number of User'!I23</f>
        <v>40946.906764449384</v>
      </c>
      <c r="J46" s="15">
        <f>'Number of User'!J22+'Number of User'!J23</f>
        <v>42994.252102671853</v>
      </c>
      <c r="K46" s="15">
        <f>'Number of User'!K22+'Number of User'!K23</f>
        <v>45143.964707805448</v>
      </c>
      <c r="L46" s="15">
        <f>'Number of User'!L22+'Number of User'!L23</f>
        <v>47401.162943195726</v>
      </c>
      <c r="M46" s="15">
        <f>'Number of User'!M22+'Number of User'!M23</f>
        <v>49771.22109035551</v>
      </c>
      <c r="O46" s="23">
        <f t="shared" ref="O46:O48" si="20">SUM(B46:M46)</f>
        <v>463191.59961600625</v>
      </c>
    </row>
    <row r="47" spans="1:17" x14ac:dyDescent="0.2">
      <c r="A47" s="4" t="s">
        <v>9</v>
      </c>
      <c r="B47" s="15">
        <f>'Number of User'!B24</f>
        <v>1212.5084235030392</v>
      </c>
      <c r="C47" s="15">
        <f>'Number of User'!C24</f>
        <v>1273.1338446781913</v>
      </c>
      <c r="D47" s="15">
        <f>'Number of User'!D24</f>
        <v>1336.7905369121008</v>
      </c>
      <c r="E47" s="15">
        <f>'Number of User'!E24</f>
        <v>1403.630063757706</v>
      </c>
      <c r="F47" s="15">
        <f>'Number of User'!F24</f>
        <v>1473.8115669455915</v>
      </c>
      <c r="G47" s="15">
        <f>'Number of User'!G24</f>
        <v>1547.5021452928709</v>
      </c>
      <c r="H47" s="15">
        <f>'Number of User'!H24</f>
        <v>1624.8772525575146</v>
      </c>
      <c r="I47" s="15">
        <f>'Number of User'!I24</f>
        <v>1706.1211151853904</v>
      </c>
      <c r="J47" s="15">
        <f>'Number of User'!J24</f>
        <v>1791.4271709446602</v>
      </c>
      <c r="K47" s="15">
        <f>'Number of User'!K24</f>
        <v>1880.9985294918934</v>
      </c>
      <c r="L47" s="15">
        <f>'Number of User'!L24</f>
        <v>1975.0484559664881</v>
      </c>
      <c r="M47" s="15">
        <f>'Number of User'!M24</f>
        <v>2073.8008787648128</v>
      </c>
      <c r="O47" s="23">
        <f t="shared" si="20"/>
        <v>19299.649984000258</v>
      </c>
    </row>
    <row r="48" spans="1:17" x14ac:dyDescent="0.2">
      <c r="A48" s="4" t="s">
        <v>28</v>
      </c>
      <c r="B48" s="15">
        <v>1500</v>
      </c>
      <c r="C48" s="15">
        <v>1500</v>
      </c>
      <c r="D48" s="15">
        <v>1500</v>
      </c>
      <c r="E48" s="15">
        <v>1500</v>
      </c>
      <c r="F48" s="15">
        <v>1500</v>
      </c>
      <c r="G48" s="15">
        <v>1500</v>
      </c>
      <c r="H48" s="15">
        <v>1500</v>
      </c>
      <c r="I48" s="15">
        <v>1500</v>
      </c>
      <c r="J48" s="15">
        <v>1500</v>
      </c>
      <c r="K48" s="15">
        <v>1500</v>
      </c>
      <c r="L48" s="15">
        <v>1500</v>
      </c>
      <c r="M48" s="15">
        <v>1500</v>
      </c>
      <c r="O48" s="23">
        <f t="shared" si="20"/>
        <v>18000</v>
      </c>
    </row>
    <row r="49" spans="1:17" x14ac:dyDescent="0.2">
      <c r="A49" s="5"/>
      <c r="O49" s="6"/>
    </row>
    <row r="50" spans="1:17" x14ac:dyDescent="0.2">
      <c r="A50" s="39" t="s">
        <v>10</v>
      </c>
      <c r="B50" s="35">
        <f t="shared" ref="B50:M50" si="21">SUM(B51:B58)</f>
        <v>11583.903301371585</v>
      </c>
      <c r="C50" s="35">
        <f t="shared" si="21"/>
        <v>9856.5661331068313</v>
      </c>
      <c r="D50" s="35">
        <f t="shared" si="21"/>
        <v>10142.862106428842</v>
      </c>
      <c r="E50" s="35">
        <f t="shared" si="21"/>
        <v>10443.472878416951</v>
      </c>
      <c r="F50" s="35">
        <f t="shared" si="21"/>
        <v>10759.114189004464</v>
      </c>
      <c r="G50" s="35">
        <f t="shared" si="21"/>
        <v>11090.537565121358</v>
      </c>
      <c r="H50" s="35">
        <f t="shared" si="21"/>
        <v>11438.532110044089</v>
      </c>
      <c r="I50" s="35">
        <f t="shared" si="21"/>
        <v>11803.926382212961</v>
      </c>
      <c r="J50" s="35">
        <f t="shared" si="21"/>
        <v>12187.590367990277</v>
      </c>
      <c r="K50" s="35">
        <f t="shared" si="21"/>
        <v>12590.437553056458</v>
      </c>
      <c r="L50" s="35">
        <f t="shared" si="21"/>
        <v>13013.427097375949</v>
      </c>
      <c r="M50" s="35">
        <f t="shared" si="21"/>
        <v>13457.566118911413</v>
      </c>
      <c r="N50" s="36"/>
      <c r="O50" s="41">
        <f t="shared" ref="O50:O55" si="22">SUM(B50:M50)</f>
        <v>138367.93580304115</v>
      </c>
    </row>
    <row r="51" spans="1:17" x14ac:dyDescent="0.2">
      <c r="A51" s="4" t="s">
        <v>11</v>
      </c>
      <c r="B51" s="15">
        <v>2500</v>
      </c>
      <c r="C51" s="15">
        <v>500</v>
      </c>
      <c r="D51" s="15">
        <v>500</v>
      </c>
      <c r="E51" s="15">
        <v>500</v>
      </c>
      <c r="F51" s="15">
        <v>500</v>
      </c>
      <c r="G51" s="15">
        <v>500</v>
      </c>
      <c r="H51" s="15">
        <v>500</v>
      </c>
      <c r="I51" s="15">
        <v>500</v>
      </c>
      <c r="J51" s="15">
        <v>500</v>
      </c>
      <c r="K51" s="15">
        <v>500</v>
      </c>
      <c r="L51" s="15">
        <v>500</v>
      </c>
      <c r="M51" s="15">
        <v>500</v>
      </c>
      <c r="O51" s="23">
        <f t="shared" si="22"/>
        <v>8000</v>
      </c>
    </row>
    <row r="52" spans="1:17" x14ac:dyDescent="0.2">
      <c r="A52" s="4" t="s">
        <v>12</v>
      </c>
      <c r="B52" s="15">
        <f>B45*0.0299</f>
        <v>951.200046568522</v>
      </c>
      <c r="C52" s="15">
        <f t="shared" ref="C52:M52" si="23">C45*0.0299</f>
        <v>996.51754889694791</v>
      </c>
      <c r="D52" s="15">
        <f t="shared" si="23"/>
        <v>1044.1009263417957</v>
      </c>
      <c r="E52" s="15">
        <f t="shared" si="23"/>
        <v>1094.0634726588855</v>
      </c>
      <c r="F52" s="15">
        <f t="shared" si="23"/>
        <v>1146.5241462918295</v>
      </c>
      <c r="G52" s="15">
        <f t="shared" si="23"/>
        <v>1201.6078536064215</v>
      </c>
      <c r="H52" s="15">
        <f t="shared" si="23"/>
        <v>1259.4457462867422</v>
      </c>
      <c r="I52" s="15">
        <f t="shared" si="23"/>
        <v>1320.1755336010799</v>
      </c>
      <c r="J52" s="15">
        <f t="shared" si="23"/>
        <v>1383.9418102811337</v>
      </c>
      <c r="K52" s="15">
        <f t="shared" si="23"/>
        <v>1450.8964007951906</v>
      </c>
      <c r="L52" s="15">
        <f t="shared" si="23"/>
        <v>1521.1987208349503</v>
      </c>
      <c r="M52" s="15">
        <f t="shared" si="23"/>
        <v>1595.0161568766976</v>
      </c>
      <c r="O52" s="23">
        <f t="shared" si="22"/>
        <v>14964.688363040199</v>
      </c>
    </row>
    <row r="53" spans="1:17" x14ac:dyDescent="0.2">
      <c r="A53" s="4" t="s">
        <v>13</v>
      </c>
      <c r="B53" s="15">
        <f t="shared" ref="B53:M53" si="24">B31*1.3</f>
        <v>279.97666666666669</v>
      </c>
      <c r="C53" s="15">
        <f t="shared" si="24"/>
        <v>279.97666666666669</v>
      </c>
      <c r="D53" s="15">
        <f t="shared" si="24"/>
        <v>279.97666666666669</v>
      </c>
      <c r="E53" s="15">
        <f t="shared" si="24"/>
        <v>279.97666666666669</v>
      </c>
      <c r="F53" s="15">
        <f t="shared" si="24"/>
        <v>279.97666666666669</v>
      </c>
      <c r="G53" s="15">
        <f t="shared" si="24"/>
        <v>279.97666666666669</v>
      </c>
      <c r="H53" s="15">
        <f t="shared" si="24"/>
        <v>279.97666666666669</v>
      </c>
      <c r="I53" s="15">
        <f t="shared" si="24"/>
        <v>279.97666666666669</v>
      </c>
      <c r="J53" s="15">
        <f t="shared" si="24"/>
        <v>279.97666666666669</v>
      </c>
      <c r="K53" s="15">
        <f t="shared" si="24"/>
        <v>279.97666666666669</v>
      </c>
      <c r="L53" s="15">
        <f t="shared" si="24"/>
        <v>279.97666666666669</v>
      </c>
      <c r="M53" s="15">
        <f t="shared" si="24"/>
        <v>279.97666666666669</v>
      </c>
      <c r="O53" s="23">
        <f t="shared" si="22"/>
        <v>3359.7199999999993</v>
      </c>
    </row>
    <row r="54" spans="1:17" x14ac:dyDescent="0.2">
      <c r="A54" s="4" t="s">
        <v>14</v>
      </c>
      <c r="B54" s="15">
        <f t="shared" ref="B54:M54" si="25">B32*1.2</f>
        <v>1588.32</v>
      </c>
      <c r="C54" s="15">
        <f t="shared" si="25"/>
        <v>1588.32</v>
      </c>
      <c r="D54" s="15">
        <f t="shared" si="25"/>
        <v>1588.32</v>
      </c>
      <c r="E54" s="15">
        <f t="shared" si="25"/>
        <v>1588.32</v>
      </c>
      <c r="F54" s="15">
        <f t="shared" si="25"/>
        <v>1588.32</v>
      </c>
      <c r="G54" s="15">
        <f t="shared" si="25"/>
        <v>1588.32</v>
      </c>
      <c r="H54" s="15">
        <f t="shared" si="25"/>
        <v>1588.32</v>
      </c>
      <c r="I54" s="15">
        <f t="shared" si="25"/>
        <v>1588.32</v>
      </c>
      <c r="J54" s="15">
        <f t="shared" si="25"/>
        <v>1588.32</v>
      </c>
      <c r="K54" s="15">
        <f t="shared" si="25"/>
        <v>1588.32</v>
      </c>
      <c r="L54" s="15">
        <f t="shared" si="25"/>
        <v>1588.32</v>
      </c>
      <c r="M54" s="15">
        <f t="shared" si="25"/>
        <v>1588.32</v>
      </c>
      <c r="O54" s="23">
        <f t="shared" si="22"/>
        <v>19059.84</v>
      </c>
    </row>
    <row r="55" spans="1:17" x14ac:dyDescent="0.2">
      <c r="A55" s="4" t="s">
        <v>15</v>
      </c>
      <c r="B55" s="15">
        <v>600</v>
      </c>
      <c r="C55" s="15">
        <v>600</v>
      </c>
      <c r="D55" s="15">
        <v>600</v>
      </c>
      <c r="E55" s="15">
        <v>600</v>
      </c>
      <c r="F55" s="15">
        <v>600</v>
      </c>
      <c r="G55" s="15">
        <v>600</v>
      </c>
      <c r="H55" s="15">
        <v>600</v>
      </c>
      <c r="I55" s="15">
        <v>600</v>
      </c>
      <c r="J55" s="15">
        <v>600</v>
      </c>
      <c r="K55" s="15">
        <v>600</v>
      </c>
      <c r="L55" s="15">
        <v>600</v>
      </c>
      <c r="M55" s="15">
        <v>600</v>
      </c>
      <c r="O55" s="23">
        <f t="shared" si="22"/>
        <v>7200</v>
      </c>
    </row>
    <row r="56" spans="1:17" x14ac:dyDescent="0.2">
      <c r="A56" s="4" t="s">
        <v>18</v>
      </c>
      <c r="B56" s="15">
        <f>B45*0.15</f>
        <v>4771.9065881363977</v>
      </c>
      <c r="C56" s="15">
        <f t="shared" ref="C56:M56" si="26">C45*0.15</f>
        <v>4999.2519175432171</v>
      </c>
      <c r="D56" s="15">
        <f t="shared" si="26"/>
        <v>5237.9645134203802</v>
      </c>
      <c r="E56" s="15">
        <f t="shared" si="26"/>
        <v>5488.6127390913989</v>
      </c>
      <c r="F56" s="15">
        <f t="shared" si="26"/>
        <v>5751.7933760459682</v>
      </c>
      <c r="G56" s="15">
        <f t="shared" si="26"/>
        <v>6028.1330448482686</v>
      </c>
      <c r="H56" s="15">
        <f t="shared" si="26"/>
        <v>6318.2896970906795</v>
      </c>
      <c r="I56" s="15">
        <f t="shared" si="26"/>
        <v>6622.9541819452161</v>
      </c>
      <c r="J56" s="15">
        <f t="shared" si="26"/>
        <v>6942.8518910424773</v>
      </c>
      <c r="K56" s="15">
        <f t="shared" si="26"/>
        <v>7278.7444855946014</v>
      </c>
      <c r="L56" s="15">
        <f t="shared" si="26"/>
        <v>7631.4317098743322</v>
      </c>
      <c r="M56" s="15">
        <f t="shared" si="26"/>
        <v>8001.7532953680484</v>
      </c>
      <c r="O56" s="23">
        <f>SUM(B56:M56)</f>
        <v>75073.687440000984</v>
      </c>
    </row>
    <row r="57" spans="1:17" x14ac:dyDescent="0.2">
      <c r="A57" s="4" t="s">
        <v>58</v>
      </c>
      <c r="B57" s="15">
        <f>Information!B41</f>
        <v>892.5</v>
      </c>
      <c r="C57" s="15">
        <f>B57</f>
        <v>892.5</v>
      </c>
      <c r="D57" s="15">
        <f t="shared" ref="D57:M57" si="27">C57</f>
        <v>892.5</v>
      </c>
      <c r="E57" s="15">
        <f t="shared" si="27"/>
        <v>892.5</v>
      </c>
      <c r="F57" s="15">
        <f t="shared" si="27"/>
        <v>892.5</v>
      </c>
      <c r="G57" s="15">
        <f t="shared" si="27"/>
        <v>892.5</v>
      </c>
      <c r="H57" s="15">
        <f t="shared" si="27"/>
        <v>892.5</v>
      </c>
      <c r="I57" s="15">
        <f t="shared" si="27"/>
        <v>892.5</v>
      </c>
      <c r="J57" s="15">
        <f t="shared" si="27"/>
        <v>892.5</v>
      </c>
      <c r="K57" s="15">
        <f t="shared" si="27"/>
        <v>892.5</v>
      </c>
      <c r="L57" s="15">
        <f t="shared" si="27"/>
        <v>892.5</v>
      </c>
      <c r="M57" s="15">
        <f t="shared" si="27"/>
        <v>892.5</v>
      </c>
      <c r="O57" s="23">
        <f>SUM(B57:M57)</f>
        <v>10710</v>
      </c>
    </row>
    <row r="58" spans="1:17" x14ac:dyDescent="0.2">
      <c r="A58" s="4"/>
      <c r="B58" s="15"/>
      <c r="C58" s="15"/>
      <c r="D58" s="15"/>
      <c r="E58" s="15"/>
      <c r="F58" s="15"/>
      <c r="G58" s="15"/>
      <c r="H58" s="15"/>
      <c r="I58" s="15"/>
      <c r="J58" s="15"/>
      <c r="K58" s="15"/>
      <c r="L58" s="15"/>
      <c r="M58" s="15"/>
      <c r="O58" s="23"/>
    </row>
    <row r="59" spans="1:17" x14ac:dyDescent="0.2">
      <c r="A59" s="2" t="s">
        <v>37</v>
      </c>
      <c r="B59" s="14">
        <f t="shared" ref="B59:M59" si="28">B45*0.1</f>
        <v>3181.2710587575989</v>
      </c>
      <c r="C59" s="14">
        <f t="shared" si="28"/>
        <v>3332.8346116954781</v>
      </c>
      <c r="D59" s="14">
        <f t="shared" si="28"/>
        <v>3491.9763422802534</v>
      </c>
      <c r="E59" s="14">
        <f t="shared" si="28"/>
        <v>3659.0751593942659</v>
      </c>
      <c r="F59" s="14">
        <f t="shared" si="28"/>
        <v>3834.528917363979</v>
      </c>
      <c r="G59" s="14">
        <f t="shared" si="28"/>
        <v>4018.7553632321792</v>
      </c>
      <c r="H59" s="14">
        <f t="shared" si="28"/>
        <v>4212.1931313937866</v>
      </c>
      <c r="I59" s="14">
        <f t="shared" si="28"/>
        <v>4415.3027879634783</v>
      </c>
      <c r="J59" s="14">
        <f t="shared" si="28"/>
        <v>4628.5679273616515</v>
      </c>
      <c r="K59" s="14">
        <f t="shared" si="28"/>
        <v>4852.4963237297343</v>
      </c>
      <c r="L59" s="14">
        <f t="shared" si="28"/>
        <v>5087.6211399162221</v>
      </c>
      <c r="M59" s="14">
        <f t="shared" si="28"/>
        <v>5334.5021969120326</v>
      </c>
      <c r="O59" s="25">
        <f>SUM(B59:M59)</f>
        <v>50049.124960000656</v>
      </c>
    </row>
    <row r="60" spans="1:17" x14ac:dyDescent="0.2">
      <c r="A60" s="2"/>
      <c r="B60" s="18"/>
      <c r="C60" s="18"/>
      <c r="D60" s="18"/>
      <c r="E60" s="18"/>
      <c r="F60" s="18"/>
      <c r="G60" s="18"/>
      <c r="H60" s="18"/>
      <c r="I60" s="18"/>
      <c r="J60" s="18"/>
      <c r="K60" s="18"/>
      <c r="L60" s="18"/>
      <c r="M60" s="18"/>
      <c r="O60" s="6"/>
    </row>
    <row r="61" spans="1:17" x14ac:dyDescent="0.2">
      <c r="A61" s="42" t="s">
        <v>36</v>
      </c>
      <c r="B61" s="19">
        <f>M38*1.5</f>
        <v>17822.09</v>
      </c>
      <c r="C61" s="19">
        <f>B61</f>
        <v>17822.09</v>
      </c>
      <c r="D61" s="19">
        <f t="shared" ref="D61:M61" si="29">C61</f>
        <v>17822.09</v>
      </c>
      <c r="E61" s="19">
        <f t="shared" si="29"/>
        <v>17822.09</v>
      </c>
      <c r="F61" s="19">
        <f t="shared" si="29"/>
        <v>17822.09</v>
      </c>
      <c r="G61" s="19">
        <f t="shared" si="29"/>
        <v>17822.09</v>
      </c>
      <c r="H61" s="19">
        <f t="shared" si="29"/>
        <v>17822.09</v>
      </c>
      <c r="I61" s="19">
        <f t="shared" si="29"/>
        <v>17822.09</v>
      </c>
      <c r="J61" s="19">
        <f t="shared" si="29"/>
        <v>17822.09</v>
      </c>
      <c r="K61" s="19">
        <f t="shared" si="29"/>
        <v>17822.09</v>
      </c>
      <c r="L61" s="19">
        <f t="shared" si="29"/>
        <v>17822.09</v>
      </c>
      <c r="M61" s="19">
        <f t="shared" si="29"/>
        <v>17822.09</v>
      </c>
      <c r="N61" s="20"/>
      <c r="O61" s="43">
        <f t="shared" ref="O61" si="30">SUM(B61:M61)</f>
        <v>213865.08</v>
      </c>
    </row>
    <row r="62" spans="1:17" x14ac:dyDescent="0.2">
      <c r="A62" s="5"/>
      <c r="O62" s="26"/>
    </row>
    <row r="63" spans="1:17" ht="16" thickBot="1" x14ac:dyDescent="0.25">
      <c r="A63" s="5"/>
      <c r="O63" s="26"/>
    </row>
    <row r="64" spans="1:17" ht="16" thickBot="1" x14ac:dyDescent="0.25">
      <c r="A64" s="31" t="s">
        <v>1</v>
      </c>
      <c r="B64" s="32">
        <f t="shared" ref="B64:M64" si="31">B45-(B50+B61+B59)</f>
        <v>-774.55377255319763</v>
      </c>
      <c r="C64" s="32">
        <f t="shared" si="31"/>
        <v>2316.8553721524731</v>
      </c>
      <c r="D64" s="32">
        <f t="shared" si="31"/>
        <v>3462.8349740934391</v>
      </c>
      <c r="E64" s="32">
        <f t="shared" si="31"/>
        <v>4666.1135561314404</v>
      </c>
      <c r="F64" s="32">
        <f t="shared" si="31"/>
        <v>5929.5560672713436</v>
      </c>
      <c r="G64" s="32">
        <f t="shared" si="31"/>
        <v>7256.1707039682515</v>
      </c>
      <c r="H64" s="32">
        <f t="shared" si="31"/>
        <v>8649.1160724999863</v>
      </c>
      <c r="I64" s="32">
        <f t="shared" si="31"/>
        <v>10111.70870945834</v>
      </c>
      <c r="J64" s="32">
        <f t="shared" si="31"/>
        <v>11647.430978264587</v>
      </c>
      <c r="K64" s="32">
        <f t="shared" si="31"/>
        <v>13259.939360511155</v>
      </c>
      <c r="L64" s="32">
        <f t="shared" si="31"/>
        <v>14953.073161870045</v>
      </c>
      <c r="M64" s="32">
        <f t="shared" si="31"/>
        <v>16730.863653296874</v>
      </c>
      <c r="N64" s="33"/>
      <c r="O64" s="34">
        <f>SUM(B64:M64)</f>
        <v>98209.108836964733</v>
      </c>
      <c r="Q64" s="1"/>
    </row>
  </sheetData>
  <pageMargins left="0.7" right="0.7" top="0.78740157499999996" bottom="0.78740157499999996"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431BD-3F12-A54B-8853-A9D2A0222A9E}">
  <dimension ref="A2:D21"/>
  <sheetViews>
    <sheetView zoomScale="120" zoomScaleNormal="120" workbookViewId="0">
      <selection activeCell="A8" sqref="A8"/>
    </sheetView>
  </sheetViews>
  <sheetFormatPr baseColWidth="10" defaultRowHeight="15" x14ac:dyDescent="0.2"/>
  <cols>
    <col min="1" max="1" width="32.5" style="62" bestFit="1" customWidth="1"/>
    <col min="2" max="16384" width="10.83203125" style="62"/>
  </cols>
  <sheetData>
    <row r="2" spans="1:4" ht="16" thickBot="1" x14ac:dyDescent="0.25"/>
    <row r="3" spans="1:4" ht="16" thickBot="1" x14ac:dyDescent="0.25">
      <c r="A3" s="65"/>
      <c r="B3" s="66">
        <v>2026</v>
      </c>
      <c r="C3" s="67">
        <v>2027</v>
      </c>
      <c r="D3" s="68">
        <v>2028</v>
      </c>
    </row>
    <row r="4" spans="1:4" x14ac:dyDescent="0.2">
      <c r="A4" s="69" t="s">
        <v>7</v>
      </c>
      <c r="B4" s="70">
        <f>Forecast!O3</f>
        <v>57001.879020631008</v>
      </c>
      <c r="C4" s="71">
        <f>Forecast!O24</f>
        <v>296950.14821743011</v>
      </c>
      <c r="D4" s="72">
        <f>Forecast!O45</f>
        <v>500491.24960000656</v>
      </c>
    </row>
    <row r="5" spans="1:4" x14ac:dyDescent="0.2">
      <c r="A5" s="73" t="s">
        <v>8</v>
      </c>
      <c r="B5" s="74">
        <f>Forecast!O4</f>
        <v>54721.803859805768</v>
      </c>
      <c r="C5" s="75">
        <f>Forecast!O25</f>
        <v>285072.14228873287</v>
      </c>
      <c r="D5" s="76">
        <f>Forecast!O46</f>
        <v>463191.59961600625</v>
      </c>
    </row>
    <row r="6" spans="1:4" x14ac:dyDescent="0.2">
      <c r="A6" s="73" t="s">
        <v>9</v>
      </c>
      <c r="B6" s="74">
        <f>Forecast!O5</f>
        <v>2280.0751608252403</v>
      </c>
      <c r="C6" s="75">
        <f>Forecast!O26</f>
        <v>11878.005928697203</v>
      </c>
      <c r="D6" s="76">
        <f>Forecast!O47</f>
        <v>19299.649984000258</v>
      </c>
    </row>
    <row r="7" spans="1:4" x14ac:dyDescent="0.2">
      <c r="A7" s="73" t="s">
        <v>28</v>
      </c>
      <c r="B7" s="74"/>
      <c r="C7" s="75"/>
      <c r="D7" s="76">
        <f>Forecast!O48</f>
        <v>18000</v>
      </c>
    </row>
    <row r="8" spans="1:4" x14ac:dyDescent="0.2">
      <c r="A8" s="77"/>
      <c r="B8" s="77"/>
      <c r="C8" s="78"/>
      <c r="D8" s="79"/>
    </row>
    <row r="9" spans="1:4" x14ac:dyDescent="0.2">
      <c r="A9" s="69" t="s">
        <v>35</v>
      </c>
      <c r="B9" s="80">
        <f>Forecast!O17</f>
        <v>138423.99999999997</v>
      </c>
      <c r="C9" s="81">
        <f>Forecast!O38</f>
        <v>142576.72000000003</v>
      </c>
      <c r="D9" s="82">
        <f>Forecast!O61</f>
        <v>213865.08</v>
      </c>
    </row>
    <row r="10" spans="1:4" x14ac:dyDescent="0.2">
      <c r="B10" s="77"/>
      <c r="C10" s="78"/>
      <c r="D10" s="79"/>
    </row>
    <row r="11" spans="1:4" x14ac:dyDescent="0.2">
      <c r="A11" s="83" t="s">
        <v>17</v>
      </c>
      <c r="B11" s="80">
        <f>Forecast!O15</f>
        <v>11500</v>
      </c>
      <c r="C11" s="81">
        <f>Forecast!O36</f>
        <v>29695.014821743003</v>
      </c>
      <c r="D11" s="82">
        <f>Forecast!O59</f>
        <v>50049.124960000656</v>
      </c>
    </row>
    <row r="12" spans="1:4" x14ac:dyDescent="0.2">
      <c r="B12" s="77"/>
      <c r="C12" s="78"/>
      <c r="D12" s="79"/>
    </row>
    <row r="13" spans="1:4" x14ac:dyDescent="0.2">
      <c r="A13" s="69" t="s">
        <v>10</v>
      </c>
      <c r="B13" s="80">
        <f>Forecast!O7</f>
        <v>43028.638035811528</v>
      </c>
      <c r="C13" s="81">
        <f>Forecast!O28</f>
        <v>85088.931664315664</v>
      </c>
      <c r="D13" s="82">
        <f>Forecast!O50</f>
        <v>138367.93580304115</v>
      </c>
    </row>
    <row r="14" spans="1:4" x14ac:dyDescent="0.2">
      <c r="A14" s="73" t="s">
        <v>11</v>
      </c>
      <c r="B14" s="84">
        <f>Forecast!O8</f>
        <v>12750</v>
      </c>
      <c r="C14" s="85">
        <f>Forecast!O29</f>
        <v>6000</v>
      </c>
      <c r="D14" s="86">
        <f>Forecast!O51</f>
        <v>8000</v>
      </c>
    </row>
    <row r="15" spans="1:4" x14ac:dyDescent="0.2">
      <c r="A15" s="73" t="s">
        <v>12</v>
      </c>
      <c r="B15" s="84">
        <f>Forecast!O9</f>
        <v>1704.3561827168674</v>
      </c>
      <c r="C15" s="85">
        <f>Forecast!O30</f>
        <v>8878.8094317011582</v>
      </c>
      <c r="D15" s="86">
        <f>Forecast!O52</f>
        <v>14964.688363040199</v>
      </c>
    </row>
    <row r="16" spans="1:4" x14ac:dyDescent="0.2">
      <c r="A16" s="73" t="s">
        <v>13</v>
      </c>
      <c r="B16" s="84">
        <f>Forecast!O10</f>
        <v>1988.0000000000002</v>
      </c>
      <c r="C16" s="85">
        <f>Forecast!O31</f>
        <v>2584.400000000001</v>
      </c>
      <c r="D16" s="86">
        <f>Forecast!O53</f>
        <v>3359.7199999999993</v>
      </c>
    </row>
    <row r="17" spans="1:4" x14ac:dyDescent="0.2">
      <c r="A17" s="73" t="s">
        <v>14</v>
      </c>
      <c r="B17" s="84">
        <f>Forecast!O11</f>
        <v>13236</v>
      </c>
      <c r="C17" s="85">
        <f>Forecast!O32</f>
        <v>15883.200000000003</v>
      </c>
      <c r="D17" s="86">
        <f>Forecast!O54</f>
        <v>19059.84</v>
      </c>
    </row>
    <row r="18" spans="1:4" x14ac:dyDescent="0.2">
      <c r="A18" s="73" t="s">
        <v>15</v>
      </c>
      <c r="B18" s="84">
        <f>Forecast!O12</f>
        <v>4800</v>
      </c>
      <c r="C18" s="85">
        <f>Forecast!O33</f>
        <v>7200</v>
      </c>
      <c r="D18" s="86">
        <f>Forecast!O55</f>
        <v>7200</v>
      </c>
    </row>
    <row r="19" spans="1:4" x14ac:dyDescent="0.2">
      <c r="A19" s="73" t="s">
        <v>18</v>
      </c>
      <c r="B19" s="84">
        <f>Forecast!O13</f>
        <v>8550.2818530946515</v>
      </c>
      <c r="C19" s="85">
        <f>Forecast!O34</f>
        <v>44542.522232614509</v>
      </c>
      <c r="D19" s="86">
        <f>Forecast!O56</f>
        <v>75073.687440000984</v>
      </c>
    </row>
    <row r="20" spans="1:4" x14ac:dyDescent="0.2">
      <c r="B20" s="77"/>
      <c r="C20" s="78"/>
      <c r="D20" s="79"/>
    </row>
    <row r="21" spans="1:4" ht="16" thickBot="1" x14ac:dyDescent="0.25">
      <c r="A21" s="87" t="s">
        <v>16</v>
      </c>
      <c r="B21" s="88">
        <f>B4-(B9+B11+B13)</f>
        <v>-135950.75901518046</v>
      </c>
      <c r="C21" s="89">
        <f>C4-(C9+C11+C13)</f>
        <v>39589.481731371401</v>
      </c>
      <c r="D21" s="90">
        <f>D4-(D9+D11+D13)</f>
        <v>98209.108836964762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10</vt:i4>
      </vt:variant>
    </vt:vector>
  </HeadingPairs>
  <TitlesOfParts>
    <vt:vector size="10" baseType="lpstr">
      <vt:lpstr>Overview</vt:lpstr>
      <vt:lpstr>Persona</vt:lpstr>
      <vt:lpstr>Question Survey</vt:lpstr>
      <vt:lpstr>Results Survey</vt:lpstr>
      <vt:lpstr>P&amp;L ---&gt;</vt:lpstr>
      <vt:lpstr>Explanation P&amp;L</vt:lpstr>
      <vt:lpstr>Number of User</vt:lpstr>
      <vt:lpstr>Information</vt:lpstr>
      <vt:lpstr>Forecast</vt:lpstr>
      <vt:lpstr>Overview P&amp;L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Weidenberg, Tim</dc:creator>
  <cp:lastModifiedBy>Tim Weidenberg</cp:lastModifiedBy>
  <dcterms:created xsi:type="dcterms:W3CDTF">2025-12-11T15:40:33Z</dcterms:created>
  <dcterms:modified xsi:type="dcterms:W3CDTF">2026-01-07T16:47:24Z</dcterms:modified>
</cp:coreProperties>
</file>