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ilvi\Desktop\"/>
    </mc:Choice>
  </mc:AlternateContent>
  <xr:revisionPtr revIDLastSave="0" documentId="8_{6BC829BB-8022-481C-90C2-891862E4DA9C}" xr6:coauthVersionLast="47" xr6:coauthVersionMax="47" xr10:uidLastSave="{00000000-0000-0000-0000-000000000000}"/>
  <bookViews>
    <workbookView xWindow="-108" yWindow="-108" windowWidth="23256" windowHeight="12456" firstSheet="1" activeTab="3" xr2:uid="{70399FFC-4112-4C64-95AA-8C162956777E}"/>
  </bookViews>
  <sheets>
    <sheet name="BALEIAO + CHURRASCO" sheetId="49" state="hidden" r:id="rId1"/>
    <sheet name="BOLA PARADA" sheetId="61" r:id="rId2"/>
    <sheet name="GRAFICOS" sheetId="62" r:id="rId3"/>
    <sheet name="Planilha4" sheetId="70" r:id="rId4"/>
    <sheet name="FREQUENCIA 2025" sheetId="2" r:id="rId5"/>
    <sheet name="Planilha1" sheetId="64" r:id="rId6"/>
    <sheet name="JOGOS" sheetId="1" r:id="rId7"/>
    <sheet name="FINANÇAS 2025" sheetId="3" r:id="rId8"/>
    <sheet name="DADOS" sheetId="4" r:id="rId9"/>
    <sheet name="01 - GREGORY" sheetId="5" r:id="rId10"/>
    <sheet name="02 - GEOVANNI" sheetId="8" r:id="rId11"/>
    <sheet name="03 - LINCOLN" sheetId="40" r:id="rId12"/>
    <sheet name="04 - MARKIN" sheetId="10" r:id="rId13"/>
    <sheet name="05 - WENDELL" sheetId="27" r:id="rId14"/>
    <sheet name="06 - FABIO" sheetId="14" r:id="rId15"/>
    <sheet name="07 - CHARLES" sheetId="15" r:id="rId16"/>
    <sheet name="08 - MATEUS" sheetId="16" r:id="rId17"/>
    <sheet name="GABRIEL" sheetId="26" state="hidden" r:id="rId18"/>
    <sheet name="09 - KLAIVER" sheetId="17" r:id="rId19"/>
    <sheet name="10 - ZIMA" sheetId="18" r:id="rId20"/>
    <sheet name="11 - MATHEUS A." sheetId="21" r:id="rId21"/>
    <sheet name="12 - ALEX" sheetId="44" r:id="rId22"/>
    <sheet name="13 - WANDER" sheetId="20" r:id="rId23"/>
    <sheet name="14 - JOAO LUCAS" sheetId="11" r:id="rId24"/>
    <sheet name="15 - ELISEU" sheetId="50" r:id="rId25"/>
    <sheet name="16 - THIAGO" sheetId="25" r:id="rId26"/>
    <sheet name="17 - LUCAS" sheetId="19" r:id="rId27"/>
    <sheet name="18 - GORDO" sheetId="12" r:id="rId28"/>
    <sheet name="19 - SILVIO JR" sheetId="7" r:id="rId29"/>
    <sheet name="20 - VICTOR" sheetId="13" r:id="rId30"/>
    <sheet name="21 - JUNIN" sheetId="47" r:id="rId31"/>
    <sheet name="22- LEC" sheetId="23" r:id="rId32"/>
    <sheet name="DAVI" sheetId="9" state="hidden" r:id="rId33"/>
    <sheet name="ARTHUR" sheetId="22" state="hidden" r:id="rId34"/>
    <sheet name="RODRIGO" sheetId="24" state="hidden" r:id="rId35"/>
    <sheet name="23 - CLEYTON" sheetId="48" r:id="rId36"/>
    <sheet name="24 - ELSON" sheetId="45" r:id="rId37"/>
    <sheet name="25 - KERLON" sheetId="63" r:id="rId38"/>
    <sheet name="26 - WESLEY" sheetId="69" r:id="rId39"/>
    <sheet name="LUIZ" sheetId="41" state="hidden" r:id="rId40"/>
    <sheet name="GUSTAVO" sheetId="54" state="hidden" r:id="rId41"/>
    <sheet name="WAGNER" sheetId="52" state="hidden" r:id="rId42"/>
    <sheet name="LEOZIN" sheetId="55" state="hidden" r:id="rId43"/>
    <sheet name="VITIN" sheetId="56" state="hidden" r:id="rId44"/>
    <sheet name="KAINÃ" sheetId="57" state="hidden" r:id="rId45"/>
    <sheet name="RANGEL" sheetId="58" state="hidden" r:id="rId46"/>
    <sheet name="MAX" sheetId="59" state="hidden" r:id="rId47"/>
    <sheet name="PETER" sheetId="51" state="hidden" r:id="rId48"/>
    <sheet name="JEFIN" sheetId="43" state="hidden" r:id="rId49"/>
    <sheet name="JONATHANS GARCIA" sheetId="28" state="hidden" r:id="rId50"/>
    <sheet name="ROMOLO" sheetId="30" state="hidden" r:id="rId51"/>
    <sheet name="DAVID" sheetId="32" state="hidden" r:id="rId52"/>
    <sheet name="DIOGO" sheetId="31" state="hidden" r:id="rId53"/>
    <sheet name="MARCO TULIO" sheetId="33" state="hidden" r:id="rId54"/>
    <sheet name="BIEL" sheetId="34" state="hidden" r:id="rId55"/>
    <sheet name="FERNANDO" sheetId="29" state="hidden" r:id="rId56"/>
    <sheet name="SAMUEL" sheetId="39" state="hidden" r:id="rId57"/>
    <sheet name="CELIO" sheetId="38" state="hidden" r:id="rId58"/>
    <sheet name="MIGUEL" sheetId="37" state="hidden" r:id="rId59"/>
    <sheet name="SILLAS" sheetId="36" state="hidden" r:id="rId60"/>
    <sheet name="ITALO" sheetId="46" state="hidden" r:id="rId6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70" l="1"/>
  <c r="D2" i="70"/>
  <c r="F2" i="70"/>
  <c r="G2" i="70"/>
  <c r="H2" i="70"/>
  <c r="J2" i="70"/>
  <c r="K2" i="70"/>
  <c r="L2" i="70"/>
  <c r="C3" i="70"/>
  <c r="D3" i="70"/>
  <c r="F3" i="70"/>
  <c r="G3" i="70"/>
  <c r="H3" i="70"/>
  <c r="J3" i="70"/>
  <c r="K3" i="70"/>
  <c r="L3" i="70"/>
  <c r="C4" i="70"/>
  <c r="D4" i="70"/>
  <c r="F4" i="70"/>
  <c r="G4" i="70"/>
  <c r="H4" i="70"/>
  <c r="J4" i="70"/>
  <c r="K4" i="70"/>
  <c r="L4" i="70"/>
  <c r="C5" i="70"/>
  <c r="D5" i="70"/>
  <c r="F5" i="70"/>
  <c r="G5" i="70"/>
  <c r="H5" i="70"/>
  <c r="J5" i="70"/>
  <c r="K5" i="70"/>
  <c r="L5" i="70"/>
  <c r="C6" i="70"/>
  <c r="D6" i="70"/>
  <c r="F6" i="70"/>
  <c r="G6" i="70"/>
  <c r="H6" i="70"/>
  <c r="J6" i="70"/>
  <c r="K6" i="70"/>
  <c r="L6" i="70"/>
  <c r="C7" i="70"/>
  <c r="D7" i="70"/>
  <c r="F7" i="70"/>
  <c r="G7" i="70"/>
  <c r="H7" i="70"/>
  <c r="J7" i="70"/>
  <c r="K7" i="70"/>
  <c r="L7" i="70"/>
  <c r="C8" i="70"/>
  <c r="D8" i="70"/>
  <c r="F8" i="70"/>
  <c r="G8" i="70"/>
  <c r="H8" i="70"/>
  <c r="J8" i="70"/>
  <c r="K8" i="70"/>
  <c r="L8" i="70"/>
  <c r="C9" i="70"/>
  <c r="D9" i="70"/>
  <c r="F9" i="70"/>
  <c r="G9" i="70"/>
  <c r="H9" i="70"/>
  <c r="J9" i="70"/>
  <c r="K9" i="70"/>
  <c r="L9" i="70"/>
  <c r="C10" i="70"/>
  <c r="D10" i="70"/>
  <c r="F10" i="70"/>
  <c r="G10" i="70"/>
  <c r="H10" i="70"/>
  <c r="J10" i="70"/>
  <c r="K10" i="70"/>
  <c r="L10" i="70"/>
  <c r="C11" i="70"/>
  <c r="D11" i="70"/>
  <c r="F11" i="70"/>
  <c r="G11" i="70"/>
  <c r="H11" i="70"/>
  <c r="J11" i="70"/>
  <c r="K11" i="70"/>
  <c r="L11" i="70"/>
  <c r="C12" i="70"/>
  <c r="D12" i="70"/>
  <c r="F12" i="70"/>
  <c r="G12" i="70"/>
  <c r="H12" i="70"/>
  <c r="J12" i="70"/>
  <c r="K12" i="70"/>
  <c r="L12" i="70"/>
  <c r="C13" i="70"/>
  <c r="D13" i="70"/>
  <c r="F13" i="70"/>
  <c r="G13" i="70"/>
  <c r="H13" i="70"/>
  <c r="J13" i="70"/>
  <c r="K13" i="70"/>
  <c r="L13" i="70"/>
  <c r="C14" i="70"/>
  <c r="D14" i="70"/>
  <c r="F14" i="70"/>
  <c r="G14" i="70"/>
  <c r="H14" i="70"/>
  <c r="J14" i="70"/>
  <c r="K14" i="70"/>
  <c r="L14" i="70"/>
  <c r="C15" i="70"/>
  <c r="D15" i="70"/>
  <c r="F15" i="70"/>
  <c r="G15" i="70"/>
  <c r="H15" i="70"/>
  <c r="J15" i="70"/>
  <c r="K15" i="70"/>
  <c r="L15" i="70"/>
  <c r="C16" i="70"/>
  <c r="D16" i="70"/>
  <c r="F16" i="70"/>
  <c r="G16" i="70"/>
  <c r="H16" i="70"/>
  <c r="J16" i="70"/>
  <c r="K16" i="70"/>
  <c r="L16" i="70"/>
  <c r="C17" i="70"/>
  <c r="D17" i="70"/>
  <c r="F17" i="70"/>
  <c r="G17" i="70"/>
  <c r="H17" i="70"/>
  <c r="J17" i="70"/>
  <c r="K17" i="70"/>
  <c r="L17" i="70"/>
  <c r="C18" i="70"/>
  <c r="D18" i="70"/>
  <c r="F18" i="70"/>
  <c r="G18" i="70"/>
  <c r="H18" i="70"/>
  <c r="J18" i="70"/>
  <c r="K18" i="70"/>
  <c r="L18" i="70"/>
  <c r="C19" i="70"/>
  <c r="D19" i="70"/>
  <c r="F19" i="70"/>
  <c r="G19" i="70"/>
  <c r="H19" i="70"/>
  <c r="J19" i="70"/>
  <c r="K19" i="70"/>
  <c r="L19" i="70"/>
  <c r="C20" i="70"/>
  <c r="D20" i="70"/>
  <c r="F20" i="70"/>
  <c r="G20" i="70"/>
  <c r="H20" i="70"/>
  <c r="J20" i="70"/>
  <c r="K20" i="70"/>
  <c r="L20" i="70"/>
  <c r="C21" i="70"/>
  <c r="D21" i="70"/>
  <c r="F21" i="70"/>
  <c r="G21" i="70"/>
  <c r="H21" i="70"/>
  <c r="J21" i="70"/>
  <c r="K21" i="70"/>
  <c r="L21" i="70"/>
  <c r="C22" i="70"/>
  <c r="D22" i="70"/>
  <c r="F22" i="70"/>
  <c r="G22" i="70"/>
  <c r="H22" i="70"/>
  <c r="J22" i="70"/>
  <c r="K22" i="70"/>
  <c r="L22" i="70"/>
  <c r="C23" i="70"/>
  <c r="D23" i="70"/>
  <c r="F23" i="70"/>
  <c r="G23" i="70"/>
  <c r="H23" i="70"/>
  <c r="J23" i="70"/>
  <c r="K23" i="70"/>
  <c r="L23" i="70"/>
  <c r="C24" i="70"/>
  <c r="D24" i="70"/>
  <c r="F24" i="70"/>
  <c r="G24" i="70"/>
  <c r="H24" i="70"/>
  <c r="J24" i="70"/>
  <c r="K24" i="70"/>
  <c r="L24" i="70"/>
  <c r="C25" i="70"/>
  <c r="D25" i="70"/>
  <c r="F25" i="70"/>
  <c r="G25" i="70"/>
  <c r="H25" i="70"/>
  <c r="J25" i="70"/>
  <c r="K25" i="70"/>
  <c r="L25" i="70"/>
  <c r="C26" i="70"/>
  <c r="D26" i="70"/>
  <c r="F26" i="70"/>
  <c r="G26" i="70"/>
  <c r="H26" i="70"/>
  <c r="J26" i="70"/>
  <c r="K26" i="70"/>
  <c r="L26" i="70"/>
  <c r="C27" i="70"/>
  <c r="D27" i="70"/>
  <c r="F27" i="70"/>
  <c r="G27" i="70"/>
  <c r="H27" i="70"/>
  <c r="J27" i="70"/>
  <c r="K27" i="70"/>
  <c r="L27" i="70"/>
  <c r="K1" i="70"/>
  <c r="L1" i="70"/>
  <c r="D1" i="70"/>
  <c r="F1" i="70"/>
  <c r="G1" i="70"/>
  <c r="H1" i="70"/>
  <c r="J1" i="70"/>
  <c r="C1" i="70"/>
  <c r="B1" i="70"/>
  <c r="B2" i="70"/>
  <c r="B3" i="70"/>
  <c r="B4" i="70"/>
  <c r="B5" i="70"/>
  <c r="B6" i="70"/>
  <c r="B7" i="70"/>
  <c r="B8" i="70"/>
  <c r="B9" i="70"/>
  <c r="B10" i="70"/>
  <c r="B11" i="70"/>
  <c r="B12" i="70"/>
  <c r="B13" i="70"/>
  <c r="B14" i="70"/>
  <c r="B15" i="70"/>
  <c r="B16" i="70"/>
  <c r="B17" i="70"/>
  <c r="B18" i="70"/>
  <c r="B19" i="70"/>
  <c r="B20" i="70"/>
  <c r="B21" i="70"/>
  <c r="B22" i="70"/>
  <c r="B23" i="70"/>
  <c r="B24" i="70"/>
  <c r="B25" i="70"/>
  <c r="B26" i="70"/>
  <c r="B27" i="70"/>
  <c r="A27" i="70"/>
  <c r="A22" i="70"/>
  <c r="A23" i="70"/>
  <c r="A24" i="70"/>
  <c r="A25" i="70"/>
  <c r="A26" i="70"/>
  <c r="A2" i="70"/>
  <c r="A3" i="70"/>
  <c r="A4" i="70"/>
  <c r="A5" i="70"/>
  <c r="A6" i="70"/>
  <c r="A7" i="70"/>
  <c r="A8" i="70"/>
  <c r="A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1" i="70"/>
  <c r="AS26" i="2"/>
  <c r="AW26" i="2" s="1"/>
  <c r="AR26" i="2"/>
  <c r="AV26" i="2" s="1"/>
  <c r="AQ26" i="2"/>
  <c r="AU26" i="2" s="1"/>
  <c r="AO26" i="2"/>
  <c r="AN26" i="2"/>
  <c r="F27" i="4"/>
  <c r="G27" i="4"/>
  <c r="H27" i="4"/>
  <c r="I27" i="4"/>
  <c r="J27" i="4"/>
  <c r="E27" i="4"/>
  <c r="J26" i="4"/>
  <c r="I26" i="4"/>
  <c r="H26" i="4"/>
  <c r="G26" i="4"/>
  <c r="F26" i="4"/>
  <c r="E26" i="4"/>
  <c r="F38" i="69"/>
  <c r="E38" i="69"/>
  <c r="D38" i="69"/>
  <c r="C38" i="69"/>
  <c r="B38" i="69"/>
  <c r="J20" i="1"/>
  <c r="B19" i="64"/>
  <c r="B23" i="64"/>
  <c r="B25" i="64"/>
  <c r="B20" i="64"/>
  <c r="B2" i="64"/>
  <c r="B6" i="64"/>
  <c r="B17" i="64"/>
  <c r="B24" i="64"/>
  <c r="B18" i="64"/>
  <c r="B11" i="64"/>
  <c r="B3" i="64"/>
  <c r="B9" i="64"/>
  <c r="B12" i="64"/>
  <c r="B10" i="64"/>
  <c r="B16" i="64"/>
  <c r="B7" i="64"/>
  <c r="B13" i="64"/>
  <c r="B4" i="64"/>
  <c r="B21" i="64"/>
  <c r="B8" i="64"/>
  <c r="B15" i="64"/>
  <c r="B22" i="64"/>
  <c r="B5" i="64"/>
  <c r="B26" i="64"/>
  <c r="B14" i="64"/>
  <c r="R30" i="2"/>
  <c r="R66" i="2" s="1"/>
  <c r="D17" i="3" s="1"/>
  <c r="E17" i="3" s="1"/>
  <c r="H17" i="3" s="1"/>
  <c r="K17" i="3" s="1"/>
  <c r="L17" i="3" s="1"/>
  <c r="N42" i="3" s="1"/>
  <c r="R47" i="2"/>
  <c r="R64" i="2"/>
  <c r="R78" i="2"/>
  <c r="F17" i="3"/>
  <c r="R73" i="2"/>
  <c r="G17" i="3" s="1"/>
  <c r="T30" i="2"/>
  <c r="T66" i="2" s="1"/>
  <c r="D19" i="3" s="1"/>
  <c r="T47" i="2"/>
  <c r="T64" i="2"/>
  <c r="T78" i="2"/>
  <c r="F19" i="3" s="1"/>
  <c r="T73" i="2"/>
  <c r="G19" i="3" s="1"/>
  <c r="AL30" i="2"/>
  <c r="AL47" i="2"/>
  <c r="AL64" i="2"/>
  <c r="AL78" i="2"/>
  <c r="F37" i="3" s="1"/>
  <c r="AK30" i="2"/>
  <c r="AK66" i="2" s="1"/>
  <c r="D36" i="3" s="1"/>
  <c r="E36" i="3" s="1"/>
  <c r="H36" i="3" s="1"/>
  <c r="K36" i="3" s="1"/>
  <c r="L36" i="3" s="1"/>
  <c r="AK47" i="2"/>
  <c r="AK64" i="2"/>
  <c r="AK78" i="2"/>
  <c r="AJ30" i="2"/>
  <c r="AJ66" i="2" s="1"/>
  <c r="D35" i="3" s="1"/>
  <c r="E35" i="3" s="1"/>
  <c r="H35" i="3" s="1"/>
  <c r="K35" i="3" s="1"/>
  <c r="L35" i="3" s="1"/>
  <c r="AJ47" i="2"/>
  <c r="AJ64" i="2"/>
  <c r="AJ78" i="2"/>
  <c r="AI30" i="2"/>
  <c r="AI66" i="2" s="1"/>
  <c r="D34" i="3" s="1"/>
  <c r="E34" i="3" s="1"/>
  <c r="H34" i="3" s="1"/>
  <c r="K34" i="3" s="1"/>
  <c r="L34" i="3" s="1"/>
  <c r="AI47" i="2"/>
  <c r="AI64" i="2"/>
  <c r="AI78" i="2"/>
  <c r="AH30" i="2"/>
  <c r="AH47" i="2"/>
  <c r="AH64" i="2"/>
  <c r="AH78" i="2"/>
  <c r="F33" i="3" s="1"/>
  <c r="AG30" i="2"/>
  <c r="AG66" i="2" s="1"/>
  <c r="D32" i="3" s="1"/>
  <c r="E32" i="3" s="1"/>
  <c r="H32" i="3" s="1"/>
  <c r="K32" i="3" s="1"/>
  <c r="L32" i="3" s="1"/>
  <c r="AG47" i="2"/>
  <c r="AG64" i="2"/>
  <c r="AG78" i="2"/>
  <c r="AF30" i="2"/>
  <c r="AF66" i="2" s="1"/>
  <c r="D31" i="3" s="1"/>
  <c r="E31" i="3" s="1"/>
  <c r="H31" i="3" s="1"/>
  <c r="K31" i="3" s="1"/>
  <c r="L31" i="3" s="1"/>
  <c r="AF47" i="2"/>
  <c r="AF64" i="2"/>
  <c r="AF78" i="2"/>
  <c r="AE30" i="2"/>
  <c r="AE66" i="2" s="1"/>
  <c r="D30" i="3" s="1"/>
  <c r="E30" i="3" s="1"/>
  <c r="H30" i="3" s="1"/>
  <c r="K30" i="3" s="1"/>
  <c r="L30" i="3" s="1"/>
  <c r="AE47" i="2"/>
  <c r="AE64" i="2"/>
  <c r="AE78" i="2"/>
  <c r="AD30" i="2"/>
  <c r="AD47" i="2"/>
  <c r="AD64" i="2"/>
  <c r="AD78" i="2"/>
  <c r="F29" i="3" s="1"/>
  <c r="AC30" i="2"/>
  <c r="AC66" i="2" s="1"/>
  <c r="D28" i="3" s="1"/>
  <c r="E28" i="3" s="1"/>
  <c r="H28" i="3" s="1"/>
  <c r="K28" i="3" s="1"/>
  <c r="L28" i="3" s="1"/>
  <c r="AC47" i="2"/>
  <c r="AC64" i="2"/>
  <c r="AC78" i="2"/>
  <c r="AB30" i="2"/>
  <c r="AB66" i="2" s="1"/>
  <c r="D27" i="3" s="1"/>
  <c r="E27" i="3" s="1"/>
  <c r="H27" i="3" s="1"/>
  <c r="K27" i="3" s="1"/>
  <c r="L27" i="3" s="1"/>
  <c r="AB47" i="2"/>
  <c r="AB64" i="2"/>
  <c r="AB78" i="2"/>
  <c r="AA30" i="2"/>
  <c r="AA66" i="2" s="1"/>
  <c r="D26" i="3" s="1"/>
  <c r="E26" i="3" s="1"/>
  <c r="H26" i="3" s="1"/>
  <c r="K26" i="3" s="1"/>
  <c r="L26" i="3" s="1"/>
  <c r="AA47" i="2"/>
  <c r="AA64" i="2"/>
  <c r="AA78" i="2"/>
  <c r="Z30" i="2"/>
  <c r="Z47" i="2"/>
  <c r="Z64" i="2"/>
  <c r="Z78" i="2"/>
  <c r="F25" i="3" s="1"/>
  <c r="Y30" i="2"/>
  <c r="Y66" i="2" s="1"/>
  <c r="D24" i="3" s="1"/>
  <c r="E24" i="3" s="1"/>
  <c r="H24" i="3" s="1"/>
  <c r="K24" i="3" s="1"/>
  <c r="L24" i="3" s="1"/>
  <c r="Y47" i="2"/>
  <c r="Y64" i="2"/>
  <c r="Y78" i="2"/>
  <c r="X30" i="2"/>
  <c r="X66" i="2" s="1"/>
  <c r="D23" i="3" s="1"/>
  <c r="E23" i="3" s="1"/>
  <c r="X47" i="2"/>
  <c r="X64" i="2"/>
  <c r="X78" i="2"/>
  <c r="F23" i="3"/>
  <c r="X73" i="2"/>
  <c r="G23" i="3" s="1"/>
  <c r="W30" i="2"/>
  <c r="W66" i="2" s="1"/>
  <c r="D22" i="3" s="1"/>
  <c r="E22" i="3" s="1"/>
  <c r="H22" i="3" s="1"/>
  <c r="K22" i="3" s="1"/>
  <c r="L22" i="3" s="1"/>
  <c r="W47" i="2"/>
  <c r="W64" i="2"/>
  <c r="W78" i="2"/>
  <c r="V30" i="2"/>
  <c r="V47" i="2"/>
  <c r="V64" i="2"/>
  <c r="V66" i="2"/>
  <c r="D21" i="3" s="1"/>
  <c r="E21" i="3" s="1"/>
  <c r="H21" i="3" s="1"/>
  <c r="V78" i="2"/>
  <c r="F21" i="3"/>
  <c r="U30" i="2"/>
  <c r="U66" i="2" s="1"/>
  <c r="U47" i="2"/>
  <c r="U64" i="2"/>
  <c r="U78" i="2"/>
  <c r="S30" i="2"/>
  <c r="S66" i="2" s="1"/>
  <c r="D18" i="3" s="1"/>
  <c r="E18" i="3" s="1"/>
  <c r="H18" i="3" s="1"/>
  <c r="K18" i="3" s="1"/>
  <c r="L18" i="3" s="1"/>
  <c r="S47" i="2"/>
  <c r="S64" i="2"/>
  <c r="S78" i="2"/>
  <c r="P30" i="2"/>
  <c r="P66" i="2" s="1"/>
  <c r="D15" i="3" s="1"/>
  <c r="E15" i="3" s="1"/>
  <c r="H15" i="3" s="1"/>
  <c r="P47" i="2"/>
  <c r="P64" i="2"/>
  <c r="P78" i="2"/>
  <c r="N30" i="2"/>
  <c r="N66" i="2" s="1"/>
  <c r="D13" i="3" s="1"/>
  <c r="E13" i="3" s="1"/>
  <c r="H13" i="3" s="1"/>
  <c r="K13" i="3" s="1"/>
  <c r="L13" i="3" s="1"/>
  <c r="N47" i="2"/>
  <c r="N64" i="2"/>
  <c r="N78" i="2"/>
  <c r="F13" i="3" s="1"/>
  <c r="M30" i="2"/>
  <c r="M66" i="2" s="1"/>
  <c r="D12" i="3" s="1"/>
  <c r="E12" i="3" s="1"/>
  <c r="H12" i="3" s="1"/>
  <c r="K12" i="3" s="1"/>
  <c r="L12" i="3" s="1"/>
  <c r="M47" i="2"/>
  <c r="M64" i="2"/>
  <c r="M78" i="2"/>
  <c r="K30" i="2"/>
  <c r="K66" i="2" s="1"/>
  <c r="D10" i="3" s="1"/>
  <c r="E10" i="3" s="1"/>
  <c r="H10" i="3" s="1"/>
  <c r="K10" i="3" s="1"/>
  <c r="L10" i="3" s="1"/>
  <c r="K47" i="2"/>
  <c r="K64" i="2"/>
  <c r="K78" i="2"/>
  <c r="H30" i="2"/>
  <c r="H66" i="2" s="1"/>
  <c r="D7" i="3" s="1"/>
  <c r="E7" i="3" s="1"/>
  <c r="H47" i="2"/>
  <c r="H64" i="2"/>
  <c r="H78" i="2"/>
  <c r="G30" i="2"/>
  <c r="G66" i="2" s="1"/>
  <c r="D6" i="3" s="1"/>
  <c r="E6" i="3" s="1"/>
  <c r="H6" i="3" s="1"/>
  <c r="K6" i="3" s="1"/>
  <c r="L6" i="3" s="1"/>
  <c r="G47" i="2"/>
  <c r="G64" i="2"/>
  <c r="G78" i="2"/>
  <c r="F6" i="3" s="1"/>
  <c r="D30" i="2"/>
  <c r="D66" i="2" s="1"/>
  <c r="D3" i="3" s="1"/>
  <c r="E3" i="3" s="1"/>
  <c r="H3" i="3" s="1"/>
  <c r="K3" i="3" s="1"/>
  <c r="L3" i="3" s="1"/>
  <c r="D47" i="2"/>
  <c r="D64" i="2"/>
  <c r="D78" i="2"/>
  <c r="C30" i="2"/>
  <c r="C66" i="2" s="1"/>
  <c r="D2" i="3" s="1"/>
  <c r="C47" i="2"/>
  <c r="C64" i="2"/>
  <c r="C78" i="2"/>
  <c r="AQ3" i="2"/>
  <c r="D3" i="4" s="1"/>
  <c r="AQ4" i="2"/>
  <c r="B11" i="62" s="1"/>
  <c r="AQ5" i="2"/>
  <c r="D5" i="4" s="1"/>
  <c r="AQ6" i="2"/>
  <c r="D6" i="4" s="1"/>
  <c r="AQ7" i="2"/>
  <c r="D7" i="4" s="1"/>
  <c r="AQ9" i="2"/>
  <c r="AH15" i="62" s="1"/>
  <c r="AQ10" i="2"/>
  <c r="AH5" i="62" s="1"/>
  <c r="AQ11" i="2"/>
  <c r="D11" i="4" s="1"/>
  <c r="AQ12" i="2"/>
  <c r="D12" i="4" s="1"/>
  <c r="AQ13" i="2"/>
  <c r="AO13" i="2" s="1"/>
  <c r="AQ14" i="2"/>
  <c r="D14" i="4" s="1"/>
  <c r="AQ15" i="2"/>
  <c r="B25" i="62" s="1"/>
  <c r="AQ16" i="2"/>
  <c r="AH4" i="62" s="1"/>
  <c r="AQ17" i="2"/>
  <c r="AU17" i="2" s="1"/>
  <c r="AQ18" i="2"/>
  <c r="D18" i="4" s="1"/>
  <c r="AQ19" i="2"/>
  <c r="D19" i="4" s="1"/>
  <c r="AQ20" i="2"/>
  <c r="D20" i="4" s="1"/>
  <c r="AQ21" i="2"/>
  <c r="AU21" i="2" s="1"/>
  <c r="AQ22" i="2"/>
  <c r="B8" i="62" s="1"/>
  <c r="AQ23" i="2"/>
  <c r="D23" i="4" s="1"/>
  <c r="AQ24" i="2"/>
  <c r="D24" i="4" s="1"/>
  <c r="AQ25" i="2"/>
  <c r="AU25" i="2" s="1"/>
  <c r="AQ27" i="2"/>
  <c r="D27" i="4" s="1"/>
  <c r="AQ42" i="2"/>
  <c r="D39" i="4" s="1"/>
  <c r="AQ44" i="2"/>
  <c r="D41" i="4" s="1"/>
  <c r="Q47" i="2"/>
  <c r="Q46" i="2"/>
  <c r="Q29" i="2"/>
  <c r="AS42" i="2"/>
  <c r="AR42" i="2"/>
  <c r="AN42" i="2"/>
  <c r="AB45" i="62"/>
  <c r="F38" i="8"/>
  <c r="I3" i="4"/>
  <c r="AC45" i="62" s="1"/>
  <c r="J3" i="4"/>
  <c r="AD45" i="62"/>
  <c r="AB40" i="62"/>
  <c r="F38" i="40"/>
  <c r="I4" i="4"/>
  <c r="AC40" i="62"/>
  <c r="J4" i="4"/>
  <c r="AD40" i="62" s="1"/>
  <c r="AB38" i="62"/>
  <c r="F38" i="10"/>
  <c r="I5" i="4"/>
  <c r="AC38" i="62" s="1"/>
  <c r="J5" i="4"/>
  <c r="AD38" i="62"/>
  <c r="AB32" i="62"/>
  <c r="F38" i="27"/>
  <c r="I6" i="4"/>
  <c r="AC32" i="62"/>
  <c r="J6" i="4"/>
  <c r="AD32" i="62" s="1"/>
  <c r="AB47" i="62"/>
  <c r="F38" i="14"/>
  <c r="I7" i="4"/>
  <c r="AC47" i="62" s="1"/>
  <c r="J7" i="4"/>
  <c r="AD47" i="62"/>
  <c r="AB52" i="62"/>
  <c r="F38" i="15"/>
  <c r="I8" i="4"/>
  <c r="AC52" i="62"/>
  <c r="J8" i="4"/>
  <c r="AD52" i="62" s="1"/>
  <c r="AB37" i="62"/>
  <c r="F38" i="16"/>
  <c r="I9" i="4"/>
  <c r="AC37" i="62" s="1"/>
  <c r="J9" i="4"/>
  <c r="AD37" i="62"/>
  <c r="AB46" i="62"/>
  <c r="F38" i="26"/>
  <c r="I40" i="4"/>
  <c r="AC46" i="62"/>
  <c r="J40" i="4"/>
  <c r="AD46" i="62" s="1"/>
  <c r="AB31" i="62"/>
  <c r="F38" i="18"/>
  <c r="I11" i="4"/>
  <c r="AC31" i="62" s="1"/>
  <c r="J11" i="4"/>
  <c r="AD31" i="62"/>
  <c r="AB36" i="62"/>
  <c r="F38" i="21"/>
  <c r="I12" i="4"/>
  <c r="AC36" i="62"/>
  <c r="J12" i="4"/>
  <c r="AD36" i="62" s="1"/>
  <c r="AB54" i="62"/>
  <c r="F38" i="44"/>
  <c r="I13" i="4"/>
  <c r="AC54" i="62" s="1"/>
  <c r="G38" i="44"/>
  <c r="J13" i="4" s="1"/>
  <c r="AD54" i="62" s="1"/>
  <c r="AB33" i="62"/>
  <c r="F38" i="20"/>
  <c r="I14" i="4"/>
  <c r="AC33" i="62" s="1"/>
  <c r="J14" i="4"/>
  <c r="AD33" i="62"/>
  <c r="AB43" i="62"/>
  <c r="F38" i="11"/>
  <c r="I15" i="4"/>
  <c r="AC43" i="62"/>
  <c r="J15" i="4"/>
  <c r="AD43" i="62" s="1"/>
  <c r="AB49" i="62"/>
  <c r="F38" i="50"/>
  <c r="I16" i="4"/>
  <c r="AC49" i="62" s="1"/>
  <c r="J16" i="4"/>
  <c r="AD49" i="62"/>
  <c r="AB55" i="62"/>
  <c r="F38" i="25"/>
  <c r="I17" i="4"/>
  <c r="AC55" i="62" s="1"/>
  <c r="G38" i="25"/>
  <c r="J17" i="4"/>
  <c r="AD55" i="62" s="1"/>
  <c r="AB39" i="62"/>
  <c r="F38" i="19"/>
  <c r="I18" i="4"/>
  <c r="AC39" i="62" s="1"/>
  <c r="J18" i="4"/>
  <c r="AD39" i="62"/>
  <c r="AB44" i="62"/>
  <c r="F38" i="12"/>
  <c r="I19" i="4"/>
  <c r="AC44" i="62"/>
  <c r="J19" i="4"/>
  <c r="AD44" i="62" s="1"/>
  <c r="AB35" i="62"/>
  <c r="F38" i="7"/>
  <c r="I20" i="4"/>
  <c r="AC35" i="62"/>
  <c r="J20" i="4"/>
  <c r="AD35" i="62"/>
  <c r="AB34" i="62"/>
  <c r="F38" i="13"/>
  <c r="I21" i="4"/>
  <c r="AC34" i="62"/>
  <c r="J21" i="4"/>
  <c r="AD34" i="62"/>
  <c r="AB42" i="62"/>
  <c r="F38" i="47"/>
  <c r="I22" i="4"/>
  <c r="AC42" i="62" s="1"/>
  <c r="J22" i="4"/>
  <c r="AD42" i="62"/>
  <c r="AB53" i="62"/>
  <c r="F38" i="23"/>
  <c r="I23" i="4"/>
  <c r="AC53" i="62"/>
  <c r="J23" i="4"/>
  <c r="AD53" i="62" s="1"/>
  <c r="AB50" i="62"/>
  <c r="F38" i="9"/>
  <c r="I41" i="4"/>
  <c r="AC50" i="62"/>
  <c r="J41" i="4"/>
  <c r="AD50" i="62"/>
  <c r="AB41" i="62"/>
  <c r="F38" i="17"/>
  <c r="I10" i="4"/>
  <c r="AC41" i="62"/>
  <c r="J10" i="4"/>
  <c r="AD41" i="62"/>
  <c r="AB48" i="62"/>
  <c r="F38" i="45"/>
  <c r="I25" i="4"/>
  <c r="F38" i="48"/>
  <c r="I24" i="4"/>
  <c r="AC48" i="62"/>
  <c r="J25" i="4"/>
  <c r="J24" i="4"/>
  <c r="AD48" i="62" s="1"/>
  <c r="AB51" i="62"/>
  <c r="G38" i="5"/>
  <c r="J2" i="4"/>
  <c r="AD56" i="62" s="1"/>
  <c r="AR3" i="2"/>
  <c r="AI12" i="62" s="1"/>
  <c r="AS3" i="2"/>
  <c r="AJ12" i="62" s="1"/>
  <c r="AR4" i="2"/>
  <c r="AI13" i="62" s="1"/>
  <c r="AS4" i="2"/>
  <c r="AJ13" i="62" s="1"/>
  <c r="AR5" i="2"/>
  <c r="AI7" i="62" s="1"/>
  <c r="AS5" i="2"/>
  <c r="AJ7" i="62" s="1"/>
  <c r="AR6" i="2"/>
  <c r="AS6" i="2"/>
  <c r="AJ24" i="62"/>
  <c r="AR7" i="2"/>
  <c r="AI25" i="62"/>
  <c r="AS7" i="2"/>
  <c r="AJ25" i="62"/>
  <c r="AQ8" i="2"/>
  <c r="AH22" i="62"/>
  <c r="AR8" i="2"/>
  <c r="AI22" i="62"/>
  <c r="AS8" i="2"/>
  <c r="AJ22" i="62"/>
  <c r="AR9" i="2"/>
  <c r="AS9" i="2"/>
  <c r="T16" i="62" s="1"/>
  <c r="AQ43" i="2"/>
  <c r="AR43" i="2"/>
  <c r="AI16" i="62"/>
  <c r="AS43" i="2"/>
  <c r="AR11" i="2"/>
  <c r="K22" i="62" s="1"/>
  <c r="AS11" i="2"/>
  <c r="T23" i="62" s="1"/>
  <c r="AR12" i="2"/>
  <c r="AO12" i="2" s="1"/>
  <c r="AS12" i="2"/>
  <c r="AJ18" i="62"/>
  <c r="AR13" i="2"/>
  <c r="AS13" i="2"/>
  <c r="AJ8" i="62"/>
  <c r="AR14" i="2"/>
  <c r="AI23" i="62"/>
  <c r="AS14" i="2"/>
  <c r="AJ23" i="62"/>
  <c r="AR15" i="2"/>
  <c r="AI26" i="62"/>
  <c r="AS15" i="2"/>
  <c r="AJ26" i="62"/>
  <c r="AR16" i="2"/>
  <c r="AI4" i="62"/>
  <c r="AS16" i="2"/>
  <c r="AJ4" i="62"/>
  <c r="AR17" i="2"/>
  <c r="K4" i="62"/>
  <c r="AS17" i="2"/>
  <c r="AJ27" i="62"/>
  <c r="AR18" i="2"/>
  <c r="AI28" i="62"/>
  <c r="AS18" i="2"/>
  <c r="AJ28" i="62"/>
  <c r="AH19" i="62"/>
  <c r="AR19" i="2"/>
  <c r="AI19" i="62" s="1"/>
  <c r="AS19" i="2"/>
  <c r="AR20" i="2"/>
  <c r="AI20" i="62"/>
  <c r="AS20" i="2"/>
  <c r="AJ20" i="62"/>
  <c r="AR21" i="2"/>
  <c r="AS21" i="2"/>
  <c r="AJ9" i="62" s="1"/>
  <c r="AR22" i="2"/>
  <c r="AI10" i="62" s="1"/>
  <c r="AS22" i="2"/>
  <c r="AR23" i="2"/>
  <c r="AI14" i="62"/>
  <c r="AS23" i="2"/>
  <c r="AJ14" i="62"/>
  <c r="AR44" i="2"/>
  <c r="AI2" i="62"/>
  <c r="AS44" i="2"/>
  <c r="AJ2" i="62"/>
  <c r="AR10" i="2"/>
  <c r="AI5" i="62"/>
  <c r="AS10" i="2"/>
  <c r="T13" i="62"/>
  <c r="AR25" i="2"/>
  <c r="AR24" i="2"/>
  <c r="AI6" i="62" s="1"/>
  <c r="AS25" i="2"/>
  <c r="AJ11" i="62" s="1"/>
  <c r="AS24" i="2"/>
  <c r="AO24" i="2" s="1"/>
  <c r="AR27" i="2"/>
  <c r="AI3" i="62" s="1"/>
  <c r="AS27" i="2"/>
  <c r="AJ3" i="62" s="1"/>
  <c r="AR2" i="2"/>
  <c r="AI21" i="62" s="1"/>
  <c r="AS2" i="2"/>
  <c r="AO2" i="2" s="1"/>
  <c r="AQ2" i="2"/>
  <c r="AH21" i="62" s="1"/>
  <c r="AG12" i="62"/>
  <c r="AG13" i="62"/>
  <c r="AG7" i="62"/>
  <c r="AG24" i="62"/>
  <c r="AG25" i="62"/>
  <c r="AG22" i="62"/>
  <c r="AG15" i="62"/>
  <c r="AG16" i="62"/>
  <c r="AG17" i="62"/>
  <c r="AG18" i="62"/>
  <c r="AG8" i="62"/>
  <c r="AG23" i="62"/>
  <c r="AG26" i="62"/>
  <c r="AG4" i="62"/>
  <c r="AG27" i="62"/>
  <c r="AG28" i="62"/>
  <c r="AG19" i="62"/>
  <c r="AG20" i="62"/>
  <c r="AG9" i="62"/>
  <c r="AG10" i="62"/>
  <c r="AG14" i="62"/>
  <c r="AG2" i="62"/>
  <c r="AG5" i="62"/>
  <c r="AG6" i="62"/>
  <c r="AG11" i="62"/>
  <c r="AG3" i="62"/>
  <c r="AG21" i="62"/>
  <c r="B38" i="8"/>
  <c r="E3" i="4"/>
  <c r="T33" i="62" s="1"/>
  <c r="B38" i="40"/>
  <c r="E4" i="4"/>
  <c r="T37" i="62"/>
  <c r="B38" i="10"/>
  <c r="E5" i="4"/>
  <c r="T38" i="62" s="1"/>
  <c r="B38" i="27"/>
  <c r="E6" i="4"/>
  <c r="T40" i="62"/>
  <c r="B38" i="14"/>
  <c r="E7" i="4"/>
  <c r="T47" i="62" s="1"/>
  <c r="B38" i="15"/>
  <c r="E8" i="4"/>
  <c r="T30" i="62"/>
  <c r="B38" i="16"/>
  <c r="E9" i="4"/>
  <c r="T50" i="62"/>
  <c r="B38" i="26"/>
  <c r="E40" i="4"/>
  <c r="B38" i="18"/>
  <c r="E11" i="4"/>
  <c r="T52" i="62" s="1"/>
  <c r="B38" i="21"/>
  <c r="E12" i="4"/>
  <c r="T39" i="62"/>
  <c r="B38" i="44"/>
  <c r="E13" i="4"/>
  <c r="T29" i="62" s="1"/>
  <c r="B38" i="20"/>
  <c r="E14" i="4"/>
  <c r="T53" i="62" s="1"/>
  <c r="B38" i="11"/>
  <c r="E15" i="4"/>
  <c r="T48" i="62"/>
  <c r="B38" i="50"/>
  <c r="E16" i="4"/>
  <c r="T32" i="62"/>
  <c r="B38" i="25"/>
  <c r="E17" i="4"/>
  <c r="T46" i="62"/>
  <c r="B38" i="19"/>
  <c r="E18" i="4"/>
  <c r="T49" i="62" s="1"/>
  <c r="B38" i="12"/>
  <c r="E19" i="4"/>
  <c r="T34" i="62" s="1"/>
  <c r="B38" i="7"/>
  <c r="E20" i="4"/>
  <c r="T45" i="62"/>
  <c r="B38" i="13"/>
  <c r="E21" i="4"/>
  <c r="T51" i="62" s="1"/>
  <c r="B38" i="47"/>
  <c r="E22" i="4"/>
  <c r="T43" i="62" s="1"/>
  <c r="B38" i="23"/>
  <c r="E23" i="4"/>
  <c r="T41" i="62"/>
  <c r="B38" i="9"/>
  <c r="E41" i="4"/>
  <c r="B38" i="17"/>
  <c r="E10" i="4"/>
  <c r="T44" i="62" s="1"/>
  <c r="B38" i="45"/>
  <c r="E25" i="4"/>
  <c r="T42" i="62" s="1"/>
  <c r="B38" i="48"/>
  <c r="E24" i="4"/>
  <c r="B38" i="63"/>
  <c r="T36" i="62"/>
  <c r="B38" i="5"/>
  <c r="E2" i="4"/>
  <c r="T35" i="62"/>
  <c r="S36" i="62"/>
  <c r="S41" i="62"/>
  <c r="S44" i="62"/>
  <c r="S31" i="62"/>
  <c r="S42" i="62"/>
  <c r="S53" i="62"/>
  <c r="S48" i="62"/>
  <c r="S32" i="62"/>
  <c r="S46" i="62"/>
  <c r="S49" i="62"/>
  <c r="S34" i="62"/>
  <c r="S45" i="62"/>
  <c r="S51" i="62"/>
  <c r="S43" i="62"/>
  <c r="S33" i="62"/>
  <c r="S37" i="62"/>
  <c r="S38" i="62"/>
  <c r="S40" i="62"/>
  <c r="S47" i="62"/>
  <c r="S30" i="62"/>
  <c r="S50" i="62"/>
  <c r="S52" i="62"/>
  <c r="S39" i="62"/>
  <c r="S29" i="62"/>
  <c r="S35" i="62"/>
  <c r="A40" i="62"/>
  <c r="E38" i="8"/>
  <c r="H3" i="4"/>
  <c r="B40" i="62" s="1"/>
  <c r="A33" i="62"/>
  <c r="E38" i="40"/>
  <c r="H4" i="4"/>
  <c r="B33" i="62" s="1"/>
  <c r="A32" i="62"/>
  <c r="E38" i="10"/>
  <c r="H5" i="4"/>
  <c r="B32" i="62" s="1"/>
  <c r="A48" i="62"/>
  <c r="E38" i="27"/>
  <c r="H6" i="4"/>
  <c r="B48" i="62"/>
  <c r="A41" i="62"/>
  <c r="E38" i="14"/>
  <c r="H7" i="4"/>
  <c r="B41" i="62" s="1"/>
  <c r="A52" i="62"/>
  <c r="E38" i="15"/>
  <c r="H8" i="4"/>
  <c r="B52" i="62"/>
  <c r="A51" i="62"/>
  <c r="E38" i="16"/>
  <c r="H9" i="4"/>
  <c r="B51" i="62" s="1"/>
  <c r="E38" i="26"/>
  <c r="H40" i="4"/>
  <c r="A47" i="62"/>
  <c r="E38" i="18"/>
  <c r="H11" i="4"/>
  <c r="B47" i="62" s="1"/>
  <c r="A50" i="62"/>
  <c r="E38" i="21"/>
  <c r="H12" i="4" s="1"/>
  <c r="A45" i="62"/>
  <c r="E38" i="44"/>
  <c r="H13" i="4"/>
  <c r="B45" i="62"/>
  <c r="A49" i="62"/>
  <c r="E38" i="20"/>
  <c r="H14" i="4"/>
  <c r="B49" i="62" s="1"/>
  <c r="A37" i="62"/>
  <c r="E38" i="11"/>
  <c r="H15" i="4"/>
  <c r="B37" i="62"/>
  <c r="A43" i="62"/>
  <c r="E38" i="50"/>
  <c r="H16" i="4"/>
  <c r="B43" i="62" s="1"/>
  <c r="A30" i="62"/>
  <c r="E38" i="25"/>
  <c r="H17" i="4"/>
  <c r="B30" i="62" s="1"/>
  <c r="A53" i="62"/>
  <c r="E38" i="19"/>
  <c r="H18" i="4"/>
  <c r="B53" i="62"/>
  <c r="A39" i="62"/>
  <c r="E38" i="12"/>
  <c r="H19" i="4"/>
  <c r="B39" i="62"/>
  <c r="A31" i="62"/>
  <c r="E38" i="7"/>
  <c r="H20" i="4"/>
  <c r="B31" i="62"/>
  <c r="A29" i="62"/>
  <c r="E38" i="13"/>
  <c r="H21" i="4"/>
  <c r="B29" i="62"/>
  <c r="A36" i="62"/>
  <c r="E38" i="47"/>
  <c r="H22" i="4"/>
  <c r="B36" i="62"/>
  <c r="A46" i="62"/>
  <c r="E38" i="23"/>
  <c r="H23" i="4"/>
  <c r="B46" i="62"/>
  <c r="E38" i="9"/>
  <c r="H41" i="4"/>
  <c r="A34" i="62"/>
  <c r="E38" i="17"/>
  <c r="H10" i="4"/>
  <c r="B34" i="62" s="1"/>
  <c r="A42" i="62"/>
  <c r="E38" i="45"/>
  <c r="H25" i="4"/>
  <c r="B44" i="62" s="1"/>
  <c r="A44" i="62"/>
  <c r="E38" i="48"/>
  <c r="H24" i="4"/>
  <c r="B42" i="62" s="1"/>
  <c r="A35" i="62"/>
  <c r="E38" i="63"/>
  <c r="B35" i="62"/>
  <c r="E38" i="5"/>
  <c r="H2" i="4"/>
  <c r="B38" i="62"/>
  <c r="A38" i="62"/>
  <c r="J41" i="62"/>
  <c r="D38" i="8"/>
  <c r="G3" i="4"/>
  <c r="J50" i="62"/>
  <c r="D38" i="40"/>
  <c r="G4" i="4"/>
  <c r="K50" i="62"/>
  <c r="J36" i="62"/>
  <c r="D38" i="10"/>
  <c r="G5" i="4"/>
  <c r="K36" i="62"/>
  <c r="J29" i="62"/>
  <c r="D38" i="27"/>
  <c r="G6" i="4"/>
  <c r="K29" i="62"/>
  <c r="J42" i="62"/>
  <c r="D38" i="14"/>
  <c r="G7" i="4"/>
  <c r="K42" i="62"/>
  <c r="J46" i="62"/>
  <c r="D38" i="15"/>
  <c r="G8" i="4"/>
  <c r="K46" i="62"/>
  <c r="J35" i="62"/>
  <c r="D38" i="16"/>
  <c r="G9" i="4"/>
  <c r="K35" i="62"/>
  <c r="D38" i="26"/>
  <c r="G40" i="4"/>
  <c r="J49" i="62"/>
  <c r="D38" i="18"/>
  <c r="G11" i="4" s="1"/>
  <c r="K49" i="62" s="1"/>
  <c r="J34" i="62"/>
  <c r="D38" i="21"/>
  <c r="G12" i="4"/>
  <c r="K34" i="62"/>
  <c r="J47" i="62"/>
  <c r="D38" i="44"/>
  <c r="G13" i="4"/>
  <c r="K47" i="62"/>
  <c r="J30" i="62"/>
  <c r="D38" i="20"/>
  <c r="G14" i="4"/>
  <c r="K30" i="62"/>
  <c r="J39" i="62"/>
  <c r="D38" i="11"/>
  <c r="G15" i="4"/>
  <c r="K39" i="62"/>
  <c r="J44" i="62"/>
  <c r="D38" i="50"/>
  <c r="G16" i="4"/>
  <c r="K44" i="62"/>
  <c r="J32" i="62"/>
  <c r="D38" i="25"/>
  <c r="G17" i="4"/>
  <c r="K32" i="62"/>
  <c r="J53" i="62"/>
  <c r="D38" i="19"/>
  <c r="G18" i="4" s="1"/>
  <c r="J52" i="62"/>
  <c r="D38" i="12"/>
  <c r="G19" i="4" s="1"/>
  <c r="K52" i="62" s="1"/>
  <c r="J33" i="62"/>
  <c r="D38" i="7"/>
  <c r="G20" i="4" s="1"/>
  <c r="K33" i="62" s="1"/>
  <c r="J31" i="62"/>
  <c r="D38" i="13"/>
  <c r="G21" i="4"/>
  <c r="K31" i="62" s="1"/>
  <c r="J38" i="62"/>
  <c r="D38" i="47"/>
  <c r="G22" i="4"/>
  <c r="K38" i="62" s="1"/>
  <c r="J48" i="62"/>
  <c r="D38" i="23"/>
  <c r="G23" i="4"/>
  <c r="K48" i="62" s="1"/>
  <c r="D38" i="9"/>
  <c r="G41" i="4"/>
  <c r="J51" i="62"/>
  <c r="D38" i="17"/>
  <c r="G10" i="4"/>
  <c r="K51" i="62"/>
  <c r="J43" i="62"/>
  <c r="D38" i="45"/>
  <c r="G25" i="4"/>
  <c r="J45" i="62"/>
  <c r="D38" i="48"/>
  <c r="G24" i="4"/>
  <c r="K45" i="62"/>
  <c r="J37" i="62"/>
  <c r="D38" i="63"/>
  <c r="K37" i="62"/>
  <c r="S8" i="62"/>
  <c r="S14" i="62"/>
  <c r="S26" i="62"/>
  <c r="S22" i="62"/>
  <c r="S24" i="62"/>
  <c r="S4" i="62"/>
  <c r="S16" i="62"/>
  <c r="S23" i="62"/>
  <c r="S17" i="62"/>
  <c r="S3" i="62"/>
  <c r="S21" i="62"/>
  <c r="S10" i="62"/>
  <c r="S6" i="62"/>
  <c r="T6" i="62"/>
  <c r="S19" i="62"/>
  <c r="S15" i="62"/>
  <c r="S9" i="62"/>
  <c r="S18" i="62"/>
  <c r="S20" i="62"/>
  <c r="S11" i="62"/>
  <c r="S2" i="62"/>
  <c r="S13" i="62"/>
  <c r="S7" i="62"/>
  <c r="S5" i="62"/>
  <c r="S12" i="62"/>
  <c r="S25" i="62"/>
  <c r="J23" i="62"/>
  <c r="J13" i="62"/>
  <c r="J5" i="62"/>
  <c r="J15" i="62"/>
  <c r="J8" i="62"/>
  <c r="J17" i="62"/>
  <c r="J20" i="62"/>
  <c r="J22" i="62"/>
  <c r="J14" i="62"/>
  <c r="J10" i="62"/>
  <c r="J18" i="62"/>
  <c r="K18" i="62"/>
  <c r="J7" i="62"/>
  <c r="J11" i="62"/>
  <c r="J4" i="62"/>
  <c r="J3" i="62"/>
  <c r="J19" i="62"/>
  <c r="J21" i="62"/>
  <c r="J24" i="62"/>
  <c r="J6" i="62"/>
  <c r="K6" i="62"/>
  <c r="J16" i="62"/>
  <c r="J26" i="62"/>
  <c r="J25" i="62"/>
  <c r="J9" i="62"/>
  <c r="J2" i="62"/>
  <c r="J12" i="62"/>
  <c r="A12" i="62"/>
  <c r="A11" i="62"/>
  <c r="A7" i="62"/>
  <c r="A22" i="62"/>
  <c r="A23" i="62"/>
  <c r="A21" i="62"/>
  <c r="A17" i="62"/>
  <c r="A14" i="62"/>
  <c r="A16" i="62"/>
  <c r="A10" i="62"/>
  <c r="A19" i="62"/>
  <c r="A25" i="62"/>
  <c r="A4" i="62"/>
  <c r="A24" i="62"/>
  <c r="A26" i="62"/>
  <c r="A18" i="62"/>
  <c r="A15" i="62"/>
  <c r="A6" i="62"/>
  <c r="A8" i="62"/>
  <c r="A13" i="62"/>
  <c r="A3" i="62"/>
  <c r="A5" i="62"/>
  <c r="A9" i="62"/>
  <c r="A2" i="62"/>
  <c r="A20" i="62"/>
  <c r="C38" i="63"/>
  <c r="F38" i="63"/>
  <c r="AN16" i="2"/>
  <c r="F38" i="5"/>
  <c r="I2" i="4"/>
  <c r="AC56" i="62"/>
  <c r="AB56" i="62"/>
  <c r="D38" i="5"/>
  <c r="G2" i="4"/>
  <c r="K40" i="62"/>
  <c r="J40" i="62"/>
  <c r="S1" i="62"/>
  <c r="J1" i="62"/>
  <c r="T1" i="62"/>
  <c r="K1" i="62"/>
  <c r="B1" i="62"/>
  <c r="A1" i="62"/>
  <c r="V73" i="2"/>
  <c r="G21" i="3" s="1"/>
  <c r="C73" i="2"/>
  <c r="G2" i="3"/>
  <c r="D73" i="2"/>
  <c r="G3" i="3"/>
  <c r="G73" i="2"/>
  <c r="G6" i="3"/>
  <c r="H73" i="2"/>
  <c r="G7" i="3" s="1"/>
  <c r="H7" i="3" s="1"/>
  <c r="K7" i="3" s="1"/>
  <c r="L7" i="3" s="1"/>
  <c r="K73" i="2"/>
  <c r="G10" i="3"/>
  <c r="M73" i="2"/>
  <c r="G12" i="3"/>
  <c r="N73" i="2"/>
  <c r="G13" i="3"/>
  <c r="P73" i="2"/>
  <c r="G15" i="3" s="1"/>
  <c r="S73" i="2"/>
  <c r="G18" i="3"/>
  <c r="W73" i="2"/>
  <c r="G22" i="3"/>
  <c r="Y73" i="2"/>
  <c r="G24" i="3"/>
  <c r="Z73" i="2"/>
  <c r="G25" i="3" s="1"/>
  <c r="AA73" i="2"/>
  <c r="G26" i="3"/>
  <c r="AB73" i="2"/>
  <c r="G27" i="3"/>
  <c r="AC73" i="2"/>
  <c r="G28" i="3"/>
  <c r="AD73" i="2"/>
  <c r="G29" i="3" s="1"/>
  <c r="AE73" i="2"/>
  <c r="G30" i="3"/>
  <c r="AF73" i="2"/>
  <c r="G31" i="3"/>
  <c r="AG73" i="2"/>
  <c r="G32" i="3"/>
  <c r="AH73" i="2"/>
  <c r="G33" i="3" s="1"/>
  <c r="AI73" i="2"/>
  <c r="G34" i="3"/>
  <c r="AJ73" i="2"/>
  <c r="G35" i="3"/>
  <c r="AK73" i="2"/>
  <c r="G36" i="3"/>
  <c r="AL73" i="2"/>
  <c r="G37" i="3" s="1"/>
  <c r="O43" i="3"/>
  <c r="H44" i="1"/>
  <c r="U73" i="2"/>
  <c r="AQ35" i="2"/>
  <c r="F18" i="3"/>
  <c r="F22" i="3"/>
  <c r="F24" i="3"/>
  <c r="F26" i="3"/>
  <c r="F27" i="3"/>
  <c r="F28" i="3"/>
  <c r="F30" i="3"/>
  <c r="F31" i="3"/>
  <c r="F32" i="3"/>
  <c r="F34" i="3"/>
  <c r="F35" i="3"/>
  <c r="F36" i="3"/>
  <c r="F15" i="3"/>
  <c r="F12" i="3"/>
  <c r="F10" i="3"/>
  <c r="F7" i="3"/>
  <c r="F3" i="3"/>
  <c r="F2" i="3"/>
  <c r="D46" i="2"/>
  <c r="D65" i="2" s="1"/>
  <c r="C3" i="3" s="1"/>
  <c r="E46" i="2"/>
  <c r="F46" i="2"/>
  <c r="G46" i="2"/>
  <c r="H46" i="2"/>
  <c r="H29" i="2"/>
  <c r="I46" i="2"/>
  <c r="J46" i="2"/>
  <c r="K46" i="2"/>
  <c r="K29" i="2"/>
  <c r="L46" i="2"/>
  <c r="M46" i="2"/>
  <c r="N46" i="2"/>
  <c r="O46" i="2"/>
  <c r="P46" i="2"/>
  <c r="P29" i="2"/>
  <c r="R46" i="2"/>
  <c r="S46" i="2"/>
  <c r="T46" i="2"/>
  <c r="U46" i="2"/>
  <c r="V46" i="2"/>
  <c r="W46" i="2"/>
  <c r="X46" i="2"/>
  <c r="Y46" i="2"/>
  <c r="Y29" i="2"/>
  <c r="Y65" i="2" s="1"/>
  <c r="C24" i="3" s="1"/>
  <c r="Z46" i="2"/>
  <c r="Z29" i="2"/>
  <c r="AA46" i="2"/>
  <c r="AA29" i="2"/>
  <c r="AB46" i="2"/>
  <c r="AC46" i="2"/>
  <c r="AD46" i="2"/>
  <c r="AE46" i="2"/>
  <c r="AF46" i="2"/>
  <c r="AF29" i="2"/>
  <c r="AF65" i="2" s="1"/>
  <c r="C31" i="3" s="1"/>
  <c r="AG46" i="2"/>
  <c r="AH46" i="2"/>
  <c r="AI46" i="2"/>
  <c r="AI29" i="2"/>
  <c r="AJ46" i="2"/>
  <c r="AK46" i="2"/>
  <c r="AK65" i="2" s="1"/>
  <c r="C36" i="3" s="1"/>
  <c r="AL46" i="2"/>
  <c r="E47" i="2"/>
  <c r="F47" i="2"/>
  <c r="I47" i="2"/>
  <c r="J47" i="2"/>
  <c r="L47" i="2"/>
  <c r="O47" i="2"/>
  <c r="C46" i="2"/>
  <c r="N29" i="2"/>
  <c r="O42" i="3"/>
  <c r="O41" i="3"/>
  <c r="K44" i="49"/>
  <c r="I63" i="49"/>
  <c r="I2" i="49"/>
  <c r="I3" i="49"/>
  <c r="I4" i="49"/>
  <c r="I5" i="49"/>
  <c r="I6" i="49"/>
  <c r="I7" i="49"/>
  <c r="I10" i="49"/>
  <c r="I11" i="49"/>
  <c r="I14" i="49"/>
  <c r="I15" i="49"/>
  <c r="I16" i="49"/>
  <c r="I17" i="49"/>
  <c r="I20" i="49"/>
  <c r="I21" i="49"/>
  <c r="I22" i="49"/>
  <c r="I23" i="49"/>
  <c r="I24" i="49"/>
  <c r="I27" i="49"/>
  <c r="I28" i="49"/>
  <c r="I29" i="49"/>
  <c r="I30" i="49"/>
  <c r="I31" i="49"/>
  <c r="I32" i="49"/>
  <c r="I33" i="49"/>
  <c r="I36" i="49"/>
  <c r="I37" i="49"/>
  <c r="I38" i="49"/>
  <c r="I39" i="49"/>
  <c r="I40" i="49"/>
  <c r="I41" i="49"/>
  <c r="I42" i="49"/>
  <c r="I43" i="49"/>
  <c r="I44" i="49"/>
  <c r="I47" i="49"/>
  <c r="I48" i="49"/>
  <c r="I49" i="49"/>
  <c r="I50" i="49"/>
  <c r="I53" i="49"/>
  <c r="I54" i="49"/>
  <c r="I55" i="49"/>
  <c r="I56" i="49"/>
  <c r="I59" i="49"/>
  <c r="I60" i="49"/>
  <c r="I62" i="49"/>
  <c r="I65" i="49"/>
  <c r="B58" i="49"/>
  <c r="C47" i="49"/>
  <c r="B47" i="49"/>
  <c r="B54" i="49"/>
  <c r="C38" i="49"/>
  <c r="B40" i="49"/>
  <c r="B44" i="49"/>
  <c r="C39" i="49"/>
  <c r="B39" i="49"/>
  <c r="B38" i="49"/>
  <c r="B57" i="49"/>
  <c r="B53" i="49"/>
  <c r="C54" i="49"/>
  <c r="C48" i="49"/>
  <c r="R63" i="2"/>
  <c r="R29" i="2"/>
  <c r="R65" i="2" s="1"/>
  <c r="C17" i="3" s="1"/>
  <c r="C29" i="2"/>
  <c r="D29" i="2"/>
  <c r="G29" i="2"/>
  <c r="M29" i="2"/>
  <c r="S29" i="2"/>
  <c r="T29" i="2"/>
  <c r="T65" i="2" s="1"/>
  <c r="C19" i="3" s="1"/>
  <c r="U29" i="2"/>
  <c r="U65" i="2" s="1"/>
  <c r="V29" i="2"/>
  <c r="V65" i="2" s="1"/>
  <c r="C21" i="3" s="1"/>
  <c r="W29" i="2"/>
  <c r="X29" i="2"/>
  <c r="AB29" i="2"/>
  <c r="AC29" i="2"/>
  <c r="AD29" i="2"/>
  <c r="AD65" i="2" s="1"/>
  <c r="C29" i="3" s="1"/>
  <c r="AE29" i="2"/>
  <c r="AG29" i="2"/>
  <c r="AG65" i="2" s="1"/>
  <c r="C32" i="3" s="1"/>
  <c r="AH29" i="2"/>
  <c r="AH65" i="2" s="1"/>
  <c r="C33" i="3" s="1"/>
  <c r="AJ29" i="2"/>
  <c r="AK29" i="2"/>
  <c r="AL29" i="2"/>
  <c r="J38" i="4"/>
  <c r="J39" i="4"/>
  <c r="J29" i="4"/>
  <c r="J30" i="4"/>
  <c r="J31" i="4"/>
  <c r="J32" i="4"/>
  <c r="J33" i="4"/>
  <c r="J34" i="4"/>
  <c r="J35" i="4"/>
  <c r="J36" i="4"/>
  <c r="J37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E38" i="22"/>
  <c r="H38" i="4"/>
  <c r="E38" i="24"/>
  <c r="H39" i="4"/>
  <c r="E38" i="28"/>
  <c r="H29" i="4"/>
  <c r="E38" i="30"/>
  <c r="H30" i="4"/>
  <c r="E38" i="32"/>
  <c r="H31" i="4"/>
  <c r="E38" i="31"/>
  <c r="H32" i="4"/>
  <c r="E38" i="33"/>
  <c r="H33" i="4"/>
  <c r="E38" i="34"/>
  <c r="H34" i="4"/>
  <c r="E38" i="29"/>
  <c r="H35" i="4"/>
  <c r="E38" i="43"/>
  <c r="H36" i="4"/>
  <c r="E38" i="41"/>
  <c r="H37" i="4"/>
  <c r="E38" i="39"/>
  <c r="H43" i="4"/>
  <c r="E38" i="38"/>
  <c r="H44" i="4"/>
  <c r="E38" i="37"/>
  <c r="H45" i="4"/>
  <c r="E38" i="36"/>
  <c r="H46" i="4"/>
  <c r="E38" i="46"/>
  <c r="H47" i="4"/>
  <c r="E38" i="54"/>
  <c r="H48" i="4"/>
  <c r="E38" i="52"/>
  <c r="H49" i="4"/>
  <c r="E38" i="55"/>
  <c r="H50" i="4"/>
  <c r="E38" i="56"/>
  <c r="H51" i="4"/>
  <c r="E38" i="57"/>
  <c r="H52" i="4"/>
  <c r="E38" i="58"/>
  <c r="H53" i="4"/>
  <c r="E38" i="59"/>
  <c r="H54" i="4"/>
  <c r="E38" i="51"/>
  <c r="H55" i="4"/>
  <c r="D38" i="22"/>
  <c r="G38" i="4"/>
  <c r="D38" i="24"/>
  <c r="G39" i="4"/>
  <c r="D38" i="28"/>
  <c r="G29" i="4"/>
  <c r="D38" i="30"/>
  <c r="G30" i="4"/>
  <c r="D38" i="32"/>
  <c r="G31" i="4"/>
  <c r="D38" i="31"/>
  <c r="G32" i="4"/>
  <c r="D38" i="33"/>
  <c r="G33" i="4"/>
  <c r="D38" i="34"/>
  <c r="G34" i="4"/>
  <c r="D38" i="29"/>
  <c r="G35" i="4"/>
  <c r="D38" i="43"/>
  <c r="G36" i="4"/>
  <c r="D38" i="41"/>
  <c r="G37" i="4"/>
  <c r="D38" i="39"/>
  <c r="G43" i="4"/>
  <c r="D38" i="38"/>
  <c r="G44" i="4"/>
  <c r="D38" i="37"/>
  <c r="G45" i="4"/>
  <c r="D38" i="36"/>
  <c r="G46" i="4"/>
  <c r="D38" i="46"/>
  <c r="G47" i="4"/>
  <c r="D38" i="54"/>
  <c r="G48" i="4"/>
  <c r="D38" i="52"/>
  <c r="G49" i="4"/>
  <c r="D38" i="55"/>
  <c r="G50" i="4"/>
  <c r="D38" i="56"/>
  <c r="G51" i="4"/>
  <c r="D38" i="57"/>
  <c r="G52" i="4"/>
  <c r="D38" i="58"/>
  <c r="G53" i="4"/>
  <c r="D38" i="59"/>
  <c r="G54" i="4"/>
  <c r="D38" i="51"/>
  <c r="G55" i="4"/>
  <c r="C38" i="5"/>
  <c r="F2" i="4"/>
  <c r="C38" i="8"/>
  <c r="F3" i="4"/>
  <c r="C38" i="40"/>
  <c r="F4" i="4"/>
  <c r="C38" i="10"/>
  <c r="F5" i="4"/>
  <c r="N2" i="4" s="1"/>
  <c r="C38" i="27"/>
  <c r="F6" i="4"/>
  <c r="C38" i="14"/>
  <c r="F7" i="4"/>
  <c r="C38" i="15"/>
  <c r="F8" i="4"/>
  <c r="C38" i="16"/>
  <c r="F9" i="4"/>
  <c r="C38" i="26"/>
  <c r="F40" i="4"/>
  <c r="C38" i="18"/>
  <c r="F11" i="4"/>
  <c r="C38" i="21"/>
  <c r="F12" i="4"/>
  <c r="C38" i="20"/>
  <c r="F14" i="4"/>
  <c r="C38" i="11"/>
  <c r="F15" i="4"/>
  <c r="C38" i="44"/>
  <c r="F13" i="4"/>
  <c r="C38" i="25"/>
  <c r="F17" i="4"/>
  <c r="C38" i="19"/>
  <c r="F18" i="4"/>
  <c r="C38" i="12"/>
  <c r="F19" i="4"/>
  <c r="C38" i="7"/>
  <c r="F20" i="4"/>
  <c r="C38" i="13"/>
  <c r="F21" i="4"/>
  <c r="C38" i="47"/>
  <c r="F22" i="4"/>
  <c r="C38" i="23"/>
  <c r="F23" i="4"/>
  <c r="C38" i="9"/>
  <c r="F41" i="4"/>
  <c r="C38" i="17"/>
  <c r="F10" i="4"/>
  <c r="C38" i="22"/>
  <c r="F38" i="4"/>
  <c r="C38" i="24"/>
  <c r="F39" i="4"/>
  <c r="C38" i="45"/>
  <c r="F25" i="4"/>
  <c r="C38" i="48"/>
  <c r="F24" i="4"/>
  <c r="C38" i="50"/>
  <c r="F16" i="4"/>
  <c r="C38" i="28"/>
  <c r="F29" i="4"/>
  <c r="C38" i="30"/>
  <c r="F30" i="4"/>
  <c r="C38" i="32"/>
  <c r="F31" i="4"/>
  <c r="C38" i="31"/>
  <c r="F32" i="4"/>
  <c r="C38" i="33"/>
  <c r="F33" i="4"/>
  <c r="C38" i="34"/>
  <c r="F34" i="4"/>
  <c r="C38" i="29"/>
  <c r="F35" i="4"/>
  <c r="C38" i="43"/>
  <c r="F36" i="4"/>
  <c r="C38" i="41"/>
  <c r="F37" i="4"/>
  <c r="C38" i="39"/>
  <c r="F43" i="4"/>
  <c r="C38" i="38"/>
  <c r="F44" i="4"/>
  <c r="C38" i="37"/>
  <c r="F45" i="4"/>
  <c r="C38" i="36"/>
  <c r="F46" i="4"/>
  <c r="C38" i="46"/>
  <c r="F47" i="4"/>
  <c r="C38" i="54"/>
  <c r="F48" i="4"/>
  <c r="C38" i="52"/>
  <c r="F49" i="4"/>
  <c r="C38" i="55"/>
  <c r="F50" i="4"/>
  <c r="C38" i="56"/>
  <c r="F51" i="4"/>
  <c r="C38" i="57"/>
  <c r="F52" i="4"/>
  <c r="C38" i="58"/>
  <c r="F53" i="4"/>
  <c r="C38" i="59"/>
  <c r="F54" i="4"/>
  <c r="C38" i="51"/>
  <c r="F55" i="4"/>
  <c r="B38" i="22"/>
  <c r="E38" i="4"/>
  <c r="B38" i="24"/>
  <c r="E39" i="4"/>
  <c r="B38" i="28"/>
  <c r="E29" i="4"/>
  <c r="B38" i="30"/>
  <c r="E30" i="4"/>
  <c r="B38" i="32"/>
  <c r="E31" i="4"/>
  <c r="B38" i="31"/>
  <c r="E32" i="4"/>
  <c r="B38" i="33"/>
  <c r="E33" i="4"/>
  <c r="B38" i="34"/>
  <c r="E34" i="4"/>
  <c r="B38" i="29"/>
  <c r="E35" i="4"/>
  <c r="B38" i="43"/>
  <c r="E36" i="4"/>
  <c r="B38" i="41"/>
  <c r="E37" i="4"/>
  <c r="B38" i="39"/>
  <c r="E43" i="4"/>
  <c r="B38" i="38"/>
  <c r="E44" i="4"/>
  <c r="B38" i="37"/>
  <c r="E45" i="4"/>
  <c r="B38" i="36"/>
  <c r="E46" i="4"/>
  <c r="B38" i="46"/>
  <c r="E47" i="4"/>
  <c r="B38" i="54"/>
  <c r="E48" i="4"/>
  <c r="B38" i="52"/>
  <c r="E49" i="4"/>
  <c r="B38" i="55"/>
  <c r="E50" i="4"/>
  <c r="B38" i="56"/>
  <c r="E51" i="4"/>
  <c r="B38" i="57"/>
  <c r="E52" i="4"/>
  <c r="B38" i="58"/>
  <c r="E53" i="4"/>
  <c r="B38" i="59"/>
  <c r="E54" i="4"/>
  <c r="B38" i="51"/>
  <c r="E55" i="4"/>
  <c r="F38" i="54"/>
  <c r="I48" i="4"/>
  <c r="F38" i="52"/>
  <c r="I49" i="4"/>
  <c r="F38" i="55"/>
  <c r="I50" i="4"/>
  <c r="F38" i="56"/>
  <c r="I51" i="4"/>
  <c r="F38" i="57"/>
  <c r="I52" i="4"/>
  <c r="F38" i="58"/>
  <c r="I53" i="4"/>
  <c r="F38" i="59"/>
  <c r="I54" i="4"/>
  <c r="F38" i="51"/>
  <c r="I55" i="4"/>
  <c r="AQ54" i="2"/>
  <c r="D48" i="4" s="1"/>
  <c r="AQ55" i="2"/>
  <c r="AQ56" i="2"/>
  <c r="D50" i="4" s="1"/>
  <c r="AR56" i="2"/>
  <c r="AO56" i="2" s="1"/>
  <c r="AS56" i="2"/>
  <c r="AQ57" i="2"/>
  <c r="D51" i="4" s="1"/>
  <c r="AQ58" i="2"/>
  <c r="D52" i="4" s="1"/>
  <c r="AQ59" i="2"/>
  <c r="D53" i="4" s="1"/>
  <c r="AQ60" i="2"/>
  <c r="AN60" i="2" s="1"/>
  <c r="AR60" i="2"/>
  <c r="AS60" i="2"/>
  <c r="AQ61" i="2"/>
  <c r="AR61" i="2"/>
  <c r="C40" i="49"/>
  <c r="B48" i="49"/>
  <c r="H11" i="49"/>
  <c r="G11" i="49"/>
  <c r="H60" i="49"/>
  <c r="G60" i="49"/>
  <c r="H56" i="49"/>
  <c r="G56" i="49"/>
  <c r="H50" i="49"/>
  <c r="G50" i="49"/>
  <c r="H44" i="49"/>
  <c r="G44" i="49"/>
  <c r="G33" i="49"/>
  <c r="H33" i="49"/>
  <c r="H24" i="49"/>
  <c r="H7" i="49"/>
  <c r="H17" i="49"/>
  <c r="G24" i="49"/>
  <c r="G17" i="49"/>
  <c r="G7" i="49"/>
  <c r="AN24" i="2"/>
  <c r="AR59" i="2"/>
  <c r="AV59" i="2" s="1"/>
  <c r="AS59" i="2"/>
  <c r="AR58" i="2"/>
  <c r="AS58" i="2"/>
  <c r="AS57" i="2"/>
  <c r="AR57" i="2"/>
  <c r="N8" i="3"/>
  <c r="I30" i="2"/>
  <c r="I66" i="2" s="1"/>
  <c r="I64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E64" i="2"/>
  <c r="F64" i="2"/>
  <c r="J64" i="2"/>
  <c r="L64" i="2"/>
  <c r="O64" i="2"/>
  <c r="Q64" i="2"/>
  <c r="C63" i="2"/>
  <c r="AS61" i="2"/>
  <c r="AR55" i="2"/>
  <c r="AS55" i="2"/>
  <c r="AR54" i="2"/>
  <c r="AS54" i="2"/>
  <c r="Q73" i="2"/>
  <c r="Q78" i="2"/>
  <c r="Q30" i="2"/>
  <c r="AN22" i="2"/>
  <c r="AN27" i="2"/>
  <c r="F38" i="41"/>
  <c r="I37" i="4"/>
  <c r="F38" i="43"/>
  <c r="I36" i="4"/>
  <c r="F38" i="22"/>
  <c r="I38" i="4"/>
  <c r="F38" i="24"/>
  <c r="I39" i="4"/>
  <c r="E78" i="2"/>
  <c r="F78" i="2"/>
  <c r="I78" i="2"/>
  <c r="J78" i="2"/>
  <c r="L78" i="2"/>
  <c r="O78" i="2"/>
  <c r="J38" i="3"/>
  <c r="E73" i="2"/>
  <c r="F73" i="2"/>
  <c r="I73" i="2"/>
  <c r="J73" i="2"/>
  <c r="L73" i="2"/>
  <c r="O73" i="2"/>
  <c r="AQ53" i="2"/>
  <c r="D47" i="4" s="1"/>
  <c r="AR53" i="2"/>
  <c r="AS53" i="2"/>
  <c r="F38" i="46"/>
  <c r="I47" i="4"/>
  <c r="O29" i="2"/>
  <c r="O30" i="2"/>
  <c r="O66" i="2" s="1"/>
  <c r="AQ39" i="2"/>
  <c r="D36" i="4" s="1"/>
  <c r="AR39" i="2"/>
  <c r="AS39" i="2"/>
  <c r="AN39" i="2"/>
  <c r="AN13" i="2"/>
  <c r="AN25" i="2"/>
  <c r="E29" i="2"/>
  <c r="E65" i="2" s="1"/>
  <c r="F29" i="2"/>
  <c r="F65" i="2" s="1"/>
  <c r="I29" i="2"/>
  <c r="J29" i="2"/>
  <c r="L29" i="2"/>
  <c r="AN41" i="2"/>
  <c r="E30" i="2"/>
  <c r="F30" i="2"/>
  <c r="F66" i="2" s="1"/>
  <c r="J30" i="2"/>
  <c r="J66" i="2" s="1"/>
  <c r="L30" i="2"/>
  <c r="L66" i="2" s="1"/>
  <c r="AS40" i="2"/>
  <c r="AR40" i="2"/>
  <c r="AQ40" i="2"/>
  <c r="AN40" i="2"/>
  <c r="Q26" i="3"/>
  <c r="Q47" i="3"/>
  <c r="N29" i="3"/>
  <c r="N33" i="3"/>
  <c r="N36" i="3"/>
  <c r="Q23" i="3"/>
  <c r="N7" i="3"/>
  <c r="N16" i="3"/>
  <c r="N35" i="3"/>
  <c r="O36" i="3"/>
  <c r="O35" i="3"/>
  <c r="AN5" i="2"/>
  <c r="F38" i="39"/>
  <c r="I43" i="4"/>
  <c r="F38" i="38"/>
  <c r="I44" i="4"/>
  <c r="F38" i="37"/>
  <c r="I45" i="4"/>
  <c r="F38" i="36"/>
  <c r="I46" i="4"/>
  <c r="F38" i="30"/>
  <c r="I30" i="4"/>
  <c r="F38" i="32"/>
  <c r="I31" i="4"/>
  <c r="F38" i="31"/>
  <c r="I32" i="4"/>
  <c r="F38" i="33"/>
  <c r="I33" i="4"/>
  <c r="F38" i="34"/>
  <c r="I34" i="4"/>
  <c r="F38" i="29"/>
  <c r="I35" i="4"/>
  <c r="F38" i="28"/>
  <c r="I29" i="4"/>
  <c r="AQ41" i="2"/>
  <c r="D38" i="4" s="1"/>
  <c r="AR41" i="2"/>
  <c r="AS41" i="2"/>
  <c r="AN3" i="2"/>
  <c r="AN44" i="2"/>
  <c r="AN4" i="2"/>
  <c r="AN15" i="2"/>
  <c r="AN19" i="2"/>
  <c r="AN7" i="2"/>
  <c r="AN8" i="2"/>
  <c r="AN9" i="2"/>
  <c r="AN10" i="2"/>
  <c r="AN11" i="2"/>
  <c r="AN18" i="2"/>
  <c r="AN14" i="2"/>
  <c r="AN12" i="2"/>
  <c r="AN23" i="2"/>
  <c r="AN17" i="2"/>
  <c r="AN43" i="2"/>
  <c r="AN6" i="2"/>
  <c r="AN20" i="2"/>
  <c r="AN21" i="2"/>
  <c r="AS52" i="2"/>
  <c r="AW52" i="2" s="1"/>
  <c r="AR52" i="2"/>
  <c r="AV52" i="2" s="1"/>
  <c r="AQ52" i="2"/>
  <c r="D46" i="4" s="1"/>
  <c r="AN33" i="2"/>
  <c r="AN34" i="2"/>
  <c r="AN49" i="2"/>
  <c r="AN50" i="2"/>
  <c r="AN32" i="2"/>
  <c r="AN2" i="2"/>
  <c r="AN36" i="2"/>
  <c r="AN35" i="2"/>
  <c r="AN37" i="2"/>
  <c r="AN38" i="2"/>
  <c r="AQ33" i="2"/>
  <c r="D30" i="4" s="1"/>
  <c r="AR33" i="2"/>
  <c r="AS33" i="2"/>
  <c r="AQ34" i="2"/>
  <c r="D31" i="4" s="1"/>
  <c r="AR34" i="2"/>
  <c r="AS34" i="2"/>
  <c r="AQ49" i="2"/>
  <c r="AU49" i="2" s="1"/>
  <c r="AR49" i="2"/>
  <c r="AS49" i="2"/>
  <c r="AQ50" i="2"/>
  <c r="D44" i="4" s="1"/>
  <c r="AR50" i="2"/>
  <c r="AS50" i="2"/>
  <c r="AQ51" i="2"/>
  <c r="AU51" i="2" s="1"/>
  <c r="AR51" i="2"/>
  <c r="AS51" i="2"/>
  <c r="AQ32" i="2"/>
  <c r="D29" i="4" s="1"/>
  <c r="AQ36" i="2"/>
  <c r="D33" i="4"/>
  <c r="AR36" i="2"/>
  <c r="AS36" i="2"/>
  <c r="AO36" i="2" s="1"/>
  <c r="AR35" i="2"/>
  <c r="AS35" i="2"/>
  <c r="AW35" i="2" s="1"/>
  <c r="AQ37" i="2"/>
  <c r="D34" i="4" s="1"/>
  <c r="AR37" i="2"/>
  <c r="AS37" i="2"/>
  <c r="AQ38" i="2"/>
  <c r="AO38" i="2" s="1"/>
  <c r="AW38" i="2" s="1"/>
  <c r="AR38" i="2"/>
  <c r="AV38" i="2" s="1"/>
  <c r="AS38" i="2"/>
  <c r="AS32" i="2"/>
  <c r="AR32" i="2"/>
  <c r="E39" i="1"/>
  <c r="G39" i="1"/>
  <c r="G42" i="1" s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H46" i="1" s="1"/>
  <c r="J19" i="1"/>
  <c r="J2" i="1"/>
  <c r="J3" i="1"/>
  <c r="J6" i="1"/>
  <c r="J7" i="1"/>
  <c r="J9" i="1"/>
  <c r="J10" i="1"/>
  <c r="J11" i="1"/>
  <c r="J12" i="1"/>
  <c r="J13" i="1"/>
  <c r="J14" i="1"/>
  <c r="J15" i="1"/>
  <c r="J16" i="1"/>
  <c r="J17" i="1"/>
  <c r="J18" i="1"/>
  <c r="D37" i="4"/>
  <c r="C42" i="49"/>
  <c r="B43" i="49"/>
  <c r="C53" i="49"/>
  <c r="C44" i="49"/>
  <c r="B45" i="49"/>
  <c r="B49" i="49"/>
  <c r="B41" i="49"/>
  <c r="C60" i="49"/>
  <c r="B51" i="49"/>
  <c r="B55" i="49"/>
  <c r="C57" i="49"/>
  <c r="C62" i="49"/>
  <c r="AO17" i="2"/>
  <c r="AW17" i="2" s="1"/>
  <c r="T4" i="62"/>
  <c r="K43" i="62"/>
  <c r="AD51" i="62"/>
  <c r="AC51" i="62"/>
  <c r="T31" i="62"/>
  <c r="K41" i="62"/>
  <c r="AH6" i="62"/>
  <c r="AI11" i="62"/>
  <c r="AN57" i="2"/>
  <c r="T5" i="62"/>
  <c r="I65" i="2"/>
  <c r="P65" i="2"/>
  <c r="C15" i="3" s="1"/>
  <c r="T19" i="62"/>
  <c r="AN54" i="2"/>
  <c r="K25" i="62"/>
  <c r="O65" i="2"/>
  <c r="T17" i="62"/>
  <c r="AO52" i="2"/>
  <c r="AU52" i="2" s="1"/>
  <c r="M65" i="2"/>
  <c r="C12" i="3"/>
  <c r="G65" i="2"/>
  <c r="C6" i="3" s="1"/>
  <c r="K65" i="2"/>
  <c r="C10" i="3" s="1"/>
  <c r="T2" i="62"/>
  <c r="AO59" i="2"/>
  <c r="AW59" i="2" s="1"/>
  <c r="AN58" i="2"/>
  <c r="AN51" i="2"/>
  <c r="Q65" i="2"/>
  <c r="AA65" i="2"/>
  <c r="C26" i="3" s="1"/>
  <c r="B5" i="62"/>
  <c r="K9" i="62"/>
  <c r="E66" i="2"/>
  <c r="AI65" i="2"/>
  <c r="C34" i="3" s="1"/>
  <c r="J65" i="2"/>
  <c r="H65" i="2"/>
  <c r="C7" i="3"/>
  <c r="N65" i="2"/>
  <c r="C13" i="3" s="1"/>
  <c r="AB65" i="2"/>
  <c r="C27" i="3" s="1"/>
  <c r="Z65" i="2"/>
  <c r="C25" i="3" s="1"/>
  <c r="AC65" i="2"/>
  <c r="C28" i="3"/>
  <c r="AO33" i="2"/>
  <c r="AW33" i="2"/>
  <c r="AJ65" i="2"/>
  <c r="C35" i="3" s="1"/>
  <c r="S65" i="2"/>
  <c r="C18" i="3" s="1"/>
  <c r="T3" i="62"/>
  <c r="AO34" i="2"/>
  <c r="AW34" i="2" s="1"/>
  <c r="D2" i="4"/>
  <c r="AO39" i="2"/>
  <c r="AV39" i="2" s="1"/>
  <c r="AN53" i="2"/>
  <c r="AO55" i="2"/>
  <c r="AV55" i="2" s="1"/>
  <c r="X65" i="2"/>
  <c r="C23" i="3" s="1"/>
  <c r="B26" i="62"/>
  <c r="K17" i="62"/>
  <c r="AO49" i="2"/>
  <c r="AV49" i="2"/>
  <c r="AO58" i="2"/>
  <c r="AU58" i="2" s="1"/>
  <c r="D35" i="4"/>
  <c r="W65" i="2"/>
  <c r="C22" i="3"/>
  <c r="AE65" i="2"/>
  <c r="C30" i="3" s="1"/>
  <c r="K7" i="62"/>
  <c r="T26" i="62"/>
  <c r="AO42" i="2"/>
  <c r="AV42" i="2" s="1"/>
  <c r="Q66" i="2"/>
  <c r="L65" i="2"/>
  <c r="AN61" i="2"/>
  <c r="AO61" i="2"/>
  <c r="AV61" i="2" s="1"/>
  <c r="D32" i="4"/>
  <c r="AO35" i="2"/>
  <c r="AU35" i="2" s="1"/>
  <c r="AO60" i="2"/>
  <c r="AW60" i="2" s="1"/>
  <c r="AH3" i="62"/>
  <c r="AJ10" i="62"/>
  <c r="T11" i="62"/>
  <c r="AH20" i="62"/>
  <c r="B15" i="62"/>
  <c r="AI27" i="62"/>
  <c r="AH18" i="62"/>
  <c r="B16" i="62"/>
  <c r="AI15" i="62"/>
  <c r="K20" i="62"/>
  <c r="AO44" i="2"/>
  <c r="AU44" i="2" s="1"/>
  <c r="D49" i="4"/>
  <c r="AN55" i="2"/>
  <c r="AH2" i="62"/>
  <c r="AJ16" i="62"/>
  <c r="AO43" i="2"/>
  <c r="AV43" i="2"/>
  <c r="D55" i="4"/>
  <c r="AO53" i="2"/>
  <c r="AV53" i="2" s="1"/>
  <c r="AU53" i="2"/>
  <c r="AO51" i="2"/>
  <c r="AO40" i="2"/>
  <c r="AV40" i="2" s="1"/>
  <c r="T22" i="62"/>
  <c r="D40" i="4"/>
  <c r="B20" i="62"/>
  <c r="B10" i="62"/>
  <c r="AH16" i="62"/>
  <c r="B18" i="62"/>
  <c r="AH25" i="62"/>
  <c r="B3" i="62"/>
  <c r="B24" i="62"/>
  <c r="K12" i="62"/>
  <c r="AH13" i="62"/>
  <c r="AV33" i="2"/>
  <c r="AW49" i="2"/>
  <c r="AU59" i="2"/>
  <c r="AU39" i="2"/>
  <c r="AW39" i="2"/>
  <c r="AU40" i="2"/>
  <c r="AW53" i="2"/>
  <c r="AW40" i="2"/>
  <c r="AW44" i="2"/>
  <c r="AU60" i="2"/>
  <c r="AW61" i="2"/>
  <c r="AW43" i="2"/>
  <c r="AU43" i="2"/>
  <c r="L21" i="3"/>
  <c r="AO21" i="2"/>
  <c r="AW21" i="2" s="1"/>
  <c r="AH24" i="62"/>
  <c r="T15" i="62"/>
  <c r="B19" i="62"/>
  <c r="AJ5" i="62"/>
  <c r="K14" i="62"/>
  <c r="B22" i="62"/>
  <c r="T25" i="62"/>
  <c r="B7" i="62"/>
  <c r="B13" i="62"/>
  <c r="AH23" i="62"/>
  <c r="AH14" i="62"/>
  <c r="K8" i="62"/>
  <c r="AO5" i="2"/>
  <c r="AO14" i="2"/>
  <c r="AU14" i="2" s="1"/>
  <c r="D15" i="4"/>
  <c r="AH11" i="62"/>
  <c r="AO20" i="2"/>
  <c r="AV20" i="2" s="1"/>
  <c r="K24" i="62"/>
  <c r="AI9" i="62"/>
  <c r="AH26" i="62"/>
  <c r="T21" i="62"/>
  <c r="K3" i="62"/>
  <c r="AO19" i="2"/>
  <c r="AW19" i="2" s="1"/>
  <c r="K26" i="62"/>
  <c r="K5" i="62"/>
  <c r="B17" i="62"/>
  <c r="AO25" i="2"/>
  <c r="AW25" i="2" s="1"/>
  <c r="AV25" i="2"/>
  <c r="AO7" i="2"/>
  <c r="AV7" i="2" s="1"/>
  <c r="AW7" i="2"/>
  <c r="B6" i="62"/>
  <c r="B9" i="62"/>
  <c r="B2" i="62"/>
  <c r="T18" i="62"/>
  <c r="T24" i="62"/>
  <c r="AO18" i="2"/>
  <c r="D22" i="4"/>
  <c r="D16" i="4"/>
  <c r="D10" i="4"/>
  <c r="K16" i="62"/>
  <c r="AO23" i="2"/>
  <c r="AH10" i="62"/>
  <c r="AO22" i="2"/>
  <c r="AW22" i="2" s="1"/>
  <c r="T20" i="62"/>
  <c r="D21" i="4"/>
  <c r="K21" i="62"/>
  <c r="AJ19" i="62"/>
  <c r="T9" i="62"/>
  <c r="AU18" i="2"/>
  <c r="AV18" i="2"/>
  <c r="AH28" i="62"/>
  <c r="AW18" i="2"/>
  <c r="AH27" i="62"/>
  <c r="B4" i="62"/>
  <c r="AO16" i="2"/>
  <c r="AU16" i="2" s="1"/>
  <c r="AW16" i="2"/>
  <c r="K11" i="62"/>
  <c r="AO15" i="2"/>
  <c r="AU15" i="2" s="1"/>
  <c r="T10" i="62"/>
  <c r="K10" i="62"/>
  <c r="AI8" i="62"/>
  <c r="AO11" i="2"/>
  <c r="AW11" i="2" s="1"/>
  <c r="AJ17" i="62"/>
  <c r="B14" i="62"/>
  <c r="AH17" i="62"/>
  <c r="AO10" i="2"/>
  <c r="AW10" i="2" s="1"/>
  <c r="AJ15" i="62"/>
  <c r="B21" i="62"/>
  <c r="D8" i="4"/>
  <c r="AO8" i="2"/>
  <c r="AV8" i="2" s="1"/>
  <c r="AU8" i="2"/>
  <c r="AU7" i="2"/>
  <c r="B23" i="62"/>
  <c r="K15" i="62"/>
  <c r="AO6" i="2"/>
  <c r="AW6" i="2" s="1"/>
  <c r="AI24" i="62"/>
  <c r="AH7" i="62"/>
  <c r="T14" i="62"/>
  <c r="K13" i="62"/>
  <c r="AO4" i="2"/>
  <c r="AV4" i="2" s="1"/>
  <c r="AO3" i="2"/>
  <c r="AV3" i="2" s="1"/>
  <c r="T8" i="62"/>
  <c r="AU3" i="2"/>
  <c r="K23" i="62"/>
  <c r="B12" i="62"/>
  <c r="AH12" i="62"/>
  <c r="AU19" i="2"/>
  <c r="AU5" i="2"/>
  <c r="AW5" i="2"/>
  <c r="AU20" i="2"/>
  <c r="AV19" i="2"/>
  <c r="AW14" i="2"/>
  <c r="AV5" i="2"/>
  <c r="AU11" i="2"/>
  <c r="AU23" i="2"/>
  <c r="AW23" i="2"/>
  <c r="L2" i="4"/>
  <c r="AV23" i="2"/>
  <c r="AV22" i="2"/>
  <c r="AV16" i="2"/>
  <c r="AW15" i="2"/>
  <c r="AU10" i="2"/>
  <c r="AV10" i="2"/>
  <c r="AW8" i="2"/>
  <c r="AU6" i="2"/>
  <c r="AW3" i="2"/>
  <c r="T12" i="62" l="1"/>
  <c r="AO27" i="2"/>
  <c r="K2" i="62"/>
  <c r="AL65" i="2"/>
  <c r="C37" i="3" s="1"/>
  <c r="C65" i="2"/>
  <c r="C2" i="3" s="1"/>
  <c r="C38" i="3" s="1"/>
  <c r="Z66" i="2"/>
  <c r="D25" i="3" s="1"/>
  <c r="E25" i="3" s="1"/>
  <c r="H25" i="3" s="1"/>
  <c r="K25" i="3" s="1"/>
  <c r="L25" i="3" s="1"/>
  <c r="AD66" i="2"/>
  <c r="D29" i="3" s="1"/>
  <c r="E29" i="3" s="1"/>
  <c r="AH66" i="2"/>
  <c r="D33" i="3" s="1"/>
  <c r="E33" i="3" s="1"/>
  <c r="H33" i="3" s="1"/>
  <c r="K33" i="3" s="1"/>
  <c r="L33" i="3" s="1"/>
  <c r="AL66" i="2"/>
  <c r="D37" i="3" s="1"/>
  <c r="E37" i="3" s="1"/>
  <c r="H37" i="3" s="1"/>
  <c r="K37" i="3" s="1"/>
  <c r="L37" i="3" s="1"/>
  <c r="AV12" i="2"/>
  <c r="AU12" i="2"/>
  <c r="AW12" i="2"/>
  <c r="AV51" i="2"/>
  <c r="AU2" i="2"/>
  <c r="AV2" i="2"/>
  <c r="G38" i="3"/>
  <c r="AU13" i="2"/>
  <c r="AW13" i="2"/>
  <c r="AV13" i="2"/>
  <c r="E19" i="3"/>
  <c r="H19" i="3" s="1"/>
  <c r="K19" i="3" s="1"/>
  <c r="L19" i="3" s="1"/>
  <c r="N43" i="3" s="1"/>
  <c r="N47" i="3" s="1"/>
  <c r="AW32" i="2"/>
  <c r="E2" i="3"/>
  <c r="AU56" i="2"/>
  <c r="AW56" i="2"/>
  <c r="AU24" i="2"/>
  <c r="AV24" i="2"/>
  <c r="AW24" i="2"/>
  <c r="I15" i="3"/>
  <c r="I38" i="3" s="1"/>
  <c r="K15" i="3"/>
  <c r="L15" i="3" s="1"/>
  <c r="H29" i="3"/>
  <c r="K29" i="3" s="1"/>
  <c r="L29" i="3" s="1"/>
  <c r="AV56" i="2"/>
  <c r="F38" i="3"/>
  <c r="AV36" i="2"/>
  <c r="AW36" i="2"/>
  <c r="AU36" i="2"/>
  <c r="AW51" i="2"/>
  <c r="H23" i="3"/>
  <c r="K23" i="3" s="1"/>
  <c r="L23" i="3" s="1"/>
  <c r="AV15" i="2"/>
  <c r="AV11" i="2"/>
  <c r="AV21" i="2"/>
  <c r="AV60" i="2"/>
  <c r="AW42" i="2"/>
  <c r="AW55" i="2"/>
  <c r="AU33" i="2"/>
  <c r="D43" i="4"/>
  <c r="AJ21" i="62"/>
  <c r="AJ6" i="62"/>
  <c r="AH8" i="62"/>
  <c r="AI17" i="62"/>
  <c r="D25" i="4"/>
  <c r="AH9" i="62"/>
  <c r="D17" i="4"/>
  <c r="D13" i="4"/>
  <c r="D9" i="4"/>
  <c r="D4" i="4"/>
  <c r="AV44" i="2"/>
  <c r="AN56" i="2"/>
  <c r="D45" i="4"/>
  <c r="AO37" i="2"/>
  <c r="AO50" i="2"/>
  <c r="AN59" i="2"/>
  <c r="AI18" i="62"/>
  <c r="AU42" i="2"/>
  <c r="AV35" i="2"/>
  <c r="AW58" i="2"/>
  <c r="AW4" i="2"/>
  <c r="AU9" i="2"/>
  <c r="AV14" i="2"/>
  <c r="AU34" i="2"/>
  <c r="AU4" i="2"/>
  <c r="AO9" i="2"/>
  <c r="AV34" i="2"/>
  <c r="AU55" i="2"/>
  <c r="AO54" i="2"/>
  <c r="AW54" i="2" s="1"/>
  <c r="AO41" i="2"/>
  <c r="D54" i="4"/>
  <c r="AU38" i="2"/>
  <c r="AO32" i="2"/>
  <c r="AV32" i="2" s="1"/>
  <c r="D26" i="4"/>
  <c r="AW20" i="2"/>
  <c r="AV17" i="2"/>
  <c r="AW2" i="2"/>
  <c r="AU61" i="2"/>
  <c r="AV58" i="2"/>
  <c r="AN52" i="2"/>
  <c r="AO57" i="2"/>
  <c r="AV6" i="2"/>
  <c r="AU22" i="2"/>
  <c r="T7" i="62"/>
  <c r="AU41" i="2"/>
  <c r="K19" i="62"/>
  <c r="E42" i="1"/>
  <c r="H47" i="1"/>
  <c r="H45" i="1"/>
  <c r="M2" i="4"/>
  <c r="Q2" i="4"/>
  <c r="K53" i="62"/>
  <c r="O2" i="4"/>
  <c r="B50" i="62"/>
  <c r="P2" i="4"/>
  <c r="I6" i="64"/>
  <c r="I4" i="64"/>
  <c r="I3" i="64"/>
  <c r="I5" i="64"/>
  <c r="I2" i="64"/>
  <c r="AV27" i="2" l="1"/>
  <c r="AW27" i="2"/>
  <c r="AU27" i="2"/>
  <c r="D38" i="3"/>
  <c r="AV37" i="2"/>
  <c r="AW37" i="2"/>
  <c r="AU32" i="2"/>
  <c r="AV9" i="2"/>
  <c r="AW9" i="2"/>
  <c r="AV57" i="2"/>
  <c r="AU57" i="2"/>
  <c r="AW57" i="2"/>
  <c r="AV41" i="2"/>
  <c r="AW41" i="2"/>
  <c r="AU37" i="2"/>
  <c r="AU54" i="2"/>
  <c r="AV54" i="2"/>
  <c r="AW50" i="2"/>
  <c r="AU50" i="2"/>
  <c r="AV50" i="2"/>
  <c r="E38" i="3"/>
  <c r="H2" i="3"/>
  <c r="I8" i="64"/>
  <c r="K2" i="3" l="1"/>
  <c r="H38" i="3"/>
  <c r="L2" i="3" l="1"/>
  <c r="L38" i="3" s="1"/>
  <c r="N37" i="3" s="1"/>
  <c r="N38" i="3" s="1"/>
  <c r="K38" i="3"/>
</calcChain>
</file>

<file path=xl/sharedStrings.xml><?xml version="1.0" encoding="utf-8"?>
<sst xmlns="http://schemas.openxmlformats.org/spreadsheetml/2006/main" count="1630" uniqueCount="354">
  <si>
    <t>✅✅ *LISTA ARCOS* ✅✅</t>
  </si>
  <si>
    <t>Produto</t>
  </si>
  <si>
    <t>Kg</t>
  </si>
  <si>
    <t>Preço Kg</t>
  </si>
  <si>
    <t>Total</t>
  </si>
  <si>
    <t>⚽️01 - Gregory 🆓</t>
  </si>
  <si>
    <t>Pernil</t>
  </si>
  <si>
    <t>⚽14 - João Lucas 💵 💵</t>
  </si>
  <si>
    <t>OK</t>
  </si>
  <si>
    <t>Asa</t>
  </si>
  <si>
    <t>⚽13 - Wander Júnior 💵 💵</t>
  </si>
  <si>
    <t>Alcatra</t>
  </si>
  <si>
    <t>⚽️04 - Rangel</t>
  </si>
  <si>
    <t>Linguiça</t>
  </si>
  <si>
    <t>⚽21 - Junin 💵</t>
  </si>
  <si>
    <t>Toucinho</t>
  </si>
  <si>
    <t>⚽05 - Gordo 💵 💵</t>
  </si>
  <si>
    <t>⚽️08 - Mateus 🍅 💵 💵</t>
  </si>
  <si>
    <t>⚽20 - Vitex </t>
  </si>
  <si>
    <t>⚽10 - Zima</t>
  </si>
  <si>
    <t>Carvão</t>
  </si>
  <si>
    <t>⚽17 - Lucas 💵 💵</t>
  </si>
  <si>
    <t>⚽19 - Silvio Jr</t>
  </si>
  <si>
    <t xml:space="preserve">⚽️03 - Eliseu 💵 </t>
  </si>
  <si>
    <t>⚽️01 - Gustavo 💵 💵</t>
  </si>
  <si>
    <t>Copo 100U</t>
  </si>
  <si>
    <t>⚽️05 - Vitim 💵 💵</t>
  </si>
  <si>
    <t>Colher 50U</t>
  </si>
  <si>
    <t>⚽️02 - Wagner 💵 💵</t>
  </si>
  <si>
    <t>Prato 10U</t>
  </si>
  <si>
    <t>⚽07 - Charles 💵 💵</t>
  </si>
  <si>
    <t>✅✅ *LISTA REAL LESTE* ✅✅</t>
  </si>
  <si>
    <t>⚽️12 - Thiago</t>
  </si>
  <si>
    <t>Parmessão 100g</t>
  </si>
  <si>
    <t>⚽02 - Lec 💵 💵</t>
  </si>
  <si>
    <t>Mussarela</t>
  </si>
  <si>
    <t>⚽03 - Lincoln 💵</t>
  </si>
  <si>
    <t>Maionesse 500g</t>
  </si>
  <si>
    <t xml:space="preserve">⚽️04 - Alex 💵 💵 </t>
  </si>
  <si>
    <t>Pão</t>
  </si>
  <si>
    <t>⚽06 - Cleyton 💵</t>
  </si>
  <si>
    <t>⚽05 - Wendell 💵</t>
  </si>
  <si>
    <t>⚽08 - Geovanni 💵 💵</t>
  </si>
  <si>
    <t>⚽️10 - Leozin 💵 💵</t>
  </si>
  <si>
    <t>Arroz 2kg</t>
  </si>
  <si>
    <t>⚽️07 - Arthur</t>
  </si>
  <si>
    <t>Farofa 500g</t>
  </si>
  <si>
    <t>⚽11 - Matheus A. 💵 💵</t>
  </si>
  <si>
    <t>Vinagre</t>
  </si>
  <si>
    <t>⚽09 - Kláiver 💵</t>
  </si>
  <si>
    <t>Tomate</t>
  </si>
  <si>
    <t>⚽14 - Markin 💵 💵</t>
  </si>
  <si>
    <t>Cebola</t>
  </si>
  <si>
    <t>⚽️13 - Max 💵 💵</t>
  </si>
  <si>
    <t>Pimentão</t>
  </si>
  <si>
    <t>⚽️16 - Kainã 💵</t>
  </si>
  <si>
    <t xml:space="preserve">⚽️18 - Peter </t>
  </si>
  <si>
    <t>⚽️00 - David 💵 💵</t>
  </si>
  <si>
    <t>⚽️00 - Romolo 💵</t>
  </si>
  <si>
    <t>Chantily 500g</t>
  </si>
  <si>
    <t>Essencia 20ml</t>
  </si>
  <si>
    <t>Quantidades Arcos</t>
  </si>
  <si>
    <t>Quantidades Real Leste</t>
  </si>
  <si>
    <t>Leite Com</t>
  </si>
  <si>
    <t>Pessoas Campo</t>
  </si>
  <si>
    <t>Pessoas Churrasco</t>
  </si>
  <si>
    <t>Farinha</t>
  </si>
  <si>
    <t>Arrecadado Campo</t>
  </si>
  <si>
    <t>Arrecadado Churrasco</t>
  </si>
  <si>
    <t>Creme de leite</t>
  </si>
  <si>
    <t>Preta</t>
  </si>
  <si>
    <t>Valor Campo</t>
  </si>
  <si>
    <t>Valor Churrasco</t>
  </si>
  <si>
    <t>Vela</t>
  </si>
  <si>
    <t>Gordo</t>
  </si>
  <si>
    <t>Guardanapo</t>
  </si>
  <si>
    <t>Lucas</t>
  </si>
  <si>
    <t>Sobra Campo</t>
  </si>
  <si>
    <t>Sobra Churrasco</t>
  </si>
  <si>
    <t>Meu e Bruna</t>
  </si>
  <si>
    <t>Bolos</t>
  </si>
  <si>
    <t>Refri 3l</t>
  </si>
  <si>
    <t>Mae</t>
  </si>
  <si>
    <t>Thiago</t>
  </si>
  <si>
    <t>Brahma</t>
  </si>
  <si>
    <t>Total Sobrados</t>
  </si>
  <si>
    <t>ABC</t>
  </si>
  <si>
    <t>BH</t>
  </si>
  <si>
    <t>Cachaca 51</t>
  </si>
  <si>
    <t>Smart</t>
  </si>
  <si>
    <t>Beats</t>
  </si>
  <si>
    <t>Limao</t>
  </si>
  <si>
    <t>Campo</t>
  </si>
  <si>
    <t>Compras</t>
  </si>
  <si>
    <t>Banana</t>
  </si>
  <si>
    <t>Nubank</t>
  </si>
  <si>
    <t>Pênalti</t>
  </si>
  <si>
    <t>Falta Curta</t>
  </si>
  <si>
    <t>Falta Média</t>
  </si>
  <si>
    <t>Falta Longa</t>
  </si>
  <si>
    <t>Falta Cruzada</t>
  </si>
  <si>
    <t>Escanteio</t>
  </si>
  <si>
    <t>Zima</t>
  </si>
  <si>
    <t>Wendell</t>
  </si>
  <si>
    <t>Matheus A</t>
  </si>
  <si>
    <t>Lincoln</t>
  </si>
  <si>
    <t>Klaiver</t>
  </si>
  <si>
    <t>Mateus</t>
  </si>
  <si>
    <t xml:space="preserve">Lincoln </t>
  </si>
  <si>
    <t>Charles</t>
  </si>
  <si>
    <t>Gabriel</t>
  </si>
  <si>
    <t>ALEX</t>
  </si>
  <si>
    <t>CHARLES</t>
  </si>
  <si>
    <t>CLEYTON</t>
  </si>
  <si>
    <t>ELISEU</t>
  </si>
  <si>
    <t>ELSON</t>
  </si>
  <si>
    <t>FABIO</t>
  </si>
  <si>
    <t>GEOVANNI</t>
  </si>
  <si>
    <t>GORDO</t>
  </si>
  <si>
    <t>GREGORY</t>
  </si>
  <si>
    <t>JOÃO LUCAS</t>
  </si>
  <si>
    <t>JUNIN</t>
  </si>
  <si>
    <t>KERLON</t>
  </si>
  <si>
    <t>KLAIVER</t>
  </si>
  <si>
    <t>LEC</t>
  </si>
  <si>
    <t>LINCOLN</t>
  </si>
  <si>
    <t>LUCAS</t>
  </si>
  <si>
    <t>MARKIN</t>
  </si>
  <si>
    <t>MATEUS</t>
  </si>
  <si>
    <t>MATHEUS A.</t>
  </si>
  <si>
    <t>SILVIO JR</t>
  </si>
  <si>
    <t>THIAGO</t>
  </si>
  <si>
    <t>VICTOR</t>
  </si>
  <si>
    <t>WANDER</t>
  </si>
  <si>
    <t>WENDELL</t>
  </si>
  <si>
    <t>ZIMA</t>
  </si>
  <si>
    <t>NOME</t>
  </si>
  <si>
    <t>PRESENTE</t>
  </si>
  <si>
    <t>AUSENTE</t>
  </si>
  <si>
    <t>FALTA</t>
  </si>
  <si>
    <t>Nº</t>
  </si>
  <si>
    <t>FDS</t>
  </si>
  <si>
    <t>JOGOS</t>
  </si>
  <si>
    <t>% PRESENÇA</t>
  </si>
  <si>
    <t>% AUSENCIA</t>
  </si>
  <si>
    <t>% FALTA</t>
  </si>
  <si>
    <t>D. MAES</t>
  </si>
  <si>
    <t>SEM JOGO</t>
  </si>
  <si>
    <t>CANCELADO</t>
  </si>
  <si>
    <t>REUNIÃO STAFF</t>
  </si>
  <si>
    <t>NO GRUPO</t>
  </si>
  <si>
    <t>NO JOGO</t>
  </si>
  <si>
    <t>JONATHAS GARCIA</t>
  </si>
  <si>
    <t>SAIU</t>
  </si>
  <si>
    <t>ROMOLO</t>
  </si>
  <si>
    <t>CORTADO</t>
  </si>
  <si>
    <t>DAVID</t>
  </si>
  <si>
    <t>DIOGO</t>
  </si>
  <si>
    <t>MARCO TULIO</t>
  </si>
  <si>
    <t>BIEL</t>
  </si>
  <si>
    <t>FERNANDO</t>
  </si>
  <si>
    <t>JEFIN</t>
  </si>
  <si>
    <t>LUIZ</t>
  </si>
  <si>
    <t>ARTHUR</t>
  </si>
  <si>
    <t>RODRIGO</t>
  </si>
  <si>
    <t>GABRIEL</t>
  </si>
  <si>
    <t>DAVI</t>
  </si>
  <si>
    <t>SAMUEL</t>
  </si>
  <si>
    <t>CELIO</t>
  </si>
  <si>
    <t>MIGUEL</t>
  </si>
  <si>
    <t>SILLAS</t>
  </si>
  <si>
    <t>ITALO</t>
  </si>
  <si>
    <t>GUSTAVO</t>
  </si>
  <si>
    <t>WAGNER</t>
  </si>
  <si>
    <t>LEOZIN</t>
  </si>
  <si>
    <t>VITIN</t>
  </si>
  <si>
    <t>KAINÃ</t>
  </si>
  <si>
    <t>RANGEL</t>
  </si>
  <si>
    <t>MAX</t>
  </si>
  <si>
    <t>PETER</t>
  </si>
  <si>
    <t>CONVIDADOS</t>
  </si>
  <si>
    <t>TOTAL NO GRUPO</t>
  </si>
  <si>
    <t>TOTAL NO JOGO</t>
  </si>
  <si>
    <t>SEM PAGAR</t>
  </si>
  <si>
    <t>TOMATE</t>
  </si>
  <si>
    <t xml:space="preserve">ALEX </t>
  </si>
  <si>
    <t>PAGO MAS NÃO
FOI NO JOGO</t>
  </si>
  <si>
    <t>IDADE</t>
  </si>
  <si>
    <t>DATA N.</t>
  </si>
  <si>
    <t>NOME COMPLETO</t>
  </si>
  <si>
    <t>RG</t>
  </si>
  <si>
    <t>Fabio de Oliveira Coelho</t>
  </si>
  <si>
    <t>15 a 20 anos</t>
  </si>
  <si>
    <t>Kerlon Eduardo Mendes de Oliveira</t>
  </si>
  <si>
    <t>MG</t>
  </si>
  <si>
    <t>21 a 25 anos</t>
  </si>
  <si>
    <t>Matheus Aguilar Pego</t>
  </si>
  <si>
    <t>26 a 30 anos</t>
  </si>
  <si>
    <t xml:space="preserve">Wendell Santos Ribeiro </t>
  </si>
  <si>
    <t>31 a 35 anos</t>
  </si>
  <si>
    <t>Geovanni Pereira Rodrigues</t>
  </si>
  <si>
    <t>36 a 40 anos</t>
  </si>
  <si>
    <t>Marcus Vinicius Pereira Teodoro</t>
  </si>
  <si>
    <t>Thiago de Oliveira Coelho</t>
  </si>
  <si>
    <t>Kláiver Henrique Dias</t>
  </si>
  <si>
    <t>Lincoln Alves de Roma Freitas</t>
  </si>
  <si>
    <t>Edilson Junio Ferreira Sila</t>
  </si>
  <si>
    <t>Alec Santino Vieira de Araujo</t>
  </si>
  <si>
    <t>Mateus Filipi Pinheiro Araújo</t>
  </si>
  <si>
    <t>Victor Matheus de Paula Santos</t>
  </si>
  <si>
    <t>Lucas Vinicius Guimaraes Santos</t>
  </si>
  <si>
    <t>Edinardo Pinheiro Mendes</t>
  </si>
  <si>
    <t>João Lucas Moreira Meira</t>
  </si>
  <si>
    <t>Charles Henrique dos Reis</t>
  </si>
  <si>
    <t>Elson Matos de Sá</t>
  </si>
  <si>
    <t>Silvio Gonçalves Coelho Junior</t>
  </si>
  <si>
    <t>Wander José de Oliveira Junior</t>
  </si>
  <si>
    <t>Cleyton Junio Arcanjo Ferreira</t>
  </si>
  <si>
    <t>Eliseu Pinheiro Mendes</t>
  </si>
  <si>
    <t>Josimar Lopes Dias</t>
  </si>
  <si>
    <t>DATA</t>
  </si>
  <si>
    <t>HORAS</t>
  </si>
  <si>
    <t>JOGO</t>
  </si>
  <si>
    <t>CAMPO</t>
  </si>
  <si>
    <t>MANCHESTER</t>
  </si>
  <si>
    <t>X</t>
  </si>
  <si>
    <t>REAL LESTE</t>
  </si>
  <si>
    <t>CAMPINENSE</t>
  </si>
  <si>
    <t>OURO MINAS</t>
  </si>
  <si>
    <t>ESTRELADO</t>
  </si>
  <si>
    <t>DIA DAS MÃES</t>
  </si>
  <si>
    <t>LIMITADOS</t>
  </si>
  <si>
    <t>VESPER</t>
  </si>
  <si>
    <t>AMIGOS</t>
  </si>
  <si>
    <t>JOGO CANCELADO POR FALTA DE GENTE DO NOSSO TIME</t>
  </si>
  <si>
    <t>ACAIACA</t>
  </si>
  <si>
    <t>EXPRESSO</t>
  </si>
  <si>
    <t>TORRADO</t>
  </si>
  <si>
    <t>PONTE PRETA</t>
  </si>
  <si>
    <t>DRAGÕES</t>
  </si>
  <si>
    <t>ARCOS</t>
  </si>
  <si>
    <t>BALEIÃO</t>
  </si>
  <si>
    <t>MATHEU A.</t>
  </si>
  <si>
    <t>RESENHA</t>
  </si>
  <si>
    <t>SANTA LUZIA</t>
  </si>
  <si>
    <t>RESGATE</t>
  </si>
  <si>
    <t>PINGO DE OURO</t>
  </si>
  <si>
    <t>VERA CRUZ</t>
  </si>
  <si>
    <t>PINHÕES</t>
  </si>
  <si>
    <t>COPA</t>
  </si>
  <si>
    <t>BEIRA RIO</t>
  </si>
  <si>
    <t>VIRACOPO</t>
  </si>
  <si>
    <t>NUCLEAR</t>
  </si>
  <si>
    <t>HYLLUDIDUS</t>
  </si>
  <si>
    <t>TROPICAL TAPERA</t>
  </si>
  <si>
    <t>GOLS CONTRA</t>
  </si>
  <si>
    <t>GOLS PRO</t>
  </si>
  <si>
    <t>MEDIA DE GOLS POR JOGO</t>
  </si>
  <si>
    <t>NUMEROS DE JOGOS</t>
  </si>
  <si>
    <t>VITORIAS</t>
  </si>
  <si>
    <t>EMPATES</t>
  </si>
  <si>
    <t>DERROTAS</t>
  </si>
  <si>
    <t>NOME CAMPO</t>
  </si>
  <si>
    <t>Q. J. G.</t>
  </si>
  <si>
    <t>Q. J. L.</t>
  </si>
  <si>
    <t>Q. J. P.</t>
  </si>
  <si>
    <t>Q. J. A.</t>
  </si>
  <si>
    <t>Q. J. I.</t>
  </si>
  <si>
    <t>Q. J. PG.</t>
  </si>
  <si>
    <t>VALOR C.</t>
  </si>
  <si>
    <t>V. CAMPO</t>
  </si>
  <si>
    <t>VALOR A.</t>
  </si>
  <si>
    <t>VALOR TOTAL</t>
  </si>
  <si>
    <t>VALOR</t>
  </si>
  <si>
    <t>GANHOS</t>
  </si>
  <si>
    <t>CAMISA BRANCA TORCEDOR</t>
  </si>
  <si>
    <t>Eni</t>
  </si>
  <si>
    <t>Lucca (Zima)</t>
  </si>
  <si>
    <t>8 anos</t>
  </si>
  <si>
    <t>Marcia</t>
  </si>
  <si>
    <t>João (Zima)</t>
  </si>
  <si>
    <t>12 anos</t>
  </si>
  <si>
    <t>Colega Eni</t>
  </si>
  <si>
    <t>Chico</t>
  </si>
  <si>
    <t>P</t>
  </si>
  <si>
    <t>Winder</t>
  </si>
  <si>
    <t>Eddynho</t>
  </si>
  <si>
    <t>Joao Lucas</t>
  </si>
  <si>
    <t>Camisas Branca Torcedor</t>
  </si>
  <si>
    <t>Geovanni</t>
  </si>
  <si>
    <t>M</t>
  </si>
  <si>
    <t>Camisas J. (Thiago + Victor + Lucas + Charles)</t>
  </si>
  <si>
    <t>Wander</t>
  </si>
  <si>
    <t>G</t>
  </si>
  <si>
    <t>Fabio</t>
  </si>
  <si>
    <t>Paulinho</t>
  </si>
  <si>
    <t>Silvio Jr</t>
  </si>
  <si>
    <t>TOTAL</t>
  </si>
  <si>
    <t>DESPESAS</t>
  </si>
  <si>
    <t>Victor</t>
  </si>
  <si>
    <t>2 Coca-Cola</t>
  </si>
  <si>
    <t>Bola</t>
  </si>
  <si>
    <t>GG</t>
  </si>
  <si>
    <t>Bola + Bomba</t>
  </si>
  <si>
    <t>Luva Goleiro Treino Poker</t>
  </si>
  <si>
    <t>Tamanho</t>
  </si>
  <si>
    <t>Caneta Pilot</t>
  </si>
  <si>
    <t>Par Munhequeira</t>
  </si>
  <si>
    <t>UNIFORME 2025</t>
  </si>
  <si>
    <t>Mini Compressor Bomba</t>
  </si>
  <si>
    <t>Kit 22 Camisas + Shorts + Meião</t>
  </si>
  <si>
    <t>Camisas Branca</t>
  </si>
  <si>
    <t>Kit Charles</t>
  </si>
  <si>
    <t>Uber Camisas Branca</t>
  </si>
  <si>
    <t>Paula</t>
  </si>
  <si>
    <t>Uniforme 2025</t>
  </si>
  <si>
    <t>Kit 20 Garrafas</t>
  </si>
  <si>
    <t>Bracadeira Capitao</t>
  </si>
  <si>
    <t>Bandeira</t>
  </si>
  <si>
    <t>Bolsa</t>
  </si>
  <si>
    <t>Desconto</t>
  </si>
  <si>
    <t>DATA = DATA DO JOGO</t>
  </si>
  <si>
    <t>Q. J. I. = QUANTIDADE DE JOGADOR ISENTO</t>
  </si>
  <si>
    <t>CAIXINHA DA MANUTAÇÃO</t>
  </si>
  <si>
    <t>Short Silvio Jr</t>
  </si>
  <si>
    <t>NOME DO CAMPO = NOME DO CAMPO</t>
  </si>
  <si>
    <t>Q. J. PG. = QUANTIDADE DE JOGADOR PAGANTE</t>
  </si>
  <si>
    <t>Bruna</t>
  </si>
  <si>
    <t>Q. J. G. = QUANTIDADE DE JOGADOR NO GRUPO</t>
  </si>
  <si>
    <t>VALOR C. = VALOR COBRADO</t>
  </si>
  <si>
    <t>Dani</t>
  </si>
  <si>
    <t>Q. J. L. = QUANTIDADE DE JOGADOR NA LISTA</t>
  </si>
  <si>
    <t>VALOR DO CAMPO</t>
  </si>
  <si>
    <t>Q. J. P. = QUANTIDADE DE JOGADOR PRESENTE</t>
  </si>
  <si>
    <t>V. CAMPO = VALOR ARRECADADO</t>
  </si>
  <si>
    <t>Q. J. A. = QUANTIDADE DE JOGADOR AUSENTE</t>
  </si>
  <si>
    <t>VALOR TOTAL = VALOR TOTAL</t>
  </si>
  <si>
    <t xml:space="preserve">Foram cobrados R$ 30,00 no campo do baleiao eu usei o restante no churrasco </t>
  </si>
  <si>
    <t>N</t>
  </si>
  <si>
    <t>Nº JOGO</t>
  </si>
  <si>
    <t>C. AMAR</t>
  </si>
  <si>
    <t>C.VERM</t>
  </si>
  <si>
    <t>GOLS</t>
  </si>
  <si>
    <t>ASSI.</t>
  </si>
  <si>
    <t>G. SOFRI.</t>
  </si>
  <si>
    <t>T. NO GOL</t>
  </si>
  <si>
    <t>GOLS S.</t>
  </si>
  <si>
    <t>JOAO LUCAS</t>
  </si>
  <si>
    <t>C. AMARELO</t>
  </si>
  <si>
    <t>C.VERMELHO</t>
  </si>
  <si>
    <t>ASSISTÊNCIAS</t>
  </si>
  <si>
    <t>TEMPOS</t>
  </si>
  <si>
    <t>WESLEY</t>
  </si>
  <si>
    <t>AUSENCIA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</si>
</sst>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[$R$-416]\ #,##0.00"/>
    <numFmt numFmtId="166" formatCode="_-* #,##0.000_-;\-* #,##0.000_-;_-* &quot;-&quot;??_-;_-@_-"/>
    <numFmt numFmtId="167" formatCode="0.000"/>
  </numFmts>
  <fonts count="23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color rgb="FF00B050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1"/>
      <name val="Arial"/>
      <family val="2"/>
    </font>
    <font>
      <b/>
      <sz val="13"/>
      <color theme="1"/>
      <name val="UICTFontTextStyleBody"/>
      <family val="18"/>
    </font>
    <font>
      <sz val="13"/>
      <color theme="1"/>
      <name val="UICTFontTextStyleBody"/>
      <family val="18"/>
    </font>
    <font>
      <b/>
      <sz val="16"/>
      <name val="Arial"/>
      <family val="2"/>
    </font>
    <font>
      <b/>
      <sz val="8"/>
      <color theme="1"/>
      <name val="Arial"/>
      <family val="2"/>
    </font>
    <font>
      <sz val="12"/>
      <color theme="1"/>
      <name val="Arial"/>
    </font>
  </fonts>
  <fills count="2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7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10" fontId="6" fillId="9" borderId="1" xfId="1" applyNumberFormat="1" applyFont="1" applyFill="1" applyBorder="1" applyAlignment="1">
      <alignment horizontal="center" vertical="center"/>
    </xf>
    <xf numFmtId="10" fontId="6" fillId="10" borderId="1" xfId="1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10" fontId="6" fillId="5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0" borderId="0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18" borderId="19" xfId="0" applyNumberFormat="1" applyFont="1" applyFill="1" applyBorder="1" applyAlignment="1">
      <alignment horizontal="center" vertical="center"/>
    </xf>
    <xf numFmtId="0" fontId="1" fillId="18" borderId="20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13" borderId="18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165" fontId="13" fillId="0" borderId="17" xfId="0" applyNumberFormat="1" applyFont="1" applyBorder="1" applyAlignment="1">
      <alignment horizontal="center" vertical="center"/>
    </xf>
    <xf numFmtId="165" fontId="1" fillId="0" borderId="17" xfId="0" applyNumberFormat="1" applyFont="1" applyBorder="1" applyAlignment="1">
      <alignment horizontal="center" vertical="center"/>
    </xf>
    <xf numFmtId="165" fontId="1" fillId="0" borderId="19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2" borderId="15" xfId="0" applyNumberFormat="1" applyFont="1" applyFill="1" applyBorder="1" applyAlignment="1">
      <alignment horizontal="center" vertical="center"/>
    </xf>
    <xf numFmtId="165" fontId="9" fillId="2" borderId="15" xfId="0" applyNumberFormat="1" applyFont="1" applyFill="1" applyBorder="1" applyAlignment="1">
      <alignment horizontal="center" vertical="center"/>
    </xf>
    <xf numFmtId="10" fontId="11" fillId="0" borderId="0" xfId="1" applyNumberFormat="1" applyFont="1" applyFill="1" applyBorder="1" applyAlignment="1">
      <alignment horizontal="center" vertical="center"/>
    </xf>
    <xf numFmtId="10" fontId="6" fillId="0" borderId="0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164" fontId="9" fillId="2" borderId="21" xfId="0" applyNumberFormat="1" applyFont="1" applyFill="1" applyBorder="1" applyAlignment="1">
      <alignment horizontal="center" vertical="center"/>
    </xf>
    <xf numFmtId="164" fontId="9" fillId="2" borderId="16" xfId="0" applyNumberFormat="1" applyFont="1" applyFill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164" fontId="1" fillId="6" borderId="22" xfId="0" applyNumberFormat="1" applyFont="1" applyFill="1" applyBorder="1" applyAlignment="1">
      <alignment horizontal="center" vertical="center"/>
    </xf>
    <xf numFmtId="164" fontId="1" fillId="6" borderId="20" xfId="0" applyNumberFormat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164" fontId="8" fillId="0" borderId="7" xfId="0" applyNumberFormat="1" applyFont="1" applyBorder="1" applyAlignment="1">
      <alignment horizontal="left" vertical="center"/>
    </xf>
    <xf numFmtId="0" fontId="8" fillId="0" borderId="12" xfId="0" applyFont="1" applyBorder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164" fontId="8" fillId="0" borderId="0" xfId="0" applyNumberFormat="1" applyFont="1" applyAlignment="1">
      <alignment horizontal="left" vertical="center"/>
    </xf>
    <xf numFmtId="0" fontId="8" fillId="0" borderId="7" xfId="0" applyFont="1" applyBorder="1" applyAlignment="1">
      <alignment horizontal="right" vertical="center"/>
    </xf>
    <xf numFmtId="165" fontId="8" fillId="0" borderId="17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left" vertical="center"/>
    </xf>
    <xf numFmtId="14" fontId="1" fillId="0" borderId="18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11" fillId="6" borderId="1" xfId="0" applyNumberFormat="1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20" fillId="20" borderId="1" xfId="0" applyFont="1" applyFill="1" applyBorder="1" applyAlignment="1">
      <alignment horizontal="center" vertical="center"/>
    </xf>
    <xf numFmtId="165" fontId="13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right" vertical="center"/>
    </xf>
    <xf numFmtId="0" fontId="21" fillId="0" borderId="0" xfId="0" applyFont="1" applyAlignment="1">
      <alignment horizontal="left" vertical="center"/>
    </xf>
    <xf numFmtId="165" fontId="14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6" fontId="0" fillId="0" borderId="0" xfId="3" applyNumberFormat="1" applyFont="1" applyAlignment="1">
      <alignment horizontal="center" vertical="center"/>
    </xf>
    <xf numFmtId="0" fontId="10" fillId="21" borderId="27" xfId="0" applyFont="1" applyFill="1" applyBorder="1" applyAlignment="1">
      <alignment horizontal="center" vertical="center"/>
    </xf>
    <xf numFmtId="166" fontId="10" fillId="21" borderId="27" xfId="3" applyNumberFormat="1" applyFont="1" applyFill="1" applyBorder="1" applyAlignment="1">
      <alignment horizontal="center" vertical="center"/>
    </xf>
    <xf numFmtId="164" fontId="10" fillId="21" borderId="27" xfId="3" applyNumberFormat="1" applyFont="1" applyFill="1" applyBorder="1" applyAlignment="1">
      <alignment horizontal="center" vertical="center"/>
    </xf>
    <xf numFmtId="167" fontId="10" fillId="21" borderId="27" xfId="3" applyNumberFormat="1" applyFont="1" applyFill="1" applyBorder="1" applyAlignment="1">
      <alignment horizontal="center" vertical="center"/>
    </xf>
    <xf numFmtId="164" fontId="10" fillId="0" borderId="0" xfId="3" applyNumberFormat="1" applyFont="1" applyFill="1" applyBorder="1" applyAlignment="1">
      <alignment horizontal="center" vertical="center"/>
    </xf>
    <xf numFmtId="0" fontId="10" fillId="0" borderId="25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0" xfId="0" applyNumberFormat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3" fillId="20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23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" fillId="13" borderId="24" xfId="2" applyNumberFormat="1" applyFont="1" applyFill="1" applyBorder="1" applyAlignment="1">
      <alignment horizontal="center" vertical="center"/>
    </xf>
    <xf numFmtId="0" fontId="1" fillId="13" borderId="25" xfId="2" applyNumberFormat="1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" fillId="13" borderId="26" xfId="2" applyNumberFormat="1" applyFont="1" applyFill="1" applyBorder="1" applyAlignment="1">
      <alignment horizontal="center" vertical="center"/>
    </xf>
    <xf numFmtId="0" fontId="1" fillId="13" borderId="27" xfId="2" applyNumberFormat="1" applyFont="1" applyFill="1" applyBorder="1" applyAlignment="1">
      <alignment horizontal="center" vertical="center"/>
    </xf>
    <xf numFmtId="0" fontId="1" fillId="13" borderId="2" xfId="2" applyNumberFormat="1" applyFont="1" applyFill="1" applyBorder="1" applyAlignment="1">
      <alignment horizontal="center" vertical="center"/>
    </xf>
    <xf numFmtId="0" fontId="1" fillId="13" borderId="3" xfId="2" applyNumberFormat="1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2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4" borderId="0" xfId="0" applyNumberFormat="1" applyFill="1" applyAlignment="1">
      <alignment horizontal="center" vertical="center"/>
    </xf>
    <xf numFmtId="0" fontId="0" fillId="9" borderId="0" xfId="0" applyNumberFormat="1" applyFill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0" fillId="23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13" borderId="0" xfId="0" applyNumberFormat="1" applyFill="1" applyAlignment="1">
      <alignment horizontal="center" vertical="center"/>
    </xf>
    <xf numFmtId="9" fontId="0" fillId="13" borderId="0" xfId="0" applyNumberFormat="1" applyFill="1" applyAlignment="1">
      <alignment horizontal="center" vertical="center"/>
    </xf>
  </cellXfs>
  <cellStyles count="4">
    <cellStyle name="Moeda" xfId="2" builtinId="4"/>
    <cellStyle name="Normal" xfId="0" builtinId="0"/>
    <cellStyle name="Porcentagem" xfId="1" builtinId="5"/>
    <cellStyle name="Vírgula" xfId="3" builtinId="3"/>
  </cellStyles>
  <dxfs count="48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33C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33CC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33CC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33CC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7D7D"/>
      <color rgb="FF83CCEB"/>
      <color rgb="FF8B5717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Presença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8ED973">
                <a:alpha val="99000"/>
              </a:srgb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GRAFICOS!$A$2:$A$26</c:f>
              <c:strCache>
                <c:ptCount val="25"/>
                <c:pt idx="0">
                  <c:v>WESLEY</c:v>
                </c:pt>
                <c:pt idx="1">
                  <c:v>KLAIVER</c:v>
                </c:pt>
                <c:pt idx="2">
                  <c:v>ELISEU</c:v>
                </c:pt>
                <c:pt idx="3">
                  <c:v>CLEYTON</c:v>
                </c:pt>
                <c:pt idx="4">
                  <c:v>VICTOR</c:v>
                </c:pt>
                <c:pt idx="5">
                  <c:v>MARKIN</c:v>
                </c:pt>
                <c:pt idx="6">
                  <c:v>JUNIN</c:v>
                </c:pt>
                <c:pt idx="7">
                  <c:v>ELSON</c:v>
                </c:pt>
                <c:pt idx="8">
                  <c:v>ALEX</c:v>
                </c:pt>
                <c:pt idx="9">
                  <c:v>LINCOLN</c:v>
                </c:pt>
                <c:pt idx="10">
                  <c:v>GEOVANNI</c:v>
                </c:pt>
                <c:pt idx="11">
                  <c:v>LEC</c:v>
                </c:pt>
                <c:pt idx="12">
                  <c:v>ZIMA</c:v>
                </c:pt>
                <c:pt idx="13">
                  <c:v>SILVIO JR</c:v>
                </c:pt>
                <c:pt idx="14">
                  <c:v>MATHEUS A.</c:v>
                </c:pt>
                <c:pt idx="15">
                  <c:v>MATEUS</c:v>
                </c:pt>
                <c:pt idx="16">
                  <c:v>GORDO</c:v>
                </c:pt>
                <c:pt idx="17">
                  <c:v>WANDER</c:v>
                </c:pt>
                <c:pt idx="18">
                  <c:v>GREGORY</c:v>
                </c:pt>
                <c:pt idx="19">
                  <c:v>CHARLES</c:v>
                </c:pt>
                <c:pt idx="20">
                  <c:v>WENDELL</c:v>
                </c:pt>
                <c:pt idx="21">
                  <c:v>FABIO</c:v>
                </c:pt>
                <c:pt idx="22">
                  <c:v>THIAGO</c:v>
                </c:pt>
                <c:pt idx="23">
                  <c:v>JOÃO LUCAS</c:v>
                </c:pt>
                <c:pt idx="24">
                  <c:v>LUCAS</c:v>
                </c:pt>
              </c:strCache>
            </c:strRef>
          </c:cat>
          <c:val>
            <c:numRef>
              <c:f>GRAFICOS!$B$2:$B$26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7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9-4F2C-9B13-C10AB060B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0"/>
        <c:axId val="1037995903"/>
        <c:axId val="1037997823"/>
      </c:barChart>
      <c:catAx>
        <c:axId val="1037995903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7823"/>
        <c:crossesAt val="0"/>
        <c:auto val="1"/>
        <c:lblAlgn val="ctr"/>
        <c:lblOffset val="100"/>
        <c:noMultiLvlLbl val="0"/>
      </c:catAx>
      <c:valAx>
        <c:axId val="103799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5903"/>
        <c:crosses val="autoZero"/>
        <c:crossBetween val="between"/>
        <c:majorUnit val="1"/>
      </c:valAx>
      <c:spPr>
        <a:noFill/>
        <a:ln>
          <a:noFill/>
        </a:ln>
        <a:effectLst>
          <a:glow rad="12700">
            <a:schemeClr val="accent1">
              <a:alpha val="40000"/>
            </a:schemeClr>
          </a:glow>
        </a:effec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Ausência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FF6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GRAFICOS!$J$2:$J$26</c:f>
              <c:strCache>
                <c:ptCount val="25"/>
                <c:pt idx="0">
                  <c:v>WESLEY</c:v>
                </c:pt>
                <c:pt idx="1">
                  <c:v>LUCAS</c:v>
                </c:pt>
                <c:pt idx="2">
                  <c:v>THIAGO</c:v>
                </c:pt>
                <c:pt idx="3">
                  <c:v>MARKIN</c:v>
                </c:pt>
                <c:pt idx="4">
                  <c:v>JUNIN</c:v>
                </c:pt>
                <c:pt idx="5">
                  <c:v>JOÃO LUCAS</c:v>
                </c:pt>
                <c:pt idx="6">
                  <c:v>FABIO</c:v>
                </c:pt>
                <c:pt idx="7">
                  <c:v>ELSON</c:v>
                </c:pt>
                <c:pt idx="8">
                  <c:v>ALEX</c:v>
                </c:pt>
                <c:pt idx="9">
                  <c:v>ELISEU</c:v>
                </c:pt>
                <c:pt idx="10">
                  <c:v>GREGORY</c:v>
                </c:pt>
                <c:pt idx="11">
                  <c:v>LINCOLN</c:v>
                </c:pt>
                <c:pt idx="12">
                  <c:v>MATHEUS A.</c:v>
                </c:pt>
                <c:pt idx="13">
                  <c:v>WENDELL</c:v>
                </c:pt>
                <c:pt idx="14">
                  <c:v>LEC</c:v>
                </c:pt>
                <c:pt idx="15">
                  <c:v>CHARLES</c:v>
                </c:pt>
                <c:pt idx="16">
                  <c:v>WANDER</c:v>
                </c:pt>
                <c:pt idx="17">
                  <c:v>GORDO</c:v>
                </c:pt>
                <c:pt idx="18">
                  <c:v>MATEUS</c:v>
                </c:pt>
                <c:pt idx="19">
                  <c:v>SILVIO JR</c:v>
                </c:pt>
                <c:pt idx="20">
                  <c:v>ZIMA</c:v>
                </c:pt>
                <c:pt idx="21">
                  <c:v>GEOVANNI</c:v>
                </c:pt>
                <c:pt idx="22">
                  <c:v>VICTOR</c:v>
                </c:pt>
                <c:pt idx="23">
                  <c:v>CLEYTON</c:v>
                </c:pt>
                <c:pt idx="24">
                  <c:v>KLAIVER</c:v>
                </c:pt>
              </c:strCache>
            </c:strRef>
          </c:cat>
          <c:val>
            <c:numRef>
              <c:f>GRAFICOS!$K$2:$K$26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7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2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74-4EC3-8BE4-6AC611E81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0"/>
        <c:axId val="1037995903"/>
        <c:axId val="1037997823"/>
      </c:barChart>
      <c:catAx>
        <c:axId val="1037995903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7823"/>
        <c:crossesAt val="0"/>
        <c:auto val="1"/>
        <c:lblAlgn val="ctr"/>
        <c:lblOffset val="100"/>
        <c:noMultiLvlLbl val="0"/>
      </c:catAx>
      <c:valAx>
        <c:axId val="103799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5903"/>
        <c:crosses val="autoZero"/>
        <c:crossBetween val="between"/>
        <c:majorUnit val="1"/>
      </c:valAx>
      <c:spPr>
        <a:noFill/>
        <a:ln>
          <a:noFill/>
        </a:ln>
        <a:effectLst>
          <a:glow rad="12700">
            <a:schemeClr val="accent1">
              <a:alpha val="40000"/>
            </a:schemeClr>
          </a:glow>
        </a:effec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Falta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FF7D7D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GRAFICOS!$S$2:$S$26</c:f>
              <c:strCache>
                <c:ptCount val="25"/>
                <c:pt idx="0">
                  <c:v>LEC</c:v>
                </c:pt>
                <c:pt idx="1">
                  <c:v>ALEX</c:v>
                </c:pt>
                <c:pt idx="2">
                  <c:v>CHARLES</c:v>
                </c:pt>
                <c:pt idx="3">
                  <c:v>ELSON</c:v>
                </c:pt>
                <c:pt idx="4">
                  <c:v>ELISEU</c:v>
                </c:pt>
                <c:pt idx="5">
                  <c:v>CLEYTON</c:v>
                </c:pt>
                <c:pt idx="6">
                  <c:v>GEOVANNI</c:v>
                </c:pt>
                <c:pt idx="7">
                  <c:v>GORDO</c:v>
                </c:pt>
                <c:pt idx="8">
                  <c:v>JOÃO LUCAS</c:v>
                </c:pt>
                <c:pt idx="9">
                  <c:v>JUNIN</c:v>
                </c:pt>
                <c:pt idx="10">
                  <c:v>WESLEY</c:v>
                </c:pt>
                <c:pt idx="11">
                  <c:v>KLAIVER</c:v>
                </c:pt>
                <c:pt idx="12">
                  <c:v>LINCOLN</c:v>
                </c:pt>
                <c:pt idx="13">
                  <c:v>LUCAS</c:v>
                </c:pt>
                <c:pt idx="14">
                  <c:v>MATEUS</c:v>
                </c:pt>
                <c:pt idx="15">
                  <c:v>MATHEUS A.</c:v>
                </c:pt>
                <c:pt idx="16">
                  <c:v>SILVIO JR</c:v>
                </c:pt>
                <c:pt idx="17">
                  <c:v>THIAGO</c:v>
                </c:pt>
                <c:pt idx="18">
                  <c:v>VICTOR</c:v>
                </c:pt>
                <c:pt idx="19">
                  <c:v>WANDER</c:v>
                </c:pt>
                <c:pt idx="20">
                  <c:v>WENDELL</c:v>
                </c:pt>
                <c:pt idx="21">
                  <c:v>ZIMA</c:v>
                </c:pt>
                <c:pt idx="22">
                  <c:v>FABIO</c:v>
                </c:pt>
                <c:pt idx="23">
                  <c:v>GREGORY</c:v>
                </c:pt>
                <c:pt idx="24">
                  <c:v>MARKIN</c:v>
                </c:pt>
              </c:strCache>
            </c:strRef>
          </c:cat>
          <c:val>
            <c:numRef>
              <c:f>GRAFICOS!$T$2:$T$26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7-48DF-AE94-1B9DE5457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0"/>
        <c:axId val="1037995903"/>
        <c:axId val="1037997823"/>
      </c:barChart>
      <c:catAx>
        <c:axId val="1037995903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7823"/>
        <c:crossesAt val="0"/>
        <c:auto val="1"/>
        <c:lblAlgn val="ctr"/>
        <c:lblOffset val="100"/>
        <c:noMultiLvlLbl val="0"/>
      </c:catAx>
      <c:valAx>
        <c:axId val="103799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5903"/>
        <c:crosses val="autoZero"/>
        <c:crossBetween val="between"/>
        <c:majorUnit val="1"/>
      </c:valAx>
      <c:spPr>
        <a:noFill/>
        <a:ln>
          <a:noFill/>
        </a:ln>
        <a:effectLst>
          <a:glow rad="12700">
            <a:schemeClr val="accent1">
              <a:alpha val="40000"/>
            </a:schemeClr>
          </a:glow>
        </a:effec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GOLS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GRAFICOS!$J$29:$J$53</c:f>
              <c:strCache>
                <c:ptCount val="25"/>
                <c:pt idx="0">
                  <c:v>WENDELL</c:v>
                </c:pt>
                <c:pt idx="1">
                  <c:v>WANDER</c:v>
                </c:pt>
                <c:pt idx="2">
                  <c:v>VICTOR</c:v>
                </c:pt>
                <c:pt idx="3">
                  <c:v>THIAGO</c:v>
                </c:pt>
                <c:pt idx="4">
                  <c:v>SILVIO JR</c:v>
                </c:pt>
                <c:pt idx="5">
                  <c:v>MATHEUS A.</c:v>
                </c:pt>
                <c:pt idx="6">
                  <c:v>MATEUS</c:v>
                </c:pt>
                <c:pt idx="7">
                  <c:v>MARKIN</c:v>
                </c:pt>
                <c:pt idx="8">
                  <c:v>WESLEY</c:v>
                </c:pt>
                <c:pt idx="9">
                  <c:v>JUNIN</c:v>
                </c:pt>
                <c:pt idx="10">
                  <c:v>JOAO LUCAS</c:v>
                </c:pt>
                <c:pt idx="11">
                  <c:v>GREGORY</c:v>
                </c:pt>
                <c:pt idx="12">
                  <c:v>GEOVANNI</c:v>
                </c:pt>
                <c:pt idx="13">
                  <c:v>FABIO</c:v>
                </c:pt>
                <c:pt idx="14">
                  <c:v>CLEYTON</c:v>
                </c:pt>
                <c:pt idx="15">
                  <c:v>ELISEU</c:v>
                </c:pt>
                <c:pt idx="16">
                  <c:v>ELSON</c:v>
                </c:pt>
                <c:pt idx="17">
                  <c:v>CHARLES</c:v>
                </c:pt>
                <c:pt idx="18">
                  <c:v>ALEX</c:v>
                </c:pt>
                <c:pt idx="19">
                  <c:v>LEC</c:v>
                </c:pt>
                <c:pt idx="20">
                  <c:v>ZIMA</c:v>
                </c:pt>
                <c:pt idx="21">
                  <c:v>LINCOLN</c:v>
                </c:pt>
                <c:pt idx="22">
                  <c:v>KLAIVER</c:v>
                </c:pt>
                <c:pt idx="23">
                  <c:v>GORDO</c:v>
                </c:pt>
                <c:pt idx="24">
                  <c:v>LUCAS</c:v>
                </c:pt>
              </c:strCache>
            </c:strRef>
          </c:cat>
          <c:val>
            <c:numRef>
              <c:f>GRAFICOS!$K$29:$K$53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B-4D2F-BB70-96B916F96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0"/>
        <c:axId val="1037995903"/>
        <c:axId val="1037997823"/>
      </c:barChart>
      <c:catAx>
        <c:axId val="1037995903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7823"/>
        <c:crossesAt val="0"/>
        <c:auto val="1"/>
        <c:lblAlgn val="ctr"/>
        <c:lblOffset val="100"/>
        <c:noMultiLvlLbl val="0"/>
      </c:catAx>
      <c:valAx>
        <c:axId val="103799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5903"/>
        <c:crosses val="autoZero"/>
        <c:crossBetween val="between"/>
        <c:majorUnit val="1"/>
      </c:valAx>
      <c:spPr>
        <a:noFill/>
        <a:ln>
          <a:noFill/>
        </a:ln>
        <a:effectLst>
          <a:glow rad="12700">
            <a:schemeClr val="accent1">
              <a:alpha val="40000"/>
            </a:schemeClr>
          </a:glow>
        </a:effec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ASSISTÊNCIA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GRAFICOS!$A$29:$A$53</c:f>
              <c:strCache>
                <c:ptCount val="25"/>
                <c:pt idx="0">
                  <c:v>VICTOR</c:v>
                </c:pt>
                <c:pt idx="1">
                  <c:v>THIAGO</c:v>
                </c:pt>
                <c:pt idx="2">
                  <c:v>SILVIO JR</c:v>
                </c:pt>
                <c:pt idx="3">
                  <c:v>MARKIN</c:v>
                </c:pt>
                <c:pt idx="4">
                  <c:v>LINCOLN</c:v>
                </c:pt>
                <c:pt idx="5">
                  <c:v>KLAIVER</c:v>
                </c:pt>
                <c:pt idx="6">
                  <c:v>WESLEY</c:v>
                </c:pt>
                <c:pt idx="7">
                  <c:v>JUNIN</c:v>
                </c:pt>
                <c:pt idx="8">
                  <c:v>JOAO LUCAS</c:v>
                </c:pt>
                <c:pt idx="9">
                  <c:v>GREGORY</c:v>
                </c:pt>
                <c:pt idx="10">
                  <c:v>GORDO</c:v>
                </c:pt>
                <c:pt idx="11">
                  <c:v>GEOVANNI</c:v>
                </c:pt>
                <c:pt idx="12">
                  <c:v>FABIO</c:v>
                </c:pt>
                <c:pt idx="13">
                  <c:v>CLEYTON</c:v>
                </c:pt>
                <c:pt idx="14">
                  <c:v>ELISEU</c:v>
                </c:pt>
                <c:pt idx="15">
                  <c:v>ELSON</c:v>
                </c:pt>
                <c:pt idx="16">
                  <c:v>ALEX</c:v>
                </c:pt>
                <c:pt idx="17">
                  <c:v>LEC</c:v>
                </c:pt>
                <c:pt idx="18">
                  <c:v>ZIMA</c:v>
                </c:pt>
                <c:pt idx="19">
                  <c:v>WENDELL</c:v>
                </c:pt>
                <c:pt idx="20">
                  <c:v>WANDER</c:v>
                </c:pt>
                <c:pt idx="21">
                  <c:v>MATHEUS A.</c:v>
                </c:pt>
                <c:pt idx="22">
                  <c:v>MATEUS</c:v>
                </c:pt>
                <c:pt idx="23">
                  <c:v>CHARLES</c:v>
                </c:pt>
                <c:pt idx="24">
                  <c:v>LUCAS</c:v>
                </c:pt>
              </c:strCache>
            </c:strRef>
          </c:cat>
          <c:val>
            <c:numRef>
              <c:f>GRAFICOS!$B$29:$B$53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A-4EA5-B3DB-37ED8523B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0"/>
        <c:axId val="1037995903"/>
        <c:axId val="1037997823"/>
      </c:barChart>
      <c:catAx>
        <c:axId val="1037995903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7823"/>
        <c:crossesAt val="0"/>
        <c:auto val="1"/>
        <c:lblAlgn val="ctr"/>
        <c:lblOffset val="100"/>
        <c:noMultiLvlLbl val="0"/>
      </c:catAx>
      <c:valAx>
        <c:axId val="103799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5903"/>
        <c:crosses val="autoZero"/>
        <c:crossBetween val="between"/>
        <c:majorUnit val="1"/>
      </c:valAx>
      <c:spPr>
        <a:noFill/>
        <a:ln>
          <a:noFill/>
        </a:ln>
        <a:effectLst>
          <a:glow rad="12700">
            <a:schemeClr val="accent1">
              <a:alpha val="40000"/>
            </a:schemeClr>
          </a:glow>
        </a:effec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CARTÃO AMARELO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GRAFICOS!$S$29:$S$53</c:f>
              <c:strCache>
                <c:ptCount val="25"/>
                <c:pt idx="0">
                  <c:v>ALEX</c:v>
                </c:pt>
                <c:pt idx="1">
                  <c:v>CHARLES</c:v>
                </c:pt>
                <c:pt idx="2">
                  <c:v>CLEYTON</c:v>
                </c:pt>
                <c:pt idx="3">
                  <c:v>ELISEU</c:v>
                </c:pt>
                <c:pt idx="4">
                  <c:v>GEOVANNI</c:v>
                </c:pt>
                <c:pt idx="5">
                  <c:v>GORDO</c:v>
                </c:pt>
                <c:pt idx="6">
                  <c:v>GREGORY</c:v>
                </c:pt>
                <c:pt idx="7">
                  <c:v>WESLEY</c:v>
                </c:pt>
                <c:pt idx="8">
                  <c:v>LINCOLN</c:v>
                </c:pt>
                <c:pt idx="9">
                  <c:v>MARKIN</c:v>
                </c:pt>
                <c:pt idx="10">
                  <c:v>MATHEUS A.</c:v>
                </c:pt>
                <c:pt idx="11">
                  <c:v>WENDELL</c:v>
                </c:pt>
                <c:pt idx="12">
                  <c:v>LEC</c:v>
                </c:pt>
                <c:pt idx="13">
                  <c:v>ELSON</c:v>
                </c:pt>
                <c:pt idx="14">
                  <c:v>JUNIN</c:v>
                </c:pt>
                <c:pt idx="15">
                  <c:v>KLAIVER</c:v>
                </c:pt>
                <c:pt idx="16">
                  <c:v>SILVIO JR</c:v>
                </c:pt>
                <c:pt idx="17">
                  <c:v>THIAGO</c:v>
                </c:pt>
                <c:pt idx="18">
                  <c:v>FABIO</c:v>
                </c:pt>
                <c:pt idx="19">
                  <c:v>JOAO LUCAS</c:v>
                </c:pt>
                <c:pt idx="20">
                  <c:v>LUCAS</c:v>
                </c:pt>
                <c:pt idx="21">
                  <c:v>MATEUS</c:v>
                </c:pt>
                <c:pt idx="22">
                  <c:v>VICTOR</c:v>
                </c:pt>
                <c:pt idx="23">
                  <c:v>ZIMA</c:v>
                </c:pt>
                <c:pt idx="24">
                  <c:v>WANDER</c:v>
                </c:pt>
              </c:strCache>
            </c:strRef>
          </c:cat>
          <c:val>
            <c:numRef>
              <c:f>GRAFICOS!$T$29:$T$53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D2-4517-9E99-735FE742C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0"/>
        <c:axId val="1037995903"/>
        <c:axId val="1037997823"/>
      </c:barChart>
      <c:catAx>
        <c:axId val="1037995903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7823"/>
        <c:crossesAt val="0"/>
        <c:auto val="1"/>
        <c:lblAlgn val="ctr"/>
        <c:lblOffset val="100"/>
        <c:noMultiLvlLbl val="0"/>
      </c:catAx>
      <c:valAx>
        <c:axId val="103799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5903"/>
        <c:crosses val="autoZero"/>
        <c:crossBetween val="between"/>
        <c:majorUnit val="1"/>
      </c:valAx>
      <c:spPr>
        <a:noFill/>
        <a:ln>
          <a:noFill/>
        </a:ln>
        <a:effectLst>
          <a:glow rad="12700">
            <a:schemeClr val="accent1">
              <a:alpha val="40000"/>
            </a:schemeClr>
          </a:glow>
        </a:effec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rgbClr val="00B050"/>
                </a:solidFill>
              </a:rPr>
              <a:t>Presença</a:t>
            </a:r>
            <a:r>
              <a:rPr lang="pt-BR"/>
              <a:t> / </a:t>
            </a:r>
            <a:r>
              <a:rPr lang="pt-BR">
                <a:solidFill>
                  <a:srgbClr val="FFFF00"/>
                </a:solidFill>
              </a:rPr>
              <a:t>Ausência</a:t>
            </a:r>
            <a:r>
              <a:rPr lang="pt-BR"/>
              <a:t> / </a:t>
            </a:r>
            <a:r>
              <a:rPr lang="pt-BR">
                <a:solidFill>
                  <a:srgbClr val="FF0000"/>
                </a:solidFill>
              </a:rPr>
              <a:t>Falta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GRAFICOS!$AH$1</c:f>
              <c:strCache>
                <c:ptCount val="1"/>
                <c:pt idx="0">
                  <c:v>PRESENTE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GRAFICOS!$AG$2:$AG$28</c:f>
              <c:strCache>
                <c:ptCount val="27"/>
                <c:pt idx="0">
                  <c:v>DAVI</c:v>
                </c:pt>
                <c:pt idx="1">
                  <c:v>WESLEY</c:v>
                </c:pt>
                <c:pt idx="2">
                  <c:v>ELISEU</c:v>
                </c:pt>
                <c:pt idx="3">
                  <c:v>KLAIVER</c:v>
                </c:pt>
                <c:pt idx="4">
                  <c:v>CLEYTON</c:v>
                </c:pt>
                <c:pt idx="5">
                  <c:v>MARKIN</c:v>
                </c:pt>
                <c:pt idx="6">
                  <c:v>ALEX</c:v>
                </c:pt>
                <c:pt idx="7">
                  <c:v>VICTOR</c:v>
                </c:pt>
                <c:pt idx="8">
                  <c:v>JUNIN</c:v>
                </c:pt>
                <c:pt idx="9">
                  <c:v>ELSON</c:v>
                </c:pt>
                <c:pt idx="10">
                  <c:v>GEOVANNI</c:v>
                </c:pt>
                <c:pt idx="11">
                  <c:v>LINCOLN</c:v>
                </c:pt>
                <c:pt idx="12">
                  <c:v>LEC</c:v>
                </c:pt>
                <c:pt idx="13">
                  <c:v>MATEUS</c:v>
                </c:pt>
                <c:pt idx="14">
                  <c:v>GABRIEL</c:v>
                </c:pt>
                <c:pt idx="15">
                  <c:v>ZIMA</c:v>
                </c:pt>
                <c:pt idx="16">
                  <c:v>MATHEUS A.</c:v>
                </c:pt>
                <c:pt idx="17">
                  <c:v>GORDO</c:v>
                </c:pt>
                <c:pt idx="18">
                  <c:v>SILVIO JR</c:v>
                </c:pt>
                <c:pt idx="19">
                  <c:v>GREGORY</c:v>
                </c:pt>
                <c:pt idx="20">
                  <c:v>CHARLES</c:v>
                </c:pt>
                <c:pt idx="21">
                  <c:v>WANDER</c:v>
                </c:pt>
                <c:pt idx="22">
                  <c:v>WENDELL</c:v>
                </c:pt>
                <c:pt idx="23">
                  <c:v>FABIO</c:v>
                </c:pt>
                <c:pt idx="24">
                  <c:v>JOÃO LUCAS</c:v>
                </c:pt>
                <c:pt idx="25">
                  <c:v>THIAGO</c:v>
                </c:pt>
                <c:pt idx="26">
                  <c:v>LUCAS</c:v>
                </c:pt>
              </c:strCache>
            </c:strRef>
          </c:cat>
          <c:val>
            <c:numRef>
              <c:f>GRAFICOS!$AH$2:$AH$28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9-4CEE-AD71-CDCAEC0B41F3}"/>
            </c:ext>
          </c:extLst>
        </c:ser>
        <c:ser>
          <c:idx val="1"/>
          <c:order val="1"/>
          <c:tx>
            <c:strRef>
              <c:f>GRAFICOS!$AI$1</c:f>
              <c:strCache>
                <c:ptCount val="1"/>
                <c:pt idx="0">
                  <c:v>AUSENTE</c:v>
                </c:pt>
              </c:strCache>
            </c:strRef>
          </c:tx>
          <c:spPr>
            <a:solidFill>
              <a:srgbClr val="FFFF6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GRAFICOS!$AG$2:$AG$28</c:f>
              <c:strCache>
                <c:ptCount val="27"/>
                <c:pt idx="0">
                  <c:v>DAVI</c:v>
                </c:pt>
                <c:pt idx="1">
                  <c:v>WESLEY</c:v>
                </c:pt>
                <c:pt idx="2">
                  <c:v>ELISEU</c:v>
                </c:pt>
                <c:pt idx="3">
                  <c:v>KLAIVER</c:v>
                </c:pt>
                <c:pt idx="4">
                  <c:v>CLEYTON</c:v>
                </c:pt>
                <c:pt idx="5">
                  <c:v>MARKIN</c:v>
                </c:pt>
                <c:pt idx="6">
                  <c:v>ALEX</c:v>
                </c:pt>
                <c:pt idx="7">
                  <c:v>VICTOR</c:v>
                </c:pt>
                <c:pt idx="8">
                  <c:v>JUNIN</c:v>
                </c:pt>
                <c:pt idx="9">
                  <c:v>ELSON</c:v>
                </c:pt>
                <c:pt idx="10">
                  <c:v>GEOVANNI</c:v>
                </c:pt>
                <c:pt idx="11">
                  <c:v>LINCOLN</c:v>
                </c:pt>
                <c:pt idx="12">
                  <c:v>LEC</c:v>
                </c:pt>
                <c:pt idx="13">
                  <c:v>MATEUS</c:v>
                </c:pt>
                <c:pt idx="14">
                  <c:v>GABRIEL</c:v>
                </c:pt>
                <c:pt idx="15">
                  <c:v>ZIMA</c:v>
                </c:pt>
                <c:pt idx="16">
                  <c:v>MATHEUS A.</c:v>
                </c:pt>
                <c:pt idx="17">
                  <c:v>GORDO</c:v>
                </c:pt>
                <c:pt idx="18">
                  <c:v>SILVIO JR</c:v>
                </c:pt>
                <c:pt idx="19">
                  <c:v>GREGORY</c:v>
                </c:pt>
                <c:pt idx="20">
                  <c:v>CHARLES</c:v>
                </c:pt>
                <c:pt idx="21">
                  <c:v>WANDER</c:v>
                </c:pt>
                <c:pt idx="22">
                  <c:v>WENDELL</c:v>
                </c:pt>
                <c:pt idx="23">
                  <c:v>FABIO</c:v>
                </c:pt>
                <c:pt idx="24">
                  <c:v>JOÃO LUCAS</c:v>
                </c:pt>
                <c:pt idx="25">
                  <c:v>THIAGO</c:v>
                </c:pt>
                <c:pt idx="26">
                  <c:v>LUCAS</c:v>
                </c:pt>
              </c:strCache>
            </c:strRef>
          </c:cat>
          <c:val>
            <c:numRef>
              <c:f>GRAFICOS!$AI$2:$AI$28</c:f>
              <c:numCache>
                <c:formatCode>General</c:formatCode>
                <c:ptCount val="27"/>
                <c:pt idx="0">
                  <c:v>8</c:v>
                </c:pt>
                <c:pt idx="1">
                  <c:v>0</c:v>
                </c:pt>
                <c:pt idx="2">
                  <c:v>2</c:v>
                </c:pt>
                <c:pt idx="3">
                  <c:v>10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6</c:v>
                </c:pt>
                <c:pt idx="8">
                  <c:v>2</c:v>
                </c:pt>
                <c:pt idx="9">
                  <c:v>7</c:v>
                </c:pt>
                <c:pt idx="10">
                  <c:v>6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9-4CEE-AD71-CDCAEC0B41F3}"/>
            </c:ext>
          </c:extLst>
        </c:ser>
        <c:ser>
          <c:idx val="2"/>
          <c:order val="2"/>
          <c:tx>
            <c:strRef>
              <c:f>GRAFICOS!$AJ$1</c:f>
              <c:strCache>
                <c:ptCount val="1"/>
                <c:pt idx="0">
                  <c:v>FALTA</c:v>
                </c:pt>
              </c:strCache>
            </c:strRef>
          </c:tx>
          <c:spPr>
            <a:solidFill>
              <a:srgbClr val="FF7D7D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GRAFICOS!$AG$2:$AG$28</c:f>
              <c:strCache>
                <c:ptCount val="27"/>
                <c:pt idx="0">
                  <c:v>DAVI</c:v>
                </c:pt>
                <c:pt idx="1">
                  <c:v>WESLEY</c:v>
                </c:pt>
                <c:pt idx="2">
                  <c:v>ELISEU</c:v>
                </c:pt>
                <c:pt idx="3">
                  <c:v>KLAIVER</c:v>
                </c:pt>
                <c:pt idx="4">
                  <c:v>CLEYTON</c:v>
                </c:pt>
                <c:pt idx="5">
                  <c:v>MARKIN</c:v>
                </c:pt>
                <c:pt idx="6">
                  <c:v>ALEX</c:v>
                </c:pt>
                <c:pt idx="7">
                  <c:v>VICTOR</c:v>
                </c:pt>
                <c:pt idx="8">
                  <c:v>JUNIN</c:v>
                </c:pt>
                <c:pt idx="9">
                  <c:v>ELSON</c:v>
                </c:pt>
                <c:pt idx="10">
                  <c:v>GEOVANNI</c:v>
                </c:pt>
                <c:pt idx="11">
                  <c:v>LINCOLN</c:v>
                </c:pt>
                <c:pt idx="12">
                  <c:v>LEC</c:v>
                </c:pt>
                <c:pt idx="13">
                  <c:v>MATEUS</c:v>
                </c:pt>
                <c:pt idx="14">
                  <c:v>GABRIEL</c:v>
                </c:pt>
                <c:pt idx="15">
                  <c:v>ZIMA</c:v>
                </c:pt>
                <c:pt idx="16">
                  <c:v>MATHEUS A.</c:v>
                </c:pt>
                <c:pt idx="17">
                  <c:v>GORDO</c:v>
                </c:pt>
                <c:pt idx="18">
                  <c:v>SILVIO JR</c:v>
                </c:pt>
                <c:pt idx="19">
                  <c:v>GREGORY</c:v>
                </c:pt>
                <c:pt idx="20">
                  <c:v>CHARLES</c:v>
                </c:pt>
                <c:pt idx="21">
                  <c:v>WANDER</c:v>
                </c:pt>
                <c:pt idx="22">
                  <c:v>WENDELL</c:v>
                </c:pt>
                <c:pt idx="23">
                  <c:v>FABIO</c:v>
                </c:pt>
                <c:pt idx="24">
                  <c:v>JOÃO LUCAS</c:v>
                </c:pt>
                <c:pt idx="25">
                  <c:v>THIAGO</c:v>
                </c:pt>
                <c:pt idx="26">
                  <c:v>LUCAS</c:v>
                </c:pt>
              </c:strCache>
            </c:strRef>
          </c:cat>
          <c:val>
            <c:numRef>
              <c:f>GRAFICOS!$AJ$2:$AJ$28</c:f>
              <c:numCache>
                <c:formatCode>General</c:formatCode>
                <c:ptCount val="2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C9-4CEE-AD71-CDCAEC0B4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0"/>
        <c:axId val="1037995903"/>
        <c:axId val="1037997823"/>
      </c:barChart>
      <c:catAx>
        <c:axId val="1037995903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7823"/>
        <c:crossesAt val="0"/>
        <c:auto val="1"/>
        <c:lblAlgn val="ctr"/>
        <c:lblOffset val="100"/>
        <c:noMultiLvlLbl val="0"/>
      </c:catAx>
      <c:valAx>
        <c:axId val="103799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5903"/>
        <c:crosses val="autoZero"/>
        <c:crossBetween val="between"/>
        <c:majorUnit val="1"/>
      </c:valAx>
      <c:spPr>
        <a:noFill/>
        <a:ln>
          <a:noFill/>
        </a:ln>
        <a:effectLst>
          <a:glow rad="12700">
            <a:schemeClr val="accent1">
              <a:alpha val="40000"/>
            </a:schemeClr>
          </a:glow>
        </a:effec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Gols Sofridos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GRAFICOS!$AB$31:$AB$56</c15:sqref>
                  </c15:fullRef>
                </c:ext>
              </c:extLst>
              <c:f>GRAFICOS!$AB$54:$AB$56</c:f>
              <c:strCache>
                <c:ptCount val="3"/>
                <c:pt idx="0">
                  <c:v>ALEX</c:v>
                </c:pt>
                <c:pt idx="1">
                  <c:v>THIAGO</c:v>
                </c:pt>
                <c:pt idx="2">
                  <c:v>GREGORY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GRAFICOS!$AC$31:$AC$56</c15:sqref>
                  </c15:fullRef>
                </c:ext>
              </c:extLst>
              <c:f>GRAFICOS!$AC$54:$AC$56</c:f>
              <c:numCache>
                <c:formatCode>General</c:formatCode>
                <c:ptCount val="3"/>
                <c:pt idx="0">
                  <c:v>0</c:v>
                </c:pt>
                <c:pt idx="1">
                  <c:v>19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C-48F3-8AFA-845A1D44D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0"/>
        <c:axId val="1037995903"/>
        <c:axId val="1037997823"/>
      </c:barChart>
      <c:catAx>
        <c:axId val="1037995903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7823"/>
        <c:crossesAt val="0"/>
        <c:auto val="1"/>
        <c:lblAlgn val="ctr"/>
        <c:lblOffset val="100"/>
        <c:noMultiLvlLbl val="0"/>
      </c:catAx>
      <c:valAx>
        <c:axId val="1037997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7995903"/>
        <c:crosses val="autoZero"/>
        <c:crossBetween val="between"/>
        <c:majorUnit val="1"/>
      </c:valAx>
      <c:spPr>
        <a:noFill/>
        <a:ln>
          <a:noFill/>
        </a:ln>
        <a:effectLst>
          <a:glow rad="12700">
            <a:schemeClr val="accent1">
              <a:alpha val="40000"/>
            </a:schemeClr>
          </a:glow>
        </a:effec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Composição do Elenco por 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6CA-4E35-8DAC-434EE546D0E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6CA-4E35-8DAC-434EE546D0E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6CA-4E35-8DAC-434EE546D0E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6CA-4E35-8DAC-434EE546D0E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6CA-4E35-8DAC-434EE546D0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Planilha1!$H$2:$H$6</c:f>
              <c:strCache>
                <c:ptCount val="5"/>
                <c:pt idx="0">
                  <c:v>15 a 20 anos</c:v>
                </c:pt>
                <c:pt idx="1">
                  <c:v>21 a 25 anos</c:v>
                </c:pt>
                <c:pt idx="2">
                  <c:v>26 a 30 anos</c:v>
                </c:pt>
                <c:pt idx="3">
                  <c:v>31 a 35 anos</c:v>
                </c:pt>
                <c:pt idx="4">
                  <c:v>36 a 40 anos</c:v>
                </c:pt>
              </c:strCache>
            </c:strRef>
          </c:cat>
          <c:val>
            <c:numRef>
              <c:f>Planilha1!$I$2:$I$6</c:f>
              <c:numCache>
                <c:formatCode>General</c:formatCode>
                <c:ptCount val="5"/>
                <c:pt idx="0">
                  <c:v>2</c:v>
                </c:pt>
                <c:pt idx="1">
                  <c:v>7</c:v>
                </c:pt>
                <c:pt idx="2">
                  <c:v>4</c:v>
                </c:pt>
                <c:pt idx="3">
                  <c:v>10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E-4DA1-B2BD-DF19803125D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857923</xdr:colOff>
      <xdr:row>0</xdr:row>
      <xdr:rowOff>167640</xdr:rowOff>
    </xdr:from>
    <xdr:to>
      <xdr:col>8</xdr:col>
      <xdr:colOff>4931</xdr:colOff>
      <xdr:row>27</xdr:row>
      <xdr:rowOff>167640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C23B22D-FF1D-4229-C964-EABD3F263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134471</xdr:colOff>
      <xdr:row>0</xdr:row>
      <xdr:rowOff>152400</xdr:rowOff>
    </xdr:from>
    <xdr:to>
      <xdr:col>17</xdr:col>
      <xdr:colOff>142092</xdr:colOff>
      <xdr:row>27</xdr:row>
      <xdr:rowOff>152400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D355EC0-C8C3-428A-9D88-5B8E94F40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26</xdr:col>
      <xdr:colOff>7621</xdr:colOff>
      <xdr:row>28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5203C00-5AEB-455D-BC1F-8E178DD04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30</xdr:row>
      <xdr:rowOff>0</xdr:rowOff>
    </xdr:from>
    <xdr:to>
      <xdr:col>17</xdr:col>
      <xdr:colOff>7621</xdr:colOff>
      <xdr:row>57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57C27B-7F6A-4C73-BB38-21D66FBA4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19050</xdr:colOff>
      <xdr:row>30</xdr:row>
      <xdr:rowOff>19050</xdr:rowOff>
    </xdr:from>
    <xdr:to>
      <xdr:col>8</xdr:col>
      <xdr:colOff>26671</xdr:colOff>
      <xdr:row>57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A8EF9BD-BAD7-4F62-9D05-76814C7A9A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121023</xdr:colOff>
      <xdr:row>29</xdr:row>
      <xdr:rowOff>161364</xdr:rowOff>
    </xdr:from>
    <xdr:to>
      <xdr:col>26</xdr:col>
      <xdr:colOff>128644</xdr:colOff>
      <xdr:row>56</xdr:row>
      <xdr:rowOff>161364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EEA982E-1CF6-4224-AB56-7A60158BB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29338</xdr:colOff>
      <xdr:row>0</xdr:row>
      <xdr:rowOff>8965</xdr:rowOff>
    </xdr:from>
    <xdr:to>
      <xdr:col>48</xdr:col>
      <xdr:colOff>17929</xdr:colOff>
      <xdr:row>56</xdr:row>
      <xdr:rowOff>188258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FB27A56-88E7-44A3-9354-EADBCC74CB3A}"/>
            </a:ext>
            <a:ext uri="{147F2762-F138-4A5C-976F-8EAC2B608ADB}">
              <a16:predDERef xmlns:a16="http://schemas.microsoft.com/office/drawing/2014/main" pred="{E5203C00-5AEB-455D-BC1F-8E178DD04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677333</xdr:colOff>
      <xdr:row>30</xdr:row>
      <xdr:rowOff>50799</xdr:rowOff>
    </xdr:from>
    <xdr:to>
      <xdr:col>33</xdr:col>
      <xdr:colOff>838685</xdr:colOff>
      <xdr:row>56</xdr:row>
      <xdr:rowOff>45156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D2B56F6-3925-480D-8A49-A2BEF0CE2647}"/>
            </a:ext>
            <a:ext uri="{147F2762-F138-4A5C-976F-8EAC2B608ADB}">
              <a16:predDERef xmlns:a16="http://schemas.microsoft.com/office/drawing/2014/main" pred="{CFB27A56-88E7-44A3-9354-EADBCC74C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26894</xdr:colOff>
      <xdr:row>0</xdr:row>
      <xdr:rowOff>180748</xdr:rowOff>
    </xdr:from>
    <xdr:to>
      <xdr:col>15</xdr:col>
      <xdr:colOff>608839</xdr:colOff>
      <xdr:row>16</xdr:row>
      <xdr:rowOff>161722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0708C65-2176-E7CC-4411-647852B36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8BFCD5-706D-4256-85B5-0701234EF49B}" name="Tabela3" displayName="Tabela3" ref="AG1:AJ28" totalsRowShown="0" headerRowDxfId="47" dataDxfId="46">
  <autoFilter ref="AG1:AJ28" xr:uid="{CA8BFCD5-706D-4256-85B5-0701234EF49B}"/>
  <sortState xmlns:xlrd2="http://schemas.microsoft.com/office/spreadsheetml/2017/richdata2" ref="AG2:AJ28">
    <sortCondition ref="AH1:AH28"/>
  </sortState>
  <tableColumns count="4">
    <tableColumn id="1" xr3:uid="{4927BA76-67FC-4D52-A10B-E484E508429D}" name="NOME" dataDxfId="45">
      <calculatedColumnFormula>'FREQUENCIA 2025'!B2</calculatedColumnFormula>
    </tableColumn>
    <tableColumn id="2" xr3:uid="{39C3705B-2797-4256-AE8B-0F4A2C17F097}" name="PRESENTE" dataDxfId="44"/>
    <tableColumn id="3" xr3:uid="{DBED0CDE-1996-45DE-9C6E-4282CE13CC64}" name="AUSENTE" dataDxfId="43"/>
    <tableColumn id="4" xr3:uid="{637C4E7F-28EE-476D-81D0-A68C55B4561A}" name="FALTA" dataDxfId="4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AD84C-DFBE-4EFC-A915-1AD072CB70C3}" name="Tabela2" displayName="Tabela2" ref="B1:J27" headerRowDxfId="41" dataDxfId="39" totalsRowDxfId="37" headerRowBorderDxfId="40" tableBorderDxfId="38" totalsRowBorderDxfId="36">
  <autoFilter ref="B1:J27" xr:uid="{4CAAD84C-DFBE-4EFC-A915-1AD072CB70C3}"/>
  <sortState xmlns:xlrd2="http://schemas.microsoft.com/office/spreadsheetml/2017/richdata2" ref="B2:J27">
    <sortCondition ref="B1:B27"/>
  </sortState>
  <tableColumns count="9">
    <tableColumn id="9" xr3:uid="{4A97171E-E725-48BC-A7CB-CAC98AB028B7}" name="N" dataDxfId="35" totalsRowDxfId="34">
      <calculatedColumnFormula>'FREQUENCIA 2025'!A3</calculatedColumnFormula>
    </tableColumn>
    <tableColumn id="1" xr3:uid="{7ABD5B8A-9A1B-4769-98E6-5F68F0C65949}" name="NOME" totalsRowLabel="Total" dataDxfId="33" totalsRowDxfId="32">
      <calculatedColumnFormula>'FREQUENCIA 2025'!B3</calculatedColumnFormula>
    </tableColumn>
    <tableColumn id="2" xr3:uid="{7B219D83-6C91-478C-88D2-CB2590CB1D18}" name="Nº JOGO" dataDxfId="31">
      <calculatedColumnFormula>'FREQUENCIA 2025'!AQ2</calculatedColumnFormula>
    </tableColumn>
    <tableColumn id="4" xr3:uid="{92A80F5F-F38A-47FD-ABD4-01154B8FD1F9}" name="C. AMAR" dataDxfId="30" totalsRowDxfId="29"/>
    <tableColumn id="5" xr3:uid="{E385235F-54A8-42F0-A18A-2F62F3DED98E}" name="C.VERM" dataDxfId="28" totalsRowDxfId="27"/>
    <tableColumn id="11" xr3:uid="{4B573DCE-21BE-441F-A6B8-D65D2C944695}" name="GOLS" dataDxfId="26"/>
    <tableColumn id="6" xr3:uid="{506CD4A6-997E-48C5-A9DF-394477237039}" name="ASSI." dataDxfId="25" totalsRowDxfId="24"/>
    <tableColumn id="7" xr3:uid="{171B5C3E-4C67-44CB-82AE-BC76D94ED301}" name="G. SOFRI." dataDxfId="23" totalsRowDxfId="22"/>
    <tableColumn id="8" xr3:uid="{4681E572-F4AF-4A84-9121-50128FEC60CF}" name="T. NO GOL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012E-EB59-CA41-8A76-15DAD7D56EA0}">
  <dimension ref="A1:O91"/>
  <sheetViews>
    <sheetView zoomScale="85" zoomScaleNormal="85" zoomScaleSheetLayoutView="100" workbookViewId="0">
      <selection activeCell="D63" sqref="D63"/>
    </sheetView>
  </sheetViews>
  <sheetFormatPr defaultColWidth="9" defaultRowHeight="15"/>
  <cols>
    <col min="1" max="1" width="28.6328125" style="118" customWidth="1"/>
    <col min="2" max="3" width="10.6328125" style="116" bestFit="1" customWidth="1"/>
    <col min="4" max="4" width="9" style="129"/>
    <col min="5" max="5" width="13.81640625" style="57" customWidth="1"/>
    <col min="6" max="6" width="14.453125" style="57" bestFit="1" customWidth="1"/>
    <col min="7" max="7" width="9" style="131"/>
    <col min="8" max="9" width="9.1796875" style="130" bestFit="1" customWidth="1"/>
    <col min="10" max="10" width="2.54296875" style="130" customWidth="1"/>
    <col min="11" max="11" width="8.1796875" style="130" bestFit="1" customWidth="1"/>
    <col min="12" max="16384" width="9" style="57"/>
  </cols>
  <sheetData>
    <row r="1" spans="1:10" ht="16.8">
      <c r="A1" s="156" t="s">
        <v>0</v>
      </c>
      <c r="B1" s="156"/>
      <c r="C1" s="156"/>
      <c r="F1" s="57" t="s">
        <v>1</v>
      </c>
      <c r="G1" s="131" t="s">
        <v>2</v>
      </c>
      <c r="H1" s="130" t="s">
        <v>3</v>
      </c>
      <c r="I1" s="130" t="s">
        <v>4</v>
      </c>
    </row>
    <row r="2" spans="1:10" ht="16.8">
      <c r="A2" s="117" t="s">
        <v>5</v>
      </c>
      <c r="B2" s="122">
        <v>0</v>
      </c>
      <c r="F2" s="57" t="s">
        <v>6</v>
      </c>
      <c r="G2" s="131">
        <v>2.9980000000000002</v>
      </c>
      <c r="H2" s="130">
        <v>19.98</v>
      </c>
      <c r="I2" s="130">
        <f>G2*H2</f>
        <v>59.900040000000004</v>
      </c>
    </row>
    <row r="3" spans="1:10" ht="16.8">
      <c r="A3" s="117" t="s">
        <v>7</v>
      </c>
      <c r="B3" s="116">
        <v>30</v>
      </c>
      <c r="C3" s="116">
        <v>20</v>
      </c>
      <c r="D3" s="129" t="s">
        <v>8</v>
      </c>
      <c r="F3" s="57" t="s">
        <v>9</v>
      </c>
      <c r="G3" s="131">
        <v>2.968</v>
      </c>
      <c r="H3" s="130">
        <v>10.98</v>
      </c>
      <c r="I3" s="130">
        <f t="shared" ref="I3:I6" si="0">G3*H3</f>
        <v>32.588639999999998</v>
      </c>
    </row>
    <row r="4" spans="1:10" ht="16.8">
      <c r="A4" s="117" t="s">
        <v>10</v>
      </c>
      <c r="B4" s="116">
        <v>30</v>
      </c>
      <c r="C4" s="116">
        <v>20</v>
      </c>
      <c r="D4" s="129" t="s">
        <v>8</v>
      </c>
      <c r="F4" s="57" t="s">
        <v>11</v>
      </c>
      <c r="G4" s="131">
        <v>3.794</v>
      </c>
      <c r="H4" s="130">
        <v>39.9</v>
      </c>
      <c r="I4" s="130">
        <f t="shared" si="0"/>
        <v>151.38059999999999</v>
      </c>
    </row>
    <row r="5" spans="1:10" ht="16.8">
      <c r="A5" s="117" t="s">
        <v>12</v>
      </c>
      <c r="B5" s="126">
        <v>30</v>
      </c>
      <c r="C5" s="122">
        <v>0</v>
      </c>
      <c r="D5" s="129" t="s">
        <v>8</v>
      </c>
      <c r="F5" s="57" t="s">
        <v>13</v>
      </c>
      <c r="G5" s="131">
        <v>3.09</v>
      </c>
      <c r="H5" s="130">
        <v>18.98</v>
      </c>
      <c r="I5" s="130">
        <f t="shared" si="0"/>
        <v>58.648199999999996</v>
      </c>
    </row>
    <row r="6" spans="1:10" ht="16.8">
      <c r="A6" s="117" t="s">
        <v>14</v>
      </c>
      <c r="B6" s="116">
        <v>30</v>
      </c>
      <c r="D6" s="129" t="s">
        <v>8</v>
      </c>
      <c r="F6" s="57" t="s">
        <v>15</v>
      </c>
      <c r="G6" s="131">
        <v>1.016</v>
      </c>
      <c r="H6" s="130">
        <v>25.98</v>
      </c>
      <c r="I6" s="130">
        <f t="shared" si="0"/>
        <v>26.395680000000002</v>
      </c>
    </row>
    <row r="7" spans="1:10" ht="16.8">
      <c r="A7" s="117" t="s">
        <v>16</v>
      </c>
      <c r="B7" s="116">
        <v>30</v>
      </c>
      <c r="C7" s="116">
        <v>20</v>
      </c>
      <c r="D7" s="129" t="s">
        <v>8</v>
      </c>
      <c r="F7" s="132" t="s">
        <v>4</v>
      </c>
      <c r="G7" s="133">
        <f>SUM(G2:G6)</f>
        <v>13.866</v>
      </c>
      <c r="H7" s="134">
        <f>SUM(H2:H6)</f>
        <v>115.82000000000001</v>
      </c>
      <c r="I7" s="134">
        <f>SUM(I2:I6)</f>
        <v>328.91316</v>
      </c>
      <c r="J7" s="136"/>
    </row>
    <row r="8" spans="1:10" ht="16.8">
      <c r="A8" s="117" t="s">
        <v>17</v>
      </c>
      <c r="B8" s="116">
        <v>30</v>
      </c>
      <c r="C8" s="116">
        <v>20</v>
      </c>
      <c r="D8" s="129" t="s">
        <v>8</v>
      </c>
      <c r="F8" s="137"/>
      <c r="G8" s="137"/>
      <c r="H8" s="137"/>
      <c r="I8" s="137"/>
    </row>
    <row r="9" spans="1:10" ht="16.8">
      <c r="A9" s="117" t="s">
        <v>18</v>
      </c>
      <c r="B9" s="126">
        <v>30</v>
      </c>
      <c r="C9" s="122">
        <v>0</v>
      </c>
      <c r="D9" s="129" t="s">
        <v>8</v>
      </c>
      <c r="F9" s="57" t="s">
        <v>1</v>
      </c>
      <c r="G9" s="131" t="s">
        <v>2</v>
      </c>
      <c r="H9" s="130" t="s">
        <v>3</v>
      </c>
      <c r="I9" s="130" t="s">
        <v>4</v>
      </c>
    </row>
    <row r="10" spans="1:10" ht="16.8">
      <c r="A10" s="117" t="s">
        <v>19</v>
      </c>
      <c r="B10" s="126">
        <v>30</v>
      </c>
      <c r="C10" s="122"/>
      <c r="D10" s="129" t="s">
        <v>8</v>
      </c>
      <c r="F10" s="57" t="s">
        <v>20</v>
      </c>
      <c r="G10" s="131">
        <v>2</v>
      </c>
      <c r="H10" s="130">
        <v>14.98</v>
      </c>
      <c r="I10" s="130">
        <f t="shared" ref="I10" si="1">G10*H10</f>
        <v>29.96</v>
      </c>
    </row>
    <row r="11" spans="1:10" ht="16.8">
      <c r="A11" s="117" t="s">
        <v>21</v>
      </c>
      <c r="B11" s="116">
        <v>30</v>
      </c>
      <c r="C11" s="116">
        <v>20</v>
      </c>
      <c r="D11" s="129" t="s">
        <v>8</v>
      </c>
      <c r="F11" s="132" t="s">
        <v>4</v>
      </c>
      <c r="G11" s="133">
        <f>SUM(G10:G10)</f>
        <v>2</v>
      </c>
      <c r="H11" s="134">
        <f>SUM(H10:H10)</f>
        <v>14.98</v>
      </c>
      <c r="I11" s="134">
        <f>SUM(I10:I10)</f>
        <v>29.96</v>
      </c>
    </row>
    <row r="12" spans="1:10" ht="16.8">
      <c r="A12" s="117" t="s">
        <v>22</v>
      </c>
      <c r="B12" s="122">
        <v>0</v>
      </c>
      <c r="C12" s="116">
        <v>20</v>
      </c>
      <c r="D12" s="129" t="s">
        <v>8</v>
      </c>
    </row>
    <row r="13" spans="1:10" ht="16.8">
      <c r="A13" s="117" t="s">
        <v>23</v>
      </c>
      <c r="B13" s="116">
        <v>30</v>
      </c>
      <c r="D13" s="129" t="s">
        <v>8</v>
      </c>
      <c r="F13" s="57" t="s">
        <v>1</v>
      </c>
      <c r="G13" s="131" t="s">
        <v>2</v>
      </c>
      <c r="H13" s="130" t="s">
        <v>3</v>
      </c>
      <c r="I13" s="130" t="s">
        <v>4</v>
      </c>
      <c r="J13" s="136"/>
    </row>
    <row r="14" spans="1:10" ht="16.8">
      <c r="A14" s="117" t="s">
        <v>24</v>
      </c>
      <c r="B14" s="116">
        <v>30</v>
      </c>
      <c r="C14" s="116">
        <v>20</v>
      </c>
      <c r="D14" s="129" t="s">
        <v>8</v>
      </c>
      <c r="F14" s="57" t="s">
        <v>25</v>
      </c>
      <c r="G14" s="131">
        <v>1</v>
      </c>
      <c r="H14" s="130">
        <v>10.5</v>
      </c>
      <c r="I14" s="130">
        <f>G14*H14</f>
        <v>10.5</v>
      </c>
    </row>
    <row r="15" spans="1:10" ht="16.8">
      <c r="A15" s="117" t="s">
        <v>26</v>
      </c>
      <c r="B15" s="116">
        <v>30</v>
      </c>
      <c r="C15" s="116">
        <v>20</v>
      </c>
      <c r="D15" s="129" t="s">
        <v>8</v>
      </c>
      <c r="F15" s="57" t="s">
        <v>27</v>
      </c>
      <c r="G15" s="131">
        <v>1</v>
      </c>
      <c r="H15" s="130">
        <v>7.5</v>
      </c>
      <c r="I15" s="130">
        <f t="shared" ref="I15:I16" si="2">G15*H15</f>
        <v>7.5</v>
      </c>
    </row>
    <row r="16" spans="1:10" ht="16.8">
      <c r="A16" s="117" t="s">
        <v>28</v>
      </c>
      <c r="B16" s="116">
        <v>30</v>
      </c>
      <c r="C16" s="116">
        <v>20</v>
      </c>
      <c r="D16" s="129" t="s">
        <v>8</v>
      </c>
      <c r="F16" s="57" t="s">
        <v>29</v>
      </c>
      <c r="G16" s="131">
        <v>5</v>
      </c>
      <c r="H16" s="130">
        <v>3.1</v>
      </c>
      <c r="I16" s="130">
        <f t="shared" si="2"/>
        <v>15.5</v>
      </c>
    </row>
    <row r="17" spans="1:10" ht="16.8">
      <c r="A17" s="117" t="s">
        <v>30</v>
      </c>
      <c r="B17" s="116">
        <v>30</v>
      </c>
      <c r="C17" s="116">
        <v>20</v>
      </c>
      <c r="D17" s="129" t="s">
        <v>8</v>
      </c>
      <c r="F17" s="132" t="s">
        <v>4</v>
      </c>
      <c r="G17" s="133">
        <f>SUM(G14:G16)</f>
        <v>7</v>
      </c>
      <c r="H17" s="134">
        <f>SUM(H14:H16)</f>
        <v>21.1</v>
      </c>
      <c r="I17" s="134">
        <f>SUM(I14:I16)</f>
        <v>33.5</v>
      </c>
    </row>
    <row r="18" spans="1:10" ht="16.8">
      <c r="A18" s="117"/>
      <c r="G18" s="57"/>
    </row>
    <row r="19" spans="1:10" ht="16.8">
      <c r="A19" s="156" t="s">
        <v>31</v>
      </c>
      <c r="B19" s="156"/>
      <c r="C19" s="156"/>
      <c r="F19" s="57" t="s">
        <v>1</v>
      </c>
      <c r="G19" s="131" t="s">
        <v>2</v>
      </c>
      <c r="H19" s="130" t="s">
        <v>3</v>
      </c>
      <c r="I19" s="130" t="s">
        <v>4</v>
      </c>
    </row>
    <row r="20" spans="1:10" ht="16.8">
      <c r="A20" s="117" t="s">
        <v>32</v>
      </c>
      <c r="B20" s="122">
        <v>0</v>
      </c>
      <c r="C20" s="116">
        <v>20</v>
      </c>
      <c r="D20" s="129" t="s">
        <v>8</v>
      </c>
      <c r="F20" s="57" t="s">
        <v>33</v>
      </c>
      <c r="G20" s="131">
        <v>1</v>
      </c>
      <c r="H20" s="130">
        <v>9.98</v>
      </c>
      <c r="I20" s="130">
        <f>G20*H20</f>
        <v>9.98</v>
      </c>
      <c r="J20" s="136"/>
    </row>
    <row r="21" spans="1:10" ht="16.8">
      <c r="A21" s="117" t="s">
        <v>34</v>
      </c>
      <c r="B21" s="116">
        <v>30</v>
      </c>
      <c r="C21" s="116">
        <v>20</v>
      </c>
      <c r="D21" s="129" t="s">
        <v>8</v>
      </c>
      <c r="F21" s="57" t="s">
        <v>35</v>
      </c>
      <c r="G21" s="131">
        <v>0.42</v>
      </c>
      <c r="H21" s="130">
        <v>37.9</v>
      </c>
      <c r="I21" s="130">
        <f t="shared" ref="I21:I23" si="3">G21*H21</f>
        <v>15.917999999999999</v>
      </c>
    </row>
    <row r="22" spans="1:10" ht="16.8">
      <c r="A22" s="117" t="s">
        <v>36</v>
      </c>
      <c r="B22" s="116">
        <v>30</v>
      </c>
      <c r="D22" s="129" t="s">
        <v>8</v>
      </c>
      <c r="F22" s="57" t="s">
        <v>37</v>
      </c>
      <c r="G22" s="131">
        <v>2</v>
      </c>
      <c r="H22" s="130">
        <v>6.98</v>
      </c>
      <c r="I22" s="130">
        <f t="shared" si="3"/>
        <v>13.96</v>
      </c>
    </row>
    <row r="23" spans="1:10" ht="16.8">
      <c r="A23" s="117" t="s">
        <v>38</v>
      </c>
      <c r="B23" s="116">
        <v>15</v>
      </c>
      <c r="C23" s="116">
        <v>20</v>
      </c>
      <c r="D23" s="129" t="s">
        <v>8</v>
      </c>
      <c r="F23" s="57" t="s">
        <v>39</v>
      </c>
      <c r="G23" s="131">
        <v>1</v>
      </c>
      <c r="H23" s="130">
        <v>10.56</v>
      </c>
      <c r="I23" s="130">
        <f t="shared" si="3"/>
        <v>10.56</v>
      </c>
    </row>
    <row r="24" spans="1:10" ht="16.8">
      <c r="A24" s="117" t="s">
        <v>40</v>
      </c>
      <c r="B24" s="116">
        <v>30</v>
      </c>
      <c r="D24" s="129" t="s">
        <v>8</v>
      </c>
      <c r="F24" s="132" t="s">
        <v>4</v>
      </c>
      <c r="G24" s="133">
        <f t="shared" ref="G24" si="4">SUM(G20:G23)</f>
        <v>4.42</v>
      </c>
      <c r="H24" s="134">
        <f>SUM(H20:H23)</f>
        <v>65.42</v>
      </c>
      <c r="I24" s="134">
        <f>SUM(I20:I23)</f>
        <v>50.418000000000006</v>
      </c>
    </row>
    <row r="25" spans="1:10" ht="16.8">
      <c r="A25" s="117" t="s">
        <v>41</v>
      </c>
      <c r="B25" s="116">
        <v>30</v>
      </c>
      <c r="D25" s="129" t="s">
        <v>8</v>
      </c>
    </row>
    <row r="26" spans="1:10" ht="16.8">
      <c r="A26" s="117" t="s">
        <v>42</v>
      </c>
      <c r="B26" s="116">
        <v>30</v>
      </c>
      <c r="C26" s="116">
        <v>20</v>
      </c>
      <c r="D26" s="129" t="s">
        <v>8</v>
      </c>
      <c r="F26" s="57" t="s">
        <v>1</v>
      </c>
      <c r="G26" s="131" t="s">
        <v>2</v>
      </c>
      <c r="H26" s="130" t="s">
        <v>3</v>
      </c>
      <c r="I26" s="130" t="s">
        <v>4</v>
      </c>
    </row>
    <row r="27" spans="1:10" ht="16.8">
      <c r="A27" s="117" t="s">
        <v>43</v>
      </c>
      <c r="B27" s="116">
        <v>30</v>
      </c>
      <c r="C27" s="116">
        <v>20</v>
      </c>
      <c r="D27" s="129" t="s">
        <v>8</v>
      </c>
      <c r="F27" s="57" t="s">
        <v>44</v>
      </c>
      <c r="G27" s="131">
        <v>1</v>
      </c>
      <c r="H27" s="130">
        <v>10.98</v>
      </c>
      <c r="I27" s="130">
        <f t="shared" ref="I27:I32" si="5">G27*H27</f>
        <v>10.98</v>
      </c>
    </row>
    <row r="28" spans="1:10" ht="16.8">
      <c r="A28" s="117" t="s">
        <v>45</v>
      </c>
      <c r="B28" s="116">
        <v>30</v>
      </c>
      <c r="C28" s="116">
        <v>20</v>
      </c>
      <c r="D28" s="129" t="s">
        <v>8</v>
      </c>
      <c r="F28" s="57" t="s">
        <v>46</v>
      </c>
      <c r="G28" s="131">
        <v>2</v>
      </c>
      <c r="H28" s="130">
        <v>3.58</v>
      </c>
      <c r="I28" s="130">
        <f t="shared" si="5"/>
        <v>7.16</v>
      </c>
    </row>
    <row r="29" spans="1:10" ht="16.8">
      <c r="A29" s="117" t="s">
        <v>47</v>
      </c>
      <c r="B29" s="116">
        <v>30</v>
      </c>
      <c r="C29" s="116">
        <v>20</v>
      </c>
      <c r="D29" s="129" t="s">
        <v>8</v>
      </c>
      <c r="F29" s="57" t="s">
        <v>48</v>
      </c>
      <c r="G29" s="131">
        <v>1</v>
      </c>
      <c r="H29" s="130">
        <v>2.48</v>
      </c>
      <c r="I29" s="130">
        <f t="shared" si="5"/>
        <v>2.48</v>
      </c>
      <c r="J29" s="136"/>
    </row>
    <row r="30" spans="1:10" ht="16.8">
      <c r="A30" s="117" t="s">
        <v>49</v>
      </c>
      <c r="B30" s="116">
        <v>30</v>
      </c>
      <c r="D30" s="129" t="s">
        <v>8</v>
      </c>
      <c r="F30" s="57" t="s">
        <v>50</v>
      </c>
      <c r="G30" s="131">
        <v>1.89</v>
      </c>
      <c r="H30" s="130">
        <v>5.99</v>
      </c>
      <c r="I30" s="130">
        <f t="shared" si="5"/>
        <v>11.321099999999999</v>
      </c>
    </row>
    <row r="31" spans="1:10" ht="16.8">
      <c r="A31" s="117" t="s">
        <v>51</v>
      </c>
      <c r="B31" s="116">
        <v>30</v>
      </c>
      <c r="D31" s="129" t="s">
        <v>8</v>
      </c>
      <c r="F31" s="57" t="s">
        <v>52</v>
      </c>
      <c r="G31" s="131">
        <v>0.878</v>
      </c>
      <c r="H31" s="130">
        <v>1.99</v>
      </c>
      <c r="I31" s="130">
        <f t="shared" si="5"/>
        <v>1.74722</v>
      </c>
    </row>
    <row r="32" spans="1:10" ht="16.8">
      <c r="A32" s="117" t="s">
        <v>53</v>
      </c>
      <c r="B32" s="116">
        <v>30</v>
      </c>
      <c r="C32" s="116">
        <v>20</v>
      </c>
      <c r="D32" s="129" t="s">
        <v>8</v>
      </c>
      <c r="F32" s="57" t="s">
        <v>54</v>
      </c>
      <c r="G32" s="131">
        <v>0.51200000000000001</v>
      </c>
      <c r="H32" s="130">
        <v>9.99</v>
      </c>
      <c r="I32" s="130">
        <f t="shared" si="5"/>
        <v>5.1148800000000003</v>
      </c>
    </row>
    <row r="33" spans="1:13" ht="16.8">
      <c r="A33" s="117" t="s">
        <v>55</v>
      </c>
      <c r="B33" s="116">
        <v>30</v>
      </c>
      <c r="D33" s="129" t="s">
        <v>8</v>
      </c>
      <c r="F33" s="132" t="s">
        <v>4</v>
      </c>
      <c r="G33" s="135">
        <f t="shared" ref="G33:H33" si="6">SUM(G27:G32)</f>
        <v>7.2799999999999994</v>
      </c>
      <c r="H33" s="134">
        <f t="shared" si="6"/>
        <v>35.01</v>
      </c>
      <c r="I33" s="134">
        <f>SUM(I27:I32)</f>
        <v>38.803199999999997</v>
      </c>
    </row>
    <row r="34" spans="1:13" ht="16.8">
      <c r="A34" s="117" t="s">
        <v>56</v>
      </c>
      <c r="B34" s="122">
        <v>0</v>
      </c>
    </row>
    <row r="35" spans="1:13" ht="16.8">
      <c r="A35" s="117" t="s">
        <v>57</v>
      </c>
      <c r="B35" s="116">
        <v>30</v>
      </c>
      <c r="C35" s="116">
        <v>20</v>
      </c>
      <c r="D35" s="129" t="s">
        <v>8</v>
      </c>
      <c r="F35" s="57" t="s">
        <v>1</v>
      </c>
      <c r="G35" s="131" t="s">
        <v>2</v>
      </c>
      <c r="H35" s="130" t="s">
        <v>3</v>
      </c>
      <c r="I35" s="130" t="s">
        <v>4</v>
      </c>
    </row>
    <row r="36" spans="1:13" ht="16.8">
      <c r="A36" s="117" t="s">
        <v>58</v>
      </c>
      <c r="C36" s="116">
        <v>20</v>
      </c>
      <c r="D36" s="129" t="s">
        <v>8</v>
      </c>
      <c r="F36" s="57" t="s">
        <v>59</v>
      </c>
      <c r="G36" s="131">
        <v>1</v>
      </c>
      <c r="H36" s="130">
        <v>15.48</v>
      </c>
      <c r="I36" s="130">
        <f>G36*H36</f>
        <v>15.48</v>
      </c>
    </row>
    <row r="37" spans="1:13">
      <c r="F37" s="57" t="s">
        <v>60</v>
      </c>
      <c r="G37" s="131">
        <v>1</v>
      </c>
      <c r="H37" s="130">
        <v>6.9</v>
      </c>
      <c r="I37" s="130">
        <f t="shared" ref="I37:I43" si="7">G37*H37</f>
        <v>6.9</v>
      </c>
    </row>
    <row r="38" spans="1:13">
      <c r="A38" s="128" t="s">
        <v>61</v>
      </c>
      <c r="B38" s="57">
        <f>COUNTA(A2:A17)</f>
        <v>16</v>
      </c>
      <c r="C38" s="57">
        <f>COUNTA(A20:A35)</f>
        <v>16</v>
      </c>
      <c r="D38" s="118" t="s">
        <v>62</v>
      </c>
      <c r="F38" s="57" t="s">
        <v>63</v>
      </c>
      <c r="G38" s="131">
        <v>3</v>
      </c>
      <c r="H38" s="130">
        <v>5.38</v>
      </c>
      <c r="I38" s="130">
        <f t="shared" si="7"/>
        <v>16.14</v>
      </c>
      <c r="K38" s="57"/>
    </row>
    <row r="39" spans="1:13">
      <c r="A39" s="127" t="s">
        <v>64</v>
      </c>
      <c r="B39" s="57">
        <f>COUNTA(B2:B36)</f>
        <v>32</v>
      </c>
      <c r="C39" s="57">
        <f>COUNTA(C2:C36)</f>
        <v>22</v>
      </c>
      <c r="D39" s="129" t="s">
        <v>65</v>
      </c>
      <c r="F39" s="57" t="s">
        <v>66</v>
      </c>
      <c r="G39" s="131">
        <v>1</v>
      </c>
      <c r="H39" s="130">
        <v>2.98</v>
      </c>
      <c r="I39" s="130">
        <f t="shared" si="7"/>
        <v>2.98</v>
      </c>
      <c r="K39" s="57"/>
    </row>
    <row r="40" spans="1:13">
      <c r="A40" s="127" t="s">
        <v>67</v>
      </c>
      <c r="B40" s="116">
        <f>SUM(B2:B36)</f>
        <v>825</v>
      </c>
      <c r="C40" s="116">
        <f>SUM(C2:C36)</f>
        <v>400</v>
      </c>
      <c r="D40" s="129" t="s">
        <v>68</v>
      </c>
      <c r="F40" s="57" t="s">
        <v>69</v>
      </c>
      <c r="G40" s="131">
        <v>3</v>
      </c>
      <c r="H40" s="130">
        <v>2.98</v>
      </c>
      <c r="I40" s="130">
        <f t="shared" si="7"/>
        <v>8.94</v>
      </c>
      <c r="K40" s="57"/>
    </row>
    <row r="41" spans="1:13">
      <c r="B41" s="155">
        <f>B40+C40</f>
        <v>1225</v>
      </c>
      <c r="C41" s="155"/>
      <c r="F41" s="57" t="s">
        <v>70</v>
      </c>
      <c r="G41" s="131">
        <v>1</v>
      </c>
      <c r="H41" s="130">
        <v>4.5</v>
      </c>
      <c r="I41" s="130">
        <f t="shared" si="7"/>
        <v>4.5</v>
      </c>
    </row>
    <row r="42" spans="1:13">
      <c r="A42" s="128" t="s">
        <v>71</v>
      </c>
      <c r="B42" s="116">
        <v>600</v>
      </c>
      <c r="C42" s="116">
        <f>I7+I11+I17+I24+I33</f>
        <v>481.59435999999999</v>
      </c>
      <c r="D42" s="129" t="s">
        <v>72</v>
      </c>
      <c r="F42" s="57" t="s">
        <v>73</v>
      </c>
      <c r="G42" s="131">
        <v>2</v>
      </c>
      <c r="H42" s="130">
        <v>6.8</v>
      </c>
      <c r="I42" s="130">
        <f t="shared" si="7"/>
        <v>13.6</v>
      </c>
      <c r="K42" s="130">
        <v>20</v>
      </c>
      <c r="L42" s="57" t="s">
        <v>74</v>
      </c>
      <c r="M42" s="57" t="s">
        <v>8</v>
      </c>
    </row>
    <row r="43" spans="1:13">
      <c r="A43" s="127"/>
      <c r="B43" s="155">
        <f>B42+C42</f>
        <v>1081.5943600000001</v>
      </c>
      <c r="C43" s="155"/>
      <c r="F43" s="57" t="s">
        <v>75</v>
      </c>
      <c r="G43" s="131">
        <v>1</v>
      </c>
      <c r="H43" s="130">
        <v>2.2799999999999998</v>
      </c>
      <c r="I43" s="130">
        <f t="shared" si="7"/>
        <v>2.2799999999999998</v>
      </c>
      <c r="K43" s="130">
        <v>25</v>
      </c>
      <c r="L43" s="57" t="s">
        <v>76</v>
      </c>
      <c r="M43" s="57" t="s">
        <v>8</v>
      </c>
    </row>
    <row r="44" spans="1:13">
      <c r="A44" s="128" t="s">
        <v>77</v>
      </c>
      <c r="B44" s="116">
        <f>B40-B42</f>
        <v>225</v>
      </c>
      <c r="C44" s="116">
        <f>C40-C42</f>
        <v>-81.594359999999995</v>
      </c>
      <c r="D44" s="118" t="s">
        <v>78</v>
      </c>
      <c r="F44" s="132" t="s">
        <v>4</v>
      </c>
      <c r="G44" s="135">
        <f>SUM(G36:G43)</f>
        <v>13</v>
      </c>
      <c r="H44" s="134">
        <f>SUM(H36:H43)</f>
        <v>47.3</v>
      </c>
      <c r="I44" s="134">
        <f>SUM(I36:I43)</f>
        <v>70.819999999999993</v>
      </c>
      <c r="K44" s="134">
        <f>SUM(K32:K43)</f>
        <v>45</v>
      </c>
    </row>
    <row r="45" spans="1:13">
      <c r="B45" s="155">
        <f>B44+C44</f>
        <v>143.40564000000001</v>
      </c>
      <c r="C45" s="155"/>
    </row>
    <row r="46" spans="1:13">
      <c r="A46" s="128"/>
      <c r="F46" s="57" t="s">
        <v>1</v>
      </c>
      <c r="G46" s="131" t="s">
        <v>2</v>
      </c>
      <c r="H46" s="130" t="s">
        <v>3</v>
      </c>
      <c r="I46" s="130" t="s">
        <v>4</v>
      </c>
    </row>
    <row r="47" spans="1:13">
      <c r="A47" s="128" t="s">
        <v>79</v>
      </c>
      <c r="B47" s="116">
        <f>I50</f>
        <v>38.58</v>
      </c>
      <c r="C47" s="116">
        <f>I44-K44</f>
        <v>25.819999999999993</v>
      </c>
      <c r="D47" s="129" t="s">
        <v>80</v>
      </c>
      <c r="F47" s="57" t="s">
        <v>81</v>
      </c>
      <c r="G47" s="131">
        <v>1</v>
      </c>
      <c r="H47" s="130">
        <v>10.48</v>
      </c>
      <c r="I47" s="130">
        <f>G47*H47</f>
        <v>10.48</v>
      </c>
    </row>
    <row r="48" spans="1:13">
      <c r="A48" s="128" t="s">
        <v>82</v>
      </c>
      <c r="B48" s="116">
        <f>I60</f>
        <v>2.0391800000000004</v>
      </c>
      <c r="C48" s="116">
        <f>I56</f>
        <v>26.745520000000003</v>
      </c>
      <c r="D48" s="129" t="s">
        <v>83</v>
      </c>
      <c r="F48" s="57" t="s">
        <v>81</v>
      </c>
      <c r="G48" s="131">
        <v>1</v>
      </c>
      <c r="H48" s="130">
        <v>10.98</v>
      </c>
      <c r="I48" s="130">
        <f t="shared" ref="I48:I49" si="8">G48*H48</f>
        <v>10.98</v>
      </c>
    </row>
    <row r="49" spans="1:9">
      <c r="B49" s="155">
        <f>B47+C47+B48+C48</f>
        <v>93.184699999999992</v>
      </c>
      <c r="C49" s="155"/>
      <c r="F49" s="57" t="s">
        <v>84</v>
      </c>
      <c r="G49" s="131">
        <v>4</v>
      </c>
      <c r="H49" s="130">
        <v>4.28</v>
      </c>
      <c r="I49" s="130">
        <f t="shared" si="8"/>
        <v>17.12</v>
      </c>
    </row>
    <row r="50" spans="1:9">
      <c r="F50" s="132" t="s">
        <v>4</v>
      </c>
      <c r="G50" s="135">
        <f>SUM(G47:G49)</f>
        <v>6</v>
      </c>
      <c r="H50" s="134">
        <f>SUM(H47:H49)</f>
        <v>25.740000000000002</v>
      </c>
      <c r="I50" s="134">
        <f>SUM(I47:I49)</f>
        <v>38.58</v>
      </c>
    </row>
    <row r="51" spans="1:9">
      <c r="A51" s="128" t="s">
        <v>85</v>
      </c>
      <c r="B51" s="155">
        <f>B45-B49</f>
        <v>50.220940000000013</v>
      </c>
      <c r="C51" s="155"/>
    </row>
    <row r="52" spans="1:9">
      <c r="F52" s="57" t="s">
        <v>1</v>
      </c>
      <c r="G52" s="131" t="s">
        <v>2</v>
      </c>
      <c r="H52" s="130" t="s">
        <v>3</v>
      </c>
      <c r="I52" s="130" t="s">
        <v>4</v>
      </c>
    </row>
    <row r="53" spans="1:9">
      <c r="A53" s="128" t="s">
        <v>86</v>
      </c>
      <c r="B53" s="116">
        <f>I30+I31+I32+I55+I59</f>
        <v>24.297900000000002</v>
      </c>
      <c r="C53" s="116">
        <f>I7+I17+I20+I21+I27+I28+I29+I44+I50+I53+I54+I22</f>
        <v>554.96116000000018</v>
      </c>
      <c r="D53" s="129" t="s">
        <v>87</v>
      </c>
      <c r="F53" s="57" t="s">
        <v>88</v>
      </c>
      <c r="G53" s="131">
        <v>1</v>
      </c>
      <c r="H53" s="130">
        <v>13.98</v>
      </c>
      <c r="I53" s="130">
        <f>G53*H53</f>
        <v>13.98</v>
      </c>
    </row>
    <row r="54" spans="1:9">
      <c r="A54" s="128" t="s">
        <v>39</v>
      </c>
      <c r="B54" s="116">
        <f>I23</f>
        <v>10.56</v>
      </c>
      <c r="C54" s="116">
        <f>I11</f>
        <v>29.96</v>
      </c>
      <c r="D54" s="129" t="s">
        <v>89</v>
      </c>
      <c r="F54" s="57" t="s">
        <v>90</v>
      </c>
      <c r="G54" s="131">
        <v>1</v>
      </c>
      <c r="H54" s="130">
        <v>8.69</v>
      </c>
      <c r="I54" s="130">
        <f t="shared" ref="I54:I55" si="9">G54*H54</f>
        <v>8.69</v>
      </c>
    </row>
    <row r="55" spans="1:9">
      <c r="B55" s="155">
        <f>B53+C53+B54+C54</f>
        <v>619.77906000000019</v>
      </c>
      <c r="C55" s="155"/>
      <c r="F55" s="57" t="s">
        <v>91</v>
      </c>
      <c r="G55" s="131">
        <v>2.048</v>
      </c>
      <c r="H55" s="130">
        <v>1.99</v>
      </c>
      <c r="I55" s="130">
        <f t="shared" si="9"/>
        <v>4.07552</v>
      </c>
    </row>
    <row r="56" spans="1:9">
      <c r="F56" s="132" t="s">
        <v>4</v>
      </c>
      <c r="G56" s="135">
        <f>SUM(G53:G55)</f>
        <v>4.048</v>
      </c>
      <c r="H56" s="134">
        <f>SUM(H53:H55)</f>
        <v>24.66</v>
      </c>
      <c r="I56" s="134">
        <f>SUM(I53:I55)</f>
        <v>26.745520000000003</v>
      </c>
    </row>
    <row r="57" spans="1:9">
      <c r="A57" s="128" t="s">
        <v>92</v>
      </c>
      <c r="B57" s="116">
        <f>B42</f>
        <v>600</v>
      </c>
      <c r="C57" s="155">
        <f>B57+B58</f>
        <v>1174.7790600000001</v>
      </c>
    </row>
    <row r="58" spans="1:9">
      <c r="A58" s="128" t="s">
        <v>93</v>
      </c>
      <c r="B58" s="116">
        <f>I65</f>
        <v>574.77906000000007</v>
      </c>
      <c r="C58" s="155"/>
      <c r="F58" s="57" t="s">
        <v>1</v>
      </c>
      <c r="G58" s="131" t="s">
        <v>2</v>
      </c>
      <c r="H58" s="130" t="s">
        <v>3</v>
      </c>
      <c r="I58" s="130" t="s">
        <v>4</v>
      </c>
    </row>
    <row r="59" spans="1:9">
      <c r="F59" s="57" t="s">
        <v>94</v>
      </c>
      <c r="G59" s="131">
        <v>0.68200000000000005</v>
      </c>
      <c r="H59" s="130">
        <v>2.99</v>
      </c>
      <c r="I59" s="130">
        <f>G59*H59</f>
        <v>2.0391800000000004</v>
      </c>
    </row>
    <row r="60" spans="1:9">
      <c r="C60" s="116">
        <f>B41</f>
        <v>1225</v>
      </c>
      <c r="F60" s="132" t="s">
        <v>4</v>
      </c>
      <c r="G60" s="135">
        <f>SUM(G59:G59)</f>
        <v>0.68200000000000005</v>
      </c>
      <c r="H60" s="134">
        <f>SUM(H59:H59)</f>
        <v>2.99</v>
      </c>
      <c r="I60" s="134">
        <f>SUM(I59:I59)</f>
        <v>2.0391800000000004</v>
      </c>
    </row>
    <row r="62" spans="1:9">
      <c r="C62" s="116">
        <f>C60-C57</f>
        <v>50.220939999999928</v>
      </c>
      <c r="D62" s="129" t="s">
        <v>95</v>
      </c>
      <c r="I62" s="130">
        <f>I7+I11+I17+I24+I33+I44+I50+I56+I60</f>
        <v>619.77906000000007</v>
      </c>
    </row>
    <row r="63" spans="1:9">
      <c r="I63" s="130">
        <f>K44</f>
        <v>45</v>
      </c>
    </row>
    <row r="65" spans="9:15">
      <c r="I65" s="130">
        <f>I62-I63</f>
        <v>574.77906000000007</v>
      </c>
      <c r="L65" s="118"/>
      <c r="M65" s="116"/>
      <c r="N65" s="116"/>
      <c r="O65" s="129"/>
    </row>
    <row r="66" spans="9:15">
      <c r="O66" s="129"/>
    </row>
    <row r="67" spans="9:15">
      <c r="O67" s="129"/>
    </row>
    <row r="68" spans="9:15">
      <c r="L68" s="128"/>
      <c r="M68" s="116"/>
      <c r="N68" s="116"/>
      <c r="O68" s="129"/>
    </row>
    <row r="69" spans="9:15">
      <c r="L69" s="128"/>
      <c r="M69" s="116"/>
      <c r="O69" s="129"/>
    </row>
    <row r="70" spans="9:15">
      <c r="L70" s="128"/>
      <c r="M70" s="116"/>
      <c r="O70" s="129"/>
    </row>
    <row r="71" spans="9:15">
      <c r="L71" s="118"/>
      <c r="M71" s="116"/>
      <c r="N71" s="116"/>
      <c r="O71" s="129"/>
    </row>
    <row r="72" spans="9:15">
      <c r="L72" s="118"/>
      <c r="M72" s="127"/>
      <c r="N72" s="129"/>
      <c r="O72" s="129"/>
    </row>
    <row r="73" spans="9:15">
      <c r="L73" s="118"/>
      <c r="M73" s="127"/>
      <c r="N73" s="129"/>
      <c r="O73" s="129"/>
    </row>
    <row r="74" spans="9:15">
      <c r="L74" s="118"/>
      <c r="M74" s="127"/>
      <c r="N74" s="129"/>
      <c r="O74" s="129"/>
    </row>
    <row r="75" spans="9:15">
      <c r="L75" s="118"/>
      <c r="M75" s="127"/>
      <c r="N75" s="129"/>
      <c r="O75" s="129"/>
    </row>
    <row r="76" spans="9:15">
      <c r="L76" s="118"/>
      <c r="M76" s="116"/>
      <c r="N76" s="116"/>
      <c r="O76" s="129"/>
    </row>
    <row r="77" spans="9:15">
      <c r="L77" s="128"/>
      <c r="M77" s="116"/>
      <c r="N77" s="116"/>
      <c r="O77" s="129"/>
    </row>
    <row r="78" spans="9:15">
      <c r="L78" s="128"/>
      <c r="M78" s="127"/>
      <c r="N78" s="129"/>
      <c r="O78" s="129"/>
    </row>
    <row r="79" spans="9:15">
      <c r="L79" s="128"/>
      <c r="M79" s="116"/>
      <c r="N79" s="116"/>
      <c r="O79" s="129"/>
    </row>
    <row r="80" spans="9:15">
      <c r="L80" s="128"/>
      <c r="M80" s="116"/>
      <c r="N80" s="116"/>
      <c r="O80" s="129"/>
    </row>
    <row r="81" spans="12:15">
      <c r="L81" s="118"/>
      <c r="M81" s="116"/>
      <c r="N81" s="116"/>
      <c r="O81" s="129"/>
    </row>
    <row r="82" spans="12:15">
      <c r="L82" s="118"/>
      <c r="M82" s="116"/>
      <c r="N82" s="116"/>
      <c r="O82" s="129"/>
    </row>
    <row r="83" spans="12:15">
      <c r="L83" s="118"/>
      <c r="M83" s="116"/>
      <c r="N83" s="116"/>
      <c r="O83" s="129"/>
    </row>
    <row r="84" spans="12:15">
      <c r="L84" s="118"/>
      <c r="M84" s="116"/>
      <c r="N84" s="116"/>
      <c r="O84" s="140"/>
    </row>
    <row r="85" spans="12:15">
      <c r="L85" s="118"/>
      <c r="M85" s="116"/>
      <c r="N85" s="116"/>
      <c r="O85" s="129"/>
    </row>
    <row r="86" spans="12:15">
      <c r="L86" s="118"/>
      <c r="M86" s="116"/>
      <c r="N86" s="116"/>
      <c r="O86" s="129"/>
    </row>
    <row r="87" spans="12:15">
      <c r="L87" s="118"/>
      <c r="M87" s="116"/>
      <c r="N87" s="116"/>
      <c r="O87" s="129"/>
    </row>
    <row r="88" spans="12:15">
      <c r="L88" s="118"/>
      <c r="M88" s="116"/>
      <c r="N88" s="116"/>
      <c r="O88" s="129"/>
    </row>
    <row r="89" spans="12:15">
      <c r="L89" s="118"/>
      <c r="M89" s="116"/>
      <c r="N89" s="116"/>
      <c r="O89" s="129"/>
    </row>
    <row r="90" spans="12:15">
      <c r="L90" s="118"/>
      <c r="M90" s="116"/>
      <c r="N90" s="116"/>
      <c r="O90" s="129"/>
    </row>
    <row r="91" spans="12:15">
      <c r="L91" s="118"/>
      <c r="M91" s="116"/>
      <c r="N91" s="116"/>
      <c r="O91" s="129"/>
    </row>
  </sheetData>
  <mergeCells count="9">
    <mergeCell ref="C57:C58"/>
    <mergeCell ref="A19:C19"/>
    <mergeCell ref="A1:C1"/>
    <mergeCell ref="B55:C55"/>
    <mergeCell ref="B51:C51"/>
    <mergeCell ref="B45:C45"/>
    <mergeCell ref="B41:C41"/>
    <mergeCell ref="B43:C43"/>
    <mergeCell ref="B49:C49"/>
  </mergeCells>
  <pageMargins left="0.7" right="0.7" top="0.75" bottom="0.75" header="0.3" footer="0.3"/>
  <ignoredErrors>
    <ignoredError sqref="B4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DBBB-1A53-724B-80EB-7A60200AF206}">
  <dimension ref="A1:G8"/>
  <sheetViews>
    <sheetView zoomScaleNormal="100" zoomScaleSheetLayoutView="100" workbookViewId="0">
      <selection activeCell="D12" sqref="D12"/>
    </sheetView>
  </sheetViews>
  <sheetFormatPr defaultColWidth="9" defaultRowHeight="15"/>
  <cols>
    <col min="1" max="1" width="2.81640625" style="57" bestFit="1" customWidth="1"/>
    <col min="2" max="2" width="6.90625" style="57" bestFit="1" customWidth="1"/>
    <col min="3" max="3" width="9.81640625" style="57" bestFit="1" customWidth="1"/>
    <col min="4" max="5" width="10.1796875" style="57" bestFit="1" customWidth="1"/>
    <col min="6" max="6" width="12" style="57" bestFit="1" customWidth="1"/>
    <col min="7" max="7" width="9.36328125" style="57" bestFit="1" customWidth="1"/>
    <col min="8" max="16384" width="9" style="57"/>
  </cols>
  <sheetData>
    <row r="1" spans="1:7">
      <c r="B1" s="57" t="s">
        <v>96</v>
      </c>
      <c r="C1" s="57" t="s">
        <v>97</v>
      </c>
      <c r="D1" s="57" t="s">
        <v>98</v>
      </c>
      <c r="E1" s="57" t="s">
        <v>99</v>
      </c>
      <c r="F1" s="57" t="s">
        <v>100</v>
      </c>
      <c r="G1" s="57" t="s">
        <v>101</v>
      </c>
    </row>
    <row r="2" spans="1:7">
      <c r="A2" s="57">
        <v>1</v>
      </c>
      <c r="B2" s="57" t="s">
        <v>76</v>
      </c>
      <c r="C2" s="57" t="s">
        <v>102</v>
      </c>
      <c r="D2" s="57" t="s">
        <v>74</v>
      </c>
      <c r="E2" s="57" t="s">
        <v>74</v>
      </c>
      <c r="F2" s="57" t="s">
        <v>103</v>
      </c>
      <c r="G2" s="57" t="s">
        <v>102</v>
      </c>
    </row>
    <row r="3" spans="1:7">
      <c r="A3" s="57">
        <v>2</v>
      </c>
      <c r="B3" s="57" t="s">
        <v>102</v>
      </c>
      <c r="C3" s="57" t="s">
        <v>76</v>
      </c>
      <c r="D3" s="57" t="s">
        <v>76</v>
      </c>
      <c r="E3" s="57" t="s">
        <v>76</v>
      </c>
      <c r="G3" s="57" t="s">
        <v>76</v>
      </c>
    </row>
    <row r="4" spans="1:7">
      <c r="A4" s="57">
        <v>3</v>
      </c>
      <c r="B4" s="57" t="s">
        <v>74</v>
      </c>
      <c r="C4" s="57" t="s">
        <v>74</v>
      </c>
      <c r="D4" s="57" t="s">
        <v>104</v>
      </c>
      <c r="E4" s="57" t="s">
        <v>105</v>
      </c>
      <c r="G4" s="57" t="s">
        <v>104</v>
      </c>
    </row>
    <row r="5" spans="1:7">
      <c r="A5" s="57">
        <v>4</v>
      </c>
      <c r="B5" s="57" t="s">
        <v>106</v>
      </c>
      <c r="C5" s="57" t="s">
        <v>107</v>
      </c>
      <c r="D5" s="57" t="s">
        <v>108</v>
      </c>
    </row>
    <row r="6" spans="1:7">
      <c r="A6" s="57">
        <v>5</v>
      </c>
      <c r="B6" s="57" t="s">
        <v>109</v>
      </c>
      <c r="C6" s="57" t="s">
        <v>109</v>
      </c>
      <c r="D6" s="57" t="s">
        <v>109</v>
      </c>
    </row>
    <row r="7" spans="1:7">
      <c r="A7" s="57">
        <v>6</v>
      </c>
      <c r="C7" s="57" t="s">
        <v>104</v>
      </c>
      <c r="D7" s="57" t="s">
        <v>106</v>
      </c>
    </row>
    <row r="8" spans="1:7">
      <c r="A8" s="57">
        <v>7</v>
      </c>
      <c r="D8" s="5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240A-F6BB-4CFA-88A2-AA7B57A1EC1E}">
  <dimension ref="A1:AJ56"/>
  <sheetViews>
    <sheetView zoomScale="85" zoomScaleNormal="85" workbookViewId="0">
      <selection activeCell="I8" sqref="I8"/>
    </sheetView>
  </sheetViews>
  <sheetFormatPr defaultColWidth="8.81640625" defaultRowHeight="15"/>
  <cols>
    <col min="1" max="1" width="12.08984375" style="57" bestFit="1" customWidth="1"/>
    <col min="2" max="2" width="10.1796875" style="57" bestFit="1" customWidth="1"/>
    <col min="3" max="10" width="8.81640625" style="57"/>
    <col min="11" max="11" width="9" style="57" bestFit="1" customWidth="1"/>
    <col min="12" max="19" width="8.81640625" style="57"/>
    <col min="20" max="20" width="6.453125" style="57" bestFit="1" customWidth="1"/>
    <col min="21" max="32" width="8.81640625" style="57"/>
    <col min="33" max="33" width="13" style="57" customWidth="1"/>
    <col min="34" max="34" width="11.6328125" style="57" customWidth="1"/>
    <col min="35" max="16384" width="8.81640625" style="57"/>
  </cols>
  <sheetData>
    <row r="1" spans="1:36">
      <c r="A1" s="57" t="str">
        <f>'FREQUENCIA 2025'!B1</f>
        <v>NOME</v>
      </c>
      <c r="B1" s="57" t="str">
        <f>'FREQUENCIA 2025'!AQ1</f>
        <v>PRESENTE</v>
      </c>
      <c r="J1" s="57" t="str">
        <f>'FREQUENCIA 2025'!B1</f>
        <v>NOME</v>
      </c>
      <c r="K1" s="57" t="str">
        <f>'FREQUENCIA 2025'!AR1</f>
        <v>AUSENCIA</v>
      </c>
      <c r="S1" s="57" t="str">
        <f>'FREQUENCIA 2025'!B1</f>
        <v>NOME</v>
      </c>
      <c r="T1" s="57" t="str">
        <f>'FREQUENCIA 2025'!AS1</f>
        <v>FALTA</v>
      </c>
      <c r="AG1" s="57" t="s">
        <v>136</v>
      </c>
      <c r="AH1" s="57" t="s">
        <v>137</v>
      </c>
      <c r="AI1" s="57" t="s">
        <v>138</v>
      </c>
      <c r="AJ1" s="57" t="s">
        <v>139</v>
      </c>
    </row>
    <row r="2" spans="1:36">
      <c r="A2" s="57" t="str">
        <f>'FREQUENCIA 2025'!B27</f>
        <v>WESLEY</v>
      </c>
      <c r="B2" s="57">
        <f>'FREQUENCIA 2025'!AQ27</f>
        <v>1</v>
      </c>
      <c r="J2" s="57" t="str">
        <f>'FREQUENCIA 2025'!B27</f>
        <v>WESLEY</v>
      </c>
      <c r="K2" s="57">
        <f>'FREQUENCIA 2025'!AR27</f>
        <v>0</v>
      </c>
      <c r="S2" s="57" t="str">
        <f>'FREQUENCIA 2025'!B23</f>
        <v>LEC</v>
      </c>
      <c r="T2" s="57">
        <f>'FREQUENCIA 2025'!AS23</f>
        <v>0</v>
      </c>
      <c r="AG2" s="57" t="str">
        <f>'FREQUENCIA 2025'!B44</f>
        <v>DAVI</v>
      </c>
      <c r="AH2" s="57">
        <f>'FREQUENCIA 2025'!AQ44</f>
        <v>1</v>
      </c>
      <c r="AI2" s="57">
        <f>'FREQUENCIA 2025'!AR44</f>
        <v>8</v>
      </c>
      <c r="AJ2" s="57">
        <f>'FREQUENCIA 2025'!AS44</f>
        <v>1</v>
      </c>
    </row>
    <row r="3" spans="1:36">
      <c r="A3" s="57" t="str">
        <f>'FREQUENCIA 2025'!B10</f>
        <v>KLAIVER</v>
      </c>
      <c r="B3" s="57">
        <f>'FREQUENCIA 2025'!AQ10</f>
        <v>2</v>
      </c>
      <c r="J3" s="57" t="str">
        <f>'FREQUENCIA 2025'!B18</f>
        <v>LUCAS</v>
      </c>
      <c r="K3" s="57">
        <f>'FREQUENCIA 2025'!AR18</f>
        <v>0</v>
      </c>
      <c r="S3" s="57" t="str">
        <f>'FREQUENCIA 2025'!B13</f>
        <v>ALEX</v>
      </c>
      <c r="T3" s="57">
        <f>'FREQUENCIA 2025'!AS13</f>
        <v>0</v>
      </c>
      <c r="AG3" s="57" t="str">
        <f>'FREQUENCIA 2025'!B27</f>
        <v>WESLEY</v>
      </c>
      <c r="AH3" s="57">
        <f>'FREQUENCIA 2025'!AQ27</f>
        <v>1</v>
      </c>
      <c r="AI3" s="57">
        <f>'FREQUENCIA 2025'!AR27</f>
        <v>0</v>
      </c>
      <c r="AJ3" s="57">
        <f>'FREQUENCIA 2025'!AS27</f>
        <v>0</v>
      </c>
    </row>
    <row r="4" spans="1:36">
      <c r="A4" s="57" t="str">
        <f>'FREQUENCIA 2025'!B16</f>
        <v>ELISEU</v>
      </c>
      <c r="B4" s="57">
        <f>'FREQUENCIA 2025'!AQ16</f>
        <v>3</v>
      </c>
      <c r="J4" s="57" t="str">
        <f>'FREQUENCIA 2025'!B17</f>
        <v>THIAGO</v>
      </c>
      <c r="K4" s="57">
        <f>'FREQUENCIA 2025'!AR17</f>
        <v>1</v>
      </c>
      <c r="S4" s="57" t="str">
        <f>'FREQUENCIA 2025'!B8</f>
        <v>CHARLES</v>
      </c>
      <c r="T4" s="57">
        <f>'FREQUENCIA 2025'!AS8</f>
        <v>1</v>
      </c>
      <c r="AG4" s="57" t="str">
        <f>'FREQUENCIA 2025'!B16</f>
        <v>ELISEU</v>
      </c>
      <c r="AH4" s="57">
        <f>'FREQUENCIA 2025'!AQ16</f>
        <v>3</v>
      </c>
      <c r="AI4" s="57">
        <f>'FREQUENCIA 2025'!AR16</f>
        <v>2</v>
      </c>
      <c r="AJ4" s="57">
        <f>'FREQUENCIA 2025'!AS16</f>
        <v>0</v>
      </c>
    </row>
    <row r="5" spans="1:36">
      <c r="A5" s="57" t="str">
        <f>'FREQUENCIA 2025'!B24</f>
        <v>CLEYTON</v>
      </c>
      <c r="B5" s="57">
        <f>'FREQUENCIA 2025'!AQ24</f>
        <v>5</v>
      </c>
      <c r="J5" s="57" t="str">
        <f>'FREQUENCIA 2025'!B5</f>
        <v>MARKIN</v>
      </c>
      <c r="K5" s="57">
        <f>'FREQUENCIA 2025'!AR5</f>
        <v>1</v>
      </c>
      <c r="S5" s="57" t="str">
        <f>'FREQUENCIA 2025'!B25</f>
        <v>ELSON</v>
      </c>
      <c r="T5" s="57">
        <f>'FREQUENCIA 2025'!AS25</f>
        <v>0</v>
      </c>
      <c r="AG5" s="57" t="str">
        <f>'FREQUENCIA 2025'!B10</f>
        <v>KLAIVER</v>
      </c>
      <c r="AH5" s="57">
        <f>'FREQUENCIA 2025'!AQ10</f>
        <v>2</v>
      </c>
      <c r="AI5" s="57">
        <f>'FREQUENCIA 2025'!AR10</f>
        <v>10</v>
      </c>
      <c r="AJ5" s="57">
        <f>'FREQUENCIA 2025'!AS10</f>
        <v>0</v>
      </c>
    </row>
    <row r="6" spans="1:36">
      <c r="A6" s="57" t="str">
        <f>'FREQUENCIA 2025'!B21</f>
        <v>VICTOR</v>
      </c>
      <c r="B6" s="57">
        <f>'FREQUENCIA 2025'!AQ21</f>
        <v>6</v>
      </c>
      <c r="J6" s="57" t="str">
        <f>'FREQUENCIA 2025'!B22</f>
        <v>JUNIN</v>
      </c>
      <c r="K6" s="57">
        <f>'FREQUENCIA 2025'!AR22</f>
        <v>2</v>
      </c>
      <c r="S6" s="57" t="str">
        <f>'FREQUENCIA 2025'!B16</f>
        <v>ELISEU</v>
      </c>
      <c r="T6" s="57">
        <f>'FREQUENCIA 2025'!AS16</f>
        <v>0</v>
      </c>
      <c r="AG6" s="57" t="str">
        <f>'FREQUENCIA 2025'!B24</f>
        <v>CLEYTON</v>
      </c>
      <c r="AH6" s="57">
        <f>'FREQUENCIA 2025'!AQ24</f>
        <v>5</v>
      </c>
      <c r="AI6" s="57">
        <f>'FREQUENCIA 2025'!AR24</f>
        <v>2</v>
      </c>
      <c r="AJ6" s="57">
        <f>'FREQUENCIA 2025'!AS24</f>
        <v>0</v>
      </c>
    </row>
    <row r="7" spans="1:36">
      <c r="A7" s="57" t="str">
        <f>'FREQUENCIA 2025'!B5</f>
        <v>MARKIN</v>
      </c>
      <c r="B7" s="57">
        <f>'FREQUENCIA 2025'!AQ5</f>
        <v>6</v>
      </c>
      <c r="J7" s="57" t="str">
        <f>'FREQUENCIA 2025'!B15</f>
        <v>JOÃO LUCAS</v>
      </c>
      <c r="K7" s="57">
        <f>'FREQUENCIA 2025'!AR15</f>
        <v>1</v>
      </c>
      <c r="S7" s="57" t="str">
        <f>'FREQUENCIA 2025'!B24</f>
        <v>CLEYTON</v>
      </c>
      <c r="T7" s="57">
        <f>'FREQUENCIA 2025'!AS24</f>
        <v>0</v>
      </c>
      <c r="AG7" s="57" t="str">
        <f>'FREQUENCIA 2025'!B5</f>
        <v>MARKIN</v>
      </c>
      <c r="AH7" s="57">
        <f>'FREQUENCIA 2025'!AQ5</f>
        <v>6</v>
      </c>
      <c r="AI7" s="57">
        <f>'FREQUENCIA 2025'!AR5</f>
        <v>1</v>
      </c>
      <c r="AJ7" s="57">
        <f>'FREQUENCIA 2025'!AS5</f>
        <v>3</v>
      </c>
    </row>
    <row r="8" spans="1:36">
      <c r="A8" s="57" t="str">
        <f>'FREQUENCIA 2025'!B22</f>
        <v>JUNIN</v>
      </c>
      <c r="B8" s="57">
        <f>'FREQUENCIA 2025'!AQ22</f>
        <v>5</v>
      </c>
      <c r="J8" s="57" t="str">
        <f>'FREQUENCIA 2025'!B7</f>
        <v>FABIO</v>
      </c>
      <c r="K8" s="57">
        <f>'FREQUENCIA 2025'!AR7</f>
        <v>1</v>
      </c>
      <c r="S8" s="57" t="str">
        <f>'FREQUENCIA 2025'!B3</f>
        <v>GEOVANNI</v>
      </c>
      <c r="T8" s="57">
        <f>'FREQUENCIA 2025'!AS3</f>
        <v>0</v>
      </c>
      <c r="AG8" s="57" t="str">
        <f>'FREQUENCIA 2025'!B13</f>
        <v>ALEX</v>
      </c>
      <c r="AH8" s="57">
        <f>'FREQUENCIA 2025'!AQ13</f>
        <v>6</v>
      </c>
      <c r="AI8" s="57">
        <f>'FREQUENCIA 2025'!AR13</f>
        <v>2</v>
      </c>
      <c r="AJ8" s="57">
        <f>'FREQUENCIA 2025'!AS13</f>
        <v>0</v>
      </c>
    </row>
    <row r="9" spans="1:36">
      <c r="A9" s="57" t="str">
        <f>'FREQUENCIA 2025'!B25</f>
        <v>ELSON</v>
      </c>
      <c r="B9" s="57">
        <f>'FREQUENCIA 2025'!AQ25</f>
        <v>5</v>
      </c>
      <c r="J9" s="57" t="str">
        <f>'FREQUENCIA 2025'!B25</f>
        <v>ELSON</v>
      </c>
      <c r="K9" s="57">
        <f>'FREQUENCIA 2025'!AR25</f>
        <v>7</v>
      </c>
      <c r="S9" s="57" t="str">
        <f>'FREQUENCIA 2025'!B19</f>
        <v>GORDO</v>
      </c>
      <c r="T9" s="57">
        <f>'FREQUENCIA 2025'!AS19</f>
        <v>0</v>
      </c>
      <c r="AG9" s="57" t="str">
        <f>'FREQUENCIA 2025'!B21</f>
        <v>VICTOR</v>
      </c>
      <c r="AH9" s="57">
        <f>'FREQUENCIA 2025'!AQ21</f>
        <v>6</v>
      </c>
      <c r="AI9" s="57">
        <f>'FREQUENCIA 2025'!AR21</f>
        <v>6</v>
      </c>
      <c r="AJ9" s="57">
        <f>'FREQUENCIA 2025'!AS21</f>
        <v>0</v>
      </c>
    </row>
    <row r="10" spans="1:36">
      <c r="A10" s="57" t="str">
        <f>'FREQUENCIA 2025'!B13</f>
        <v>ALEX</v>
      </c>
      <c r="B10" s="57">
        <f>'FREQUENCIA 2025'!AQ13</f>
        <v>6</v>
      </c>
      <c r="J10" s="57" t="str">
        <f>'FREQUENCIA 2025'!B13</f>
        <v>ALEX</v>
      </c>
      <c r="K10" s="57">
        <f>'FREQUENCIA 2025'!AR13</f>
        <v>2</v>
      </c>
      <c r="S10" s="57" t="str">
        <f>'FREQUENCIA 2025'!B15</f>
        <v>JOÃO LUCAS</v>
      </c>
      <c r="T10" s="57">
        <f>'FREQUENCIA 2025'!AS15</f>
        <v>0</v>
      </c>
      <c r="AG10" s="57" t="str">
        <f>'FREQUENCIA 2025'!B22</f>
        <v>JUNIN</v>
      </c>
      <c r="AH10" s="57">
        <f>'FREQUENCIA 2025'!AQ22</f>
        <v>5</v>
      </c>
      <c r="AI10" s="57">
        <f>'FREQUENCIA 2025'!AR22</f>
        <v>2</v>
      </c>
      <c r="AJ10" s="57">
        <f>'FREQUENCIA 2025'!AS22</f>
        <v>0</v>
      </c>
    </row>
    <row r="11" spans="1:36">
      <c r="A11" s="57" t="str">
        <f>'FREQUENCIA 2025'!B4</f>
        <v>LINCOLN</v>
      </c>
      <c r="B11" s="57">
        <f>'FREQUENCIA 2025'!AQ4</f>
        <v>7</v>
      </c>
      <c r="J11" s="57" t="str">
        <f>'FREQUENCIA 2025'!B16</f>
        <v>ELISEU</v>
      </c>
      <c r="K11" s="57">
        <f>'FREQUENCIA 2025'!AR16</f>
        <v>2</v>
      </c>
      <c r="S11" s="57" t="str">
        <f>'FREQUENCIA 2025'!B22</f>
        <v>JUNIN</v>
      </c>
      <c r="T11" s="57">
        <f>'FREQUENCIA 2025'!AS22</f>
        <v>0</v>
      </c>
      <c r="AG11" s="57" t="str">
        <f>'FREQUENCIA 2025'!B25</f>
        <v>ELSON</v>
      </c>
      <c r="AH11" s="57">
        <f>'FREQUENCIA 2025'!AQ25</f>
        <v>5</v>
      </c>
      <c r="AI11" s="57">
        <f>'FREQUENCIA 2025'!AR25</f>
        <v>7</v>
      </c>
      <c r="AJ11" s="57">
        <f>'FREQUENCIA 2025'!AS25</f>
        <v>0</v>
      </c>
    </row>
    <row r="12" spans="1:36">
      <c r="A12" s="57" t="str">
        <f>'FREQUENCIA 2025'!B3</f>
        <v>GEOVANNI</v>
      </c>
      <c r="B12" s="57">
        <f>'FREQUENCIA 2025'!AQ3</f>
        <v>6</v>
      </c>
      <c r="J12" s="57" t="str">
        <f>'FREQUENCIA 2025'!B2</f>
        <v>GREGORY</v>
      </c>
      <c r="K12" s="57">
        <f>'FREQUENCIA 2025'!AR2</f>
        <v>3</v>
      </c>
      <c r="S12" s="57" t="str">
        <f>'FREQUENCIA 2025'!B27</f>
        <v>WESLEY</v>
      </c>
      <c r="T12" s="57">
        <f>'FREQUENCIA 2025'!AS27</f>
        <v>0</v>
      </c>
      <c r="AG12" s="57" t="str">
        <f>'FREQUENCIA 2025'!B3</f>
        <v>GEOVANNI</v>
      </c>
      <c r="AH12" s="57">
        <f>'FREQUENCIA 2025'!AQ3</f>
        <v>6</v>
      </c>
      <c r="AI12" s="57">
        <f>'FREQUENCIA 2025'!AR3</f>
        <v>6</v>
      </c>
      <c r="AJ12" s="57">
        <f>'FREQUENCIA 2025'!AS3</f>
        <v>0</v>
      </c>
    </row>
    <row r="13" spans="1:36">
      <c r="A13" s="57" t="str">
        <f>'FREQUENCIA 2025'!B23</f>
        <v>LEC</v>
      </c>
      <c r="B13" s="57">
        <f>'FREQUENCIA 2025'!AQ23</f>
        <v>6</v>
      </c>
      <c r="J13" s="57" t="str">
        <f>'FREQUENCIA 2025'!B4</f>
        <v>LINCOLN</v>
      </c>
      <c r="K13" s="57">
        <f>'FREQUENCIA 2025'!AR4</f>
        <v>2</v>
      </c>
      <c r="S13" s="57" t="str">
        <f>'FREQUENCIA 2025'!B10</f>
        <v>KLAIVER</v>
      </c>
      <c r="T13" s="57">
        <f>'FREQUENCIA 2025'!AS10</f>
        <v>0</v>
      </c>
      <c r="AG13" s="57" t="str">
        <f>'FREQUENCIA 2025'!B4</f>
        <v>LINCOLN</v>
      </c>
      <c r="AH13" s="57">
        <f>'FREQUENCIA 2025'!AQ4</f>
        <v>7</v>
      </c>
      <c r="AI13" s="57">
        <f>'FREQUENCIA 2025'!AR4</f>
        <v>2</v>
      </c>
      <c r="AJ13" s="57">
        <f>'FREQUENCIA 2025'!AS4</f>
        <v>0</v>
      </c>
    </row>
    <row r="14" spans="1:36">
      <c r="A14" s="57" t="str">
        <f>'FREQUENCIA 2025'!B11</f>
        <v>ZIMA</v>
      </c>
      <c r="B14" s="57">
        <f>'FREQUENCIA 2025'!AQ11</f>
        <v>8</v>
      </c>
      <c r="J14" s="57" t="str">
        <f>'FREQUENCIA 2025'!B12</f>
        <v>MATHEUS A.</v>
      </c>
      <c r="K14" s="57">
        <f>'FREQUENCIA 2025'!AR12</f>
        <v>2</v>
      </c>
      <c r="S14" s="57" t="str">
        <f>'FREQUENCIA 2025'!B4</f>
        <v>LINCOLN</v>
      </c>
      <c r="T14" s="57">
        <f>'FREQUENCIA 2025'!AS4</f>
        <v>0</v>
      </c>
      <c r="AG14" s="57" t="str">
        <f>'FREQUENCIA 2025'!B23</f>
        <v>LEC</v>
      </c>
      <c r="AH14" s="57">
        <f>'FREQUENCIA 2025'!AQ23</f>
        <v>6</v>
      </c>
      <c r="AI14" s="57">
        <f>'FREQUENCIA 2025'!AR23</f>
        <v>4</v>
      </c>
      <c r="AJ14" s="57">
        <f>'FREQUENCIA 2025'!AS23</f>
        <v>0</v>
      </c>
    </row>
    <row r="15" spans="1:36">
      <c r="A15" s="57" t="str">
        <f>'FREQUENCIA 2025'!B20</f>
        <v>SILVIO JR</v>
      </c>
      <c r="B15" s="57">
        <f>'FREQUENCIA 2025'!AQ20</f>
        <v>8</v>
      </c>
      <c r="J15" s="57" t="str">
        <f>'FREQUENCIA 2025'!B6</f>
        <v>WENDELL</v>
      </c>
      <c r="K15" s="57">
        <f>'FREQUENCIA 2025'!AR6</f>
        <v>3</v>
      </c>
      <c r="S15" s="57" t="str">
        <f>'FREQUENCIA 2025'!B18</f>
        <v>LUCAS</v>
      </c>
      <c r="T15" s="57">
        <f>'FREQUENCIA 2025'!AS18</f>
        <v>0</v>
      </c>
      <c r="AG15" s="57" t="str">
        <f>'FREQUENCIA 2025'!B9</f>
        <v>MATEUS</v>
      </c>
      <c r="AH15" s="57">
        <f>'FREQUENCIA 2025'!AQ9</f>
        <v>8</v>
      </c>
      <c r="AI15" s="57">
        <f>'FREQUENCIA 2025'!AR9</f>
        <v>4</v>
      </c>
      <c r="AJ15" s="57">
        <f>'FREQUENCIA 2025'!AS9</f>
        <v>0</v>
      </c>
    </row>
    <row r="16" spans="1:36">
      <c r="A16" s="57" t="str">
        <f>'FREQUENCIA 2025'!B12</f>
        <v>MATHEUS A.</v>
      </c>
      <c r="B16" s="57">
        <f>'FREQUENCIA 2025'!AQ12</f>
        <v>8</v>
      </c>
      <c r="J16" s="57" t="str">
        <f>'FREQUENCIA 2025'!B23</f>
        <v>LEC</v>
      </c>
      <c r="K16" s="57">
        <f>'FREQUENCIA 2025'!AR23</f>
        <v>4</v>
      </c>
      <c r="S16" s="57" t="str">
        <f>'FREQUENCIA 2025'!B9</f>
        <v>MATEUS</v>
      </c>
      <c r="T16" s="57">
        <f>'FREQUENCIA 2025'!AS9</f>
        <v>0</v>
      </c>
      <c r="AG16" s="57" t="str">
        <f>'FREQUENCIA 2025'!B43</f>
        <v>GABRIEL</v>
      </c>
      <c r="AH16" s="57">
        <f>'FREQUENCIA 2025'!AQ43</f>
        <v>7</v>
      </c>
      <c r="AI16" s="57">
        <f>'FREQUENCIA 2025'!AR43</f>
        <v>2</v>
      </c>
      <c r="AJ16" s="57">
        <f>'FREQUENCIA 2025'!AS43</f>
        <v>1</v>
      </c>
    </row>
    <row r="17" spans="1:36">
      <c r="A17" s="57" t="str">
        <f>'FREQUENCIA 2025'!B9</f>
        <v>MATEUS</v>
      </c>
      <c r="B17" s="57">
        <f>'FREQUENCIA 2025'!AQ9</f>
        <v>8</v>
      </c>
      <c r="J17" s="57" t="str">
        <f>'FREQUENCIA 2025'!B8</f>
        <v>CHARLES</v>
      </c>
      <c r="K17" s="57">
        <f>'FREQUENCIA 2025'!AR8</f>
        <v>4</v>
      </c>
      <c r="S17" s="57" t="str">
        <f>'FREQUENCIA 2025'!B12</f>
        <v>MATHEUS A.</v>
      </c>
      <c r="T17" s="57">
        <f>'FREQUENCIA 2025'!AS12</f>
        <v>0</v>
      </c>
      <c r="AG17" s="57" t="str">
        <f>'FREQUENCIA 2025'!B11</f>
        <v>ZIMA</v>
      </c>
      <c r="AH17" s="57">
        <f>'FREQUENCIA 2025'!AQ11</f>
        <v>8</v>
      </c>
      <c r="AI17" s="57">
        <f>'FREQUENCIA 2025'!AR11</f>
        <v>4</v>
      </c>
      <c r="AJ17" s="57">
        <f>'FREQUENCIA 2025'!AS11</f>
        <v>0</v>
      </c>
    </row>
    <row r="18" spans="1:36">
      <c r="A18" s="57" t="str">
        <f>'FREQUENCIA 2025'!B19</f>
        <v>GORDO</v>
      </c>
      <c r="B18" s="57">
        <f>'FREQUENCIA 2025'!AQ19</f>
        <v>8</v>
      </c>
      <c r="J18" s="57" t="str">
        <f>'FREQUENCIA 2025'!B14</f>
        <v>WANDER</v>
      </c>
      <c r="K18" s="57">
        <f>'FREQUENCIA 2025'!AR14</f>
        <v>4</v>
      </c>
      <c r="S18" s="57" t="str">
        <f>'FREQUENCIA 2025'!B20</f>
        <v>SILVIO JR</v>
      </c>
      <c r="T18" s="57">
        <f>'FREQUENCIA 2025'!AS20</f>
        <v>0</v>
      </c>
      <c r="AG18" s="57" t="str">
        <f>'FREQUENCIA 2025'!B12</f>
        <v>MATHEUS A.</v>
      </c>
      <c r="AH18" s="57">
        <f>'FREQUENCIA 2025'!AQ12</f>
        <v>8</v>
      </c>
      <c r="AI18" s="57">
        <f>'FREQUENCIA 2025'!AR12</f>
        <v>2</v>
      </c>
      <c r="AJ18" s="57">
        <f>'FREQUENCIA 2025'!AS12</f>
        <v>0</v>
      </c>
    </row>
    <row r="19" spans="1:36">
      <c r="A19" s="57" t="str">
        <f>'FREQUENCIA 2025'!B14</f>
        <v>WANDER</v>
      </c>
      <c r="B19" s="57">
        <f>'FREQUENCIA 2025'!AQ14</f>
        <v>8</v>
      </c>
      <c r="J19" s="57" t="str">
        <f>'FREQUENCIA 2025'!B19</f>
        <v>GORDO</v>
      </c>
      <c r="K19" s="57">
        <f>'FREQUENCIA 2025'!AR19</f>
        <v>4</v>
      </c>
      <c r="S19" s="57" t="str">
        <f>'FREQUENCIA 2025'!B17</f>
        <v>THIAGO</v>
      </c>
      <c r="T19" s="57">
        <f>'FREQUENCIA 2025'!AS17</f>
        <v>0</v>
      </c>
      <c r="AG19" s="57" t="str">
        <f>'FREQUENCIA 2025'!B19</f>
        <v>GORDO</v>
      </c>
      <c r="AH19" s="57">
        <f>'FREQUENCIA 2025'!AQ19</f>
        <v>8</v>
      </c>
      <c r="AI19" s="57">
        <f>'FREQUENCIA 2025'!AR19</f>
        <v>4</v>
      </c>
      <c r="AJ19" s="57">
        <f>'FREQUENCIA 2025'!AS19</f>
        <v>0</v>
      </c>
    </row>
    <row r="20" spans="1:36">
      <c r="A20" s="57" t="str">
        <f>'FREQUENCIA 2025'!B2</f>
        <v>GREGORY</v>
      </c>
      <c r="B20" s="57">
        <f>'FREQUENCIA 2025'!AQ2</f>
        <v>8</v>
      </c>
      <c r="J20" s="57" t="str">
        <f>'FREQUENCIA 2025'!B9</f>
        <v>MATEUS</v>
      </c>
      <c r="K20" s="57">
        <f>'FREQUENCIA 2025'!AR9</f>
        <v>4</v>
      </c>
      <c r="S20" s="57" t="str">
        <f>'FREQUENCIA 2025'!B21</f>
        <v>VICTOR</v>
      </c>
      <c r="T20" s="57">
        <f>'FREQUENCIA 2025'!AS21</f>
        <v>0</v>
      </c>
      <c r="AG20" s="57" t="str">
        <f>'FREQUENCIA 2025'!B20</f>
        <v>SILVIO JR</v>
      </c>
      <c r="AH20" s="57">
        <f>'FREQUENCIA 2025'!AQ20</f>
        <v>8</v>
      </c>
      <c r="AI20" s="57">
        <f>'FREQUENCIA 2025'!AR20</f>
        <v>4</v>
      </c>
      <c r="AJ20" s="57">
        <f>'FREQUENCIA 2025'!AS20</f>
        <v>0</v>
      </c>
    </row>
    <row r="21" spans="1:36">
      <c r="A21" s="57" t="str">
        <f>'FREQUENCIA 2025'!B8</f>
        <v>CHARLES</v>
      </c>
      <c r="B21" s="57">
        <f>'FREQUENCIA 2025'!AQ8</f>
        <v>7</v>
      </c>
      <c r="J21" s="57" t="str">
        <f>'FREQUENCIA 2025'!B20</f>
        <v>SILVIO JR</v>
      </c>
      <c r="K21" s="57">
        <f>'FREQUENCIA 2025'!AR20</f>
        <v>4</v>
      </c>
      <c r="S21" s="57" t="str">
        <f>'FREQUENCIA 2025'!B14</f>
        <v>WANDER</v>
      </c>
      <c r="T21" s="57">
        <f>'FREQUENCIA 2025'!AS14</f>
        <v>0</v>
      </c>
      <c r="AG21" s="57" t="str">
        <f>'FREQUENCIA 2025'!B2</f>
        <v>GREGORY</v>
      </c>
      <c r="AH21" s="57">
        <f>'FREQUENCIA 2025'!AQ2</f>
        <v>8</v>
      </c>
      <c r="AI21" s="57">
        <f>'FREQUENCIA 2025'!AR2</f>
        <v>3</v>
      </c>
      <c r="AJ21" s="57">
        <f>'FREQUENCIA 2025'!AS2</f>
        <v>1</v>
      </c>
    </row>
    <row r="22" spans="1:36">
      <c r="A22" s="57" t="str">
        <f>'FREQUENCIA 2025'!B6</f>
        <v>WENDELL</v>
      </c>
      <c r="B22" s="57">
        <f>'FREQUENCIA 2025'!AQ6</f>
        <v>9</v>
      </c>
      <c r="J22" s="57" t="str">
        <f>'FREQUENCIA 2025'!B11</f>
        <v>ZIMA</v>
      </c>
      <c r="K22" s="57">
        <f>'FREQUENCIA 2025'!AR11</f>
        <v>4</v>
      </c>
      <c r="S22" s="57" t="str">
        <f>'FREQUENCIA 2025'!B6</f>
        <v>WENDELL</v>
      </c>
      <c r="T22" s="57">
        <f>'FREQUENCIA 2025'!AS6</f>
        <v>0</v>
      </c>
      <c r="AG22" s="57" t="str">
        <f>'FREQUENCIA 2025'!B8</f>
        <v>CHARLES</v>
      </c>
      <c r="AH22" s="57">
        <f>'FREQUENCIA 2025'!AQ8</f>
        <v>7</v>
      </c>
      <c r="AI22" s="57">
        <f>'FREQUENCIA 2025'!AR8</f>
        <v>4</v>
      </c>
      <c r="AJ22" s="57">
        <f>'FREQUENCIA 2025'!AS8</f>
        <v>1</v>
      </c>
    </row>
    <row r="23" spans="1:36">
      <c r="A23" s="57" t="str">
        <f>'FREQUENCIA 2025'!B7</f>
        <v>FABIO</v>
      </c>
      <c r="B23" s="57">
        <f>'FREQUENCIA 2025'!AQ7</f>
        <v>10</v>
      </c>
      <c r="J23" s="57" t="str">
        <f>'FREQUENCIA 2025'!B3</f>
        <v>GEOVANNI</v>
      </c>
      <c r="K23" s="57">
        <f>'FREQUENCIA 2025'!AR3</f>
        <v>6</v>
      </c>
      <c r="S23" s="57" t="str">
        <f>'FREQUENCIA 2025'!B11</f>
        <v>ZIMA</v>
      </c>
      <c r="T23" s="57">
        <f>'FREQUENCIA 2025'!AS11</f>
        <v>0</v>
      </c>
      <c r="AG23" s="57" t="str">
        <f>'FREQUENCIA 2025'!B14</f>
        <v>WANDER</v>
      </c>
      <c r="AH23" s="57">
        <f>'FREQUENCIA 2025'!AQ14</f>
        <v>8</v>
      </c>
      <c r="AI23" s="57">
        <f>'FREQUENCIA 2025'!AR14</f>
        <v>4</v>
      </c>
      <c r="AJ23" s="57">
        <f>'FREQUENCIA 2025'!AS14</f>
        <v>0</v>
      </c>
    </row>
    <row r="24" spans="1:36">
      <c r="A24" s="57" t="str">
        <f>'FREQUENCIA 2025'!B17</f>
        <v>THIAGO</v>
      </c>
      <c r="B24" s="57">
        <f>'FREQUENCIA 2025'!AQ17</f>
        <v>11</v>
      </c>
      <c r="J24" s="57" t="str">
        <f>'FREQUENCIA 2025'!B21</f>
        <v>VICTOR</v>
      </c>
      <c r="K24" s="57">
        <f>'FREQUENCIA 2025'!AR21</f>
        <v>6</v>
      </c>
      <c r="S24" s="57" t="str">
        <f>'FREQUENCIA 2025'!B7</f>
        <v>FABIO</v>
      </c>
      <c r="T24" s="57">
        <f>'FREQUENCIA 2025'!AS7</f>
        <v>1</v>
      </c>
      <c r="AG24" s="57" t="str">
        <f>'FREQUENCIA 2025'!B6</f>
        <v>WENDELL</v>
      </c>
      <c r="AH24" s="57">
        <f>'FREQUENCIA 2025'!AQ6</f>
        <v>9</v>
      </c>
      <c r="AI24" s="57">
        <f>'FREQUENCIA 2025'!AR6</f>
        <v>3</v>
      </c>
      <c r="AJ24" s="57">
        <f>'FREQUENCIA 2025'!AS6</f>
        <v>0</v>
      </c>
    </row>
    <row r="25" spans="1:36">
      <c r="A25" s="57" t="str">
        <f>'FREQUENCIA 2025'!B15</f>
        <v>JOÃO LUCAS</v>
      </c>
      <c r="B25" s="57">
        <f>'FREQUENCIA 2025'!AQ15</f>
        <v>11</v>
      </c>
      <c r="J25" s="57" t="str">
        <f>'FREQUENCIA 2025'!B24</f>
        <v>CLEYTON</v>
      </c>
      <c r="K25" s="57">
        <f>'FREQUENCIA 2025'!AR24</f>
        <v>2</v>
      </c>
      <c r="S25" s="57" t="str">
        <f>'FREQUENCIA 2025'!B2</f>
        <v>GREGORY</v>
      </c>
      <c r="T25" s="57">
        <f>'FREQUENCIA 2025'!AS2</f>
        <v>1</v>
      </c>
      <c r="AG25" s="57" t="str">
        <f>'FREQUENCIA 2025'!B7</f>
        <v>FABIO</v>
      </c>
      <c r="AH25" s="57">
        <f>'FREQUENCIA 2025'!AQ7</f>
        <v>10</v>
      </c>
      <c r="AI25" s="57">
        <f>'FREQUENCIA 2025'!AR7</f>
        <v>1</v>
      </c>
      <c r="AJ25" s="57">
        <f>'FREQUENCIA 2025'!AS7</f>
        <v>1</v>
      </c>
    </row>
    <row r="26" spans="1:36">
      <c r="A26" s="57" t="str">
        <f>'FREQUENCIA 2025'!B18</f>
        <v>LUCAS</v>
      </c>
      <c r="B26" s="57">
        <f>'FREQUENCIA 2025'!AQ18</f>
        <v>12</v>
      </c>
      <c r="J26" s="57" t="str">
        <f>'FREQUENCIA 2025'!B10</f>
        <v>KLAIVER</v>
      </c>
      <c r="K26" s="57">
        <f>'FREQUENCIA 2025'!AR10</f>
        <v>10</v>
      </c>
      <c r="S26" s="57" t="str">
        <f>'FREQUENCIA 2025'!B5</f>
        <v>MARKIN</v>
      </c>
      <c r="T26" s="57">
        <f>'FREQUENCIA 2025'!AS5</f>
        <v>3</v>
      </c>
      <c r="AG26" s="57" t="str">
        <f>'FREQUENCIA 2025'!B15</f>
        <v>JOÃO LUCAS</v>
      </c>
      <c r="AH26" s="57">
        <f>'FREQUENCIA 2025'!AQ15</f>
        <v>11</v>
      </c>
      <c r="AI26" s="57">
        <f>'FREQUENCIA 2025'!AR15</f>
        <v>1</v>
      </c>
      <c r="AJ26" s="57">
        <f>'FREQUENCIA 2025'!AS15</f>
        <v>0</v>
      </c>
    </row>
    <row r="27" spans="1:36">
      <c r="AG27" s="57" t="str">
        <f>'FREQUENCIA 2025'!B17</f>
        <v>THIAGO</v>
      </c>
      <c r="AH27" s="57">
        <f>'FREQUENCIA 2025'!AQ17</f>
        <v>11</v>
      </c>
      <c r="AI27" s="57">
        <f>'FREQUENCIA 2025'!AR17</f>
        <v>1</v>
      </c>
      <c r="AJ27" s="57">
        <f>'FREQUENCIA 2025'!AS17</f>
        <v>0</v>
      </c>
    </row>
    <row r="28" spans="1:36">
      <c r="AG28" s="57" t="str">
        <f>'FREQUENCIA 2025'!B18</f>
        <v>LUCAS</v>
      </c>
      <c r="AH28" s="57">
        <f>'FREQUENCIA 2025'!AQ18</f>
        <v>12</v>
      </c>
      <c r="AI28" s="57">
        <f>'FREQUENCIA 2025'!AR18</f>
        <v>0</v>
      </c>
      <c r="AJ28" s="57">
        <f>'FREQUENCIA 2025'!AS18</f>
        <v>0</v>
      </c>
    </row>
    <row r="29" spans="1:36">
      <c r="A29" s="57" t="str">
        <f>DADOS!C21</f>
        <v>VICTOR</v>
      </c>
      <c r="B29" s="57">
        <f>DADOS!H21</f>
        <v>0</v>
      </c>
      <c r="J29" s="57" t="str">
        <f>DADOS!C6</f>
        <v>WENDELL</v>
      </c>
      <c r="K29" s="57">
        <f>DADOS!G6</f>
        <v>0</v>
      </c>
      <c r="S29" s="57" t="str">
        <f>DADOS!C13</f>
        <v>ALEX</v>
      </c>
      <c r="T29" s="57">
        <f>DADOS!E13</f>
        <v>0</v>
      </c>
    </row>
    <row r="30" spans="1:36">
      <c r="A30" s="57" t="str">
        <f>DADOS!C17</f>
        <v>THIAGO</v>
      </c>
      <c r="B30" s="57">
        <f>DADOS!H17</f>
        <v>1</v>
      </c>
      <c r="J30" s="57" t="str">
        <f>DADOS!C14</f>
        <v>WANDER</v>
      </c>
      <c r="K30" s="57">
        <f>DADOS!G14</f>
        <v>0</v>
      </c>
      <c r="S30" s="57" t="str">
        <f>DADOS!C8</f>
        <v>CHARLES</v>
      </c>
      <c r="T30" s="57">
        <f>DADOS!E8</f>
        <v>0</v>
      </c>
    </row>
    <row r="31" spans="1:36">
      <c r="A31" s="57" t="str">
        <f>DADOS!C20</f>
        <v>SILVIO JR</v>
      </c>
      <c r="B31" s="57">
        <f>DADOS!H20</f>
        <v>0</v>
      </c>
      <c r="J31" s="57" t="str">
        <f>DADOS!C21</f>
        <v>VICTOR</v>
      </c>
      <c r="K31" s="57">
        <f>DADOS!G21</f>
        <v>0</v>
      </c>
      <c r="S31" s="57" t="str">
        <f>DADOS!C24</f>
        <v>CLEYTON</v>
      </c>
      <c r="T31" s="57">
        <f>DADOS!E24</f>
        <v>0</v>
      </c>
      <c r="AB31" s="57" t="str">
        <f>DADOS!C11</f>
        <v>ZIMA</v>
      </c>
      <c r="AC31" s="57">
        <f>DADOS!I11</f>
        <v>0</v>
      </c>
      <c r="AD31" s="57">
        <f>DADOS!J11/2</f>
        <v>0</v>
      </c>
    </row>
    <row r="32" spans="1:36">
      <c r="A32" s="57" t="str">
        <f>DADOS!C5</f>
        <v>MARKIN</v>
      </c>
      <c r="B32" s="57">
        <f>DADOS!H5</f>
        <v>0</v>
      </c>
      <c r="J32" s="57" t="str">
        <f>DADOS!C17</f>
        <v>THIAGO</v>
      </c>
      <c r="K32" s="57">
        <f>DADOS!G17</f>
        <v>0</v>
      </c>
      <c r="S32" s="57" t="str">
        <f>DADOS!C16</f>
        <v>ELISEU</v>
      </c>
      <c r="T32" s="57">
        <f>DADOS!E16</f>
        <v>0</v>
      </c>
      <c r="AB32" s="57" t="str">
        <f>DADOS!C6</f>
        <v>WENDELL</v>
      </c>
      <c r="AC32" s="57">
        <f>DADOS!I6</f>
        <v>0</v>
      </c>
      <c r="AD32" s="57">
        <f>DADOS!J6/2</f>
        <v>0</v>
      </c>
    </row>
    <row r="33" spans="1:30">
      <c r="A33" s="57" t="str">
        <f>DADOS!C4</f>
        <v>LINCOLN</v>
      </c>
      <c r="B33" s="57">
        <f>DADOS!H4</f>
        <v>0</v>
      </c>
      <c r="J33" s="57" t="str">
        <f>DADOS!C20</f>
        <v>SILVIO JR</v>
      </c>
      <c r="K33" s="57">
        <f>DADOS!G20</f>
        <v>1</v>
      </c>
      <c r="S33" s="57" t="str">
        <f>DADOS!C3</f>
        <v>GEOVANNI</v>
      </c>
      <c r="T33" s="57">
        <f>DADOS!E3</f>
        <v>0</v>
      </c>
      <c r="AB33" s="57" t="str">
        <f>DADOS!C14</f>
        <v>WANDER</v>
      </c>
      <c r="AC33" s="57">
        <f>DADOS!I14</f>
        <v>0</v>
      </c>
      <c r="AD33" s="57">
        <f>DADOS!J14/2</f>
        <v>0</v>
      </c>
    </row>
    <row r="34" spans="1:30">
      <c r="A34" s="57" t="str">
        <f>DADOS!C10</f>
        <v>KLAIVER</v>
      </c>
      <c r="B34" s="57">
        <f>DADOS!H10</f>
        <v>0</v>
      </c>
      <c r="J34" s="57" t="str">
        <f>DADOS!C12</f>
        <v>MATHEUS A.</v>
      </c>
      <c r="K34" s="57">
        <f>DADOS!G12</f>
        <v>0</v>
      </c>
      <c r="S34" s="57" t="str">
        <f>DADOS!C19</f>
        <v>GORDO</v>
      </c>
      <c r="T34" s="57">
        <f>DADOS!E19</f>
        <v>0</v>
      </c>
      <c r="AB34" s="57" t="str">
        <f>DADOS!C21</f>
        <v>VICTOR</v>
      </c>
      <c r="AC34" s="57">
        <f>DADOS!I21</f>
        <v>0</v>
      </c>
      <c r="AD34" s="57">
        <f>DADOS!J21/2</f>
        <v>0</v>
      </c>
    </row>
    <row r="35" spans="1:30">
      <c r="A35" s="57" t="str">
        <f>DADOS!C27</f>
        <v>WESLEY</v>
      </c>
      <c r="B35" s="57">
        <f>DADOS!H27</f>
        <v>0</v>
      </c>
      <c r="J35" s="57" t="str">
        <f>DADOS!C9</f>
        <v>MATEUS</v>
      </c>
      <c r="K35" s="57">
        <f>DADOS!G9</f>
        <v>0</v>
      </c>
      <c r="S35" s="57" t="str">
        <f>DADOS!C2</f>
        <v>GREGORY</v>
      </c>
      <c r="T35" s="57">
        <f>DADOS!E2</f>
        <v>0</v>
      </c>
      <c r="AB35" s="57" t="str">
        <f>DADOS!C20</f>
        <v>SILVIO JR</v>
      </c>
      <c r="AC35" s="57">
        <f>DADOS!I20</f>
        <v>0</v>
      </c>
      <c r="AD35" s="57">
        <f>DADOS!J20/2</f>
        <v>0</v>
      </c>
    </row>
    <row r="36" spans="1:30">
      <c r="A36" s="57" t="str">
        <f>DADOS!C22</f>
        <v>JUNIN</v>
      </c>
      <c r="B36" s="57">
        <f>DADOS!H22</f>
        <v>0</v>
      </c>
      <c r="J36" s="57" t="str">
        <f>DADOS!C5</f>
        <v>MARKIN</v>
      </c>
      <c r="K36" s="57">
        <f>DADOS!G5</f>
        <v>0</v>
      </c>
      <c r="S36" s="57" t="str">
        <f>DADOS!C27</f>
        <v>WESLEY</v>
      </c>
      <c r="T36" s="57">
        <f>DADOS!E27</f>
        <v>0</v>
      </c>
      <c r="AB36" s="57" t="str">
        <f>DADOS!C12</f>
        <v>MATHEUS A.</v>
      </c>
      <c r="AC36" s="57">
        <f>DADOS!I12</f>
        <v>0</v>
      </c>
      <c r="AD36" s="57">
        <f>DADOS!J12/2</f>
        <v>0</v>
      </c>
    </row>
    <row r="37" spans="1:30">
      <c r="A37" s="57" t="str">
        <f>DADOS!C15</f>
        <v>JOAO LUCAS</v>
      </c>
      <c r="B37" s="57">
        <f>DADOS!H15</f>
        <v>0</v>
      </c>
      <c r="J37" s="57" t="str">
        <f>DADOS!C27</f>
        <v>WESLEY</v>
      </c>
      <c r="K37" s="57">
        <f>DADOS!G27</f>
        <v>1</v>
      </c>
      <c r="S37" s="57" t="str">
        <f>DADOS!C4</f>
        <v>LINCOLN</v>
      </c>
      <c r="T37" s="57">
        <f>DADOS!E4</f>
        <v>1</v>
      </c>
      <c r="AB37" s="57" t="str">
        <f>DADOS!C9</f>
        <v>MATEUS</v>
      </c>
      <c r="AC37" s="57">
        <f>DADOS!I9</f>
        <v>0</v>
      </c>
      <c r="AD37" s="57">
        <f>DADOS!J9/2</f>
        <v>0</v>
      </c>
    </row>
    <row r="38" spans="1:30">
      <c r="A38" s="57" t="str">
        <f>DADOS!C2</f>
        <v>GREGORY</v>
      </c>
      <c r="B38" s="57">
        <f>DADOS!H2</f>
        <v>0</v>
      </c>
      <c r="J38" s="57" t="str">
        <f>DADOS!C22</f>
        <v>JUNIN</v>
      </c>
      <c r="K38" s="57">
        <f>DADOS!G22</f>
        <v>0</v>
      </c>
      <c r="S38" s="57" t="str">
        <f>DADOS!C5</f>
        <v>MARKIN</v>
      </c>
      <c r="T38" s="57">
        <f>DADOS!E5</f>
        <v>0</v>
      </c>
      <c r="AB38" s="57" t="str">
        <f>DADOS!C5</f>
        <v>MARKIN</v>
      </c>
      <c r="AC38" s="57">
        <f>DADOS!I5</f>
        <v>0</v>
      </c>
      <c r="AD38" s="57">
        <f>DADOS!J5/2</f>
        <v>0</v>
      </c>
    </row>
    <row r="39" spans="1:30">
      <c r="A39" s="57" t="str">
        <f>DADOS!C19</f>
        <v>GORDO</v>
      </c>
      <c r="B39" s="57">
        <f>DADOS!H19</f>
        <v>0</v>
      </c>
      <c r="J39" s="57" t="str">
        <f>DADOS!C15</f>
        <v>JOAO LUCAS</v>
      </c>
      <c r="K39" s="57">
        <f>DADOS!G15</f>
        <v>0</v>
      </c>
      <c r="S39" s="57" t="str">
        <f>DADOS!C12</f>
        <v>MATHEUS A.</v>
      </c>
      <c r="T39" s="57">
        <f>DADOS!E12</f>
        <v>0</v>
      </c>
      <c r="AB39" s="57" t="str">
        <f>DADOS!C18</f>
        <v>LUCAS</v>
      </c>
      <c r="AC39" s="57">
        <f>DADOS!I18</f>
        <v>0</v>
      </c>
      <c r="AD39" s="57">
        <f>DADOS!J18/2</f>
        <v>0</v>
      </c>
    </row>
    <row r="40" spans="1:30">
      <c r="A40" s="57" t="str">
        <f>DADOS!C3</f>
        <v>GEOVANNI</v>
      </c>
      <c r="B40" s="57">
        <f>DADOS!H3</f>
        <v>0</v>
      </c>
      <c r="J40" s="57" t="str">
        <f>DADOS!C2</f>
        <v>GREGORY</v>
      </c>
      <c r="K40" s="57">
        <f>DADOS!G2</f>
        <v>0</v>
      </c>
      <c r="S40" s="57" t="str">
        <f>DADOS!C6</f>
        <v>WENDELL</v>
      </c>
      <c r="T40" s="57">
        <f>DADOS!E6</f>
        <v>0</v>
      </c>
      <c r="AB40" s="57" t="str">
        <f>DADOS!C4</f>
        <v>LINCOLN</v>
      </c>
      <c r="AC40" s="57">
        <f>DADOS!I4</f>
        <v>0</v>
      </c>
      <c r="AD40" s="57">
        <f>DADOS!J4/2</f>
        <v>0</v>
      </c>
    </row>
    <row r="41" spans="1:30">
      <c r="A41" s="57" t="str">
        <f>DADOS!C7</f>
        <v>FABIO</v>
      </c>
      <c r="B41" s="57">
        <f>DADOS!H7</f>
        <v>0</v>
      </c>
      <c r="J41" s="57" t="str">
        <f>DADOS!C3</f>
        <v>GEOVANNI</v>
      </c>
      <c r="K41" s="57">
        <f>DADOS!G3</f>
        <v>0</v>
      </c>
      <c r="S41" s="57" t="str">
        <f>DADOS!C23</f>
        <v>LEC</v>
      </c>
      <c r="T41" s="57">
        <f>DADOS!E23</f>
        <v>1</v>
      </c>
      <c r="AB41" s="57" t="str">
        <f>DADOS!C10</f>
        <v>KLAIVER</v>
      </c>
      <c r="AC41" s="57">
        <f>DADOS!I10</f>
        <v>0</v>
      </c>
      <c r="AD41" s="57">
        <f>DADOS!J10/2</f>
        <v>0</v>
      </c>
    </row>
    <row r="42" spans="1:30">
      <c r="A42" s="57" t="str">
        <f>DADOS!C24</f>
        <v>CLEYTON</v>
      </c>
      <c r="B42" s="57">
        <f>DADOS!H24</f>
        <v>0</v>
      </c>
      <c r="J42" s="57" t="str">
        <f>DADOS!C7</f>
        <v>FABIO</v>
      </c>
      <c r="K42" s="57">
        <f>DADOS!G7</f>
        <v>0</v>
      </c>
      <c r="S42" s="57" t="str">
        <f>DADOS!C25</f>
        <v>ELSON</v>
      </c>
      <c r="T42" s="57">
        <f>DADOS!E25</f>
        <v>1</v>
      </c>
      <c r="AB42" s="57" t="str">
        <f>DADOS!C22</f>
        <v>JUNIN</v>
      </c>
      <c r="AC42" s="57">
        <f>DADOS!I22</f>
        <v>0</v>
      </c>
      <c r="AD42" s="57">
        <f>DADOS!J22/2</f>
        <v>0</v>
      </c>
    </row>
    <row r="43" spans="1:30">
      <c r="A43" s="57" t="str">
        <f>DADOS!C16</f>
        <v>ELISEU</v>
      </c>
      <c r="B43" s="57">
        <f>DADOS!H16</f>
        <v>0</v>
      </c>
      <c r="J43" s="57" t="str">
        <f>DADOS!C24</f>
        <v>CLEYTON</v>
      </c>
      <c r="K43" s="57">
        <f>DADOS!G24</f>
        <v>0</v>
      </c>
      <c r="S43" s="57" t="str">
        <f>DADOS!C22</f>
        <v>JUNIN</v>
      </c>
      <c r="T43" s="57">
        <f>DADOS!E22</f>
        <v>1</v>
      </c>
      <c r="AB43" s="57" t="str">
        <f>DADOS!C15</f>
        <v>JOAO LUCAS</v>
      </c>
      <c r="AC43" s="57">
        <f>DADOS!I15</f>
        <v>0</v>
      </c>
      <c r="AD43" s="57">
        <f>DADOS!J15/2</f>
        <v>0</v>
      </c>
    </row>
    <row r="44" spans="1:30">
      <c r="A44" s="57" t="str">
        <f>DADOS!C25</f>
        <v>ELSON</v>
      </c>
      <c r="B44" s="57">
        <f>DADOS!H25</f>
        <v>0</v>
      </c>
      <c r="J44" s="57" t="str">
        <f>DADOS!C16</f>
        <v>ELISEU</v>
      </c>
      <c r="K44" s="57">
        <f>DADOS!G16</f>
        <v>0</v>
      </c>
      <c r="S44" s="57" t="str">
        <f>DADOS!C10</f>
        <v>KLAIVER</v>
      </c>
      <c r="T44" s="57">
        <f>DADOS!E10</f>
        <v>1</v>
      </c>
      <c r="AB44" s="57" t="str">
        <f>DADOS!C19</f>
        <v>GORDO</v>
      </c>
      <c r="AC44" s="57">
        <f>DADOS!I19</f>
        <v>0</v>
      </c>
      <c r="AD44" s="57">
        <f>DADOS!J19/2</f>
        <v>0</v>
      </c>
    </row>
    <row r="45" spans="1:30">
      <c r="A45" s="57" t="str">
        <f>DADOS!C13</f>
        <v>ALEX</v>
      </c>
      <c r="B45" s="57">
        <f>DADOS!H13</f>
        <v>0</v>
      </c>
      <c r="J45" s="57" t="str">
        <f>DADOS!C25</f>
        <v>ELSON</v>
      </c>
      <c r="K45" s="57">
        <f>DADOS!G25</f>
        <v>0</v>
      </c>
      <c r="S45" s="57" t="str">
        <f>DADOS!C20</f>
        <v>SILVIO JR</v>
      </c>
      <c r="T45" s="57">
        <f>DADOS!E20</f>
        <v>1</v>
      </c>
      <c r="AB45" s="57" t="str">
        <f>DADOS!C3</f>
        <v>GEOVANNI</v>
      </c>
      <c r="AC45" s="57">
        <f>DADOS!I3</f>
        <v>0</v>
      </c>
      <c r="AD45" s="57">
        <f>DADOS!J3/2</f>
        <v>0</v>
      </c>
    </row>
    <row r="46" spans="1:30">
      <c r="A46" s="57" t="str">
        <f>DADOS!C23</f>
        <v>LEC</v>
      </c>
      <c r="B46" s="57">
        <f>DADOS!H23</f>
        <v>0</v>
      </c>
      <c r="J46" s="57" t="str">
        <f>DADOS!C8</f>
        <v>CHARLES</v>
      </c>
      <c r="K46" s="57">
        <f>DADOS!G8</f>
        <v>0</v>
      </c>
      <c r="S46" s="57" t="str">
        <f>DADOS!C17</f>
        <v>THIAGO</v>
      </c>
      <c r="T46" s="57">
        <f>DADOS!E17</f>
        <v>1</v>
      </c>
      <c r="AB46" s="57" t="str">
        <f>DADOS!C40</f>
        <v>GABRIEL</v>
      </c>
      <c r="AC46" s="57">
        <f>DADOS!I40</f>
        <v>0</v>
      </c>
      <c r="AD46" s="57">
        <f>DADOS!J40/2</f>
        <v>0</v>
      </c>
    </row>
    <row r="47" spans="1:30">
      <c r="A47" s="57" t="str">
        <f>DADOS!C11</f>
        <v>ZIMA</v>
      </c>
      <c r="B47" s="57">
        <f>DADOS!H11</f>
        <v>1</v>
      </c>
      <c r="J47" s="57" t="str">
        <f>DADOS!C13</f>
        <v>ALEX</v>
      </c>
      <c r="K47" s="57">
        <f>DADOS!G13</f>
        <v>0</v>
      </c>
      <c r="S47" s="57" t="str">
        <f>DADOS!C7</f>
        <v>FABIO</v>
      </c>
      <c r="T47" s="57">
        <f>DADOS!E7</f>
        <v>2</v>
      </c>
      <c r="AB47" s="57" t="str">
        <f>DADOS!C7</f>
        <v>FABIO</v>
      </c>
      <c r="AC47" s="57">
        <f>DADOS!I7</f>
        <v>0</v>
      </c>
      <c r="AD47" s="57">
        <f>DADOS!J7/2</f>
        <v>0</v>
      </c>
    </row>
    <row r="48" spans="1:30">
      <c r="A48" s="57" t="str">
        <f>DADOS!C6</f>
        <v>WENDELL</v>
      </c>
      <c r="B48" s="57">
        <f>DADOS!H6</f>
        <v>1</v>
      </c>
      <c r="J48" s="57" t="str">
        <f>DADOS!C23</f>
        <v>LEC</v>
      </c>
      <c r="K48" s="57">
        <f>DADOS!G23</f>
        <v>0</v>
      </c>
      <c r="S48" s="57" t="str">
        <f>DADOS!C15</f>
        <v>JOAO LUCAS</v>
      </c>
      <c r="T48" s="57">
        <f>DADOS!E15</f>
        <v>2</v>
      </c>
      <c r="AB48" s="57" t="str">
        <f>DADOS!C24</f>
        <v>CLEYTON</v>
      </c>
      <c r="AC48" s="57">
        <f>DADOS!I24</f>
        <v>0</v>
      </c>
      <c r="AD48" s="57">
        <f>DADOS!J24/2</f>
        <v>0</v>
      </c>
    </row>
    <row r="49" spans="1:30">
      <c r="A49" s="57" t="str">
        <f>DADOS!C14</f>
        <v>WANDER</v>
      </c>
      <c r="B49" s="57">
        <f>DADOS!H14</f>
        <v>1</v>
      </c>
      <c r="J49" s="57" t="str">
        <f>DADOS!C11</f>
        <v>ZIMA</v>
      </c>
      <c r="K49" s="57">
        <f>DADOS!G11</f>
        <v>2</v>
      </c>
      <c r="S49" s="57" t="str">
        <f>DADOS!C18</f>
        <v>LUCAS</v>
      </c>
      <c r="T49" s="57">
        <f>DADOS!E18</f>
        <v>2</v>
      </c>
      <c r="AB49" s="57" t="str">
        <f>DADOS!C16</f>
        <v>ELISEU</v>
      </c>
      <c r="AC49" s="57">
        <f>DADOS!I16</f>
        <v>0</v>
      </c>
      <c r="AD49" s="57">
        <f>DADOS!J16/2</f>
        <v>0</v>
      </c>
    </row>
    <row r="50" spans="1:30">
      <c r="A50" s="57" t="str">
        <f>DADOS!C12</f>
        <v>MATHEUS A.</v>
      </c>
      <c r="B50" s="57">
        <f>DADOS!H12</f>
        <v>2</v>
      </c>
      <c r="J50" s="57" t="str">
        <f>DADOS!C4</f>
        <v>LINCOLN</v>
      </c>
      <c r="K50" s="57">
        <f>DADOS!G4</f>
        <v>1</v>
      </c>
      <c r="S50" s="57" t="str">
        <f>DADOS!C9</f>
        <v>MATEUS</v>
      </c>
      <c r="T50" s="57">
        <f>DADOS!E9</f>
        <v>2</v>
      </c>
      <c r="AB50" s="57" t="str">
        <f>DADOS!C41</f>
        <v>DAVI</v>
      </c>
      <c r="AC50" s="57">
        <f>DADOS!I41</f>
        <v>0</v>
      </c>
      <c r="AD50" s="57">
        <f>DADOS!J41/2</f>
        <v>0</v>
      </c>
    </row>
    <row r="51" spans="1:30">
      <c r="A51" s="57" t="str">
        <f>DADOS!C9</f>
        <v>MATEUS</v>
      </c>
      <c r="B51" s="57">
        <f>DADOS!H9</f>
        <v>1</v>
      </c>
      <c r="J51" s="57" t="str">
        <f>DADOS!C10</f>
        <v>KLAIVER</v>
      </c>
      <c r="K51" s="57">
        <f>DADOS!G10</f>
        <v>1</v>
      </c>
      <c r="S51" s="57" t="str">
        <f>DADOS!C21</f>
        <v>VICTOR</v>
      </c>
      <c r="T51" s="57">
        <f>DADOS!E21</f>
        <v>2</v>
      </c>
      <c r="AB51" s="57" t="str">
        <f>DADOS!C25</f>
        <v>ELSON</v>
      </c>
      <c r="AC51" s="57">
        <f>DADOS!I25</f>
        <v>0</v>
      </c>
      <c r="AD51" s="57">
        <f>DADOS!J25/2</f>
        <v>0</v>
      </c>
    </row>
    <row r="52" spans="1:30">
      <c r="A52" s="57" t="str">
        <f>DADOS!C8</f>
        <v>CHARLES</v>
      </c>
      <c r="B52" s="57">
        <f>DADOS!H8</f>
        <v>1</v>
      </c>
      <c r="J52" s="57" t="str">
        <f>DADOS!C19</f>
        <v>GORDO</v>
      </c>
      <c r="K52" s="57">
        <f>DADOS!G19</f>
        <v>2</v>
      </c>
      <c r="S52" s="57" t="str">
        <f>DADOS!C11</f>
        <v>ZIMA</v>
      </c>
      <c r="T52" s="57">
        <f>DADOS!E11</f>
        <v>2</v>
      </c>
      <c r="AB52" s="57" t="str">
        <f>DADOS!C8</f>
        <v>CHARLES</v>
      </c>
      <c r="AC52" s="57">
        <f>DADOS!I8</f>
        <v>0</v>
      </c>
      <c r="AD52" s="57">
        <f>DADOS!J8/2</f>
        <v>0</v>
      </c>
    </row>
    <row r="53" spans="1:30">
      <c r="A53" s="57" t="str">
        <f>DADOS!C18</f>
        <v>LUCAS</v>
      </c>
      <c r="B53" s="57">
        <f>DADOS!H18</f>
        <v>2</v>
      </c>
      <c r="J53" s="57" t="str">
        <f>DADOS!C18</f>
        <v>LUCAS</v>
      </c>
      <c r="K53" s="57">
        <f>DADOS!G18</f>
        <v>9</v>
      </c>
      <c r="S53" s="57" t="str">
        <f>DADOS!C14</f>
        <v>WANDER</v>
      </c>
      <c r="T53" s="57">
        <f>DADOS!E14</f>
        <v>4</v>
      </c>
      <c r="AB53" s="57" t="str">
        <f>DADOS!C23</f>
        <v>LEC</v>
      </c>
      <c r="AC53" s="57">
        <f>DADOS!I23</f>
        <v>0</v>
      </c>
      <c r="AD53" s="57">
        <f>DADOS!J23/2</f>
        <v>0</v>
      </c>
    </row>
    <row r="54" spans="1:30">
      <c r="AB54" s="57" t="str">
        <f>DADOS!C13</f>
        <v>ALEX</v>
      </c>
      <c r="AC54" s="57">
        <f>DADOS!I13</f>
        <v>0</v>
      </c>
      <c r="AD54" s="57">
        <f>DADOS!J13/2</f>
        <v>2.5</v>
      </c>
    </row>
    <row r="55" spans="1:30">
      <c r="AB55" s="57" t="str">
        <f>DADOS!C17</f>
        <v>THIAGO</v>
      </c>
      <c r="AC55" s="57">
        <f>DADOS!I17</f>
        <v>19</v>
      </c>
      <c r="AD55" s="57">
        <f>DADOS!J17/2</f>
        <v>3.5</v>
      </c>
    </row>
    <row r="56" spans="1:30">
      <c r="AB56" s="57" t="str">
        <f>DADOS!C2</f>
        <v>GREGORY</v>
      </c>
      <c r="AC56" s="57">
        <f>DADOS!I2</f>
        <v>26</v>
      </c>
      <c r="AD56" s="57">
        <f>DADOS!J2/2</f>
        <v>6.5</v>
      </c>
    </row>
  </sheetData>
  <sortState xmlns:xlrd2="http://schemas.microsoft.com/office/spreadsheetml/2017/richdata2" ref="S29:T40">
    <sortCondition ref="S40"/>
  </sortState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B53B-86B1-4E6E-9656-063EAC784ADC}">
  <dimension ref="A1:L27"/>
  <sheetViews>
    <sheetView tabSelected="1" workbookViewId="0">
      <selection activeCell="N8" sqref="N8"/>
    </sheetView>
  </sheetViews>
  <sheetFormatPr defaultRowHeight="15"/>
  <cols>
    <col min="1" max="1" width="2.81640625" style="191" bestFit="1" customWidth="1"/>
    <col min="2" max="2" width="12.1796875" style="191" bestFit="1" customWidth="1"/>
    <col min="3" max="4" width="8.6328125" style="191" customWidth="1"/>
    <col min="5" max="5" width="2.6328125" style="191" customWidth="1"/>
    <col min="6" max="8" width="10.6328125" style="191" customWidth="1"/>
    <col min="9" max="9" width="2.6328125" style="191" customWidth="1"/>
    <col min="10" max="12" width="13.6328125" style="191" customWidth="1"/>
    <col min="13" max="16384" width="8.7265625" style="191"/>
  </cols>
  <sheetData>
    <row r="1" spans="1:12">
      <c r="A1" s="191" t="str">
        <f>'FREQUENCIA 2025'!A1</f>
        <v>Nº</v>
      </c>
      <c r="B1" s="191" t="str">
        <f>'FREQUENCIA 2025'!B1</f>
        <v>NOME</v>
      </c>
      <c r="C1" s="192" t="str">
        <f>'FREQUENCIA 2025'!AN1</f>
        <v>FDS</v>
      </c>
      <c r="D1" s="192" t="str">
        <f>'FREQUENCIA 2025'!AO1</f>
        <v>JOGOS</v>
      </c>
      <c r="F1" s="195" t="str">
        <f>'FREQUENCIA 2025'!AQ1</f>
        <v>PRESENTE</v>
      </c>
      <c r="G1" s="199" t="str">
        <f>'FREQUENCIA 2025'!AR1</f>
        <v>AUSENCIA</v>
      </c>
      <c r="H1" s="202" t="str">
        <f>'FREQUENCIA 2025'!AS1</f>
        <v>FALTA</v>
      </c>
      <c r="J1" s="195" t="str">
        <f>'FREQUENCIA 2025'!AU1</f>
        <v>% PRESENÇA</v>
      </c>
      <c r="K1" s="199" t="str">
        <f>'FREQUENCIA 2025'!AV1</f>
        <v>% AUSENCIA</v>
      </c>
      <c r="L1" s="202" t="str">
        <f>'FREQUENCIA 2025'!AW1</f>
        <v>% FALTA</v>
      </c>
    </row>
    <row r="2" spans="1:12">
      <c r="A2" s="191">
        <f>'FREQUENCIA 2025'!A2</f>
        <v>1</v>
      </c>
      <c r="B2" s="194" t="str">
        <f>'FREQUENCIA 2025'!B2</f>
        <v>GREGORY</v>
      </c>
      <c r="C2" s="193">
        <f>'FREQUENCIA 2025'!AN2</f>
        <v>20</v>
      </c>
      <c r="D2" s="193">
        <f>'FREQUENCIA 2025'!AO2</f>
        <v>12</v>
      </c>
      <c r="F2" s="196">
        <f>'FREQUENCIA 2025'!AQ2</f>
        <v>8</v>
      </c>
      <c r="G2" s="200">
        <f>'FREQUENCIA 2025'!AR2</f>
        <v>3</v>
      </c>
      <c r="H2" s="203">
        <f>'FREQUENCIA 2025'!AS2</f>
        <v>1</v>
      </c>
      <c r="J2" s="197">
        <f>'FREQUENCIA 2025'!AU2</f>
        <v>0.66666666666666663</v>
      </c>
      <c r="K2" s="201">
        <f>'FREQUENCIA 2025'!AV2</f>
        <v>0.25</v>
      </c>
      <c r="L2" s="204">
        <f>'FREQUENCIA 2025'!AW2</f>
        <v>8.3333333333333329E-2</v>
      </c>
    </row>
    <row r="3" spans="1:12">
      <c r="A3" s="191">
        <f>'FREQUENCIA 2025'!A3</f>
        <v>2</v>
      </c>
      <c r="B3" s="194" t="str">
        <f>'FREQUENCIA 2025'!B3</f>
        <v>GEOVANNI</v>
      </c>
      <c r="C3" s="193">
        <f>'FREQUENCIA 2025'!AN3</f>
        <v>20</v>
      </c>
      <c r="D3" s="193">
        <f>'FREQUENCIA 2025'!AO3</f>
        <v>12</v>
      </c>
      <c r="F3" s="196">
        <f>'FREQUENCIA 2025'!AQ3</f>
        <v>6</v>
      </c>
      <c r="G3" s="200">
        <f>'FREQUENCIA 2025'!AR3</f>
        <v>6</v>
      </c>
      <c r="H3" s="203">
        <f>'FREQUENCIA 2025'!AS3</f>
        <v>0</v>
      </c>
      <c r="J3" s="197">
        <f>'FREQUENCIA 2025'!AU3</f>
        <v>0.5</v>
      </c>
      <c r="K3" s="201">
        <f>'FREQUENCIA 2025'!AV3</f>
        <v>0.5</v>
      </c>
      <c r="L3" s="204">
        <f>'FREQUENCIA 2025'!AW3</f>
        <v>0</v>
      </c>
    </row>
    <row r="4" spans="1:12">
      <c r="A4" s="191">
        <f>'FREQUENCIA 2025'!A4</f>
        <v>3</v>
      </c>
      <c r="B4" s="194" t="str">
        <f>'FREQUENCIA 2025'!B4</f>
        <v>LINCOLN</v>
      </c>
      <c r="C4" s="193">
        <f>'FREQUENCIA 2025'!AN4</f>
        <v>15</v>
      </c>
      <c r="D4" s="193">
        <f>'FREQUENCIA 2025'!AO4</f>
        <v>9</v>
      </c>
      <c r="F4" s="196">
        <f>'FREQUENCIA 2025'!AQ4</f>
        <v>7</v>
      </c>
      <c r="G4" s="200">
        <f>'FREQUENCIA 2025'!AR4</f>
        <v>2</v>
      </c>
      <c r="H4" s="203">
        <f>'FREQUENCIA 2025'!AS4</f>
        <v>0</v>
      </c>
      <c r="J4" s="197">
        <f>'FREQUENCIA 2025'!AU4</f>
        <v>0.77777777777777779</v>
      </c>
      <c r="K4" s="201">
        <f>'FREQUENCIA 2025'!AV4</f>
        <v>0.22222222222222221</v>
      </c>
      <c r="L4" s="204">
        <f>'FREQUENCIA 2025'!AW4</f>
        <v>0</v>
      </c>
    </row>
    <row r="5" spans="1:12">
      <c r="A5" s="191">
        <f>'FREQUENCIA 2025'!A5</f>
        <v>4</v>
      </c>
      <c r="B5" s="194" t="str">
        <f>'FREQUENCIA 2025'!B5</f>
        <v>MARKIN</v>
      </c>
      <c r="C5" s="193">
        <f>'FREQUENCIA 2025'!AN5</f>
        <v>16</v>
      </c>
      <c r="D5" s="193">
        <f>'FREQUENCIA 2025'!AO5</f>
        <v>10</v>
      </c>
      <c r="F5" s="196">
        <f>'FREQUENCIA 2025'!AQ5</f>
        <v>6</v>
      </c>
      <c r="G5" s="200">
        <f>'FREQUENCIA 2025'!AR5</f>
        <v>1</v>
      </c>
      <c r="H5" s="203">
        <f>'FREQUENCIA 2025'!AS5</f>
        <v>3</v>
      </c>
      <c r="J5" s="197">
        <f>'FREQUENCIA 2025'!AU5</f>
        <v>0.6</v>
      </c>
      <c r="K5" s="201">
        <f>'FREQUENCIA 2025'!AV5</f>
        <v>0.1</v>
      </c>
      <c r="L5" s="204">
        <f>'FREQUENCIA 2025'!AW5</f>
        <v>0.3</v>
      </c>
    </row>
    <row r="6" spans="1:12">
      <c r="A6" s="191">
        <f>'FREQUENCIA 2025'!A6</f>
        <v>5</v>
      </c>
      <c r="B6" s="194" t="str">
        <f>'FREQUENCIA 2025'!B6</f>
        <v>WENDELL</v>
      </c>
      <c r="C6" s="193">
        <f>'FREQUENCIA 2025'!AN6</f>
        <v>20</v>
      </c>
      <c r="D6" s="193">
        <f>'FREQUENCIA 2025'!AO6</f>
        <v>12</v>
      </c>
      <c r="F6" s="196">
        <f>'FREQUENCIA 2025'!AQ6</f>
        <v>9</v>
      </c>
      <c r="G6" s="200">
        <f>'FREQUENCIA 2025'!AR6</f>
        <v>3</v>
      </c>
      <c r="H6" s="203">
        <f>'FREQUENCIA 2025'!AS6</f>
        <v>0</v>
      </c>
      <c r="J6" s="197">
        <f>'FREQUENCIA 2025'!AU6</f>
        <v>0.75</v>
      </c>
      <c r="K6" s="201">
        <f>'FREQUENCIA 2025'!AV6</f>
        <v>0.25</v>
      </c>
      <c r="L6" s="204">
        <f>'FREQUENCIA 2025'!AW6</f>
        <v>0</v>
      </c>
    </row>
    <row r="7" spans="1:12">
      <c r="A7" s="191">
        <f>'FREQUENCIA 2025'!A7</f>
        <v>6</v>
      </c>
      <c r="B7" s="194" t="str">
        <f>'FREQUENCIA 2025'!B7</f>
        <v>FABIO</v>
      </c>
      <c r="C7" s="193">
        <f>'FREQUENCIA 2025'!AN7</f>
        <v>20</v>
      </c>
      <c r="D7" s="193">
        <f>'FREQUENCIA 2025'!AO7</f>
        <v>12</v>
      </c>
      <c r="F7" s="196">
        <f>'FREQUENCIA 2025'!AQ7</f>
        <v>10</v>
      </c>
      <c r="G7" s="200">
        <f>'FREQUENCIA 2025'!AR7</f>
        <v>1</v>
      </c>
      <c r="H7" s="203">
        <f>'FREQUENCIA 2025'!AS7</f>
        <v>1</v>
      </c>
      <c r="J7" s="197">
        <f>'FREQUENCIA 2025'!AU7</f>
        <v>0.83333333333333337</v>
      </c>
      <c r="K7" s="201">
        <f>'FREQUENCIA 2025'!AV7</f>
        <v>8.3333333333333329E-2</v>
      </c>
      <c r="L7" s="204">
        <f>'FREQUENCIA 2025'!AW7</f>
        <v>8.3333333333333329E-2</v>
      </c>
    </row>
    <row r="8" spans="1:12">
      <c r="A8" s="191">
        <f>'FREQUENCIA 2025'!A8</f>
        <v>7</v>
      </c>
      <c r="B8" s="194" t="str">
        <f>'FREQUENCIA 2025'!B8</f>
        <v>CHARLES</v>
      </c>
      <c r="C8" s="193">
        <f>'FREQUENCIA 2025'!AN8</f>
        <v>20</v>
      </c>
      <c r="D8" s="193">
        <f>'FREQUENCIA 2025'!AO8</f>
        <v>12</v>
      </c>
      <c r="F8" s="196">
        <f>'FREQUENCIA 2025'!AQ8</f>
        <v>7</v>
      </c>
      <c r="G8" s="200">
        <f>'FREQUENCIA 2025'!AR8</f>
        <v>4</v>
      </c>
      <c r="H8" s="203">
        <f>'FREQUENCIA 2025'!AS8</f>
        <v>1</v>
      </c>
      <c r="J8" s="197">
        <f>'FREQUENCIA 2025'!AU8</f>
        <v>0.58333333333333337</v>
      </c>
      <c r="K8" s="201">
        <f>'FREQUENCIA 2025'!AV8</f>
        <v>0.33333333333333331</v>
      </c>
      <c r="L8" s="204">
        <f>'FREQUENCIA 2025'!AW8</f>
        <v>8.3333333333333329E-2</v>
      </c>
    </row>
    <row r="9" spans="1:12">
      <c r="A9" s="191">
        <f>'FREQUENCIA 2025'!A9</f>
        <v>8</v>
      </c>
      <c r="B9" s="194" t="str">
        <f>'FREQUENCIA 2025'!B9</f>
        <v>MATEUS</v>
      </c>
      <c r="C9" s="193">
        <f>'FREQUENCIA 2025'!AN9</f>
        <v>20</v>
      </c>
      <c r="D9" s="193">
        <f>'FREQUENCIA 2025'!AO9</f>
        <v>12</v>
      </c>
      <c r="F9" s="196">
        <f>'FREQUENCIA 2025'!AQ9</f>
        <v>8</v>
      </c>
      <c r="G9" s="200">
        <f>'FREQUENCIA 2025'!AR9</f>
        <v>4</v>
      </c>
      <c r="H9" s="203">
        <f>'FREQUENCIA 2025'!AS9</f>
        <v>0</v>
      </c>
      <c r="J9" s="197">
        <f>'FREQUENCIA 2025'!AU9</f>
        <v>0.66666666666666663</v>
      </c>
      <c r="K9" s="201">
        <f>'FREQUENCIA 2025'!AV9</f>
        <v>0.33333333333333331</v>
      </c>
      <c r="L9" s="204">
        <f>'FREQUENCIA 2025'!AW9</f>
        <v>0</v>
      </c>
    </row>
    <row r="10" spans="1:12">
      <c r="A10" s="191">
        <f>'FREQUENCIA 2025'!A10</f>
        <v>9</v>
      </c>
      <c r="B10" s="194" t="str">
        <f>'FREQUENCIA 2025'!B10</f>
        <v>KLAIVER</v>
      </c>
      <c r="C10" s="193">
        <f>'FREQUENCIA 2025'!AN10</f>
        <v>20</v>
      </c>
      <c r="D10" s="193">
        <f>'FREQUENCIA 2025'!AO10</f>
        <v>12</v>
      </c>
      <c r="F10" s="196">
        <f>'FREQUENCIA 2025'!AQ10</f>
        <v>2</v>
      </c>
      <c r="G10" s="200">
        <f>'FREQUENCIA 2025'!AR10</f>
        <v>10</v>
      </c>
      <c r="H10" s="203">
        <f>'FREQUENCIA 2025'!AS10</f>
        <v>0</v>
      </c>
      <c r="J10" s="197">
        <f>'FREQUENCIA 2025'!AU10</f>
        <v>0.16666666666666666</v>
      </c>
      <c r="K10" s="201">
        <f>'FREQUENCIA 2025'!AV10</f>
        <v>0.83333333333333337</v>
      </c>
      <c r="L10" s="204">
        <f>'FREQUENCIA 2025'!AW10</f>
        <v>0</v>
      </c>
    </row>
    <row r="11" spans="1:12">
      <c r="A11" s="191">
        <f>'FREQUENCIA 2025'!A11</f>
        <v>10</v>
      </c>
      <c r="B11" s="194" t="str">
        <f>'FREQUENCIA 2025'!B11</f>
        <v>ZIMA</v>
      </c>
      <c r="C11" s="193">
        <f>'FREQUENCIA 2025'!AN11</f>
        <v>20</v>
      </c>
      <c r="D11" s="193">
        <f>'FREQUENCIA 2025'!AO11</f>
        <v>12</v>
      </c>
      <c r="F11" s="196">
        <f>'FREQUENCIA 2025'!AQ11</f>
        <v>8</v>
      </c>
      <c r="G11" s="200">
        <f>'FREQUENCIA 2025'!AR11</f>
        <v>4</v>
      </c>
      <c r="H11" s="203">
        <f>'FREQUENCIA 2025'!AS11</f>
        <v>0</v>
      </c>
      <c r="J11" s="197">
        <f>'FREQUENCIA 2025'!AU11</f>
        <v>0.66666666666666663</v>
      </c>
      <c r="K11" s="201">
        <f>'FREQUENCIA 2025'!AV11</f>
        <v>0.33333333333333331</v>
      </c>
      <c r="L11" s="204">
        <f>'FREQUENCIA 2025'!AW11</f>
        <v>0</v>
      </c>
    </row>
    <row r="12" spans="1:12">
      <c r="A12" s="191">
        <f>'FREQUENCIA 2025'!A12</f>
        <v>11</v>
      </c>
      <c r="B12" s="194" t="str">
        <f>'FREQUENCIA 2025'!B12</f>
        <v>MATHEUS A.</v>
      </c>
      <c r="C12" s="193">
        <f>'FREQUENCIA 2025'!AN12</f>
        <v>16</v>
      </c>
      <c r="D12" s="193">
        <f>'FREQUENCIA 2025'!AO12</f>
        <v>10</v>
      </c>
      <c r="F12" s="196">
        <f>'FREQUENCIA 2025'!AQ12</f>
        <v>8</v>
      </c>
      <c r="G12" s="200">
        <f>'FREQUENCIA 2025'!AR12</f>
        <v>2</v>
      </c>
      <c r="H12" s="203">
        <f>'FREQUENCIA 2025'!AS12</f>
        <v>0</v>
      </c>
      <c r="J12" s="197">
        <f>'FREQUENCIA 2025'!AU12</f>
        <v>0.8</v>
      </c>
      <c r="K12" s="201">
        <f>'FREQUENCIA 2025'!AV12</f>
        <v>0.2</v>
      </c>
      <c r="L12" s="204">
        <f>'FREQUENCIA 2025'!AW12</f>
        <v>0</v>
      </c>
    </row>
    <row r="13" spans="1:12">
      <c r="A13" s="191">
        <f>'FREQUENCIA 2025'!A13</f>
        <v>12</v>
      </c>
      <c r="B13" s="194" t="str">
        <f>'FREQUENCIA 2025'!B13</f>
        <v>ALEX</v>
      </c>
      <c r="C13" s="193">
        <f>'FREQUENCIA 2025'!AN13</f>
        <v>12</v>
      </c>
      <c r="D13" s="193">
        <f>'FREQUENCIA 2025'!AO13</f>
        <v>8</v>
      </c>
      <c r="F13" s="196">
        <f>'FREQUENCIA 2025'!AQ13</f>
        <v>6</v>
      </c>
      <c r="G13" s="200">
        <f>'FREQUENCIA 2025'!AR13</f>
        <v>2</v>
      </c>
      <c r="H13" s="203">
        <f>'FREQUENCIA 2025'!AS13</f>
        <v>0</v>
      </c>
      <c r="J13" s="197">
        <f>'FREQUENCIA 2025'!AU13</f>
        <v>0.75</v>
      </c>
      <c r="K13" s="201">
        <f>'FREQUENCIA 2025'!AV13</f>
        <v>0.25</v>
      </c>
      <c r="L13" s="204">
        <f>'FREQUENCIA 2025'!AW13</f>
        <v>0</v>
      </c>
    </row>
    <row r="14" spans="1:12">
      <c r="A14" s="191">
        <f>'FREQUENCIA 2025'!A14</f>
        <v>13</v>
      </c>
      <c r="B14" s="194" t="str">
        <f>'FREQUENCIA 2025'!B14</f>
        <v>WANDER</v>
      </c>
      <c r="C14" s="193">
        <f>'FREQUENCIA 2025'!AN14</f>
        <v>20</v>
      </c>
      <c r="D14" s="193">
        <f>'FREQUENCIA 2025'!AO14</f>
        <v>12</v>
      </c>
      <c r="F14" s="196">
        <f>'FREQUENCIA 2025'!AQ14</f>
        <v>8</v>
      </c>
      <c r="G14" s="200">
        <f>'FREQUENCIA 2025'!AR14</f>
        <v>4</v>
      </c>
      <c r="H14" s="203">
        <f>'FREQUENCIA 2025'!AS14</f>
        <v>0</v>
      </c>
      <c r="J14" s="197">
        <f>'FREQUENCIA 2025'!AU14</f>
        <v>0.66666666666666663</v>
      </c>
      <c r="K14" s="201">
        <f>'FREQUENCIA 2025'!AV14</f>
        <v>0.33333333333333331</v>
      </c>
      <c r="L14" s="204">
        <f>'FREQUENCIA 2025'!AW14</f>
        <v>0</v>
      </c>
    </row>
    <row r="15" spans="1:12">
      <c r="A15" s="191">
        <f>'FREQUENCIA 2025'!A15</f>
        <v>14</v>
      </c>
      <c r="B15" s="194" t="str">
        <f>'FREQUENCIA 2025'!B15</f>
        <v>JOÃO LUCAS</v>
      </c>
      <c r="C15" s="193">
        <f>'FREQUENCIA 2025'!AN15</f>
        <v>20</v>
      </c>
      <c r="D15" s="193">
        <f>'FREQUENCIA 2025'!AO15</f>
        <v>12</v>
      </c>
      <c r="F15" s="196">
        <f>'FREQUENCIA 2025'!AQ15</f>
        <v>11</v>
      </c>
      <c r="G15" s="200">
        <f>'FREQUENCIA 2025'!AR15</f>
        <v>1</v>
      </c>
      <c r="H15" s="203">
        <f>'FREQUENCIA 2025'!AS15</f>
        <v>0</v>
      </c>
      <c r="J15" s="197">
        <f>'FREQUENCIA 2025'!AU15</f>
        <v>0.91666666666666663</v>
      </c>
      <c r="K15" s="201">
        <f>'FREQUENCIA 2025'!AV15</f>
        <v>8.3333333333333329E-2</v>
      </c>
      <c r="L15" s="204">
        <f>'FREQUENCIA 2025'!AW15</f>
        <v>0</v>
      </c>
    </row>
    <row r="16" spans="1:12">
      <c r="A16" s="191">
        <f>'FREQUENCIA 2025'!A16</f>
        <v>15</v>
      </c>
      <c r="B16" s="194" t="str">
        <f>'FREQUENCIA 2025'!B16</f>
        <v>ELISEU</v>
      </c>
      <c r="C16" s="193">
        <f>'FREQUENCIA 2025'!AN16</f>
        <v>7</v>
      </c>
      <c r="D16" s="193">
        <f>'FREQUENCIA 2025'!AO16</f>
        <v>5</v>
      </c>
      <c r="F16" s="196">
        <f>'FREQUENCIA 2025'!AQ16</f>
        <v>3</v>
      </c>
      <c r="G16" s="200">
        <f>'FREQUENCIA 2025'!AR16</f>
        <v>2</v>
      </c>
      <c r="H16" s="203">
        <f>'FREQUENCIA 2025'!AS16</f>
        <v>0</v>
      </c>
      <c r="J16" s="197">
        <f>'FREQUENCIA 2025'!AU16</f>
        <v>0.6</v>
      </c>
      <c r="K16" s="201">
        <f>'FREQUENCIA 2025'!AV16</f>
        <v>0.4</v>
      </c>
      <c r="L16" s="204">
        <f>'FREQUENCIA 2025'!AW16</f>
        <v>0</v>
      </c>
    </row>
    <row r="17" spans="1:12">
      <c r="A17" s="191">
        <f>'FREQUENCIA 2025'!A17</f>
        <v>16</v>
      </c>
      <c r="B17" s="194" t="str">
        <f>'FREQUENCIA 2025'!B17</f>
        <v>THIAGO</v>
      </c>
      <c r="C17" s="193">
        <f>'FREQUENCIA 2025'!AN17</f>
        <v>20</v>
      </c>
      <c r="D17" s="193">
        <f>'FREQUENCIA 2025'!AO17</f>
        <v>12</v>
      </c>
      <c r="F17" s="196">
        <f>'FREQUENCIA 2025'!AQ17</f>
        <v>11</v>
      </c>
      <c r="G17" s="200">
        <f>'FREQUENCIA 2025'!AR17</f>
        <v>1</v>
      </c>
      <c r="H17" s="203">
        <f>'FREQUENCIA 2025'!AS17</f>
        <v>0</v>
      </c>
      <c r="J17" s="197">
        <f>'FREQUENCIA 2025'!AU17</f>
        <v>0.91666666666666663</v>
      </c>
      <c r="K17" s="201">
        <f>'FREQUENCIA 2025'!AV17</f>
        <v>8.3333333333333329E-2</v>
      </c>
      <c r="L17" s="204">
        <f>'FREQUENCIA 2025'!AW17</f>
        <v>0</v>
      </c>
    </row>
    <row r="18" spans="1:12">
      <c r="A18" s="191">
        <f>'FREQUENCIA 2025'!A18</f>
        <v>17</v>
      </c>
      <c r="B18" s="194" t="str">
        <f>'FREQUENCIA 2025'!B18</f>
        <v>LUCAS</v>
      </c>
      <c r="C18" s="193">
        <f>'FREQUENCIA 2025'!AN18</f>
        <v>20</v>
      </c>
      <c r="D18" s="193">
        <f>'FREQUENCIA 2025'!AO18</f>
        <v>12</v>
      </c>
      <c r="F18" s="196">
        <f>'FREQUENCIA 2025'!AQ18</f>
        <v>12</v>
      </c>
      <c r="G18" s="200">
        <f>'FREQUENCIA 2025'!AR18</f>
        <v>0</v>
      </c>
      <c r="H18" s="203">
        <f>'FREQUENCIA 2025'!AS18</f>
        <v>0</v>
      </c>
      <c r="J18" s="197">
        <f>'FREQUENCIA 2025'!AU18</f>
        <v>1</v>
      </c>
      <c r="K18" s="201">
        <f>'FREQUENCIA 2025'!AV18</f>
        <v>0</v>
      </c>
      <c r="L18" s="204">
        <f>'FREQUENCIA 2025'!AW18</f>
        <v>0</v>
      </c>
    </row>
    <row r="19" spans="1:12">
      <c r="A19" s="191">
        <f>'FREQUENCIA 2025'!A19</f>
        <v>18</v>
      </c>
      <c r="B19" s="194" t="str">
        <f>'FREQUENCIA 2025'!B19</f>
        <v>GORDO</v>
      </c>
      <c r="C19" s="193">
        <f>'FREQUENCIA 2025'!AN19</f>
        <v>20</v>
      </c>
      <c r="D19" s="193">
        <f>'FREQUENCIA 2025'!AO19</f>
        <v>12</v>
      </c>
      <c r="F19" s="196">
        <f>'FREQUENCIA 2025'!AQ19</f>
        <v>8</v>
      </c>
      <c r="G19" s="200">
        <f>'FREQUENCIA 2025'!AR19</f>
        <v>4</v>
      </c>
      <c r="H19" s="203">
        <f>'FREQUENCIA 2025'!AS19</f>
        <v>0</v>
      </c>
      <c r="J19" s="197">
        <f>'FREQUENCIA 2025'!AU19</f>
        <v>0.66666666666666663</v>
      </c>
      <c r="K19" s="201">
        <f>'FREQUENCIA 2025'!AV19</f>
        <v>0.33333333333333331</v>
      </c>
      <c r="L19" s="204">
        <f>'FREQUENCIA 2025'!AW19</f>
        <v>0</v>
      </c>
    </row>
    <row r="20" spans="1:12">
      <c r="A20" s="191">
        <f>'FREQUENCIA 2025'!A20</f>
        <v>19</v>
      </c>
      <c r="B20" s="194" t="str">
        <f>'FREQUENCIA 2025'!B20</f>
        <v>SILVIO JR</v>
      </c>
      <c r="C20" s="193">
        <f>'FREQUENCIA 2025'!AN20</f>
        <v>20</v>
      </c>
      <c r="D20" s="193">
        <f>'FREQUENCIA 2025'!AO20</f>
        <v>12</v>
      </c>
      <c r="F20" s="196">
        <f>'FREQUENCIA 2025'!AQ20</f>
        <v>8</v>
      </c>
      <c r="G20" s="200">
        <f>'FREQUENCIA 2025'!AR20</f>
        <v>4</v>
      </c>
      <c r="H20" s="203">
        <f>'FREQUENCIA 2025'!AS20</f>
        <v>0</v>
      </c>
      <c r="J20" s="197">
        <f>'FREQUENCIA 2025'!AU20</f>
        <v>0.66666666666666663</v>
      </c>
      <c r="K20" s="201">
        <f>'FREQUENCIA 2025'!AV20</f>
        <v>0.33333333333333331</v>
      </c>
      <c r="L20" s="204">
        <f>'FREQUENCIA 2025'!AW20</f>
        <v>0</v>
      </c>
    </row>
    <row r="21" spans="1:12">
      <c r="A21" s="191">
        <f>'FREQUENCIA 2025'!A21</f>
        <v>20</v>
      </c>
      <c r="B21" s="194" t="str">
        <f>'FREQUENCIA 2025'!B21</f>
        <v>VICTOR</v>
      </c>
      <c r="C21" s="193">
        <f>'FREQUENCIA 2025'!AN21</f>
        <v>20</v>
      </c>
      <c r="D21" s="193">
        <f>'FREQUENCIA 2025'!AO21</f>
        <v>12</v>
      </c>
      <c r="F21" s="196">
        <f>'FREQUENCIA 2025'!AQ21</f>
        <v>6</v>
      </c>
      <c r="G21" s="200">
        <f>'FREQUENCIA 2025'!AR21</f>
        <v>6</v>
      </c>
      <c r="H21" s="203">
        <f>'FREQUENCIA 2025'!AS21</f>
        <v>0</v>
      </c>
      <c r="J21" s="197">
        <f>'FREQUENCIA 2025'!AU21</f>
        <v>0.5</v>
      </c>
      <c r="K21" s="201">
        <f>'FREQUENCIA 2025'!AV21</f>
        <v>0.5</v>
      </c>
      <c r="L21" s="204">
        <f>'FREQUENCIA 2025'!AW21</f>
        <v>0</v>
      </c>
    </row>
    <row r="22" spans="1:12">
      <c r="A22" s="191">
        <f>'FREQUENCIA 2025'!A22</f>
        <v>21</v>
      </c>
      <c r="B22" s="194" t="str">
        <f>'FREQUENCIA 2025'!B22</f>
        <v>JUNIN</v>
      </c>
      <c r="C22" s="193">
        <f>'FREQUENCIA 2025'!AN22</f>
        <v>10</v>
      </c>
      <c r="D22" s="193">
        <f>'FREQUENCIA 2025'!AO22</f>
        <v>7</v>
      </c>
      <c r="F22" s="196">
        <f>'FREQUENCIA 2025'!AQ22</f>
        <v>5</v>
      </c>
      <c r="G22" s="200">
        <f>'FREQUENCIA 2025'!AR22</f>
        <v>2</v>
      </c>
      <c r="H22" s="203">
        <f>'FREQUENCIA 2025'!AS22</f>
        <v>0</v>
      </c>
      <c r="J22" s="197">
        <f>'FREQUENCIA 2025'!AU22</f>
        <v>0.7142857142857143</v>
      </c>
      <c r="K22" s="201">
        <f>'FREQUENCIA 2025'!AV22</f>
        <v>0.2857142857142857</v>
      </c>
      <c r="L22" s="204">
        <f>'FREQUENCIA 2025'!AW22</f>
        <v>0</v>
      </c>
    </row>
    <row r="23" spans="1:12">
      <c r="A23" s="191">
        <f>'FREQUENCIA 2025'!A23</f>
        <v>22</v>
      </c>
      <c r="B23" s="194" t="str">
        <f>'FREQUENCIA 2025'!B23</f>
        <v>LEC</v>
      </c>
      <c r="C23" s="193">
        <f>'FREQUENCIA 2025'!AN23</f>
        <v>16</v>
      </c>
      <c r="D23" s="193">
        <f>'FREQUENCIA 2025'!AO23</f>
        <v>10</v>
      </c>
      <c r="F23" s="196">
        <f>'FREQUENCIA 2025'!AQ23</f>
        <v>6</v>
      </c>
      <c r="G23" s="200">
        <f>'FREQUENCIA 2025'!AR23</f>
        <v>4</v>
      </c>
      <c r="H23" s="203">
        <f>'FREQUENCIA 2025'!AS23</f>
        <v>0</v>
      </c>
      <c r="J23" s="197">
        <f>'FREQUENCIA 2025'!AU23</f>
        <v>0.6</v>
      </c>
      <c r="K23" s="201">
        <f>'FREQUENCIA 2025'!AV23</f>
        <v>0.4</v>
      </c>
      <c r="L23" s="204">
        <f>'FREQUENCIA 2025'!AW23</f>
        <v>0</v>
      </c>
    </row>
    <row r="24" spans="1:12">
      <c r="A24" s="191">
        <f>'FREQUENCIA 2025'!A24</f>
        <v>23</v>
      </c>
      <c r="B24" s="194" t="str">
        <f>'FREQUENCIA 2025'!B24</f>
        <v>CLEYTON</v>
      </c>
      <c r="C24" s="193">
        <f>'FREQUENCIA 2025'!AN24</f>
        <v>10</v>
      </c>
      <c r="D24" s="193">
        <f>'FREQUENCIA 2025'!AO24</f>
        <v>7</v>
      </c>
      <c r="F24" s="196">
        <f>'FREQUENCIA 2025'!AQ24</f>
        <v>5</v>
      </c>
      <c r="G24" s="200">
        <f>'FREQUENCIA 2025'!AR24</f>
        <v>2</v>
      </c>
      <c r="H24" s="203">
        <f>'FREQUENCIA 2025'!AS24</f>
        <v>0</v>
      </c>
      <c r="J24" s="197">
        <f>'FREQUENCIA 2025'!AU24</f>
        <v>0.7142857142857143</v>
      </c>
      <c r="K24" s="201">
        <f>'FREQUENCIA 2025'!AV24</f>
        <v>0.2857142857142857</v>
      </c>
      <c r="L24" s="204">
        <f>'FREQUENCIA 2025'!AW24</f>
        <v>0</v>
      </c>
    </row>
    <row r="25" spans="1:12">
      <c r="A25" s="191">
        <f>'FREQUENCIA 2025'!A25</f>
        <v>24</v>
      </c>
      <c r="B25" s="194" t="str">
        <f>'FREQUENCIA 2025'!B25</f>
        <v>ELSON</v>
      </c>
      <c r="C25" s="193">
        <f>'FREQUENCIA 2025'!AN25</f>
        <v>20</v>
      </c>
      <c r="D25" s="193">
        <f>'FREQUENCIA 2025'!AO25</f>
        <v>12</v>
      </c>
      <c r="F25" s="196">
        <f>'FREQUENCIA 2025'!AQ25</f>
        <v>5</v>
      </c>
      <c r="G25" s="200">
        <f>'FREQUENCIA 2025'!AR25</f>
        <v>7</v>
      </c>
      <c r="H25" s="203">
        <f>'FREQUENCIA 2025'!AS25</f>
        <v>0</v>
      </c>
      <c r="J25" s="197">
        <f>'FREQUENCIA 2025'!AU25</f>
        <v>0.41666666666666669</v>
      </c>
      <c r="K25" s="201">
        <f>'FREQUENCIA 2025'!AV25</f>
        <v>0.58333333333333337</v>
      </c>
      <c r="L25" s="204">
        <f>'FREQUENCIA 2025'!AW25</f>
        <v>0</v>
      </c>
    </row>
    <row r="26" spans="1:12">
      <c r="A26" s="191">
        <f>'FREQUENCIA 2025'!A26</f>
        <v>25</v>
      </c>
      <c r="B26" s="194" t="str">
        <f>'FREQUENCIA 2025'!B26</f>
        <v>KERLON</v>
      </c>
      <c r="C26" s="193">
        <f>'FREQUENCIA 2025'!AN26</f>
        <v>3</v>
      </c>
      <c r="D26" s="193">
        <f>'FREQUENCIA 2025'!AO26</f>
        <v>2</v>
      </c>
      <c r="F26" s="196">
        <f>'FREQUENCIA 2025'!AQ26</f>
        <v>2</v>
      </c>
      <c r="G26" s="200">
        <f>'FREQUENCIA 2025'!AR26</f>
        <v>0</v>
      </c>
      <c r="H26" s="203">
        <f>'FREQUENCIA 2025'!AS26</f>
        <v>0</v>
      </c>
      <c r="J26" s="197">
        <f>'FREQUENCIA 2025'!AU26</f>
        <v>1</v>
      </c>
      <c r="K26" s="201">
        <f>'FREQUENCIA 2025'!AV26</f>
        <v>0</v>
      </c>
      <c r="L26" s="204">
        <f>'FREQUENCIA 2025'!AW26</f>
        <v>0</v>
      </c>
    </row>
    <row r="27" spans="1:12">
      <c r="A27" s="191">
        <f>'FREQUENCIA 2025'!A27</f>
        <v>26</v>
      </c>
      <c r="B27" s="194" t="str">
        <f>'FREQUENCIA 2025'!B27</f>
        <v>WESLEY</v>
      </c>
      <c r="C27" s="193">
        <f>'FREQUENCIA 2025'!AN27</f>
        <v>1</v>
      </c>
      <c r="D27" s="193">
        <f>'FREQUENCIA 2025'!AO27</f>
        <v>1</v>
      </c>
      <c r="F27" s="196">
        <f>'FREQUENCIA 2025'!AQ27</f>
        <v>1</v>
      </c>
      <c r="G27" s="200">
        <f>'FREQUENCIA 2025'!AR27</f>
        <v>0</v>
      </c>
      <c r="H27" s="203">
        <f>'FREQUENCIA 2025'!AS27</f>
        <v>0</v>
      </c>
      <c r="J27" s="197">
        <f>'FREQUENCIA 2025'!AU27</f>
        <v>1</v>
      </c>
      <c r="K27" s="201">
        <f>'FREQUENCIA 2025'!AV27</f>
        <v>0</v>
      </c>
      <c r="L27" s="204">
        <f>'FREQUENCIA 2025'!AW27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681-CFF4-4787-A03B-EB6F0B2182C1}">
  <dimension ref="A1:AW78"/>
  <sheetViews>
    <sheetView zoomScale="70" zoomScaleNormal="70" workbookViewId="0">
      <selection activeCell="AR2" sqref="AR2"/>
    </sheetView>
  </sheetViews>
  <sheetFormatPr defaultColWidth="7.453125" defaultRowHeight="17.399999999999999"/>
  <cols>
    <col min="1" max="1" width="4.54296875" style="2" customWidth="1"/>
    <col min="2" max="2" width="21.81640625" style="2" bestFit="1" customWidth="1"/>
    <col min="3" max="15" width="12.6328125" style="2" hidden="1" customWidth="1"/>
    <col min="16" max="16" width="12.6328125" style="37" hidden="1" customWidth="1"/>
    <col min="17" max="20" width="12.6328125" style="2" hidden="1" customWidth="1"/>
    <col min="21" max="25" width="12.6328125" style="2" customWidth="1"/>
    <col min="26" max="38" width="12.6328125" style="2" hidden="1" customWidth="1"/>
    <col min="39" max="40" width="7.453125" style="11" customWidth="1"/>
    <col min="41" max="41" width="11.453125" style="11" customWidth="1"/>
    <col min="42" max="42" width="1.90625" style="11" customWidth="1"/>
    <col min="43" max="43" width="12.6328125" style="11" customWidth="1"/>
    <col min="44" max="44" width="11.54296875" style="11" customWidth="1"/>
    <col min="45" max="45" width="10.54296875" style="11" bestFit="1" customWidth="1"/>
    <col min="46" max="46" width="1.90625" style="11" customWidth="1"/>
    <col min="47" max="49" width="21.81640625" style="11" customWidth="1"/>
    <col min="50" max="16384" width="7.453125" style="11"/>
  </cols>
  <sheetData>
    <row r="1" spans="1:49">
      <c r="A1" s="7" t="s">
        <v>140</v>
      </c>
      <c r="B1" s="7" t="s">
        <v>136</v>
      </c>
      <c r="C1" s="8">
        <v>45774</v>
      </c>
      <c r="D1" s="8">
        <v>45781</v>
      </c>
      <c r="E1" s="8">
        <v>45788</v>
      </c>
      <c r="F1" s="8">
        <v>45795</v>
      </c>
      <c r="G1" s="8">
        <v>45802</v>
      </c>
      <c r="H1" s="8">
        <v>45809</v>
      </c>
      <c r="I1" s="8">
        <v>45816</v>
      </c>
      <c r="J1" s="8">
        <v>45823</v>
      </c>
      <c r="K1" s="8">
        <v>45830</v>
      </c>
      <c r="L1" s="8">
        <v>45837</v>
      </c>
      <c r="M1" s="8">
        <v>45844</v>
      </c>
      <c r="N1" s="8">
        <v>45851</v>
      </c>
      <c r="O1" s="8">
        <v>45858</v>
      </c>
      <c r="P1" s="119">
        <v>45865</v>
      </c>
      <c r="Q1" s="8">
        <v>45872</v>
      </c>
      <c r="R1" s="8">
        <v>45879</v>
      </c>
      <c r="S1" s="8">
        <v>45886</v>
      </c>
      <c r="T1" s="8">
        <v>45893</v>
      </c>
      <c r="U1" s="8">
        <v>45900</v>
      </c>
      <c r="V1" s="8">
        <v>45907</v>
      </c>
      <c r="W1" s="8">
        <v>45914</v>
      </c>
      <c r="X1" s="8">
        <v>45921</v>
      </c>
      <c r="Y1" s="8">
        <v>45928</v>
      </c>
      <c r="Z1" s="8">
        <v>45935</v>
      </c>
      <c r="AA1" s="8">
        <v>45942</v>
      </c>
      <c r="AB1" s="8">
        <v>45949</v>
      </c>
      <c r="AC1" s="8">
        <v>45956</v>
      </c>
      <c r="AD1" s="8">
        <v>45963</v>
      </c>
      <c r="AE1" s="8">
        <v>45970</v>
      </c>
      <c r="AF1" s="8">
        <v>45977</v>
      </c>
      <c r="AG1" s="8">
        <v>45984</v>
      </c>
      <c r="AH1" s="8">
        <v>45991</v>
      </c>
      <c r="AI1" s="8">
        <v>45998</v>
      </c>
      <c r="AJ1" s="8">
        <v>46005</v>
      </c>
      <c r="AK1" s="8">
        <v>46012</v>
      </c>
      <c r="AL1" s="8">
        <v>46019</v>
      </c>
      <c r="AM1" s="9"/>
      <c r="AN1" s="10" t="s">
        <v>141</v>
      </c>
      <c r="AO1" s="10" t="s">
        <v>142</v>
      </c>
      <c r="AP1" s="9"/>
      <c r="AQ1" s="149" t="s">
        <v>137</v>
      </c>
      <c r="AR1" s="198" t="s">
        <v>353</v>
      </c>
      <c r="AS1" s="151" t="s">
        <v>139</v>
      </c>
      <c r="AT1" s="2"/>
      <c r="AU1" s="149" t="s">
        <v>143</v>
      </c>
      <c r="AV1" s="198" t="s">
        <v>144</v>
      </c>
      <c r="AW1" s="151" t="s">
        <v>145</v>
      </c>
    </row>
    <row r="2" spans="1:49">
      <c r="A2" s="1">
        <v>1</v>
      </c>
      <c r="B2" s="1" t="s">
        <v>119</v>
      </c>
      <c r="C2" s="1">
        <v>0</v>
      </c>
      <c r="D2" s="17" t="s">
        <v>138</v>
      </c>
      <c r="E2" s="52" t="s">
        <v>146</v>
      </c>
      <c r="F2" s="52" t="s">
        <v>147</v>
      </c>
      <c r="G2" s="17">
        <v>0</v>
      </c>
      <c r="H2" s="17" t="s">
        <v>138</v>
      </c>
      <c r="I2" s="52" t="s">
        <v>147</v>
      </c>
      <c r="J2" s="52" t="s">
        <v>148</v>
      </c>
      <c r="K2" s="17">
        <v>0</v>
      </c>
      <c r="L2" s="52" t="s">
        <v>147</v>
      </c>
      <c r="M2" s="17">
        <v>0</v>
      </c>
      <c r="N2" s="17" t="s">
        <v>139</v>
      </c>
      <c r="O2" s="52" t="s">
        <v>149</v>
      </c>
      <c r="P2" s="120">
        <v>0</v>
      </c>
      <c r="Q2" s="52" t="s">
        <v>147</v>
      </c>
      <c r="R2" s="17">
        <v>0</v>
      </c>
      <c r="S2" s="17">
        <v>0</v>
      </c>
      <c r="T2" s="17">
        <v>0</v>
      </c>
      <c r="U2" s="52" t="s">
        <v>147</v>
      </c>
      <c r="V2" s="17" t="s">
        <v>138</v>
      </c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N2" s="190">
        <f t="shared" ref="AN2:AN27" si="0">COUNTA(C2:AL2)</f>
        <v>20</v>
      </c>
      <c r="AO2" s="12">
        <f t="shared" ref="AO2:AO27" si="1">SUM(AQ2:AS2)</f>
        <v>12</v>
      </c>
      <c r="AQ2" s="13">
        <f t="shared" ref="AQ2:AQ27" si="2">COUNTIF(C2:AL2,"0")</f>
        <v>8</v>
      </c>
      <c r="AR2" s="21">
        <f t="shared" ref="AR2:AR27" si="3">COUNTIF(C2:AL2,"AUSENTE")</f>
        <v>3</v>
      </c>
      <c r="AS2" s="14">
        <f t="shared" ref="AS2:AS27" si="4">COUNTIF(C2:AL2,"FALTA")</f>
        <v>1</v>
      </c>
      <c r="AU2" s="15">
        <f t="shared" ref="AU2:AU27" si="5">AQ2/AO2</f>
        <v>0.66666666666666663</v>
      </c>
      <c r="AV2" s="22">
        <f t="shared" ref="AV2:AV27" si="6">AR2/AO2</f>
        <v>0.25</v>
      </c>
      <c r="AW2" s="16">
        <f t="shared" ref="AW2:AW27" si="7">AS2/AO2</f>
        <v>8.3333333333333329E-2</v>
      </c>
    </row>
    <row r="3" spans="1:49">
      <c r="A3" s="1">
        <v>2</v>
      </c>
      <c r="B3" s="1" t="s">
        <v>117</v>
      </c>
      <c r="C3" s="17">
        <v>0</v>
      </c>
      <c r="D3" s="17" t="s">
        <v>138</v>
      </c>
      <c r="E3" s="52" t="s">
        <v>146</v>
      </c>
      <c r="F3" s="52" t="s">
        <v>147</v>
      </c>
      <c r="G3" s="17" t="s">
        <v>138</v>
      </c>
      <c r="H3" s="17">
        <v>0</v>
      </c>
      <c r="I3" s="52" t="s">
        <v>147</v>
      </c>
      <c r="J3" s="52" t="s">
        <v>148</v>
      </c>
      <c r="K3" s="17" t="s">
        <v>138</v>
      </c>
      <c r="L3" s="52" t="s">
        <v>147</v>
      </c>
      <c r="M3" s="17" t="s">
        <v>138</v>
      </c>
      <c r="N3" s="17" t="s">
        <v>138</v>
      </c>
      <c r="O3" s="52" t="s">
        <v>149</v>
      </c>
      <c r="P3" s="120">
        <v>0</v>
      </c>
      <c r="Q3" s="52" t="s">
        <v>147</v>
      </c>
      <c r="R3" s="17">
        <v>0</v>
      </c>
      <c r="S3" s="17">
        <v>0</v>
      </c>
      <c r="T3" s="17">
        <v>0</v>
      </c>
      <c r="U3" s="52" t="s">
        <v>147</v>
      </c>
      <c r="V3" s="17" t="s">
        <v>138</v>
      </c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N3" s="12">
        <f t="shared" si="0"/>
        <v>20</v>
      </c>
      <c r="AO3" s="12">
        <f t="shared" si="1"/>
        <v>12</v>
      </c>
      <c r="AQ3" s="13">
        <f t="shared" si="2"/>
        <v>6</v>
      </c>
      <c r="AR3" s="21">
        <f t="shared" si="3"/>
        <v>6</v>
      </c>
      <c r="AS3" s="14">
        <f t="shared" si="4"/>
        <v>0</v>
      </c>
      <c r="AU3" s="15">
        <f t="shared" si="5"/>
        <v>0.5</v>
      </c>
      <c r="AV3" s="22">
        <f t="shared" si="6"/>
        <v>0.5</v>
      </c>
      <c r="AW3" s="16">
        <f t="shared" si="7"/>
        <v>0</v>
      </c>
    </row>
    <row r="4" spans="1:49">
      <c r="A4" s="1">
        <v>3</v>
      </c>
      <c r="B4" s="1" t="s">
        <v>125</v>
      </c>
      <c r="C4" s="17"/>
      <c r="D4" s="17"/>
      <c r="E4" s="17"/>
      <c r="F4" s="17"/>
      <c r="G4" s="17"/>
      <c r="H4" s="17">
        <v>0</v>
      </c>
      <c r="I4" s="52" t="s">
        <v>147</v>
      </c>
      <c r="J4" s="52" t="s">
        <v>148</v>
      </c>
      <c r="K4" s="17" t="s">
        <v>138</v>
      </c>
      <c r="L4" s="52" t="s">
        <v>147</v>
      </c>
      <c r="M4" s="17">
        <v>0</v>
      </c>
      <c r="N4" s="17">
        <v>0</v>
      </c>
      <c r="O4" s="52" t="s">
        <v>149</v>
      </c>
      <c r="P4" s="120">
        <v>0</v>
      </c>
      <c r="Q4" s="52" t="s">
        <v>147</v>
      </c>
      <c r="R4" s="17" t="s">
        <v>138</v>
      </c>
      <c r="S4" s="17">
        <v>0</v>
      </c>
      <c r="T4" s="17">
        <v>0</v>
      </c>
      <c r="U4" s="52" t="s">
        <v>147</v>
      </c>
      <c r="V4" s="17">
        <v>0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N4" s="12">
        <f t="shared" si="0"/>
        <v>15</v>
      </c>
      <c r="AO4" s="12">
        <f t="shared" si="1"/>
        <v>9</v>
      </c>
      <c r="AQ4" s="13">
        <f t="shared" si="2"/>
        <v>7</v>
      </c>
      <c r="AR4" s="21">
        <f t="shared" si="3"/>
        <v>2</v>
      </c>
      <c r="AS4" s="14">
        <f t="shared" si="4"/>
        <v>0</v>
      </c>
      <c r="AU4" s="15">
        <f t="shared" si="5"/>
        <v>0.77777777777777779</v>
      </c>
      <c r="AV4" s="22">
        <f t="shared" si="6"/>
        <v>0.22222222222222221</v>
      </c>
      <c r="AW4" s="16">
        <f t="shared" si="7"/>
        <v>0</v>
      </c>
    </row>
    <row r="5" spans="1:49">
      <c r="A5" s="1">
        <v>4</v>
      </c>
      <c r="B5" s="1" t="s">
        <v>127</v>
      </c>
      <c r="C5" s="17"/>
      <c r="D5" s="17"/>
      <c r="E5" s="17"/>
      <c r="F5" s="17"/>
      <c r="G5" s="17">
        <v>0</v>
      </c>
      <c r="H5" s="17" t="s">
        <v>139</v>
      </c>
      <c r="I5" s="52" t="s">
        <v>147</v>
      </c>
      <c r="J5" s="52" t="s">
        <v>148</v>
      </c>
      <c r="K5" s="17">
        <v>0</v>
      </c>
      <c r="L5" s="52" t="s">
        <v>147</v>
      </c>
      <c r="M5" s="17" t="s">
        <v>138</v>
      </c>
      <c r="N5" s="17" t="s">
        <v>139</v>
      </c>
      <c r="O5" s="52" t="s">
        <v>149</v>
      </c>
      <c r="P5" s="120">
        <v>0</v>
      </c>
      <c r="Q5" s="52" t="s">
        <v>147</v>
      </c>
      <c r="R5" s="17">
        <v>0</v>
      </c>
      <c r="S5" s="17">
        <v>0</v>
      </c>
      <c r="T5" s="17" t="s">
        <v>139</v>
      </c>
      <c r="U5" s="52" t="s">
        <v>147</v>
      </c>
      <c r="V5" s="17">
        <v>0</v>
      </c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N5" s="12">
        <f t="shared" si="0"/>
        <v>16</v>
      </c>
      <c r="AO5" s="12">
        <f t="shared" si="1"/>
        <v>10</v>
      </c>
      <c r="AQ5" s="13">
        <f t="shared" si="2"/>
        <v>6</v>
      </c>
      <c r="AR5" s="21">
        <f t="shared" si="3"/>
        <v>1</v>
      </c>
      <c r="AS5" s="14">
        <f t="shared" si="4"/>
        <v>3</v>
      </c>
      <c r="AU5" s="15">
        <f t="shared" si="5"/>
        <v>0.6</v>
      </c>
      <c r="AV5" s="22">
        <f t="shared" si="6"/>
        <v>0.1</v>
      </c>
      <c r="AW5" s="16">
        <f t="shared" si="7"/>
        <v>0.3</v>
      </c>
    </row>
    <row r="6" spans="1:49">
      <c r="A6" s="1">
        <v>5</v>
      </c>
      <c r="B6" s="1" t="s">
        <v>134</v>
      </c>
      <c r="C6" s="1">
        <v>0</v>
      </c>
      <c r="D6" s="17">
        <v>0</v>
      </c>
      <c r="E6" s="52" t="s">
        <v>146</v>
      </c>
      <c r="F6" s="52" t="s">
        <v>147</v>
      </c>
      <c r="G6" s="17">
        <v>0</v>
      </c>
      <c r="H6" s="17">
        <v>0</v>
      </c>
      <c r="I6" s="52" t="s">
        <v>147</v>
      </c>
      <c r="J6" s="52" t="s">
        <v>148</v>
      </c>
      <c r="K6" s="17" t="s">
        <v>138</v>
      </c>
      <c r="L6" s="52" t="s">
        <v>147</v>
      </c>
      <c r="M6" s="17">
        <v>0</v>
      </c>
      <c r="N6" s="17">
        <v>0</v>
      </c>
      <c r="O6" s="52" t="s">
        <v>149</v>
      </c>
      <c r="P6" s="120">
        <v>0</v>
      </c>
      <c r="Q6" s="52" t="s">
        <v>147</v>
      </c>
      <c r="R6" s="17" t="s">
        <v>138</v>
      </c>
      <c r="S6" s="17">
        <v>0</v>
      </c>
      <c r="T6" s="17">
        <v>0</v>
      </c>
      <c r="U6" s="52" t="s">
        <v>147</v>
      </c>
      <c r="V6" s="17" t="s">
        <v>138</v>
      </c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N6" s="12">
        <f t="shared" si="0"/>
        <v>20</v>
      </c>
      <c r="AO6" s="12">
        <f t="shared" si="1"/>
        <v>12</v>
      </c>
      <c r="AQ6" s="13">
        <f t="shared" si="2"/>
        <v>9</v>
      </c>
      <c r="AR6" s="21">
        <f t="shared" si="3"/>
        <v>3</v>
      </c>
      <c r="AS6" s="14">
        <f t="shared" si="4"/>
        <v>0</v>
      </c>
      <c r="AU6" s="15">
        <f t="shared" si="5"/>
        <v>0.75</v>
      </c>
      <c r="AV6" s="22">
        <f t="shared" si="6"/>
        <v>0.25</v>
      </c>
      <c r="AW6" s="16">
        <f t="shared" si="7"/>
        <v>0</v>
      </c>
    </row>
    <row r="7" spans="1:49">
      <c r="A7" s="1">
        <v>6</v>
      </c>
      <c r="B7" s="1" t="s">
        <v>116</v>
      </c>
      <c r="C7" s="1">
        <v>0</v>
      </c>
      <c r="D7" s="17">
        <v>0</v>
      </c>
      <c r="E7" s="52" t="s">
        <v>146</v>
      </c>
      <c r="F7" s="52" t="s">
        <v>147</v>
      </c>
      <c r="G7" s="17">
        <v>0</v>
      </c>
      <c r="H7" s="17">
        <v>0</v>
      </c>
      <c r="I7" s="52" t="s">
        <v>147</v>
      </c>
      <c r="J7" s="52" t="s">
        <v>148</v>
      </c>
      <c r="K7" s="17">
        <v>0</v>
      </c>
      <c r="L7" s="52" t="s">
        <v>147</v>
      </c>
      <c r="M7" s="17">
        <v>0</v>
      </c>
      <c r="N7" s="17" t="s">
        <v>139</v>
      </c>
      <c r="O7" s="52" t="s">
        <v>149</v>
      </c>
      <c r="P7" s="120" t="s">
        <v>138</v>
      </c>
      <c r="Q7" s="52" t="s">
        <v>147</v>
      </c>
      <c r="R7" s="17">
        <v>0</v>
      </c>
      <c r="S7" s="17">
        <v>0</v>
      </c>
      <c r="T7" s="17">
        <v>0</v>
      </c>
      <c r="U7" s="52" t="s">
        <v>147</v>
      </c>
      <c r="V7" s="17">
        <v>0</v>
      </c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N7" s="12">
        <f t="shared" si="0"/>
        <v>20</v>
      </c>
      <c r="AO7" s="12">
        <f t="shared" si="1"/>
        <v>12</v>
      </c>
      <c r="AQ7" s="13">
        <f t="shared" si="2"/>
        <v>10</v>
      </c>
      <c r="AR7" s="21">
        <f t="shared" si="3"/>
        <v>1</v>
      </c>
      <c r="AS7" s="14">
        <f t="shared" si="4"/>
        <v>1</v>
      </c>
      <c r="AU7" s="15">
        <f t="shared" si="5"/>
        <v>0.83333333333333337</v>
      </c>
      <c r="AV7" s="22">
        <f t="shared" si="6"/>
        <v>8.3333333333333329E-2</v>
      </c>
      <c r="AW7" s="16">
        <f t="shared" si="7"/>
        <v>8.3333333333333329E-2</v>
      </c>
    </row>
    <row r="8" spans="1:49">
      <c r="A8" s="1">
        <v>7</v>
      </c>
      <c r="B8" s="1" t="s">
        <v>112</v>
      </c>
      <c r="C8" s="1">
        <v>0</v>
      </c>
      <c r="D8" s="17">
        <v>0</v>
      </c>
      <c r="E8" s="52" t="s">
        <v>146</v>
      </c>
      <c r="F8" s="52" t="s">
        <v>147</v>
      </c>
      <c r="G8" s="17">
        <v>0</v>
      </c>
      <c r="H8" s="17">
        <v>0</v>
      </c>
      <c r="I8" s="52" t="s">
        <v>147</v>
      </c>
      <c r="J8" s="52" t="s">
        <v>148</v>
      </c>
      <c r="K8" s="17">
        <v>0</v>
      </c>
      <c r="L8" s="52" t="s">
        <v>147</v>
      </c>
      <c r="M8" s="17" t="s">
        <v>138</v>
      </c>
      <c r="N8" s="17" t="s">
        <v>138</v>
      </c>
      <c r="O8" s="52" t="s">
        <v>149</v>
      </c>
      <c r="P8" s="120">
        <v>0</v>
      </c>
      <c r="Q8" s="52" t="s">
        <v>147</v>
      </c>
      <c r="R8" s="17">
        <v>0</v>
      </c>
      <c r="S8" s="17" t="s">
        <v>138</v>
      </c>
      <c r="T8" s="17" t="s">
        <v>138</v>
      </c>
      <c r="U8" s="52" t="s">
        <v>147</v>
      </c>
      <c r="V8" s="17" t="s">
        <v>139</v>
      </c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N8" s="12">
        <f t="shared" si="0"/>
        <v>20</v>
      </c>
      <c r="AO8" s="12">
        <f t="shared" si="1"/>
        <v>12</v>
      </c>
      <c r="AQ8" s="13">
        <f t="shared" si="2"/>
        <v>7</v>
      </c>
      <c r="AR8" s="21">
        <f t="shared" si="3"/>
        <v>4</v>
      </c>
      <c r="AS8" s="14">
        <f t="shared" si="4"/>
        <v>1</v>
      </c>
      <c r="AU8" s="15">
        <f t="shared" si="5"/>
        <v>0.58333333333333337</v>
      </c>
      <c r="AV8" s="22">
        <f t="shared" si="6"/>
        <v>0.33333333333333331</v>
      </c>
      <c r="AW8" s="16">
        <f t="shared" si="7"/>
        <v>8.3333333333333329E-2</v>
      </c>
    </row>
    <row r="9" spans="1:49">
      <c r="A9" s="1">
        <v>8</v>
      </c>
      <c r="B9" s="1" t="s">
        <v>128</v>
      </c>
      <c r="C9" s="1" t="s">
        <v>138</v>
      </c>
      <c r="D9" s="17">
        <v>0</v>
      </c>
      <c r="E9" s="52" t="s">
        <v>146</v>
      </c>
      <c r="F9" s="52" t="s">
        <v>147</v>
      </c>
      <c r="G9" s="17" t="s">
        <v>138</v>
      </c>
      <c r="H9" s="17" t="s">
        <v>138</v>
      </c>
      <c r="I9" s="52" t="s">
        <v>147</v>
      </c>
      <c r="J9" s="52" t="s">
        <v>148</v>
      </c>
      <c r="K9" s="17" t="s">
        <v>138</v>
      </c>
      <c r="L9" s="52" t="s">
        <v>147</v>
      </c>
      <c r="M9" s="17">
        <v>0</v>
      </c>
      <c r="N9" s="17">
        <v>0</v>
      </c>
      <c r="O9" s="52" t="s">
        <v>149</v>
      </c>
      <c r="P9" s="120">
        <v>0</v>
      </c>
      <c r="Q9" s="52" t="s">
        <v>147</v>
      </c>
      <c r="R9" s="17">
        <v>0</v>
      </c>
      <c r="S9" s="17">
        <v>0</v>
      </c>
      <c r="T9" s="17">
        <v>0</v>
      </c>
      <c r="U9" s="52" t="s">
        <v>147</v>
      </c>
      <c r="V9" s="17">
        <v>0</v>
      </c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N9" s="12">
        <f t="shared" si="0"/>
        <v>20</v>
      </c>
      <c r="AO9" s="12">
        <f t="shared" si="1"/>
        <v>12</v>
      </c>
      <c r="AQ9" s="13">
        <f t="shared" si="2"/>
        <v>8</v>
      </c>
      <c r="AR9" s="21">
        <f t="shared" si="3"/>
        <v>4</v>
      </c>
      <c r="AS9" s="14">
        <f t="shared" si="4"/>
        <v>0</v>
      </c>
      <c r="AU9" s="15">
        <f t="shared" si="5"/>
        <v>0.66666666666666663</v>
      </c>
      <c r="AV9" s="22">
        <f t="shared" si="6"/>
        <v>0.33333333333333331</v>
      </c>
      <c r="AW9" s="16">
        <f t="shared" si="7"/>
        <v>0</v>
      </c>
    </row>
    <row r="10" spans="1:49">
      <c r="A10" s="1">
        <v>9</v>
      </c>
      <c r="B10" s="1" t="s">
        <v>123</v>
      </c>
      <c r="C10" s="17" t="s">
        <v>138</v>
      </c>
      <c r="D10" s="17" t="s">
        <v>138</v>
      </c>
      <c r="E10" s="52" t="s">
        <v>146</v>
      </c>
      <c r="F10" s="52" t="s">
        <v>147</v>
      </c>
      <c r="G10" s="17" t="s">
        <v>138</v>
      </c>
      <c r="H10" s="17" t="s">
        <v>138</v>
      </c>
      <c r="I10" s="52" t="s">
        <v>147</v>
      </c>
      <c r="J10" s="52" t="s">
        <v>148</v>
      </c>
      <c r="K10" s="17" t="s">
        <v>138</v>
      </c>
      <c r="L10" s="52" t="s">
        <v>147</v>
      </c>
      <c r="M10" s="17" t="s">
        <v>138</v>
      </c>
      <c r="N10" s="17" t="s">
        <v>138</v>
      </c>
      <c r="O10" s="52" t="s">
        <v>149</v>
      </c>
      <c r="P10" s="120">
        <v>0</v>
      </c>
      <c r="Q10" s="52" t="s">
        <v>147</v>
      </c>
      <c r="R10" s="17">
        <v>0</v>
      </c>
      <c r="S10" s="17" t="s">
        <v>138</v>
      </c>
      <c r="T10" s="17" t="s">
        <v>138</v>
      </c>
      <c r="U10" s="52" t="s">
        <v>147</v>
      </c>
      <c r="V10" s="17" t="s">
        <v>138</v>
      </c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N10" s="12">
        <f t="shared" si="0"/>
        <v>20</v>
      </c>
      <c r="AO10" s="12">
        <f t="shared" si="1"/>
        <v>12</v>
      </c>
      <c r="AQ10" s="13">
        <f t="shared" si="2"/>
        <v>2</v>
      </c>
      <c r="AR10" s="21">
        <f t="shared" si="3"/>
        <v>10</v>
      </c>
      <c r="AS10" s="14">
        <f t="shared" si="4"/>
        <v>0</v>
      </c>
      <c r="AU10" s="15">
        <f t="shared" si="5"/>
        <v>0.16666666666666666</v>
      </c>
      <c r="AV10" s="22">
        <f t="shared" si="6"/>
        <v>0.83333333333333337</v>
      </c>
      <c r="AW10" s="16">
        <f t="shared" si="7"/>
        <v>0</v>
      </c>
    </row>
    <row r="11" spans="1:49">
      <c r="A11" s="1">
        <v>10</v>
      </c>
      <c r="B11" s="1" t="s">
        <v>135</v>
      </c>
      <c r="C11" s="17" t="s">
        <v>138</v>
      </c>
      <c r="D11" s="17" t="s">
        <v>138</v>
      </c>
      <c r="E11" s="52" t="s">
        <v>146</v>
      </c>
      <c r="F11" s="52" t="s">
        <v>147</v>
      </c>
      <c r="G11" s="17">
        <v>0</v>
      </c>
      <c r="H11" s="17">
        <v>0</v>
      </c>
      <c r="I11" s="52" t="s">
        <v>147</v>
      </c>
      <c r="J11" s="52" t="s">
        <v>148</v>
      </c>
      <c r="K11" s="17" t="s">
        <v>138</v>
      </c>
      <c r="L11" s="52" t="s">
        <v>147</v>
      </c>
      <c r="M11" s="17">
        <v>0</v>
      </c>
      <c r="N11" s="17">
        <v>0</v>
      </c>
      <c r="O11" s="52" t="s">
        <v>149</v>
      </c>
      <c r="P11" s="120">
        <v>0</v>
      </c>
      <c r="Q11" s="52" t="s">
        <v>147</v>
      </c>
      <c r="R11" s="17">
        <v>0</v>
      </c>
      <c r="S11" s="17" t="s">
        <v>138</v>
      </c>
      <c r="T11" s="17">
        <v>0</v>
      </c>
      <c r="U11" s="52" t="s">
        <v>147</v>
      </c>
      <c r="V11" s="17">
        <v>0</v>
      </c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N11" s="12">
        <f t="shared" si="0"/>
        <v>20</v>
      </c>
      <c r="AO11" s="12">
        <f t="shared" si="1"/>
        <v>12</v>
      </c>
      <c r="AQ11" s="13">
        <f t="shared" si="2"/>
        <v>8</v>
      </c>
      <c r="AR11" s="21">
        <f t="shared" si="3"/>
        <v>4</v>
      </c>
      <c r="AS11" s="14">
        <f t="shared" si="4"/>
        <v>0</v>
      </c>
      <c r="AU11" s="15">
        <f t="shared" si="5"/>
        <v>0.66666666666666663</v>
      </c>
      <c r="AV11" s="22">
        <f t="shared" si="6"/>
        <v>0.33333333333333331</v>
      </c>
      <c r="AW11" s="16">
        <f t="shared" si="7"/>
        <v>0</v>
      </c>
    </row>
    <row r="12" spans="1:49">
      <c r="A12" s="1">
        <v>11</v>
      </c>
      <c r="B12" s="1" t="s">
        <v>129</v>
      </c>
      <c r="C12" s="17"/>
      <c r="D12" s="17"/>
      <c r="E12" s="17"/>
      <c r="F12" s="17"/>
      <c r="G12" s="17">
        <v>0</v>
      </c>
      <c r="H12" s="17">
        <v>0</v>
      </c>
      <c r="I12" s="52" t="s">
        <v>147</v>
      </c>
      <c r="J12" s="52" t="s">
        <v>148</v>
      </c>
      <c r="K12" s="17">
        <v>0</v>
      </c>
      <c r="L12" s="52" t="s">
        <v>147</v>
      </c>
      <c r="M12" s="17">
        <v>0</v>
      </c>
      <c r="N12" s="17" t="s">
        <v>138</v>
      </c>
      <c r="O12" s="52" t="s">
        <v>149</v>
      </c>
      <c r="P12" s="120">
        <v>0</v>
      </c>
      <c r="Q12" s="52" t="s">
        <v>147</v>
      </c>
      <c r="R12" s="17" t="s">
        <v>138</v>
      </c>
      <c r="S12" s="17">
        <v>0</v>
      </c>
      <c r="T12" s="17">
        <v>0</v>
      </c>
      <c r="U12" s="52" t="s">
        <v>147</v>
      </c>
      <c r="V12" s="17">
        <v>0</v>
      </c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N12" s="12">
        <f t="shared" si="0"/>
        <v>16</v>
      </c>
      <c r="AO12" s="12">
        <f t="shared" si="1"/>
        <v>10</v>
      </c>
      <c r="AQ12" s="13">
        <f t="shared" si="2"/>
        <v>8</v>
      </c>
      <c r="AR12" s="21">
        <f t="shared" si="3"/>
        <v>2</v>
      </c>
      <c r="AS12" s="14">
        <f t="shared" si="4"/>
        <v>0</v>
      </c>
      <c r="AU12" s="15">
        <f t="shared" si="5"/>
        <v>0.8</v>
      </c>
      <c r="AV12" s="22">
        <f t="shared" si="6"/>
        <v>0.2</v>
      </c>
      <c r="AW12" s="16">
        <f t="shared" si="7"/>
        <v>0</v>
      </c>
    </row>
    <row r="13" spans="1:49">
      <c r="A13" s="1">
        <v>12</v>
      </c>
      <c r="B13" s="1" t="s">
        <v>111</v>
      </c>
      <c r="C13" s="17"/>
      <c r="D13" s="17"/>
      <c r="E13" s="17"/>
      <c r="F13" s="17"/>
      <c r="G13" s="17"/>
      <c r="H13" s="17"/>
      <c r="I13" s="17"/>
      <c r="J13" s="17"/>
      <c r="K13" s="17">
        <v>0</v>
      </c>
      <c r="L13" s="52" t="s">
        <v>147</v>
      </c>
      <c r="M13" s="17">
        <v>0</v>
      </c>
      <c r="N13" s="17">
        <v>0</v>
      </c>
      <c r="O13" s="52" t="s">
        <v>149</v>
      </c>
      <c r="P13" s="120">
        <v>0</v>
      </c>
      <c r="Q13" s="52" t="s">
        <v>147</v>
      </c>
      <c r="R13" s="17" t="s">
        <v>138</v>
      </c>
      <c r="S13" s="17">
        <v>0</v>
      </c>
      <c r="T13" s="17" t="s">
        <v>138</v>
      </c>
      <c r="U13" s="52" t="s">
        <v>147</v>
      </c>
      <c r="V13" s="17">
        <v>0</v>
      </c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N13" s="12">
        <f t="shared" si="0"/>
        <v>12</v>
      </c>
      <c r="AO13" s="12">
        <f t="shared" si="1"/>
        <v>8</v>
      </c>
      <c r="AQ13" s="13">
        <f t="shared" si="2"/>
        <v>6</v>
      </c>
      <c r="AR13" s="21">
        <f t="shared" si="3"/>
        <v>2</v>
      </c>
      <c r="AS13" s="14">
        <f t="shared" si="4"/>
        <v>0</v>
      </c>
      <c r="AU13" s="15">
        <f t="shared" si="5"/>
        <v>0.75</v>
      </c>
      <c r="AV13" s="22">
        <f t="shared" si="6"/>
        <v>0.25</v>
      </c>
      <c r="AW13" s="16">
        <f t="shared" si="7"/>
        <v>0</v>
      </c>
    </row>
    <row r="14" spans="1:49">
      <c r="A14" s="1">
        <v>13</v>
      </c>
      <c r="B14" s="1" t="s">
        <v>133</v>
      </c>
      <c r="C14" s="1" t="s">
        <v>138</v>
      </c>
      <c r="D14" s="17">
        <v>0</v>
      </c>
      <c r="E14" s="52" t="s">
        <v>146</v>
      </c>
      <c r="F14" s="52" t="s">
        <v>147</v>
      </c>
      <c r="G14" s="17" t="s">
        <v>138</v>
      </c>
      <c r="H14" s="17">
        <v>0</v>
      </c>
      <c r="I14" s="52" t="s">
        <v>147</v>
      </c>
      <c r="J14" s="52" t="s">
        <v>148</v>
      </c>
      <c r="K14" s="17">
        <v>0</v>
      </c>
      <c r="L14" s="52" t="s">
        <v>147</v>
      </c>
      <c r="M14" s="17">
        <v>0</v>
      </c>
      <c r="N14" s="17">
        <v>0</v>
      </c>
      <c r="O14" s="52" t="s">
        <v>149</v>
      </c>
      <c r="P14" s="120">
        <v>0</v>
      </c>
      <c r="Q14" s="52" t="s">
        <v>147</v>
      </c>
      <c r="R14" s="17">
        <v>0</v>
      </c>
      <c r="S14" s="17">
        <v>0</v>
      </c>
      <c r="T14" s="17" t="s">
        <v>138</v>
      </c>
      <c r="U14" s="52" t="s">
        <v>147</v>
      </c>
      <c r="V14" s="17" t="s">
        <v>138</v>
      </c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N14" s="12">
        <f t="shared" si="0"/>
        <v>20</v>
      </c>
      <c r="AO14" s="12">
        <f t="shared" si="1"/>
        <v>12</v>
      </c>
      <c r="AQ14" s="13">
        <f t="shared" si="2"/>
        <v>8</v>
      </c>
      <c r="AR14" s="21">
        <f t="shared" si="3"/>
        <v>4</v>
      </c>
      <c r="AS14" s="14">
        <f t="shared" si="4"/>
        <v>0</v>
      </c>
      <c r="AU14" s="15">
        <f t="shared" si="5"/>
        <v>0.66666666666666663</v>
      </c>
      <c r="AV14" s="22">
        <f t="shared" si="6"/>
        <v>0.33333333333333331</v>
      </c>
      <c r="AW14" s="16">
        <f t="shared" si="7"/>
        <v>0</v>
      </c>
    </row>
    <row r="15" spans="1:49">
      <c r="A15" s="1">
        <v>14</v>
      </c>
      <c r="B15" s="1" t="s">
        <v>120</v>
      </c>
      <c r="C15" s="1">
        <v>0</v>
      </c>
      <c r="D15" s="17">
        <v>0</v>
      </c>
      <c r="E15" s="52" t="s">
        <v>146</v>
      </c>
      <c r="F15" s="52" t="s">
        <v>147</v>
      </c>
      <c r="G15" s="17">
        <v>0</v>
      </c>
      <c r="H15" s="17">
        <v>0</v>
      </c>
      <c r="I15" s="52" t="s">
        <v>147</v>
      </c>
      <c r="J15" s="52" t="s">
        <v>148</v>
      </c>
      <c r="K15" s="17">
        <v>0</v>
      </c>
      <c r="L15" s="52" t="s">
        <v>147</v>
      </c>
      <c r="M15" s="17">
        <v>0</v>
      </c>
      <c r="N15" s="17">
        <v>0</v>
      </c>
      <c r="O15" s="52" t="s">
        <v>149</v>
      </c>
      <c r="P15" s="120">
        <v>0</v>
      </c>
      <c r="Q15" s="52" t="s">
        <v>147</v>
      </c>
      <c r="R15" s="17">
        <v>0</v>
      </c>
      <c r="S15" s="17">
        <v>0</v>
      </c>
      <c r="T15" s="17" t="s">
        <v>138</v>
      </c>
      <c r="U15" s="52" t="s">
        <v>147</v>
      </c>
      <c r="V15" s="17">
        <v>0</v>
      </c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N15" s="12">
        <f t="shared" si="0"/>
        <v>20</v>
      </c>
      <c r="AO15" s="12">
        <f t="shared" si="1"/>
        <v>12</v>
      </c>
      <c r="AQ15" s="13">
        <f t="shared" si="2"/>
        <v>11</v>
      </c>
      <c r="AR15" s="21">
        <f t="shared" si="3"/>
        <v>1</v>
      </c>
      <c r="AS15" s="14">
        <f t="shared" si="4"/>
        <v>0</v>
      </c>
      <c r="AU15" s="15">
        <f t="shared" si="5"/>
        <v>0.91666666666666663</v>
      </c>
      <c r="AV15" s="22">
        <f t="shared" si="6"/>
        <v>8.3333333333333329E-2</v>
      </c>
      <c r="AW15" s="16">
        <f t="shared" si="7"/>
        <v>0</v>
      </c>
    </row>
    <row r="16" spans="1:49">
      <c r="A16" s="1">
        <v>15</v>
      </c>
      <c r="B16" s="1" t="s">
        <v>114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20">
        <v>0</v>
      </c>
      <c r="Q16" s="52" t="s">
        <v>147</v>
      </c>
      <c r="R16" s="17">
        <v>0</v>
      </c>
      <c r="S16" s="17" t="s">
        <v>138</v>
      </c>
      <c r="T16" s="17" t="s">
        <v>138</v>
      </c>
      <c r="U16" s="52" t="s">
        <v>147</v>
      </c>
      <c r="V16" s="17">
        <v>0</v>
      </c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N16" s="12">
        <f t="shared" si="0"/>
        <v>7</v>
      </c>
      <c r="AO16" s="12">
        <f t="shared" si="1"/>
        <v>5</v>
      </c>
      <c r="AQ16" s="13">
        <f t="shared" si="2"/>
        <v>3</v>
      </c>
      <c r="AR16" s="21">
        <f t="shared" si="3"/>
        <v>2</v>
      </c>
      <c r="AS16" s="14">
        <f t="shared" si="4"/>
        <v>0</v>
      </c>
      <c r="AU16" s="15">
        <f t="shared" si="5"/>
        <v>0.6</v>
      </c>
      <c r="AV16" s="22">
        <f t="shared" si="6"/>
        <v>0.4</v>
      </c>
      <c r="AW16" s="16">
        <f t="shared" si="7"/>
        <v>0</v>
      </c>
    </row>
    <row r="17" spans="1:49">
      <c r="A17" s="1">
        <v>16</v>
      </c>
      <c r="B17" s="1" t="s">
        <v>131</v>
      </c>
      <c r="C17" s="17">
        <v>0</v>
      </c>
      <c r="D17" s="17">
        <v>0</v>
      </c>
      <c r="E17" s="52" t="s">
        <v>146</v>
      </c>
      <c r="F17" s="52" t="s">
        <v>147</v>
      </c>
      <c r="G17" s="17">
        <v>0</v>
      </c>
      <c r="H17" s="17">
        <v>0</v>
      </c>
      <c r="I17" s="52" t="s">
        <v>147</v>
      </c>
      <c r="J17" s="52" t="s">
        <v>148</v>
      </c>
      <c r="K17" s="17">
        <v>0</v>
      </c>
      <c r="L17" s="52" t="s">
        <v>147</v>
      </c>
      <c r="M17" s="17">
        <v>0</v>
      </c>
      <c r="N17" s="17">
        <v>0</v>
      </c>
      <c r="O17" s="52" t="s">
        <v>149</v>
      </c>
      <c r="P17" s="120">
        <v>0</v>
      </c>
      <c r="Q17" s="52" t="s">
        <v>147</v>
      </c>
      <c r="R17" s="17" t="s">
        <v>138</v>
      </c>
      <c r="S17" s="17">
        <v>0</v>
      </c>
      <c r="T17" s="17">
        <v>0</v>
      </c>
      <c r="U17" s="52" t="s">
        <v>147</v>
      </c>
      <c r="V17" s="17">
        <v>0</v>
      </c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N17" s="12">
        <f t="shared" si="0"/>
        <v>20</v>
      </c>
      <c r="AO17" s="12">
        <f t="shared" si="1"/>
        <v>12</v>
      </c>
      <c r="AQ17" s="13">
        <f t="shared" si="2"/>
        <v>11</v>
      </c>
      <c r="AR17" s="21">
        <f t="shared" si="3"/>
        <v>1</v>
      </c>
      <c r="AS17" s="14">
        <f t="shared" si="4"/>
        <v>0</v>
      </c>
      <c r="AU17" s="15">
        <f t="shared" si="5"/>
        <v>0.91666666666666663</v>
      </c>
      <c r="AV17" s="22">
        <f t="shared" si="6"/>
        <v>8.3333333333333329E-2</v>
      </c>
      <c r="AW17" s="16">
        <f t="shared" si="7"/>
        <v>0</v>
      </c>
    </row>
    <row r="18" spans="1:49">
      <c r="A18" s="1">
        <v>17</v>
      </c>
      <c r="B18" s="1" t="s">
        <v>126</v>
      </c>
      <c r="C18" s="1">
        <v>0</v>
      </c>
      <c r="D18" s="17">
        <v>0</v>
      </c>
      <c r="E18" s="52" t="s">
        <v>146</v>
      </c>
      <c r="F18" s="52" t="s">
        <v>147</v>
      </c>
      <c r="G18" s="17">
        <v>0</v>
      </c>
      <c r="H18" s="17">
        <v>0</v>
      </c>
      <c r="I18" s="52" t="s">
        <v>147</v>
      </c>
      <c r="J18" s="52" t="s">
        <v>148</v>
      </c>
      <c r="K18" s="17">
        <v>0</v>
      </c>
      <c r="L18" s="52" t="s">
        <v>147</v>
      </c>
      <c r="M18" s="17">
        <v>0</v>
      </c>
      <c r="N18" s="17">
        <v>0</v>
      </c>
      <c r="O18" s="52" t="s">
        <v>149</v>
      </c>
      <c r="P18" s="120">
        <v>0</v>
      </c>
      <c r="Q18" s="52" t="s">
        <v>147</v>
      </c>
      <c r="R18" s="17">
        <v>0</v>
      </c>
      <c r="S18" s="17">
        <v>0</v>
      </c>
      <c r="T18" s="17">
        <v>0</v>
      </c>
      <c r="U18" s="52" t="s">
        <v>147</v>
      </c>
      <c r="V18" s="17">
        <v>0</v>
      </c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N18" s="12">
        <f t="shared" si="0"/>
        <v>20</v>
      </c>
      <c r="AO18" s="12">
        <f t="shared" si="1"/>
        <v>12</v>
      </c>
      <c r="AQ18" s="13">
        <f t="shared" si="2"/>
        <v>12</v>
      </c>
      <c r="AR18" s="21">
        <f t="shared" si="3"/>
        <v>0</v>
      </c>
      <c r="AS18" s="14">
        <f t="shared" si="4"/>
        <v>0</v>
      </c>
      <c r="AU18" s="15">
        <f t="shared" si="5"/>
        <v>1</v>
      </c>
      <c r="AV18" s="22">
        <f t="shared" si="6"/>
        <v>0</v>
      </c>
      <c r="AW18" s="16">
        <f t="shared" si="7"/>
        <v>0</v>
      </c>
    </row>
    <row r="19" spans="1:49">
      <c r="A19" s="1">
        <v>18</v>
      </c>
      <c r="B19" s="1" t="s">
        <v>118</v>
      </c>
      <c r="C19" s="1">
        <v>0</v>
      </c>
      <c r="D19" s="17">
        <v>0</v>
      </c>
      <c r="E19" s="52" t="s">
        <v>146</v>
      </c>
      <c r="F19" s="52" t="s">
        <v>147</v>
      </c>
      <c r="G19" s="17" t="s">
        <v>138</v>
      </c>
      <c r="H19" s="17" t="s">
        <v>138</v>
      </c>
      <c r="I19" s="52" t="s">
        <v>147</v>
      </c>
      <c r="J19" s="52" t="s">
        <v>148</v>
      </c>
      <c r="K19" s="17" t="s">
        <v>138</v>
      </c>
      <c r="L19" s="52" t="s">
        <v>147</v>
      </c>
      <c r="M19" s="17">
        <v>0</v>
      </c>
      <c r="N19" s="17">
        <v>0</v>
      </c>
      <c r="O19" s="52" t="s">
        <v>149</v>
      </c>
      <c r="P19" s="120">
        <v>0</v>
      </c>
      <c r="Q19" s="52" t="s">
        <v>147</v>
      </c>
      <c r="R19" s="17">
        <v>0</v>
      </c>
      <c r="S19" s="17" t="s">
        <v>138</v>
      </c>
      <c r="T19" s="17">
        <v>0</v>
      </c>
      <c r="U19" s="52" t="s">
        <v>147</v>
      </c>
      <c r="V19" s="17">
        <v>0</v>
      </c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N19" s="12">
        <f t="shared" si="0"/>
        <v>20</v>
      </c>
      <c r="AO19" s="12">
        <f t="shared" si="1"/>
        <v>12</v>
      </c>
      <c r="AQ19" s="13">
        <f t="shared" si="2"/>
        <v>8</v>
      </c>
      <c r="AR19" s="21">
        <f t="shared" si="3"/>
        <v>4</v>
      </c>
      <c r="AS19" s="14">
        <f t="shared" si="4"/>
        <v>0</v>
      </c>
      <c r="AU19" s="15">
        <f t="shared" si="5"/>
        <v>0.66666666666666663</v>
      </c>
      <c r="AV19" s="22">
        <f t="shared" si="6"/>
        <v>0.33333333333333331</v>
      </c>
      <c r="AW19" s="16">
        <f t="shared" si="7"/>
        <v>0</v>
      </c>
    </row>
    <row r="20" spans="1:49">
      <c r="A20" s="1">
        <v>19</v>
      </c>
      <c r="B20" s="1" t="s">
        <v>130</v>
      </c>
      <c r="C20" s="1">
        <v>0</v>
      </c>
      <c r="D20" s="17">
        <v>0</v>
      </c>
      <c r="E20" s="52" t="s">
        <v>146</v>
      </c>
      <c r="F20" s="52" t="s">
        <v>147</v>
      </c>
      <c r="G20" s="17">
        <v>0</v>
      </c>
      <c r="H20" s="17" t="s">
        <v>138</v>
      </c>
      <c r="I20" s="52" t="s">
        <v>147</v>
      </c>
      <c r="J20" s="52" t="s">
        <v>148</v>
      </c>
      <c r="K20" s="17" t="s">
        <v>138</v>
      </c>
      <c r="L20" s="52" t="s">
        <v>147</v>
      </c>
      <c r="M20" s="17" t="s">
        <v>138</v>
      </c>
      <c r="N20" s="17" t="s">
        <v>138</v>
      </c>
      <c r="O20" s="52" t="s">
        <v>149</v>
      </c>
      <c r="P20" s="120">
        <v>0</v>
      </c>
      <c r="Q20" s="52" t="s">
        <v>147</v>
      </c>
      <c r="R20" s="17">
        <v>0</v>
      </c>
      <c r="S20" s="17">
        <v>0</v>
      </c>
      <c r="T20" s="17">
        <v>0</v>
      </c>
      <c r="U20" s="52" t="s">
        <v>147</v>
      </c>
      <c r="V20" s="17">
        <v>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N20" s="12">
        <f t="shared" si="0"/>
        <v>20</v>
      </c>
      <c r="AO20" s="12">
        <f t="shared" si="1"/>
        <v>12</v>
      </c>
      <c r="AQ20" s="13">
        <f t="shared" si="2"/>
        <v>8</v>
      </c>
      <c r="AR20" s="21">
        <f t="shared" si="3"/>
        <v>4</v>
      </c>
      <c r="AS20" s="14">
        <f t="shared" si="4"/>
        <v>0</v>
      </c>
      <c r="AU20" s="15">
        <f t="shared" si="5"/>
        <v>0.66666666666666663</v>
      </c>
      <c r="AV20" s="22">
        <f t="shared" si="6"/>
        <v>0.33333333333333331</v>
      </c>
      <c r="AW20" s="16">
        <f t="shared" si="7"/>
        <v>0</v>
      </c>
    </row>
    <row r="21" spans="1:49">
      <c r="A21" s="1">
        <v>20</v>
      </c>
      <c r="B21" s="1" t="s">
        <v>132</v>
      </c>
      <c r="C21" s="1" t="s">
        <v>138</v>
      </c>
      <c r="D21" s="17" t="s">
        <v>138</v>
      </c>
      <c r="E21" s="52" t="s">
        <v>146</v>
      </c>
      <c r="F21" s="52" t="s">
        <v>147</v>
      </c>
      <c r="G21" s="17">
        <v>0</v>
      </c>
      <c r="H21" s="17" t="s">
        <v>138</v>
      </c>
      <c r="I21" s="52" t="s">
        <v>147</v>
      </c>
      <c r="J21" s="52" t="s">
        <v>148</v>
      </c>
      <c r="K21" s="17">
        <v>0</v>
      </c>
      <c r="L21" s="52" t="s">
        <v>147</v>
      </c>
      <c r="M21" s="17">
        <v>0</v>
      </c>
      <c r="N21" s="17">
        <v>0</v>
      </c>
      <c r="O21" s="52" t="s">
        <v>149</v>
      </c>
      <c r="P21" s="120">
        <v>0</v>
      </c>
      <c r="Q21" s="52" t="s">
        <v>147</v>
      </c>
      <c r="R21" s="17" t="s">
        <v>138</v>
      </c>
      <c r="S21" s="17" t="s">
        <v>138</v>
      </c>
      <c r="T21" s="17" t="s">
        <v>138</v>
      </c>
      <c r="U21" s="52" t="s">
        <v>147</v>
      </c>
      <c r="V21" s="17">
        <v>0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N21" s="12">
        <f t="shared" si="0"/>
        <v>20</v>
      </c>
      <c r="AO21" s="12">
        <f t="shared" si="1"/>
        <v>12</v>
      </c>
      <c r="AQ21" s="13">
        <f t="shared" si="2"/>
        <v>6</v>
      </c>
      <c r="AR21" s="21">
        <f t="shared" si="3"/>
        <v>6</v>
      </c>
      <c r="AS21" s="14">
        <f t="shared" si="4"/>
        <v>0</v>
      </c>
      <c r="AU21" s="15">
        <f t="shared" si="5"/>
        <v>0.5</v>
      </c>
      <c r="AV21" s="22">
        <f t="shared" si="6"/>
        <v>0.5</v>
      </c>
      <c r="AW21" s="16">
        <f t="shared" si="7"/>
        <v>0</v>
      </c>
    </row>
    <row r="22" spans="1:49">
      <c r="A22" s="1">
        <v>21</v>
      </c>
      <c r="B22" s="1" t="s">
        <v>121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 t="s">
        <v>138</v>
      </c>
      <c r="N22" s="17">
        <v>0</v>
      </c>
      <c r="O22" s="52" t="s">
        <v>149</v>
      </c>
      <c r="P22" s="120">
        <v>0</v>
      </c>
      <c r="Q22" s="52" t="s">
        <v>147</v>
      </c>
      <c r="R22" s="17">
        <v>0</v>
      </c>
      <c r="S22" s="17">
        <v>0</v>
      </c>
      <c r="T22" s="17">
        <v>0</v>
      </c>
      <c r="U22" s="52" t="s">
        <v>147</v>
      </c>
      <c r="V22" s="17" t="s">
        <v>138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N22" s="12">
        <f t="shared" si="0"/>
        <v>10</v>
      </c>
      <c r="AO22" s="12">
        <f t="shared" si="1"/>
        <v>7</v>
      </c>
      <c r="AQ22" s="13">
        <f t="shared" si="2"/>
        <v>5</v>
      </c>
      <c r="AR22" s="21">
        <f t="shared" si="3"/>
        <v>2</v>
      </c>
      <c r="AS22" s="14">
        <f t="shared" si="4"/>
        <v>0</v>
      </c>
      <c r="AU22" s="15">
        <f t="shared" si="5"/>
        <v>0.7142857142857143</v>
      </c>
      <c r="AV22" s="22">
        <f t="shared" si="6"/>
        <v>0.2857142857142857</v>
      </c>
      <c r="AW22" s="16">
        <f t="shared" si="7"/>
        <v>0</v>
      </c>
    </row>
    <row r="23" spans="1:49">
      <c r="A23" s="1">
        <v>22</v>
      </c>
      <c r="B23" s="1" t="s">
        <v>124</v>
      </c>
      <c r="C23" s="17"/>
      <c r="D23" s="17"/>
      <c r="E23" s="17"/>
      <c r="F23" s="17"/>
      <c r="G23" s="17">
        <v>0</v>
      </c>
      <c r="H23" s="17">
        <v>0</v>
      </c>
      <c r="I23" s="52" t="s">
        <v>147</v>
      </c>
      <c r="J23" s="52" t="s">
        <v>148</v>
      </c>
      <c r="K23" s="17">
        <v>0</v>
      </c>
      <c r="L23" s="52" t="s">
        <v>147</v>
      </c>
      <c r="M23" s="17">
        <v>0</v>
      </c>
      <c r="N23" s="17">
        <v>0</v>
      </c>
      <c r="O23" s="52" t="s">
        <v>149</v>
      </c>
      <c r="P23" s="120">
        <v>0</v>
      </c>
      <c r="Q23" s="52" t="s">
        <v>147</v>
      </c>
      <c r="R23" s="17" t="s">
        <v>138</v>
      </c>
      <c r="S23" s="17" t="s">
        <v>138</v>
      </c>
      <c r="T23" s="17" t="s">
        <v>138</v>
      </c>
      <c r="U23" s="52" t="s">
        <v>147</v>
      </c>
      <c r="V23" s="17" t="s">
        <v>138</v>
      </c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N23" s="12">
        <f t="shared" si="0"/>
        <v>16</v>
      </c>
      <c r="AO23" s="12">
        <f t="shared" si="1"/>
        <v>10</v>
      </c>
      <c r="AQ23" s="13">
        <f t="shared" si="2"/>
        <v>6</v>
      </c>
      <c r="AR23" s="21">
        <f t="shared" si="3"/>
        <v>4</v>
      </c>
      <c r="AS23" s="14">
        <f t="shared" si="4"/>
        <v>0</v>
      </c>
      <c r="AU23" s="15">
        <f t="shared" si="5"/>
        <v>0.6</v>
      </c>
      <c r="AV23" s="22">
        <f t="shared" si="6"/>
        <v>0.4</v>
      </c>
      <c r="AW23" s="16">
        <f t="shared" si="7"/>
        <v>0</v>
      </c>
    </row>
    <row r="24" spans="1:49">
      <c r="A24" s="1">
        <v>23</v>
      </c>
      <c r="B24" s="1" t="s">
        <v>113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 t="s">
        <v>138</v>
      </c>
      <c r="N24" s="17">
        <v>0</v>
      </c>
      <c r="O24" s="52" t="s">
        <v>149</v>
      </c>
      <c r="P24" s="120">
        <v>0</v>
      </c>
      <c r="Q24" s="52" t="s">
        <v>147</v>
      </c>
      <c r="R24" s="17">
        <v>0</v>
      </c>
      <c r="S24" s="17">
        <v>0</v>
      </c>
      <c r="T24" s="17">
        <v>0</v>
      </c>
      <c r="U24" s="52" t="s">
        <v>147</v>
      </c>
      <c r="V24" s="17" t="s">
        <v>138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N24" s="12">
        <f t="shared" si="0"/>
        <v>10</v>
      </c>
      <c r="AO24" s="12">
        <f t="shared" si="1"/>
        <v>7</v>
      </c>
      <c r="AQ24" s="13">
        <f t="shared" si="2"/>
        <v>5</v>
      </c>
      <c r="AR24" s="21">
        <f t="shared" si="3"/>
        <v>2</v>
      </c>
      <c r="AS24" s="14">
        <f t="shared" si="4"/>
        <v>0</v>
      </c>
      <c r="AU24" s="15">
        <f t="shared" si="5"/>
        <v>0.7142857142857143</v>
      </c>
      <c r="AV24" s="22">
        <f t="shared" si="6"/>
        <v>0.2857142857142857</v>
      </c>
      <c r="AW24" s="16">
        <f t="shared" si="7"/>
        <v>0</v>
      </c>
    </row>
    <row r="25" spans="1:49">
      <c r="A25" s="1">
        <v>24</v>
      </c>
      <c r="B25" s="1" t="s">
        <v>115</v>
      </c>
      <c r="C25" s="17" t="s">
        <v>138</v>
      </c>
      <c r="D25" s="17" t="s">
        <v>138</v>
      </c>
      <c r="E25" s="52" t="s">
        <v>146</v>
      </c>
      <c r="F25" s="52" t="s">
        <v>147</v>
      </c>
      <c r="G25" s="17" t="s">
        <v>138</v>
      </c>
      <c r="H25" s="17" t="s">
        <v>138</v>
      </c>
      <c r="I25" s="52" t="s">
        <v>147</v>
      </c>
      <c r="J25" s="52" t="s">
        <v>148</v>
      </c>
      <c r="K25" s="17" t="s">
        <v>138</v>
      </c>
      <c r="L25" s="52" t="s">
        <v>147</v>
      </c>
      <c r="M25" s="17">
        <v>0</v>
      </c>
      <c r="N25" s="17" t="s">
        <v>138</v>
      </c>
      <c r="O25" s="52" t="s">
        <v>149</v>
      </c>
      <c r="P25" s="120" t="s">
        <v>138</v>
      </c>
      <c r="Q25" s="52" t="s">
        <v>147</v>
      </c>
      <c r="R25" s="17">
        <v>0</v>
      </c>
      <c r="S25" s="17">
        <v>0</v>
      </c>
      <c r="T25" s="17">
        <v>0</v>
      </c>
      <c r="U25" s="52" t="s">
        <v>147</v>
      </c>
      <c r="V25" s="17">
        <v>0</v>
      </c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N25" s="12">
        <f t="shared" si="0"/>
        <v>20</v>
      </c>
      <c r="AO25" s="12">
        <f t="shared" si="1"/>
        <v>12</v>
      </c>
      <c r="AQ25" s="13">
        <f t="shared" si="2"/>
        <v>5</v>
      </c>
      <c r="AR25" s="21">
        <f t="shared" si="3"/>
        <v>7</v>
      </c>
      <c r="AS25" s="14">
        <f t="shared" si="4"/>
        <v>0</v>
      </c>
      <c r="AU25" s="15">
        <f t="shared" si="5"/>
        <v>0.41666666666666669</v>
      </c>
      <c r="AV25" s="22">
        <f t="shared" si="6"/>
        <v>0.58333333333333337</v>
      </c>
      <c r="AW25" s="16">
        <f t="shared" si="7"/>
        <v>0</v>
      </c>
    </row>
    <row r="26" spans="1:49">
      <c r="A26" s="1">
        <v>25</v>
      </c>
      <c r="B26" s="1" t="s">
        <v>122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>
        <v>0</v>
      </c>
      <c r="U26" s="52" t="s">
        <v>147</v>
      </c>
      <c r="V26" s="17">
        <v>0</v>
      </c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N26" s="12">
        <f t="shared" ref="AN26" si="8">COUNTA(C26:AL26)</f>
        <v>3</v>
      </c>
      <c r="AO26" s="12">
        <f t="shared" ref="AO26" si="9">SUM(AQ26:AS26)</f>
        <v>2</v>
      </c>
      <c r="AQ26" s="13">
        <f t="shared" ref="AQ26" si="10">COUNTIF(C26:AL26,"0")</f>
        <v>2</v>
      </c>
      <c r="AR26" s="21">
        <f t="shared" ref="AR26" si="11">COUNTIF(C26:AL26,"AUSENTE")</f>
        <v>0</v>
      </c>
      <c r="AS26" s="14">
        <f t="shared" ref="AS26" si="12">COUNTIF(C26:AL26,"FALTA")</f>
        <v>0</v>
      </c>
      <c r="AU26" s="15">
        <f t="shared" ref="AU26" si="13">AQ26/AO26</f>
        <v>1</v>
      </c>
      <c r="AV26" s="22">
        <f t="shared" ref="AV26" si="14">AR26/AO26</f>
        <v>0</v>
      </c>
      <c r="AW26" s="16">
        <f t="shared" ref="AW26" si="15">AS26/AO26</f>
        <v>0</v>
      </c>
    </row>
    <row r="27" spans="1:49">
      <c r="A27" s="1">
        <v>26</v>
      </c>
      <c r="B27" s="1" t="s">
        <v>352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52"/>
      <c r="V27" s="17">
        <v>0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N27" s="12">
        <f t="shared" si="0"/>
        <v>1</v>
      </c>
      <c r="AO27" s="12">
        <f t="shared" si="1"/>
        <v>1</v>
      </c>
      <c r="AQ27" s="13">
        <f t="shared" si="2"/>
        <v>1</v>
      </c>
      <c r="AR27" s="21">
        <f t="shared" si="3"/>
        <v>0</v>
      </c>
      <c r="AS27" s="14">
        <f t="shared" si="4"/>
        <v>0</v>
      </c>
      <c r="AU27" s="15">
        <f t="shared" si="5"/>
        <v>1</v>
      </c>
      <c r="AV27" s="22">
        <f t="shared" si="6"/>
        <v>0</v>
      </c>
      <c r="AW27" s="16">
        <f t="shared" si="7"/>
        <v>0</v>
      </c>
    </row>
    <row r="28" spans="1:49">
      <c r="AU28" s="86"/>
      <c r="AV28" s="86"/>
      <c r="AW28" s="86"/>
    </row>
    <row r="29" spans="1:49" s="37" customFormat="1">
      <c r="B29" s="108" t="s">
        <v>150</v>
      </c>
      <c r="C29" s="108">
        <f t="shared" ref="C29:AL29" si="16">COUNTA(C2:C27)</f>
        <v>16</v>
      </c>
      <c r="D29" s="108">
        <f t="shared" si="16"/>
        <v>16</v>
      </c>
      <c r="E29" s="108">
        <f t="shared" si="16"/>
        <v>16</v>
      </c>
      <c r="F29" s="108">
        <f t="shared" si="16"/>
        <v>16</v>
      </c>
      <c r="G29" s="108">
        <f t="shared" si="16"/>
        <v>19</v>
      </c>
      <c r="H29" s="108">
        <f t="shared" si="16"/>
        <v>20</v>
      </c>
      <c r="I29" s="108">
        <f t="shared" si="16"/>
        <v>20</v>
      </c>
      <c r="J29" s="108">
        <f t="shared" si="16"/>
        <v>20</v>
      </c>
      <c r="K29" s="108">
        <f t="shared" si="16"/>
        <v>21</v>
      </c>
      <c r="L29" s="108">
        <f t="shared" si="16"/>
        <v>21</v>
      </c>
      <c r="M29" s="108">
        <f t="shared" si="16"/>
        <v>23</v>
      </c>
      <c r="N29" s="108">
        <f t="shared" si="16"/>
        <v>23</v>
      </c>
      <c r="O29" s="108">
        <f t="shared" si="16"/>
        <v>23</v>
      </c>
      <c r="P29" s="108">
        <f t="shared" si="16"/>
        <v>24</v>
      </c>
      <c r="Q29" s="108">
        <f t="shared" si="16"/>
        <v>24</v>
      </c>
      <c r="R29" s="108">
        <f t="shared" si="16"/>
        <v>24</v>
      </c>
      <c r="S29" s="108">
        <f t="shared" si="16"/>
        <v>24</v>
      </c>
      <c r="T29" s="108">
        <f t="shared" si="16"/>
        <v>25</v>
      </c>
      <c r="U29" s="108">
        <f t="shared" si="16"/>
        <v>25</v>
      </c>
      <c r="V29" s="108">
        <f t="shared" si="16"/>
        <v>26</v>
      </c>
      <c r="W29" s="108">
        <f t="shared" si="16"/>
        <v>0</v>
      </c>
      <c r="X29" s="108">
        <f t="shared" si="16"/>
        <v>0</v>
      </c>
      <c r="Y29" s="108">
        <f t="shared" si="16"/>
        <v>0</v>
      </c>
      <c r="Z29" s="108">
        <f t="shared" si="16"/>
        <v>0</v>
      </c>
      <c r="AA29" s="108">
        <f t="shared" si="16"/>
        <v>0</v>
      </c>
      <c r="AB29" s="108">
        <f t="shared" si="16"/>
        <v>0</v>
      </c>
      <c r="AC29" s="108">
        <f t="shared" si="16"/>
        <v>0</v>
      </c>
      <c r="AD29" s="108">
        <f t="shared" si="16"/>
        <v>0</v>
      </c>
      <c r="AE29" s="108">
        <f t="shared" si="16"/>
        <v>0</v>
      </c>
      <c r="AF29" s="108">
        <f t="shared" si="16"/>
        <v>0</v>
      </c>
      <c r="AG29" s="108">
        <f t="shared" si="16"/>
        <v>0</v>
      </c>
      <c r="AH29" s="108">
        <f t="shared" si="16"/>
        <v>0</v>
      </c>
      <c r="AI29" s="108">
        <f t="shared" si="16"/>
        <v>0</v>
      </c>
      <c r="AJ29" s="108">
        <f t="shared" si="16"/>
        <v>0</v>
      </c>
      <c r="AK29" s="108">
        <f t="shared" si="16"/>
        <v>0</v>
      </c>
      <c r="AL29" s="108">
        <f t="shared" si="16"/>
        <v>0</v>
      </c>
      <c r="AU29" s="85"/>
      <c r="AV29" s="85"/>
      <c r="AW29" s="85"/>
    </row>
    <row r="30" spans="1:49" s="38" customFormat="1">
      <c r="A30" s="37"/>
      <c r="B30" s="108" t="s">
        <v>151</v>
      </c>
      <c r="C30" s="108">
        <f t="shared" ref="C30:AL30" si="17">COUNTIF(C2:C27,"0")</f>
        <v>10</v>
      </c>
      <c r="D30" s="108">
        <f t="shared" si="17"/>
        <v>10</v>
      </c>
      <c r="E30" s="108">
        <f t="shared" si="17"/>
        <v>0</v>
      </c>
      <c r="F30" s="108">
        <f t="shared" si="17"/>
        <v>0</v>
      </c>
      <c r="G30" s="108">
        <f t="shared" si="17"/>
        <v>13</v>
      </c>
      <c r="H30" s="108">
        <f t="shared" si="17"/>
        <v>12</v>
      </c>
      <c r="I30" s="108">
        <f t="shared" si="17"/>
        <v>0</v>
      </c>
      <c r="J30" s="108">
        <f t="shared" si="17"/>
        <v>0</v>
      </c>
      <c r="K30" s="108">
        <f t="shared" si="17"/>
        <v>12</v>
      </c>
      <c r="L30" s="108">
        <f t="shared" si="17"/>
        <v>0</v>
      </c>
      <c r="M30" s="108">
        <f t="shared" si="17"/>
        <v>16</v>
      </c>
      <c r="N30" s="108">
        <f t="shared" si="17"/>
        <v>14</v>
      </c>
      <c r="O30" s="108">
        <f t="shared" si="17"/>
        <v>0</v>
      </c>
      <c r="P30" s="108">
        <f t="shared" si="17"/>
        <v>22</v>
      </c>
      <c r="Q30" s="108">
        <f t="shared" si="17"/>
        <v>0</v>
      </c>
      <c r="R30" s="108">
        <f t="shared" si="17"/>
        <v>17</v>
      </c>
      <c r="S30" s="108">
        <f t="shared" si="17"/>
        <v>17</v>
      </c>
      <c r="T30" s="108">
        <f t="shared" si="17"/>
        <v>16</v>
      </c>
      <c r="U30" s="108">
        <f t="shared" si="17"/>
        <v>0</v>
      </c>
      <c r="V30" s="108">
        <f t="shared" si="17"/>
        <v>17</v>
      </c>
      <c r="W30" s="108">
        <f t="shared" si="17"/>
        <v>0</v>
      </c>
      <c r="X30" s="108">
        <f t="shared" si="17"/>
        <v>0</v>
      </c>
      <c r="Y30" s="108">
        <f t="shared" si="17"/>
        <v>0</v>
      </c>
      <c r="Z30" s="108">
        <f t="shared" si="17"/>
        <v>0</v>
      </c>
      <c r="AA30" s="108">
        <f t="shared" si="17"/>
        <v>0</v>
      </c>
      <c r="AB30" s="108">
        <f t="shared" si="17"/>
        <v>0</v>
      </c>
      <c r="AC30" s="108">
        <f t="shared" si="17"/>
        <v>0</v>
      </c>
      <c r="AD30" s="108">
        <f t="shared" si="17"/>
        <v>0</v>
      </c>
      <c r="AE30" s="108">
        <f t="shared" si="17"/>
        <v>0</v>
      </c>
      <c r="AF30" s="108">
        <f t="shared" si="17"/>
        <v>0</v>
      </c>
      <c r="AG30" s="108">
        <f t="shared" si="17"/>
        <v>0</v>
      </c>
      <c r="AH30" s="108">
        <f t="shared" si="17"/>
        <v>0</v>
      </c>
      <c r="AI30" s="108">
        <f t="shared" si="17"/>
        <v>0</v>
      </c>
      <c r="AJ30" s="108">
        <f t="shared" si="17"/>
        <v>0</v>
      </c>
      <c r="AK30" s="108">
        <f t="shared" si="17"/>
        <v>0</v>
      </c>
      <c r="AL30" s="108">
        <f t="shared" si="17"/>
        <v>0</v>
      </c>
      <c r="AU30" s="39"/>
      <c r="AV30" s="39"/>
      <c r="AW30" s="39"/>
    </row>
    <row r="31" spans="1:49" s="157" customFormat="1"/>
    <row r="32" spans="1:49">
      <c r="A32" s="1">
        <v>1</v>
      </c>
      <c r="B32" s="1" t="s">
        <v>152</v>
      </c>
      <c r="C32" s="17" t="s">
        <v>139</v>
      </c>
      <c r="D32" s="18" t="s">
        <v>153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20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N32" s="12">
        <f t="shared" ref="AN32:AN38" si="18">COUNTA(C32:AL32)</f>
        <v>2</v>
      </c>
      <c r="AO32" s="12">
        <f t="shared" ref="AO32:AO38" si="19">SUM(AQ32:AS32)</f>
        <v>1</v>
      </c>
      <c r="AQ32" s="13">
        <f t="shared" ref="AQ32:AQ38" si="20">COUNTIF(C32:AL32,"0")</f>
        <v>0</v>
      </c>
      <c r="AR32" s="21">
        <f t="shared" ref="AR32:AR38" si="21">COUNTIF(C32:AL32,"AUSENTE")</f>
        <v>0</v>
      </c>
      <c r="AS32" s="14">
        <f t="shared" ref="AS32:AS38" si="22">COUNTIF(C32:AL32,"FALTA")</f>
        <v>1</v>
      </c>
      <c r="AT32" s="19"/>
      <c r="AU32" s="15">
        <f t="shared" ref="AU32:AU34" si="23">AQ32/AO32</f>
        <v>0</v>
      </c>
      <c r="AV32" s="22">
        <f t="shared" ref="AV32:AV34" si="24">AR32/AO32</f>
        <v>0</v>
      </c>
      <c r="AW32" s="16">
        <f t="shared" ref="AW32:AW34" si="25">AS32/AO32</f>
        <v>1</v>
      </c>
    </row>
    <row r="33" spans="1:49">
      <c r="A33" s="1">
        <v>2</v>
      </c>
      <c r="B33" s="1" t="s">
        <v>154</v>
      </c>
      <c r="C33" s="17" t="s">
        <v>138</v>
      </c>
      <c r="D33" s="17" t="s">
        <v>138</v>
      </c>
      <c r="E33" s="52" t="s">
        <v>146</v>
      </c>
      <c r="F33" s="52" t="s">
        <v>147</v>
      </c>
      <c r="G33" s="18" t="s">
        <v>155</v>
      </c>
      <c r="H33" s="17"/>
      <c r="I33" s="17"/>
      <c r="J33" s="17"/>
      <c r="K33" s="17"/>
      <c r="L33" s="17"/>
      <c r="M33" s="17"/>
      <c r="N33" s="17"/>
      <c r="O33" s="17"/>
      <c r="P33" s="120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N33" s="12">
        <f t="shared" si="18"/>
        <v>5</v>
      </c>
      <c r="AO33" s="12">
        <f t="shared" si="19"/>
        <v>2</v>
      </c>
      <c r="AQ33" s="13">
        <f t="shared" si="20"/>
        <v>0</v>
      </c>
      <c r="AR33" s="21">
        <f t="shared" si="21"/>
        <v>2</v>
      </c>
      <c r="AS33" s="14">
        <f t="shared" si="22"/>
        <v>0</v>
      </c>
      <c r="AU33" s="15">
        <f t="shared" si="23"/>
        <v>0</v>
      </c>
      <c r="AV33" s="22">
        <f t="shared" si="24"/>
        <v>1</v>
      </c>
      <c r="AW33" s="16">
        <f t="shared" si="25"/>
        <v>0</v>
      </c>
    </row>
    <row r="34" spans="1:49">
      <c r="A34" s="1">
        <v>3</v>
      </c>
      <c r="B34" s="1" t="s">
        <v>156</v>
      </c>
      <c r="C34" s="17">
        <v>0</v>
      </c>
      <c r="D34" s="17" t="s">
        <v>139</v>
      </c>
      <c r="E34" s="52" t="s">
        <v>146</v>
      </c>
      <c r="F34" s="52" t="s">
        <v>147</v>
      </c>
      <c r="G34" s="18" t="s">
        <v>153</v>
      </c>
      <c r="H34" s="17"/>
      <c r="I34" s="17"/>
      <c r="J34" s="17"/>
      <c r="K34" s="17"/>
      <c r="L34" s="17"/>
      <c r="M34" s="17"/>
      <c r="N34" s="17"/>
      <c r="O34" s="17"/>
      <c r="P34" s="120" t="s">
        <v>139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N34" s="12">
        <f t="shared" si="18"/>
        <v>6</v>
      </c>
      <c r="AO34" s="12">
        <f t="shared" si="19"/>
        <v>3</v>
      </c>
      <c r="AQ34" s="13">
        <f t="shared" si="20"/>
        <v>1</v>
      </c>
      <c r="AR34" s="21">
        <f t="shared" si="21"/>
        <v>0</v>
      </c>
      <c r="AS34" s="14">
        <f t="shared" si="22"/>
        <v>2</v>
      </c>
      <c r="AT34" s="19"/>
      <c r="AU34" s="15">
        <f t="shared" si="23"/>
        <v>0.33333333333333331</v>
      </c>
      <c r="AV34" s="22">
        <f t="shared" si="24"/>
        <v>0</v>
      </c>
      <c r="AW34" s="16">
        <f t="shared" si="25"/>
        <v>0.66666666666666663</v>
      </c>
    </row>
    <row r="35" spans="1:49">
      <c r="A35" s="1">
        <v>4</v>
      </c>
      <c r="B35" s="1" t="s">
        <v>157</v>
      </c>
      <c r="C35" s="1" t="s">
        <v>139</v>
      </c>
      <c r="D35" s="17" t="s">
        <v>138</v>
      </c>
      <c r="E35" s="52" t="s">
        <v>146</v>
      </c>
      <c r="F35" s="52" t="s">
        <v>147</v>
      </c>
      <c r="G35" s="18" t="s">
        <v>155</v>
      </c>
      <c r="H35" s="17"/>
      <c r="I35" s="17"/>
      <c r="J35" s="17"/>
      <c r="K35" s="17"/>
      <c r="L35" s="17"/>
      <c r="M35" s="17"/>
      <c r="N35" s="17"/>
      <c r="O35" s="17"/>
      <c r="P35" s="120"/>
      <c r="Q35" s="17"/>
      <c r="R35" s="17"/>
      <c r="S35" s="17"/>
      <c r="T35" s="17"/>
      <c r="U35" s="17"/>
      <c r="V35" s="17"/>
      <c r="W35" s="17"/>
      <c r="X35" s="17"/>
      <c r="Y35" s="20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N35" s="12">
        <f t="shared" si="18"/>
        <v>5</v>
      </c>
      <c r="AO35" s="12">
        <f t="shared" si="19"/>
        <v>2</v>
      </c>
      <c r="AQ35" s="13">
        <f t="shared" si="20"/>
        <v>0</v>
      </c>
      <c r="AR35" s="21">
        <f t="shared" si="21"/>
        <v>1</v>
      </c>
      <c r="AS35" s="14">
        <f t="shared" si="22"/>
        <v>1</v>
      </c>
      <c r="AU35" s="15">
        <f t="shared" ref="AU35:AU40" si="26">AQ35/AO35</f>
        <v>0</v>
      </c>
      <c r="AV35" s="22">
        <f t="shared" ref="AV35:AV40" si="27">AR35/AO35</f>
        <v>0.5</v>
      </c>
      <c r="AW35" s="16">
        <f t="shared" ref="AW35:AW40" si="28">AS35/AO35</f>
        <v>0.5</v>
      </c>
    </row>
    <row r="36" spans="1:49">
      <c r="A36" s="1">
        <v>5</v>
      </c>
      <c r="B36" s="1" t="s">
        <v>158</v>
      </c>
      <c r="C36" s="17" t="s">
        <v>138</v>
      </c>
      <c r="D36" s="17" t="s">
        <v>138</v>
      </c>
      <c r="E36" s="52" t="s">
        <v>146</v>
      </c>
      <c r="F36" s="52" t="s">
        <v>147</v>
      </c>
      <c r="G36" s="18" t="s">
        <v>155</v>
      </c>
      <c r="H36" s="17"/>
      <c r="I36" s="17"/>
      <c r="J36" s="17"/>
      <c r="K36" s="17"/>
      <c r="L36" s="17"/>
      <c r="M36" s="17"/>
      <c r="N36" s="17"/>
      <c r="O36" s="17"/>
      <c r="P36" s="120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N36" s="12">
        <f t="shared" si="18"/>
        <v>5</v>
      </c>
      <c r="AO36" s="12">
        <f t="shared" si="19"/>
        <v>2</v>
      </c>
      <c r="AQ36" s="13">
        <f t="shared" si="20"/>
        <v>0</v>
      </c>
      <c r="AR36" s="21">
        <f t="shared" si="21"/>
        <v>2</v>
      </c>
      <c r="AS36" s="14">
        <f t="shared" si="22"/>
        <v>0</v>
      </c>
      <c r="AU36" s="15">
        <f t="shared" si="26"/>
        <v>0</v>
      </c>
      <c r="AV36" s="22">
        <f t="shared" si="27"/>
        <v>1</v>
      </c>
      <c r="AW36" s="16">
        <f t="shared" si="28"/>
        <v>0</v>
      </c>
    </row>
    <row r="37" spans="1:49">
      <c r="A37" s="1">
        <v>6</v>
      </c>
      <c r="B37" s="1" t="s">
        <v>159</v>
      </c>
      <c r="C37" s="17" t="s">
        <v>139</v>
      </c>
      <c r="D37" s="17" t="s">
        <v>138</v>
      </c>
      <c r="E37" s="52" t="s">
        <v>146</v>
      </c>
      <c r="F37" s="52" t="s">
        <v>147</v>
      </c>
      <c r="G37" s="18" t="s">
        <v>155</v>
      </c>
      <c r="H37" s="17"/>
      <c r="I37" s="17"/>
      <c r="J37" s="17"/>
      <c r="K37" s="17"/>
      <c r="L37" s="17"/>
      <c r="M37" s="17"/>
      <c r="N37" s="17"/>
      <c r="O37" s="17"/>
      <c r="P37" s="120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N37" s="12">
        <f t="shared" si="18"/>
        <v>5</v>
      </c>
      <c r="AO37" s="12">
        <f t="shared" si="19"/>
        <v>2</v>
      </c>
      <c r="AQ37" s="13">
        <f t="shared" si="20"/>
        <v>0</v>
      </c>
      <c r="AR37" s="21">
        <f t="shared" si="21"/>
        <v>1</v>
      </c>
      <c r="AS37" s="14">
        <f t="shared" si="22"/>
        <v>1</v>
      </c>
      <c r="AU37" s="15">
        <f t="shared" si="26"/>
        <v>0</v>
      </c>
      <c r="AV37" s="22">
        <f t="shared" si="27"/>
        <v>0.5</v>
      </c>
      <c r="AW37" s="16">
        <f t="shared" si="28"/>
        <v>0.5</v>
      </c>
    </row>
    <row r="38" spans="1:49">
      <c r="A38" s="1">
        <v>7</v>
      </c>
      <c r="B38" s="1" t="s">
        <v>160</v>
      </c>
      <c r="C38" s="1" t="s">
        <v>139</v>
      </c>
      <c r="D38" s="17" t="s">
        <v>138</v>
      </c>
      <c r="E38" s="52" t="s">
        <v>146</v>
      </c>
      <c r="F38" s="52" t="s">
        <v>147</v>
      </c>
      <c r="G38" s="18" t="s">
        <v>153</v>
      </c>
      <c r="H38" s="17"/>
      <c r="I38" s="17"/>
      <c r="J38" s="17"/>
      <c r="K38" s="17"/>
      <c r="L38" s="17"/>
      <c r="M38" s="17"/>
      <c r="N38" s="17"/>
      <c r="O38" s="17"/>
      <c r="P38" s="120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N38" s="12">
        <f t="shared" si="18"/>
        <v>5</v>
      </c>
      <c r="AO38" s="12">
        <f t="shared" si="19"/>
        <v>2</v>
      </c>
      <c r="AQ38" s="13">
        <f t="shared" si="20"/>
        <v>0</v>
      </c>
      <c r="AR38" s="21">
        <f t="shared" si="21"/>
        <v>1</v>
      </c>
      <c r="AS38" s="14">
        <f t="shared" si="22"/>
        <v>1</v>
      </c>
      <c r="AU38" s="15">
        <f t="shared" si="26"/>
        <v>0</v>
      </c>
      <c r="AV38" s="22">
        <f t="shared" si="27"/>
        <v>0.5</v>
      </c>
      <c r="AW38" s="16">
        <f t="shared" si="28"/>
        <v>0.5</v>
      </c>
    </row>
    <row r="39" spans="1:49">
      <c r="A39" s="1">
        <v>8</v>
      </c>
      <c r="B39" s="1" t="s">
        <v>161</v>
      </c>
      <c r="C39" s="17"/>
      <c r="D39" s="17"/>
      <c r="E39" s="17"/>
      <c r="F39" s="17"/>
      <c r="G39" s="17"/>
      <c r="H39" s="17"/>
      <c r="I39" s="17"/>
      <c r="J39" s="17"/>
      <c r="K39" s="17">
        <v>0</v>
      </c>
      <c r="L39" s="52" t="s">
        <v>147</v>
      </c>
      <c r="M39" s="17" t="s">
        <v>139</v>
      </c>
      <c r="N39" s="17" t="s">
        <v>138</v>
      </c>
      <c r="O39" s="52" t="s">
        <v>149</v>
      </c>
      <c r="P39" s="18" t="s">
        <v>155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N39" s="12">
        <f t="shared" ref="AN39:AN44" si="29">COUNTA(C39:AL39)</f>
        <v>6</v>
      </c>
      <c r="AO39" s="12">
        <f t="shared" ref="AO39:AO44" si="30">SUM(AQ39:AS39)</f>
        <v>3</v>
      </c>
      <c r="AQ39" s="13">
        <f t="shared" ref="AQ39:AQ44" si="31">COUNTIF(C39:AL39,"0")</f>
        <v>1</v>
      </c>
      <c r="AR39" s="21">
        <f t="shared" ref="AR39:AR44" si="32">COUNTIF(C39:AL39,"AUSENTE")</f>
        <v>1</v>
      </c>
      <c r="AS39" s="14">
        <f t="shared" ref="AS39:AS44" si="33">COUNTIF(C39:AL39,"FALTA")</f>
        <v>1</v>
      </c>
      <c r="AU39" s="15">
        <f t="shared" si="26"/>
        <v>0.33333333333333331</v>
      </c>
      <c r="AV39" s="22">
        <f t="shared" si="27"/>
        <v>0.33333333333333331</v>
      </c>
      <c r="AW39" s="16">
        <f t="shared" si="28"/>
        <v>0.33333333333333331</v>
      </c>
    </row>
    <row r="40" spans="1:49">
      <c r="A40" s="1">
        <v>9</v>
      </c>
      <c r="B40" s="1" t="s">
        <v>162</v>
      </c>
      <c r="C40" s="17"/>
      <c r="D40" s="17"/>
      <c r="E40" s="17"/>
      <c r="F40" s="17"/>
      <c r="G40" s="17"/>
      <c r="H40" s="17"/>
      <c r="I40" s="17"/>
      <c r="J40" s="17"/>
      <c r="K40" s="17">
        <v>0</v>
      </c>
      <c r="L40" s="52" t="s">
        <v>147</v>
      </c>
      <c r="M40" s="17" t="s">
        <v>138</v>
      </c>
      <c r="N40" s="17">
        <v>0</v>
      </c>
      <c r="O40" s="52" t="s">
        <v>149</v>
      </c>
      <c r="P40" s="18" t="s">
        <v>153</v>
      </c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N40" s="12">
        <f t="shared" si="29"/>
        <v>6</v>
      </c>
      <c r="AO40" s="12">
        <f t="shared" si="30"/>
        <v>3</v>
      </c>
      <c r="AQ40" s="13">
        <f t="shared" si="31"/>
        <v>2</v>
      </c>
      <c r="AR40" s="21">
        <f t="shared" si="32"/>
        <v>1</v>
      </c>
      <c r="AS40" s="14">
        <f t="shared" si="33"/>
        <v>0</v>
      </c>
      <c r="AU40" s="15">
        <f t="shared" si="26"/>
        <v>0.66666666666666663</v>
      </c>
      <c r="AV40" s="22">
        <f t="shared" si="27"/>
        <v>0.33333333333333331</v>
      </c>
      <c r="AW40" s="16">
        <f t="shared" si="28"/>
        <v>0</v>
      </c>
    </row>
    <row r="41" spans="1:49">
      <c r="A41" s="1">
        <v>10</v>
      </c>
      <c r="B41" s="1" t="s">
        <v>163</v>
      </c>
      <c r="C41" s="17">
        <v>0</v>
      </c>
      <c r="D41" s="17">
        <v>0</v>
      </c>
      <c r="E41" s="52" t="s">
        <v>146</v>
      </c>
      <c r="F41" s="52" t="s">
        <v>147</v>
      </c>
      <c r="G41" s="17" t="s">
        <v>138</v>
      </c>
      <c r="H41" s="17" t="s">
        <v>138</v>
      </c>
      <c r="I41" s="52" t="s">
        <v>147</v>
      </c>
      <c r="J41" s="52" t="s">
        <v>148</v>
      </c>
      <c r="K41" s="17">
        <v>0</v>
      </c>
      <c r="L41" s="52" t="s">
        <v>147</v>
      </c>
      <c r="M41" s="17">
        <v>0</v>
      </c>
      <c r="N41" s="17" t="s">
        <v>138</v>
      </c>
      <c r="O41" s="52" t="s">
        <v>149</v>
      </c>
      <c r="P41" s="120">
        <v>0</v>
      </c>
      <c r="Q41" s="52" t="s">
        <v>147</v>
      </c>
      <c r="R41" s="17" t="s">
        <v>138</v>
      </c>
      <c r="S41" s="18" t="s">
        <v>155</v>
      </c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N41" s="12">
        <f t="shared" si="29"/>
        <v>17</v>
      </c>
      <c r="AO41" s="12">
        <f t="shared" si="30"/>
        <v>9</v>
      </c>
      <c r="AQ41" s="13">
        <f t="shared" si="31"/>
        <v>5</v>
      </c>
      <c r="AR41" s="21">
        <f t="shared" si="32"/>
        <v>4</v>
      </c>
      <c r="AS41" s="14">
        <f t="shared" si="33"/>
        <v>0</v>
      </c>
      <c r="AU41" s="15">
        <f>AQ41/AO41</f>
        <v>0.55555555555555558</v>
      </c>
      <c r="AV41" s="22">
        <f>AR41/AO41</f>
        <v>0.44444444444444442</v>
      </c>
      <c r="AW41" s="16">
        <f>AS41/AO41</f>
        <v>0</v>
      </c>
    </row>
    <row r="42" spans="1:49">
      <c r="A42" s="1">
        <v>11</v>
      </c>
      <c r="B42" s="1" t="s">
        <v>164</v>
      </c>
      <c r="C42" s="17"/>
      <c r="D42" s="17">
        <v>0</v>
      </c>
      <c r="E42" s="52" t="s">
        <v>146</v>
      </c>
      <c r="F42" s="52" t="s">
        <v>147</v>
      </c>
      <c r="G42" s="17">
        <v>0</v>
      </c>
      <c r="H42" s="17" t="s">
        <v>138</v>
      </c>
      <c r="I42" s="52" t="s">
        <v>147</v>
      </c>
      <c r="J42" s="52" t="s">
        <v>148</v>
      </c>
      <c r="K42" s="17" t="s">
        <v>138</v>
      </c>
      <c r="L42" s="52" t="s">
        <v>147</v>
      </c>
      <c r="M42" s="17" t="s">
        <v>139</v>
      </c>
      <c r="N42" s="17" t="s">
        <v>138</v>
      </c>
      <c r="O42" s="52" t="s">
        <v>149</v>
      </c>
      <c r="P42" s="120" t="s">
        <v>138</v>
      </c>
      <c r="Q42" s="52" t="s">
        <v>147</v>
      </c>
      <c r="R42" s="17" t="s">
        <v>138</v>
      </c>
      <c r="S42" s="18" t="s">
        <v>155</v>
      </c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N42" s="12">
        <f t="shared" si="29"/>
        <v>16</v>
      </c>
      <c r="AO42" s="12">
        <f t="shared" si="30"/>
        <v>8</v>
      </c>
      <c r="AQ42" s="13">
        <f t="shared" si="31"/>
        <v>2</v>
      </c>
      <c r="AR42" s="21">
        <f t="shared" si="32"/>
        <v>5</v>
      </c>
      <c r="AS42" s="14">
        <f t="shared" si="33"/>
        <v>1</v>
      </c>
      <c r="AU42" s="15">
        <f>AQ42/AO42</f>
        <v>0.25</v>
      </c>
      <c r="AV42" s="22">
        <f>AR42/AO42</f>
        <v>0.625</v>
      </c>
      <c r="AW42" s="16">
        <f>AS42/AO42</f>
        <v>0.125</v>
      </c>
    </row>
    <row r="43" spans="1:49">
      <c r="A43" s="1">
        <v>12</v>
      </c>
      <c r="B43" s="1" t="s">
        <v>165</v>
      </c>
      <c r="C43" s="17"/>
      <c r="D43" s="17">
        <v>0</v>
      </c>
      <c r="E43" s="52" t="s">
        <v>146</v>
      </c>
      <c r="F43" s="52" t="s">
        <v>147</v>
      </c>
      <c r="G43" s="17">
        <v>0</v>
      </c>
      <c r="H43" s="17">
        <v>0</v>
      </c>
      <c r="I43" s="52" t="s">
        <v>147</v>
      </c>
      <c r="J43" s="52" t="s">
        <v>148</v>
      </c>
      <c r="K43" s="17" t="s">
        <v>138</v>
      </c>
      <c r="L43" s="52" t="s">
        <v>147</v>
      </c>
      <c r="M43" s="17">
        <v>0</v>
      </c>
      <c r="N43" s="17" t="s">
        <v>139</v>
      </c>
      <c r="O43" s="52" t="s">
        <v>149</v>
      </c>
      <c r="P43" s="120" t="s">
        <v>138</v>
      </c>
      <c r="Q43" s="52" t="s">
        <v>147</v>
      </c>
      <c r="R43" s="17">
        <v>0</v>
      </c>
      <c r="S43" s="17">
        <v>0</v>
      </c>
      <c r="T43" s="17">
        <v>0</v>
      </c>
      <c r="U43" s="18" t="s">
        <v>153</v>
      </c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N43" s="12">
        <f t="shared" si="29"/>
        <v>18</v>
      </c>
      <c r="AO43" s="12">
        <f t="shared" si="30"/>
        <v>10</v>
      </c>
      <c r="AQ43" s="13">
        <f t="shared" si="31"/>
        <v>7</v>
      </c>
      <c r="AR43" s="21">
        <f t="shared" si="32"/>
        <v>2</v>
      </c>
      <c r="AS43" s="14">
        <f t="shared" si="33"/>
        <v>1</v>
      </c>
      <c r="AU43" s="15">
        <f>AQ43/AO43</f>
        <v>0.7</v>
      </c>
      <c r="AV43" s="22">
        <f>AR43/AO43</f>
        <v>0.2</v>
      </c>
      <c r="AW43" s="16">
        <f>AS43/AO43</f>
        <v>0.1</v>
      </c>
    </row>
    <row r="44" spans="1:49">
      <c r="A44" s="1">
        <v>13</v>
      </c>
      <c r="B44" s="1" t="s">
        <v>166</v>
      </c>
      <c r="C44" s="17"/>
      <c r="D44" s="17" t="s">
        <v>139</v>
      </c>
      <c r="E44" s="52" t="s">
        <v>146</v>
      </c>
      <c r="F44" s="52" t="s">
        <v>147</v>
      </c>
      <c r="G44" s="17" t="s">
        <v>138</v>
      </c>
      <c r="H44" s="17">
        <v>0</v>
      </c>
      <c r="I44" s="52" t="s">
        <v>147</v>
      </c>
      <c r="J44" s="52" t="s">
        <v>148</v>
      </c>
      <c r="K44" s="17" t="s">
        <v>138</v>
      </c>
      <c r="L44" s="52" t="s">
        <v>147</v>
      </c>
      <c r="M44" s="17" t="s">
        <v>138</v>
      </c>
      <c r="N44" s="17" t="s">
        <v>138</v>
      </c>
      <c r="O44" s="52" t="s">
        <v>149</v>
      </c>
      <c r="P44" s="120" t="s">
        <v>138</v>
      </c>
      <c r="Q44" s="52" t="s">
        <v>147</v>
      </c>
      <c r="R44" s="17" t="s">
        <v>138</v>
      </c>
      <c r="S44" s="17" t="s">
        <v>138</v>
      </c>
      <c r="T44" s="17" t="s">
        <v>138</v>
      </c>
      <c r="U44" s="18" t="s">
        <v>155</v>
      </c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N44" s="12">
        <f t="shared" si="29"/>
        <v>18</v>
      </c>
      <c r="AO44" s="12">
        <f t="shared" si="30"/>
        <v>10</v>
      </c>
      <c r="AQ44" s="13">
        <f t="shared" si="31"/>
        <v>1</v>
      </c>
      <c r="AR44" s="21">
        <f t="shared" si="32"/>
        <v>8</v>
      </c>
      <c r="AS44" s="14">
        <f t="shared" si="33"/>
        <v>1</v>
      </c>
      <c r="AU44" s="15">
        <f>AQ44/AO44</f>
        <v>0.1</v>
      </c>
      <c r="AV44" s="22">
        <f>AR44/AO44</f>
        <v>0.8</v>
      </c>
      <c r="AW44" s="16">
        <f>AS44/AO44</f>
        <v>0.1</v>
      </c>
    </row>
    <row r="45" spans="1:49">
      <c r="G45" s="87"/>
      <c r="AU45" s="86"/>
      <c r="AV45" s="86"/>
      <c r="AW45" s="86"/>
    </row>
    <row r="46" spans="1:49">
      <c r="B46" s="145" t="s">
        <v>150</v>
      </c>
      <c r="C46" s="145">
        <f t="shared" ref="C46:AL46" si="34">COUNTA(C32:C43)</f>
        <v>8</v>
      </c>
      <c r="D46" s="145">
        <f t="shared" si="34"/>
        <v>10</v>
      </c>
      <c r="E46" s="145">
        <f t="shared" si="34"/>
        <v>9</v>
      </c>
      <c r="F46" s="145">
        <f t="shared" si="34"/>
        <v>9</v>
      </c>
      <c r="G46" s="145">
        <f t="shared" si="34"/>
        <v>9</v>
      </c>
      <c r="H46" s="145">
        <f t="shared" si="34"/>
        <v>3</v>
      </c>
      <c r="I46" s="145">
        <f t="shared" si="34"/>
        <v>3</v>
      </c>
      <c r="J46" s="145">
        <f t="shared" si="34"/>
        <v>3</v>
      </c>
      <c r="K46" s="145">
        <f t="shared" si="34"/>
        <v>5</v>
      </c>
      <c r="L46" s="145">
        <f t="shared" si="34"/>
        <v>5</v>
      </c>
      <c r="M46" s="145">
        <f t="shared" si="34"/>
        <v>5</v>
      </c>
      <c r="N46" s="145">
        <f t="shared" si="34"/>
        <v>5</v>
      </c>
      <c r="O46" s="145">
        <f t="shared" si="34"/>
        <v>5</v>
      </c>
      <c r="P46" s="145">
        <f t="shared" si="34"/>
        <v>6</v>
      </c>
      <c r="Q46" s="145">
        <f t="shared" si="34"/>
        <v>3</v>
      </c>
      <c r="R46" s="145">
        <f t="shared" si="34"/>
        <v>3</v>
      </c>
      <c r="S46" s="145">
        <f t="shared" si="34"/>
        <v>3</v>
      </c>
      <c r="T46" s="145">
        <f t="shared" si="34"/>
        <v>1</v>
      </c>
      <c r="U46" s="145">
        <f t="shared" si="34"/>
        <v>1</v>
      </c>
      <c r="V46" s="145">
        <f t="shared" si="34"/>
        <v>0</v>
      </c>
      <c r="W46" s="145">
        <f t="shared" si="34"/>
        <v>0</v>
      </c>
      <c r="X46" s="145">
        <f t="shared" si="34"/>
        <v>0</v>
      </c>
      <c r="Y46" s="145">
        <f t="shared" si="34"/>
        <v>0</v>
      </c>
      <c r="Z46" s="145">
        <f t="shared" si="34"/>
        <v>0</v>
      </c>
      <c r="AA46" s="145">
        <f t="shared" si="34"/>
        <v>0</v>
      </c>
      <c r="AB46" s="145">
        <f t="shared" si="34"/>
        <v>0</v>
      </c>
      <c r="AC46" s="145">
        <f t="shared" si="34"/>
        <v>0</v>
      </c>
      <c r="AD46" s="145">
        <f t="shared" si="34"/>
        <v>0</v>
      </c>
      <c r="AE46" s="145">
        <f t="shared" si="34"/>
        <v>0</v>
      </c>
      <c r="AF46" s="145">
        <f t="shared" si="34"/>
        <v>0</v>
      </c>
      <c r="AG46" s="145">
        <f t="shared" si="34"/>
        <v>0</v>
      </c>
      <c r="AH46" s="145">
        <f t="shared" si="34"/>
        <v>0</v>
      </c>
      <c r="AI46" s="145">
        <f t="shared" si="34"/>
        <v>0</v>
      </c>
      <c r="AJ46" s="145">
        <f t="shared" si="34"/>
        <v>0</v>
      </c>
      <c r="AK46" s="145">
        <f t="shared" si="34"/>
        <v>0</v>
      </c>
      <c r="AL46" s="145">
        <f t="shared" si="34"/>
        <v>0</v>
      </c>
    </row>
    <row r="47" spans="1:49">
      <c r="B47" s="145" t="s">
        <v>151</v>
      </c>
      <c r="C47" s="145">
        <f t="shared" ref="C47:AL47" si="35">COUNTIF(C32:C43,"0")</f>
        <v>2</v>
      </c>
      <c r="D47" s="145">
        <f t="shared" si="35"/>
        <v>3</v>
      </c>
      <c r="E47" s="145">
        <f t="shared" si="35"/>
        <v>0</v>
      </c>
      <c r="F47" s="145">
        <f t="shared" si="35"/>
        <v>0</v>
      </c>
      <c r="G47" s="145">
        <f t="shared" si="35"/>
        <v>2</v>
      </c>
      <c r="H47" s="145">
        <f t="shared" si="35"/>
        <v>1</v>
      </c>
      <c r="I47" s="145">
        <f t="shared" si="35"/>
        <v>0</v>
      </c>
      <c r="J47" s="145">
        <f t="shared" si="35"/>
        <v>0</v>
      </c>
      <c r="K47" s="145">
        <f t="shared" si="35"/>
        <v>3</v>
      </c>
      <c r="L47" s="145">
        <f t="shared" si="35"/>
        <v>0</v>
      </c>
      <c r="M47" s="145">
        <f t="shared" si="35"/>
        <v>2</v>
      </c>
      <c r="N47" s="145">
        <f t="shared" si="35"/>
        <v>1</v>
      </c>
      <c r="O47" s="145">
        <f t="shared" si="35"/>
        <v>0</v>
      </c>
      <c r="P47" s="145">
        <f t="shared" si="35"/>
        <v>1</v>
      </c>
      <c r="Q47" s="145">
        <f t="shared" si="35"/>
        <v>0</v>
      </c>
      <c r="R47" s="145">
        <f t="shared" si="35"/>
        <v>1</v>
      </c>
      <c r="S47" s="145">
        <f t="shared" si="35"/>
        <v>1</v>
      </c>
      <c r="T47" s="145">
        <f t="shared" si="35"/>
        <v>1</v>
      </c>
      <c r="U47" s="145">
        <f t="shared" si="35"/>
        <v>0</v>
      </c>
      <c r="V47" s="145">
        <f t="shared" si="35"/>
        <v>0</v>
      </c>
      <c r="W47" s="145">
        <f t="shared" si="35"/>
        <v>0</v>
      </c>
      <c r="X47" s="145">
        <f t="shared" si="35"/>
        <v>0</v>
      </c>
      <c r="Y47" s="145">
        <f t="shared" si="35"/>
        <v>0</v>
      </c>
      <c r="Z47" s="145">
        <f t="shared" si="35"/>
        <v>0</v>
      </c>
      <c r="AA47" s="145">
        <f t="shared" si="35"/>
        <v>0</v>
      </c>
      <c r="AB47" s="145">
        <f t="shared" si="35"/>
        <v>0</v>
      </c>
      <c r="AC47" s="145">
        <f t="shared" si="35"/>
        <v>0</v>
      </c>
      <c r="AD47" s="145">
        <f t="shared" si="35"/>
        <v>0</v>
      </c>
      <c r="AE47" s="145">
        <f t="shared" si="35"/>
        <v>0</v>
      </c>
      <c r="AF47" s="145">
        <f t="shared" si="35"/>
        <v>0</v>
      </c>
      <c r="AG47" s="145">
        <f t="shared" si="35"/>
        <v>0</v>
      </c>
      <c r="AH47" s="145">
        <f t="shared" si="35"/>
        <v>0</v>
      </c>
      <c r="AI47" s="145">
        <f t="shared" si="35"/>
        <v>0</v>
      </c>
      <c r="AJ47" s="145">
        <f t="shared" si="35"/>
        <v>0</v>
      </c>
      <c r="AK47" s="145">
        <f t="shared" si="35"/>
        <v>0</v>
      </c>
      <c r="AL47" s="145">
        <f t="shared" si="35"/>
        <v>0</v>
      </c>
    </row>
    <row r="48" spans="1:49" s="157" customFormat="1"/>
    <row r="49" spans="1:49">
      <c r="A49" s="1">
        <v>1</v>
      </c>
      <c r="B49" s="1" t="s">
        <v>167</v>
      </c>
      <c r="C49" s="17"/>
      <c r="D49" s="17">
        <v>0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20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N49" s="12">
        <f>COUNTA(C49:AL49)</f>
        <v>1</v>
      </c>
      <c r="AO49" s="12">
        <f t="shared" ref="AO49:AO61" si="36">SUM(AQ49:AS49)</f>
        <v>1</v>
      </c>
      <c r="AQ49" s="13">
        <f t="shared" ref="AQ49:AQ61" si="37">COUNTIF(C49:AL49,"0")</f>
        <v>1</v>
      </c>
      <c r="AR49" s="21">
        <f t="shared" ref="AR49:AR61" si="38">COUNTIF(C49:AL49,"AUSENTE")</f>
        <v>0</v>
      </c>
      <c r="AS49" s="14">
        <f t="shared" ref="AS49:AS61" si="39">COUNTIF(C49:AL49,"FALTA")</f>
        <v>0</v>
      </c>
      <c r="AU49" s="15">
        <f t="shared" ref="AU49:AU61" si="40">AQ49/AO49</f>
        <v>1</v>
      </c>
      <c r="AV49" s="22">
        <f t="shared" ref="AV49:AV61" si="41">AR49/AO49</f>
        <v>0</v>
      </c>
      <c r="AW49" s="16">
        <f t="shared" ref="AW49:AW61" si="42">AS49/AO49</f>
        <v>0</v>
      </c>
    </row>
    <row r="50" spans="1:49">
      <c r="A50" s="1">
        <v>2</v>
      </c>
      <c r="B50" s="1" t="s">
        <v>168</v>
      </c>
      <c r="C50" s="17"/>
      <c r="D50" s="17">
        <v>0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20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N50" s="12">
        <f>COUNTA(C50:AL50)</f>
        <v>1</v>
      </c>
      <c r="AO50" s="12">
        <f t="shared" si="36"/>
        <v>1</v>
      </c>
      <c r="AQ50" s="13">
        <f t="shared" si="37"/>
        <v>1</v>
      </c>
      <c r="AR50" s="21">
        <f t="shared" si="38"/>
        <v>0</v>
      </c>
      <c r="AS50" s="14">
        <f t="shared" si="39"/>
        <v>0</v>
      </c>
      <c r="AU50" s="15">
        <f t="shared" si="40"/>
        <v>1</v>
      </c>
      <c r="AV50" s="22">
        <f t="shared" si="41"/>
        <v>0</v>
      </c>
      <c r="AW50" s="16">
        <f t="shared" si="42"/>
        <v>0</v>
      </c>
    </row>
    <row r="51" spans="1:49">
      <c r="A51" s="1">
        <v>3</v>
      </c>
      <c r="B51" s="1" t="s">
        <v>169</v>
      </c>
      <c r="C51" s="17"/>
      <c r="D51" s="17"/>
      <c r="E51" s="17"/>
      <c r="F51" s="17"/>
      <c r="G51" s="17">
        <v>0</v>
      </c>
      <c r="H51" s="17"/>
      <c r="I51" s="17"/>
      <c r="J51" s="17"/>
      <c r="K51" s="17"/>
      <c r="L51" s="17"/>
      <c r="M51" s="17"/>
      <c r="N51" s="17"/>
      <c r="O51" s="17"/>
      <c r="P51" s="120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N51" s="12">
        <f t="shared" ref="AN51:AN61" si="43">SUM(AP51:AR51)</f>
        <v>1</v>
      </c>
      <c r="AO51" s="12">
        <f t="shared" si="36"/>
        <v>1</v>
      </c>
      <c r="AQ51" s="13">
        <f t="shared" si="37"/>
        <v>1</v>
      </c>
      <c r="AR51" s="21">
        <f t="shared" si="38"/>
        <v>0</v>
      </c>
      <c r="AS51" s="14">
        <f t="shared" si="39"/>
        <v>0</v>
      </c>
      <c r="AU51" s="15">
        <f t="shared" si="40"/>
        <v>1</v>
      </c>
      <c r="AV51" s="22">
        <f t="shared" si="41"/>
        <v>0</v>
      </c>
      <c r="AW51" s="16">
        <f t="shared" si="42"/>
        <v>0</v>
      </c>
    </row>
    <row r="52" spans="1:49">
      <c r="A52" s="1">
        <v>4</v>
      </c>
      <c r="B52" s="1" t="s">
        <v>170</v>
      </c>
      <c r="C52" s="17"/>
      <c r="D52" s="17"/>
      <c r="E52" s="17"/>
      <c r="F52" s="17"/>
      <c r="G52" s="17">
        <v>0</v>
      </c>
      <c r="H52" s="17"/>
      <c r="I52" s="17"/>
      <c r="J52" s="17"/>
      <c r="K52" s="17"/>
      <c r="L52" s="17"/>
      <c r="M52" s="17"/>
      <c r="N52" s="17"/>
      <c r="O52" s="17"/>
      <c r="P52" s="120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N52" s="12">
        <f t="shared" si="43"/>
        <v>1</v>
      </c>
      <c r="AO52" s="12">
        <f t="shared" si="36"/>
        <v>1</v>
      </c>
      <c r="AQ52" s="13">
        <f t="shared" si="37"/>
        <v>1</v>
      </c>
      <c r="AR52" s="21">
        <f t="shared" si="38"/>
        <v>0</v>
      </c>
      <c r="AS52" s="14">
        <f t="shared" si="39"/>
        <v>0</v>
      </c>
      <c r="AU52" s="15">
        <f t="shared" si="40"/>
        <v>1</v>
      </c>
      <c r="AV52" s="22">
        <f t="shared" si="41"/>
        <v>0</v>
      </c>
      <c r="AW52" s="16">
        <f t="shared" si="42"/>
        <v>0</v>
      </c>
    </row>
    <row r="53" spans="1:49">
      <c r="A53" s="1">
        <v>5</v>
      </c>
      <c r="B53" s="1" t="s">
        <v>171</v>
      </c>
      <c r="C53" s="17"/>
      <c r="D53" s="17"/>
      <c r="E53" s="17"/>
      <c r="F53" s="17"/>
      <c r="G53" s="17"/>
      <c r="H53" s="17"/>
      <c r="I53" s="17"/>
      <c r="J53" s="17"/>
      <c r="K53" s="17">
        <v>0</v>
      </c>
      <c r="L53" s="17"/>
      <c r="M53" s="17"/>
      <c r="N53" s="17"/>
      <c r="O53" s="17"/>
      <c r="P53" s="120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N53" s="12">
        <f t="shared" si="43"/>
        <v>1</v>
      </c>
      <c r="AO53" s="12">
        <f t="shared" si="36"/>
        <v>1</v>
      </c>
      <c r="AQ53" s="13">
        <f t="shared" si="37"/>
        <v>1</v>
      </c>
      <c r="AR53" s="21">
        <f t="shared" si="38"/>
        <v>0</v>
      </c>
      <c r="AS53" s="14">
        <f t="shared" si="39"/>
        <v>0</v>
      </c>
      <c r="AU53" s="15">
        <f t="shared" si="40"/>
        <v>1</v>
      </c>
      <c r="AV53" s="22">
        <f t="shared" si="41"/>
        <v>0</v>
      </c>
      <c r="AW53" s="16">
        <f t="shared" si="42"/>
        <v>0</v>
      </c>
    </row>
    <row r="54" spans="1:49">
      <c r="A54" s="1">
        <v>6</v>
      </c>
      <c r="B54" s="1" t="s">
        <v>172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20">
        <v>0</v>
      </c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N54" s="12">
        <f t="shared" si="43"/>
        <v>1</v>
      </c>
      <c r="AO54" s="12">
        <f t="shared" si="36"/>
        <v>1</v>
      </c>
      <c r="AQ54" s="13">
        <f t="shared" si="37"/>
        <v>1</v>
      </c>
      <c r="AR54" s="21">
        <f t="shared" si="38"/>
        <v>0</v>
      </c>
      <c r="AS54" s="14">
        <f t="shared" si="39"/>
        <v>0</v>
      </c>
      <c r="AU54" s="15">
        <f t="shared" si="40"/>
        <v>1</v>
      </c>
      <c r="AV54" s="22">
        <f t="shared" si="41"/>
        <v>0</v>
      </c>
      <c r="AW54" s="16">
        <f t="shared" si="42"/>
        <v>0</v>
      </c>
    </row>
    <row r="55" spans="1:49">
      <c r="A55" s="1">
        <v>7</v>
      </c>
      <c r="B55" s="1" t="s">
        <v>173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20">
        <v>0</v>
      </c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N55" s="12">
        <f t="shared" si="43"/>
        <v>1</v>
      </c>
      <c r="AO55" s="12">
        <f t="shared" si="36"/>
        <v>1</v>
      </c>
      <c r="AQ55" s="13">
        <f t="shared" si="37"/>
        <v>1</v>
      </c>
      <c r="AR55" s="21">
        <f t="shared" si="38"/>
        <v>0</v>
      </c>
      <c r="AS55" s="14">
        <f t="shared" si="39"/>
        <v>0</v>
      </c>
      <c r="AU55" s="15">
        <f t="shared" si="40"/>
        <v>1</v>
      </c>
      <c r="AV55" s="22">
        <f t="shared" si="41"/>
        <v>0</v>
      </c>
      <c r="AW55" s="16">
        <f t="shared" si="42"/>
        <v>0</v>
      </c>
    </row>
    <row r="56" spans="1:49">
      <c r="A56" s="1">
        <v>8</v>
      </c>
      <c r="B56" s="1" t="s">
        <v>174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20">
        <v>0</v>
      </c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N56" s="12">
        <f t="shared" si="43"/>
        <v>1</v>
      </c>
      <c r="AO56" s="12">
        <f t="shared" si="36"/>
        <v>1</v>
      </c>
      <c r="AQ56" s="13">
        <f t="shared" si="37"/>
        <v>1</v>
      </c>
      <c r="AR56" s="21">
        <f t="shared" si="38"/>
        <v>0</v>
      </c>
      <c r="AS56" s="14">
        <f t="shared" si="39"/>
        <v>0</v>
      </c>
      <c r="AU56" s="15">
        <f t="shared" si="40"/>
        <v>1</v>
      </c>
      <c r="AV56" s="22">
        <f t="shared" si="41"/>
        <v>0</v>
      </c>
      <c r="AW56" s="16">
        <f t="shared" si="42"/>
        <v>0</v>
      </c>
    </row>
    <row r="57" spans="1:49">
      <c r="A57" s="1">
        <v>9</v>
      </c>
      <c r="B57" s="1" t="s">
        <v>175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20">
        <v>0</v>
      </c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N57" s="12">
        <f t="shared" ref="AN57:AN60" si="44">SUM(AP57:AR57)</f>
        <v>1</v>
      </c>
      <c r="AO57" s="12">
        <f t="shared" ref="AO57:AO60" si="45">SUM(AQ57:AS57)</f>
        <v>1</v>
      </c>
      <c r="AQ57" s="13">
        <f t="shared" ref="AQ57:AQ60" si="46">COUNTIF(C57:AL57,"0")</f>
        <v>1</v>
      </c>
      <c r="AR57" s="21">
        <f t="shared" ref="AR57:AR60" si="47">COUNTIF(C57:AL57,"AUSENTE")</f>
        <v>0</v>
      </c>
      <c r="AS57" s="14">
        <f t="shared" ref="AS57:AS60" si="48">COUNTIF(C57:AL57,"FALTA")</f>
        <v>0</v>
      </c>
      <c r="AU57" s="15">
        <f t="shared" ref="AU57:AU60" si="49">AQ57/AO57</f>
        <v>1</v>
      </c>
      <c r="AV57" s="22">
        <f t="shared" ref="AV57:AV60" si="50">AR57/AO57</f>
        <v>0</v>
      </c>
      <c r="AW57" s="16">
        <f t="shared" ref="AW57:AW60" si="51">AS57/AO57</f>
        <v>0</v>
      </c>
    </row>
    <row r="58" spans="1:49">
      <c r="A58" s="1">
        <v>10</v>
      </c>
      <c r="B58" s="1" t="s">
        <v>176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20">
        <v>0</v>
      </c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N58" s="12">
        <f t="shared" si="44"/>
        <v>1</v>
      </c>
      <c r="AO58" s="12">
        <f t="shared" si="45"/>
        <v>1</v>
      </c>
      <c r="AQ58" s="13">
        <f t="shared" si="46"/>
        <v>1</v>
      </c>
      <c r="AR58" s="21">
        <f t="shared" si="47"/>
        <v>0</v>
      </c>
      <c r="AS58" s="14">
        <f t="shared" si="48"/>
        <v>0</v>
      </c>
      <c r="AU58" s="15">
        <f t="shared" si="49"/>
        <v>1</v>
      </c>
      <c r="AV58" s="22">
        <f t="shared" si="50"/>
        <v>0</v>
      </c>
      <c r="AW58" s="16">
        <f t="shared" si="51"/>
        <v>0</v>
      </c>
    </row>
    <row r="59" spans="1:49">
      <c r="A59" s="1">
        <v>11</v>
      </c>
      <c r="B59" s="1" t="s">
        <v>177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20">
        <v>0</v>
      </c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N59" s="12">
        <f t="shared" si="44"/>
        <v>1</v>
      </c>
      <c r="AO59" s="12">
        <f t="shared" si="45"/>
        <v>1</v>
      </c>
      <c r="AQ59" s="13">
        <f t="shared" si="46"/>
        <v>1</v>
      </c>
      <c r="AR59" s="21">
        <f t="shared" si="47"/>
        <v>0</v>
      </c>
      <c r="AS59" s="14">
        <f t="shared" si="48"/>
        <v>0</v>
      </c>
      <c r="AU59" s="15">
        <f t="shared" si="49"/>
        <v>1</v>
      </c>
      <c r="AV59" s="22">
        <f t="shared" si="50"/>
        <v>0</v>
      </c>
      <c r="AW59" s="16">
        <f t="shared" si="51"/>
        <v>0</v>
      </c>
    </row>
    <row r="60" spans="1:49">
      <c r="A60" s="1">
        <v>12</v>
      </c>
      <c r="B60" s="1" t="s">
        <v>178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20">
        <v>0</v>
      </c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N60" s="12">
        <f t="shared" si="44"/>
        <v>1</v>
      </c>
      <c r="AO60" s="12">
        <f t="shared" si="45"/>
        <v>1</v>
      </c>
      <c r="AQ60" s="13">
        <f t="shared" si="46"/>
        <v>1</v>
      </c>
      <c r="AR60" s="21">
        <f t="shared" si="47"/>
        <v>0</v>
      </c>
      <c r="AS60" s="14">
        <f t="shared" si="48"/>
        <v>0</v>
      </c>
      <c r="AU60" s="15">
        <f t="shared" si="49"/>
        <v>1</v>
      </c>
      <c r="AV60" s="22">
        <f t="shared" si="50"/>
        <v>0</v>
      </c>
      <c r="AW60" s="16">
        <f t="shared" si="51"/>
        <v>0</v>
      </c>
    </row>
    <row r="61" spans="1:49">
      <c r="A61" s="1">
        <v>13</v>
      </c>
      <c r="B61" s="1" t="s">
        <v>179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20">
        <v>0</v>
      </c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N61" s="12">
        <f t="shared" si="43"/>
        <v>1</v>
      </c>
      <c r="AO61" s="12">
        <f t="shared" si="36"/>
        <v>1</v>
      </c>
      <c r="AQ61" s="13">
        <f t="shared" si="37"/>
        <v>1</v>
      </c>
      <c r="AR61" s="21">
        <f t="shared" si="38"/>
        <v>0</v>
      </c>
      <c r="AS61" s="14">
        <f t="shared" si="39"/>
        <v>0</v>
      </c>
      <c r="AU61" s="15">
        <f t="shared" si="40"/>
        <v>1</v>
      </c>
      <c r="AV61" s="22">
        <f t="shared" si="41"/>
        <v>0</v>
      </c>
      <c r="AW61" s="16">
        <f t="shared" si="42"/>
        <v>0</v>
      </c>
    </row>
    <row r="62" spans="1:49">
      <c r="AU62" s="86"/>
      <c r="AV62" s="86"/>
      <c r="AW62" s="86"/>
    </row>
    <row r="63" spans="1:49">
      <c r="B63" s="145" t="s">
        <v>180</v>
      </c>
      <c r="C63" s="145">
        <f t="shared" ref="C63:AL63" si="52">COUNTA(C49:C61)</f>
        <v>0</v>
      </c>
      <c r="D63" s="145">
        <f t="shared" si="52"/>
        <v>2</v>
      </c>
      <c r="E63" s="145">
        <f t="shared" si="52"/>
        <v>0</v>
      </c>
      <c r="F63" s="145">
        <f t="shared" si="52"/>
        <v>0</v>
      </c>
      <c r="G63" s="145">
        <f t="shared" si="52"/>
        <v>2</v>
      </c>
      <c r="H63" s="145">
        <f t="shared" si="52"/>
        <v>0</v>
      </c>
      <c r="I63" s="145">
        <f t="shared" si="52"/>
        <v>0</v>
      </c>
      <c r="J63" s="145">
        <f t="shared" si="52"/>
        <v>0</v>
      </c>
      <c r="K63" s="145">
        <f t="shared" si="52"/>
        <v>1</v>
      </c>
      <c r="L63" s="145">
        <f t="shared" si="52"/>
        <v>0</v>
      </c>
      <c r="M63" s="145">
        <f t="shared" si="52"/>
        <v>0</v>
      </c>
      <c r="N63" s="145">
        <f t="shared" si="52"/>
        <v>0</v>
      </c>
      <c r="O63" s="145">
        <f t="shared" si="52"/>
        <v>0</v>
      </c>
      <c r="P63" s="145">
        <f t="shared" si="52"/>
        <v>8</v>
      </c>
      <c r="Q63" s="145">
        <f t="shared" si="52"/>
        <v>0</v>
      </c>
      <c r="R63" s="145">
        <f>COUNTA(R49:R61)</f>
        <v>0</v>
      </c>
      <c r="S63" s="145">
        <f t="shared" si="52"/>
        <v>0</v>
      </c>
      <c r="T63" s="145">
        <f t="shared" si="52"/>
        <v>0</v>
      </c>
      <c r="U63" s="145">
        <f t="shared" si="52"/>
        <v>0</v>
      </c>
      <c r="V63" s="145">
        <f t="shared" si="52"/>
        <v>0</v>
      </c>
      <c r="W63" s="145">
        <f t="shared" si="52"/>
        <v>0</v>
      </c>
      <c r="X63" s="145">
        <f t="shared" si="52"/>
        <v>0</v>
      </c>
      <c r="Y63" s="145">
        <f t="shared" si="52"/>
        <v>0</v>
      </c>
      <c r="Z63" s="145">
        <f t="shared" si="52"/>
        <v>0</v>
      </c>
      <c r="AA63" s="145">
        <f t="shared" si="52"/>
        <v>0</v>
      </c>
      <c r="AB63" s="145">
        <f t="shared" si="52"/>
        <v>0</v>
      </c>
      <c r="AC63" s="145">
        <f t="shared" si="52"/>
        <v>0</v>
      </c>
      <c r="AD63" s="145">
        <f t="shared" si="52"/>
        <v>0</v>
      </c>
      <c r="AE63" s="145">
        <f t="shared" si="52"/>
        <v>0</v>
      </c>
      <c r="AF63" s="145">
        <f t="shared" si="52"/>
        <v>0</v>
      </c>
      <c r="AG63" s="145">
        <f t="shared" si="52"/>
        <v>0</v>
      </c>
      <c r="AH63" s="145">
        <f t="shared" si="52"/>
        <v>0</v>
      </c>
      <c r="AI63" s="145">
        <f t="shared" si="52"/>
        <v>0</v>
      </c>
      <c r="AJ63" s="145">
        <f t="shared" si="52"/>
        <v>0</v>
      </c>
      <c r="AK63" s="145">
        <f t="shared" si="52"/>
        <v>0</v>
      </c>
      <c r="AL63" s="145">
        <f t="shared" si="52"/>
        <v>0</v>
      </c>
    </row>
    <row r="64" spans="1:49">
      <c r="B64" s="145" t="s">
        <v>151</v>
      </c>
      <c r="C64" s="145">
        <f t="shared" ref="C64:AL64" si="53">COUNTIF(C49:C61,"0")</f>
        <v>0</v>
      </c>
      <c r="D64" s="145">
        <f t="shared" si="53"/>
        <v>2</v>
      </c>
      <c r="E64" s="145">
        <f t="shared" si="53"/>
        <v>0</v>
      </c>
      <c r="F64" s="145">
        <f t="shared" si="53"/>
        <v>0</v>
      </c>
      <c r="G64" s="145">
        <f t="shared" si="53"/>
        <v>2</v>
      </c>
      <c r="H64" s="145">
        <f t="shared" si="53"/>
        <v>0</v>
      </c>
      <c r="I64" s="145">
        <f t="shared" si="53"/>
        <v>0</v>
      </c>
      <c r="J64" s="145">
        <f t="shared" si="53"/>
        <v>0</v>
      </c>
      <c r="K64" s="145">
        <f t="shared" si="53"/>
        <v>1</v>
      </c>
      <c r="L64" s="145">
        <f t="shared" si="53"/>
        <v>0</v>
      </c>
      <c r="M64" s="145">
        <f t="shared" si="53"/>
        <v>0</v>
      </c>
      <c r="N64" s="145">
        <f t="shared" si="53"/>
        <v>0</v>
      </c>
      <c r="O64" s="145">
        <f t="shared" si="53"/>
        <v>0</v>
      </c>
      <c r="P64" s="145">
        <f t="shared" si="53"/>
        <v>8</v>
      </c>
      <c r="Q64" s="145">
        <f t="shared" si="53"/>
        <v>0</v>
      </c>
      <c r="R64" s="145">
        <f t="shared" si="53"/>
        <v>0</v>
      </c>
      <c r="S64" s="145">
        <f t="shared" si="53"/>
        <v>0</v>
      </c>
      <c r="T64" s="145">
        <f t="shared" si="53"/>
        <v>0</v>
      </c>
      <c r="U64" s="145">
        <f t="shared" si="53"/>
        <v>0</v>
      </c>
      <c r="V64" s="145">
        <f t="shared" si="53"/>
        <v>0</v>
      </c>
      <c r="W64" s="145">
        <f t="shared" si="53"/>
        <v>0</v>
      </c>
      <c r="X64" s="145">
        <f t="shared" si="53"/>
        <v>0</v>
      </c>
      <c r="Y64" s="145">
        <f t="shared" si="53"/>
        <v>0</v>
      </c>
      <c r="Z64" s="145">
        <f t="shared" si="53"/>
        <v>0</v>
      </c>
      <c r="AA64" s="145">
        <f t="shared" si="53"/>
        <v>0</v>
      </c>
      <c r="AB64" s="145">
        <f t="shared" si="53"/>
        <v>0</v>
      </c>
      <c r="AC64" s="145">
        <f t="shared" si="53"/>
        <v>0</v>
      </c>
      <c r="AD64" s="145">
        <f t="shared" si="53"/>
        <v>0</v>
      </c>
      <c r="AE64" s="145">
        <f t="shared" si="53"/>
        <v>0</v>
      </c>
      <c r="AF64" s="145">
        <f t="shared" si="53"/>
        <v>0</v>
      </c>
      <c r="AG64" s="145">
        <f t="shared" si="53"/>
        <v>0</v>
      </c>
      <c r="AH64" s="145">
        <f t="shared" si="53"/>
        <v>0</v>
      </c>
      <c r="AI64" s="145">
        <f t="shared" si="53"/>
        <v>0</v>
      </c>
      <c r="AJ64" s="145">
        <f t="shared" si="53"/>
        <v>0</v>
      </c>
      <c r="AK64" s="145">
        <f t="shared" si="53"/>
        <v>0</v>
      </c>
      <c r="AL64" s="145">
        <f t="shared" si="53"/>
        <v>0</v>
      </c>
    </row>
    <row r="65" spans="1:38" s="89" customFormat="1" ht="21">
      <c r="A65" s="88"/>
      <c r="B65" s="145" t="s">
        <v>181</v>
      </c>
      <c r="C65" s="109">
        <f t="shared" ref="C65:AL65" si="54">C29+C46</f>
        <v>24</v>
      </c>
      <c r="D65" s="109">
        <f t="shared" si="54"/>
        <v>26</v>
      </c>
      <c r="E65" s="109">
        <f t="shared" si="54"/>
        <v>25</v>
      </c>
      <c r="F65" s="109">
        <f t="shared" si="54"/>
        <v>25</v>
      </c>
      <c r="G65" s="109">
        <f t="shared" si="54"/>
        <v>28</v>
      </c>
      <c r="H65" s="109">
        <f t="shared" si="54"/>
        <v>23</v>
      </c>
      <c r="I65" s="109">
        <f t="shared" si="54"/>
        <v>23</v>
      </c>
      <c r="J65" s="109">
        <f t="shared" si="54"/>
        <v>23</v>
      </c>
      <c r="K65" s="109">
        <f t="shared" si="54"/>
        <v>26</v>
      </c>
      <c r="L65" s="109">
        <f t="shared" si="54"/>
        <v>26</v>
      </c>
      <c r="M65" s="109">
        <f t="shared" si="54"/>
        <v>28</v>
      </c>
      <c r="N65" s="109">
        <f t="shared" si="54"/>
        <v>28</v>
      </c>
      <c r="O65" s="109">
        <f t="shared" si="54"/>
        <v>28</v>
      </c>
      <c r="P65" s="121">
        <f t="shared" si="54"/>
        <v>30</v>
      </c>
      <c r="Q65" s="109">
        <f t="shared" si="54"/>
        <v>27</v>
      </c>
      <c r="R65" s="109">
        <f t="shared" si="54"/>
        <v>27</v>
      </c>
      <c r="S65" s="109">
        <f t="shared" si="54"/>
        <v>27</v>
      </c>
      <c r="T65" s="109">
        <f t="shared" si="54"/>
        <v>26</v>
      </c>
      <c r="U65" s="109">
        <f t="shared" si="54"/>
        <v>26</v>
      </c>
      <c r="V65" s="109">
        <f t="shared" si="54"/>
        <v>26</v>
      </c>
      <c r="W65" s="109">
        <f t="shared" si="54"/>
        <v>0</v>
      </c>
      <c r="X65" s="109">
        <f t="shared" si="54"/>
        <v>0</v>
      </c>
      <c r="Y65" s="109">
        <f t="shared" si="54"/>
        <v>0</v>
      </c>
      <c r="Z65" s="109">
        <f t="shared" si="54"/>
        <v>0</v>
      </c>
      <c r="AA65" s="109">
        <f t="shared" si="54"/>
        <v>0</v>
      </c>
      <c r="AB65" s="109">
        <f t="shared" si="54"/>
        <v>0</v>
      </c>
      <c r="AC65" s="109">
        <f t="shared" si="54"/>
        <v>0</v>
      </c>
      <c r="AD65" s="109">
        <f t="shared" si="54"/>
        <v>0</v>
      </c>
      <c r="AE65" s="109">
        <f t="shared" si="54"/>
        <v>0</v>
      </c>
      <c r="AF65" s="109">
        <f t="shared" si="54"/>
        <v>0</v>
      </c>
      <c r="AG65" s="109">
        <f t="shared" si="54"/>
        <v>0</v>
      </c>
      <c r="AH65" s="109">
        <f t="shared" si="54"/>
        <v>0</v>
      </c>
      <c r="AI65" s="109">
        <f t="shared" si="54"/>
        <v>0</v>
      </c>
      <c r="AJ65" s="109">
        <f t="shared" si="54"/>
        <v>0</v>
      </c>
      <c r="AK65" s="109">
        <f t="shared" si="54"/>
        <v>0</v>
      </c>
      <c r="AL65" s="109">
        <f t="shared" si="54"/>
        <v>0</v>
      </c>
    </row>
    <row r="66" spans="1:38" s="89" customFormat="1" ht="21">
      <c r="A66" s="88"/>
      <c r="B66" s="145" t="s">
        <v>182</v>
      </c>
      <c r="C66" s="109">
        <f t="shared" ref="C66:AL66" si="55">C30+C47+C64</f>
        <v>12</v>
      </c>
      <c r="D66" s="109">
        <f t="shared" si="55"/>
        <v>15</v>
      </c>
      <c r="E66" s="109">
        <f t="shared" si="55"/>
        <v>0</v>
      </c>
      <c r="F66" s="109">
        <f t="shared" si="55"/>
        <v>0</v>
      </c>
      <c r="G66" s="109">
        <f t="shared" si="55"/>
        <v>17</v>
      </c>
      <c r="H66" s="109">
        <f t="shared" si="55"/>
        <v>13</v>
      </c>
      <c r="I66" s="109">
        <f t="shared" si="55"/>
        <v>0</v>
      </c>
      <c r="J66" s="109">
        <f t="shared" si="55"/>
        <v>0</v>
      </c>
      <c r="K66" s="109">
        <f t="shared" si="55"/>
        <v>16</v>
      </c>
      <c r="L66" s="109">
        <f t="shared" si="55"/>
        <v>0</v>
      </c>
      <c r="M66" s="109">
        <f t="shared" si="55"/>
        <v>18</v>
      </c>
      <c r="N66" s="109">
        <f t="shared" si="55"/>
        <v>15</v>
      </c>
      <c r="O66" s="109">
        <f t="shared" si="55"/>
        <v>0</v>
      </c>
      <c r="P66" s="121">
        <f t="shared" si="55"/>
        <v>31</v>
      </c>
      <c r="Q66" s="109">
        <f t="shared" si="55"/>
        <v>0</v>
      </c>
      <c r="R66" s="109">
        <f t="shared" si="55"/>
        <v>18</v>
      </c>
      <c r="S66" s="109">
        <f t="shared" si="55"/>
        <v>18</v>
      </c>
      <c r="T66" s="109">
        <f t="shared" si="55"/>
        <v>17</v>
      </c>
      <c r="U66" s="109">
        <f t="shared" si="55"/>
        <v>0</v>
      </c>
      <c r="V66" s="109">
        <f t="shared" si="55"/>
        <v>17</v>
      </c>
      <c r="W66" s="109">
        <f t="shared" si="55"/>
        <v>0</v>
      </c>
      <c r="X66" s="109">
        <f t="shared" si="55"/>
        <v>0</v>
      </c>
      <c r="Y66" s="109">
        <f t="shared" si="55"/>
        <v>0</v>
      </c>
      <c r="Z66" s="109">
        <f t="shared" si="55"/>
        <v>0</v>
      </c>
      <c r="AA66" s="109">
        <f t="shared" si="55"/>
        <v>0</v>
      </c>
      <c r="AB66" s="109">
        <f t="shared" si="55"/>
        <v>0</v>
      </c>
      <c r="AC66" s="109">
        <f t="shared" si="55"/>
        <v>0</v>
      </c>
      <c r="AD66" s="109">
        <f t="shared" si="55"/>
        <v>0</v>
      </c>
      <c r="AE66" s="109">
        <f t="shared" si="55"/>
        <v>0</v>
      </c>
      <c r="AF66" s="109">
        <f t="shared" si="55"/>
        <v>0</v>
      </c>
      <c r="AG66" s="109">
        <f t="shared" si="55"/>
        <v>0</v>
      </c>
      <c r="AH66" s="109">
        <f t="shared" si="55"/>
        <v>0</v>
      </c>
      <c r="AI66" s="109">
        <f t="shared" si="55"/>
        <v>0</v>
      </c>
      <c r="AJ66" s="109">
        <f t="shared" si="55"/>
        <v>0</v>
      </c>
      <c r="AK66" s="109">
        <f t="shared" si="55"/>
        <v>0</v>
      </c>
      <c r="AL66" s="109">
        <f t="shared" si="55"/>
        <v>0</v>
      </c>
    </row>
    <row r="68" spans="1:38">
      <c r="B68" s="158" t="s">
        <v>183</v>
      </c>
      <c r="C68" s="146" t="s">
        <v>119</v>
      </c>
      <c r="D68" s="145" t="s">
        <v>116</v>
      </c>
      <c r="E68" s="145"/>
      <c r="F68" s="145"/>
      <c r="G68" s="146" t="s">
        <v>119</v>
      </c>
      <c r="H68" s="145" t="s">
        <v>116</v>
      </c>
      <c r="I68" s="145"/>
      <c r="J68" s="145"/>
      <c r="K68" s="146" t="s">
        <v>119</v>
      </c>
      <c r="L68" s="145"/>
      <c r="M68" s="146" t="s">
        <v>119</v>
      </c>
      <c r="N68" s="145" t="s">
        <v>131</v>
      </c>
      <c r="O68" s="145"/>
      <c r="P68" s="146" t="s">
        <v>119</v>
      </c>
      <c r="Q68" s="145"/>
      <c r="R68" s="146" t="s">
        <v>119</v>
      </c>
      <c r="S68" s="146" t="s">
        <v>119</v>
      </c>
      <c r="T68" s="146" t="s">
        <v>119</v>
      </c>
      <c r="U68" s="145"/>
      <c r="V68" s="145" t="s">
        <v>111</v>
      </c>
      <c r="W68" s="145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  <c r="AK68" s="145"/>
      <c r="AL68" s="145"/>
    </row>
    <row r="69" spans="1:38">
      <c r="B69" s="158"/>
      <c r="C69" s="145" t="s">
        <v>116</v>
      </c>
      <c r="D69" s="145" t="s">
        <v>131</v>
      </c>
      <c r="E69" s="145"/>
      <c r="F69" s="145"/>
      <c r="G69" s="145" t="s">
        <v>116</v>
      </c>
      <c r="H69" s="145" t="s">
        <v>131</v>
      </c>
      <c r="I69" s="145"/>
      <c r="J69" s="145"/>
      <c r="K69" s="145" t="s">
        <v>116</v>
      </c>
      <c r="L69" s="145"/>
      <c r="M69" s="145" t="s">
        <v>116</v>
      </c>
      <c r="N69" s="145"/>
      <c r="O69" s="145"/>
      <c r="P69" s="108" t="s">
        <v>131</v>
      </c>
      <c r="Q69" s="145"/>
      <c r="R69" s="108" t="s">
        <v>116</v>
      </c>
      <c r="S69" s="145" t="s">
        <v>116</v>
      </c>
      <c r="T69" s="145" t="s">
        <v>116</v>
      </c>
      <c r="U69" s="145"/>
      <c r="V69" s="145" t="s">
        <v>116</v>
      </c>
      <c r="W69" s="145"/>
      <c r="X69" s="145"/>
      <c r="Y69" s="145"/>
      <c r="Z69" s="145"/>
      <c r="AA69" s="145"/>
      <c r="AB69" s="145"/>
      <c r="AC69" s="145"/>
      <c r="AD69" s="145"/>
      <c r="AE69" s="145"/>
      <c r="AF69" s="145"/>
      <c r="AG69" s="145"/>
      <c r="AH69" s="145"/>
      <c r="AI69" s="145"/>
      <c r="AJ69" s="145"/>
      <c r="AK69" s="145"/>
      <c r="AL69" s="145"/>
    </row>
    <row r="70" spans="1:38">
      <c r="B70" s="158"/>
      <c r="C70" s="145" t="s">
        <v>131</v>
      </c>
      <c r="D70" s="145" t="s">
        <v>130</v>
      </c>
      <c r="E70" s="145"/>
      <c r="F70" s="145"/>
      <c r="G70" s="145" t="s">
        <v>131</v>
      </c>
      <c r="H70" s="145"/>
      <c r="I70" s="145"/>
      <c r="J70" s="145"/>
      <c r="K70" s="145" t="s">
        <v>131</v>
      </c>
      <c r="L70" s="145"/>
      <c r="M70" s="145" t="s">
        <v>131</v>
      </c>
      <c r="N70" s="145"/>
      <c r="O70" s="145"/>
      <c r="P70" s="108" t="s">
        <v>130</v>
      </c>
      <c r="Q70" s="145"/>
      <c r="R70" s="108" t="s">
        <v>130</v>
      </c>
      <c r="S70" s="145" t="s">
        <v>131</v>
      </c>
      <c r="T70" s="145" t="s">
        <v>131</v>
      </c>
      <c r="U70" s="145"/>
      <c r="V70" s="145" t="s">
        <v>112</v>
      </c>
      <c r="W70" s="145"/>
      <c r="X70" s="145"/>
      <c r="Y70" s="145"/>
      <c r="Z70" s="145"/>
      <c r="AA70" s="145"/>
      <c r="AB70" s="145"/>
      <c r="AC70" s="145"/>
      <c r="AD70" s="145"/>
      <c r="AE70" s="145"/>
      <c r="AF70" s="145"/>
      <c r="AG70" s="145"/>
      <c r="AH70" s="145"/>
      <c r="AI70" s="145"/>
      <c r="AJ70" s="145"/>
      <c r="AK70" s="145"/>
      <c r="AL70" s="145"/>
    </row>
    <row r="71" spans="1:38">
      <c r="B71" s="158"/>
      <c r="C71" s="145" t="s">
        <v>130</v>
      </c>
      <c r="D71" s="145" t="s">
        <v>184</v>
      </c>
      <c r="E71" s="145"/>
      <c r="F71" s="145"/>
      <c r="G71" s="145" t="s">
        <v>130</v>
      </c>
      <c r="H71" s="145"/>
      <c r="I71" s="145"/>
      <c r="J71" s="145"/>
      <c r="K71" s="145" t="s">
        <v>171</v>
      </c>
      <c r="L71" s="145"/>
      <c r="M71" s="145" t="s">
        <v>184</v>
      </c>
      <c r="N71" s="145"/>
      <c r="O71" s="145"/>
      <c r="P71" s="108" t="s">
        <v>179</v>
      </c>
      <c r="Q71" s="145"/>
      <c r="R71" s="145"/>
      <c r="S71" s="145" t="s">
        <v>130</v>
      </c>
      <c r="T71" s="145" t="s">
        <v>130</v>
      </c>
      <c r="U71" s="145"/>
      <c r="V71" s="145" t="s">
        <v>130</v>
      </c>
      <c r="W71" s="145"/>
      <c r="X71" s="145"/>
      <c r="Y71" s="145"/>
      <c r="Z71" s="145"/>
      <c r="AA71" s="145"/>
      <c r="AB71" s="145"/>
      <c r="AC71" s="145"/>
      <c r="AD71" s="145"/>
      <c r="AE71" s="145"/>
      <c r="AF71" s="145"/>
      <c r="AG71" s="145"/>
      <c r="AH71" s="145"/>
      <c r="AI71" s="145"/>
      <c r="AJ71" s="145"/>
      <c r="AK71" s="145"/>
      <c r="AL71" s="145"/>
    </row>
    <row r="72" spans="1:38">
      <c r="B72" s="158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08"/>
      <c r="Q72" s="145"/>
      <c r="R72" s="145"/>
      <c r="S72" s="145" t="s">
        <v>185</v>
      </c>
      <c r="T72" s="145" t="s">
        <v>122</v>
      </c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</row>
    <row r="73" spans="1:38" s="89" customFormat="1" ht="21">
      <c r="A73" s="88"/>
      <c r="B73" s="145" t="s">
        <v>182</v>
      </c>
      <c r="C73" s="109">
        <f t="shared" ref="C73:J73" si="56">COUNTA(C68:C72)</f>
        <v>4</v>
      </c>
      <c r="D73" s="109">
        <f t="shared" si="56"/>
        <v>4</v>
      </c>
      <c r="E73" s="109">
        <f t="shared" si="56"/>
        <v>0</v>
      </c>
      <c r="F73" s="109">
        <f t="shared" si="56"/>
        <v>0</v>
      </c>
      <c r="G73" s="109">
        <f t="shared" si="56"/>
        <v>4</v>
      </c>
      <c r="H73" s="109">
        <f t="shared" si="56"/>
        <v>2</v>
      </c>
      <c r="I73" s="109">
        <f t="shared" si="56"/>
        <v>0</v>
      </c>
      <c r="J73" s="109">
        <f t="shared" si="56"/>
        <v>0</v>
      </c>
      <c r="K73" s="109">
        <f>COUNTA(K68:K71)</f>
        <v>4</v>
      </c>
      <c r="L73" s="109">
        <f>COUNTA(L68:L72)</f>
        <v>0</v>
      </c>
      <c r="M73" s="109">
        <f>COUNTA(M68:M72)</f>
        <v>4</v>
      </c>
      <c r="N73" s="109">
        <f>COUNTA(N68:N72)</f>
        <v>1</v>
      </c>
      <c r="O73" s="109">
        <f>COUNTA(O68:O72)</f>
        <v>0</v>
      </c>
      <c r="P73" s="121">
        <f>COUNTA(P68:P72)</f>
        <v>4</v>
      </c>
      <c r="Q73" s="109">
        <f t="shared" ref="Q73:AL73" si="57">COUNTA(Q68:Q72)</f>
        <v>0</v>
      </c>
      <c r="R73" s="109">
        <f>COUNTA(R68:R72)</f>
        <v>3</v>
      </c>
      <c r="S73" s="109">
        <f t="shared" si="57"/>
        <v>5</v>
      </c>
      <c r="T73" s="109">
        <f t="shared" si="57"/>
        <v>5</v>
      </c>
      <c r="U73" s="109">
        <f t="shared" si="57"/>
        <v>0</v>
      </c>
      <c r="V73" s="109">
        <f t="shared" si="57"/>
        <v>4</v>
      </c>
      <c r="W73" s="109">
        <f t="shared" si="57"/>
        <v>0</v>
      </c>
      <c r="X73" s="109">
        <f t="shared" si="57"/>
        <v>0</v>
      </c>
      <c r="Y73" s="109">
        <f t="shared" si="57"/>
        <v>0</v>
      </c>
      <c r="Z73" s="109">
        <f t="shared" si="57"/>
        <v>0</v>
      </c>
      <c r="AA73" s="109">
        <f t="shared" si="57"/>
        <v>0</v>
      </c>
      <c r="AB73" s="109">
        <f t="shared" si="57"/>
        <v>0</v>
      </c>
      <c r="AC73" s="109">
        <f t="shared" si="57"/>
        <v>0</v>
      </c>
      <c r="AD73" s="109">
        <f t="shared" si="57"/>
        <v>0</v>
      </c>
      <c r="AE73" s="109">
        <f t="shared" si="57"/>
        <v>0</v>
      </c>
      <c r="AF73" s="109">
        <f t="shared" si="57"/>
        <v>0</v>
      </c>
      <c r="AG73" s="109">
        <f t="shared" si="57"/>
        <v>0</v>
      </c>
      <c r="AH73" s="109">
        <f t="shared" si="57"/>
        <v>0</v>
      </c>
      <c r="AI73" s="109">
        <f t="shared" si="57"/>
        <v>0</v>
      </c>
      <c r="AJ73" s="109">
        <f t="shared" si="57"/>
        <v>0</v>
      </c>
      <c r="AK73" s="109">
        <f t="shared" si="57"/>
        <v>0</v>
      </c>
      <c r="AL73" s="109">
        <f t="shared" si="57"/>
        <v>0</v>
      </c>
    </row>
    <row r="75" spans="1:38">
      <c r="B75" s="159" t="s">
        <v>186</v>
      </c>
      <c r="C75" s="145"/>
      <c r="D75" s="145" t="s">
        <v>166</v>
      </c>
      <c r="E75" s="145"/>
      <c r="F75" s="145"/>
      <c r="G75" s="145"/>
      <c r="H75" s="145" t="s">
        <v>127</v>
      </c>
      <c r="I75" s="145"/>
      <c r="J75" s="145"/>
      <c r="K75" s="145" t="s">
        <v>184</v>
      </c>
      <c r="L75" s="145"/>
      <c r="M75" s="145" t="s">
        <v>164</v>
      </c>
      <c r="N75" s="145" t="s">
        <v>127</v>
      </c>
      <c r="O75" s="145"/>
      <c r="P75" s="108" t="s">
        <v>156</v>
      </c>
      <c r="Q75" s="145"/>
      <c r="R75" s="145"/>
      <c r="S75" s="145" t="s">
        <v>112</v>
      </c>
      <c r="T75" s="145" t="s">
        <v>127</v>
      </c>
      <c r="U75" s="145"/>
      <c r="V75" s="145"/>
      <c r="W75" s="145"/>
      <c r="X75" s="145"/>
      <c r="Y75" s="145"/>
      <c r="Z75" s="145"/>
      <c r="AA75" s="145"/>
      <c r="AB75" s="145"/>
      <c r="AC75" s="145"/>
      <c r="AD75" s="145"/>
      <c r="AE75" s="145"/>
      <c r="AF75" s="145"/>
      <c r="AG75" s="145"/>
      <c r="AH75" s="145"/>
      <c r="AI75" s="145"/>
      <c r="AJ75" s="145"/>
      <c r="AK75" s="145"/>
      <c r="AL75" s="145"/>
    </row>
    <row r="76" spans="1:38">
      <c r="B76" s="159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 t="s">
        <v>165</v>
      </c>
      <c r="O76" s="145"/>
      <c r="P76" s="108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5"/>
      <c r="AL76" s="145"/>
    </row>
    <row r="77" spans="1:38">
      <c r="B77" s="158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08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</row>
    <row r="78" spans="1:38" s="89" customFormat="1" ht="21">
      <c r="A78" s="88"/>
      <c r="B78" s="145" t="s">
        <v>182</v>
      </c>
      <c r="C78" s="109">
        <f t="shared" ref="C78:AL78" si="58">COUNTA(C75:C77)</f>
        <v>0</v>
      </c>
      <c r="D78" s="109">
        <f t="shared" si="58"/>
        <v>1</v>
      </c>
      <c r="E78" s="109">
        <f t="shared" si="58"/>
        <v>0</v>
      </c>
      <c r="F78" s="109">
        <f t="shared" si="58"/>
        <v>0</v>
      </c>
      <c r="G78" s="109">
        <f t="shared" si="58"/>
        <v>0</v>
      </c>
      <c r="H78" s="109">
        <f t="shared" si="58"/>
        <v>1</v>
      </c>
      <c r="I78" s="109">
        <f t="shared" si="58"/>
        <v>0</v>
      </c>
      <c r="J78" s="109">
        <f t="shared" si="58"/>
        <v>0</v>
      </c>
      <c r="K78" s="109">
        <f t="shared" si="58"/>
        <v>1</v>
      </c>
      <c r="L78" s="109">
        <f t="shared" si="58"/>
        <v>0</v>
      </c>
      <c r="M78" s="109">
        <f t="shared" si="58"/>
        <v>1</v>
      </c>
      <c r="N78" s="109">
        <f t="shared" si="58"/>
        <v>2</v>
      </c>
      <c r="O78" s="109">
        <f t="shared" si="58"/>
        <v>0</v>
      </c>
      <c r="P78" s="121">
        <f t="shared" si="58"/>
        <v>1</v>
      </c>
      <c r="Q78" s="109">
        <f t="shared" si="58"/>
        <v>0</v>
      </c>
      <c r="R78" s="109">
        <f t="shared" si="58"/>
        <v>0</v>
      </c>
      <c r="S78" s="109">
        <f t="shared" si="58"/>
        <v>1</v>
      </c>
      <c r="T78" s="109">
        <f t="shared" si="58"/>
        <v>1</v>
      </c>
      <c r="U78" s="109">
        <f t="shared" si="58"/>
        <v>0</v>
      </c>
      <c r="V78" s="109">
        <f t="shared" si="58"/>
        <v>0</v>
      </c>
      <c r="W78" s="109">
        <f t="shared" si="58"/>
        <v>0</v>
      </c>
      <c r="X78" s="109">
        <f t="shared" si="58"/>
        <v>0</v>
      </c>
      <c r="Y78" s="109">
        <f t="shared" si="58"/>
        <v>0</v>
      </c>
      <c r="Z78" s="109">
        <f t="shared" si="58"/>
        <v>0</v>
      </c>
      <c r="AA78" s="109">
        <f t="shared" si="58"/>
        <v>0</v>
      </c>
      <c r="AB78" s="109">
        <f t="shared" si="58"/>
        <v>0</v>
      </c>
      <c r="AC78" s="109">
        <f t="shared" si="58"/>
        <v>0</v>
      </c>
      <c r="AD78" s="109">
        <f t="shared" si="58"/>
        <v>0</v>
      </c>
      <c r="AE78" s="109">
        <f t="shared" si="58"/>
        <v>0</v>
      </c>
      <c r="AF78" s="109">
        <f t="shared" si="58"/>
        <v>0</v>
      </c>
      <c r="AG78" s="109">
        <f t="shared" si="58"/>
        <v>0</v>
      </c>
      <c r="AH78" s="109">
        <f t="shared" si="58"/>
        <v>0</v>
      </c>
      <c r="AI78" s="109">
        <f t="shared" si="58"/>
        <v>0</v>
      </c>
      <c r="AJ78" s="109">
        <f t="shared" si="58"/>
        <v>0</v>
      </c>
      <c r="AK78" s="109">
        <f t="shared" si="58"/>
        <v>0</v>
      </c>
      <c r="AL78" s="109">
        <f t="shared" si="58"/>
        <v>0</v>
      </c>
    </row>
  </sheetData>
  <sortState xmlns:xlrd2="http://schemas.microsoft.com/office/spreadsheetml/2017/richdata2" ref="A2:AW27">
    <sortCondition ref="A27"/>
  </sortState>
  <mergeCells count="4">
    <mergeCell ref="A31:XFD31"/>
    <mergeCell ref="A48:XFD48"/>
    <mergeCell ref="B68:B72"/>
    <mergeCell ref="B75:B77"/>
  </mergeCells>
  <conditionalFormatting sqref="A31 A32:XFD44 A49:XFD61 A63:AL67 AM63:XFD78 A68:C68 H68:K70 M68:R70 D68:G71 S68:S71 T68:AL72 A69:A72 C69:C72 I71:R71 E72:J72 L72:S72 A73:AL76 A77 C77:AL77 A78:AL78 A79:XFD1048576 A1:XFD28">
    <cfRule type="containsText" dxfId="20" priority="38" operator="containsText" text="FALTA - 0">
      <formula>NOT(ISERROR(SEARCH("FALTA - 0",A1)))</formula>
    </cfRule>
    <cfRule type="containsText" dxfId="18" priority="40" operator="containsText" text="FALTA">
      <formula>NOT(ISERROR(SEARCH("FALTA",A1)))</formula>
    </cfRule>
    <cfRule type="containsText" dxfId="17" priority="41" operator="containsText" text="AUSENTE">
      <formula>NOT(ISERROR(SEARCH("AUSENTE",A1)))</formula>
    </cfRule>
  </conditionalFormatting>
  <conditionalFormatting sqref="C32:AL44 C49:AL61 C2:AL28">
    <cfRule type="containsText" dxfId="16" priority="42" operator="containsText" text="0">
      <formula>NOT(ISERROR(SEARCH("0",C2)))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R29:AL30" formulaRange="1"/>
    <ignoredError sqref="K73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9" operator="containsText" id="{61636E11-43AE-44C3-9D01-D4BD1A55AD43}">
            <xm:f>NOT(ISERROR(SEARCH("-",A1)))</xm:f>
            <xm:f>"-"</xm:f>
            <x14:dxf>
              <fill>
                <patternFill>
                  <bgColor rgb="FF0070C0"/>
                </patternFill>
              </fill>
            </x14:dxf>
          </x14:cfRule>
          <xm:sqref>A31 A32:XFD44 A49:XFD61 A63:AL67 AM63:XFD78 A68:C68 H68:K70 M68:R70 D68:G71 S68:S71 T68:AL72 A69:A72 C69:C72 I71:R71 E72:J72 L72:S72 A73:AL76 A77 C77:AL77 A78:AL78 A79:XFD1048576 A1:XFD28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C396-4CC7-5F48-B252-700DAC8D67B1}">
  <dimension ref="A1:I28"/>
  <sheetViews>
    <sheetView topLeftCell="K1" zoomScale="85" zoomScaleNormal="85" zoomScaleSheetLayoutView="100" workbookViewId="0">
      <selection activeCell="P18" sqref="P18"/>
    </sheetView>
  </sheetViews>
  <sheetFormatPr defaultColWidth="8.81640625" defaultRowHeight="15"/>
  <cols>
    <col min="1" max="1" width="14.6328125" style="118" bestFit="1" customWidth="1"/>
    <col min="2" max="2" width="6.453125" style="57" bestFit="1" customWidth="1"/>
    <col min="3" max="3" width="10" style="57" bestFit="1" customWidth="1"/>
    <col min="4" max="4" width="29.6328125" style="118" bestFit="1" customWidth="1"/>
    <col min="5" max="5" width="3.81640625" style="118" bestFit="1" customWidth="1"/>
    <col min="6" max="6" width="10.90625" style="118" bestFit="1" customWidth="1"/>
    <col min="7" max="7" width="8.81640625" style="118"/>
    <col min="8" max="8" width="11.1796875" style="118" bestFit="1" customWidth="1"/>
    <col min="9" max="16384" width="8.81640625" style="118"/>
  </cols>
  <sheetData>
    <row r="1" spans="1:9" s="57" customFormat="1">
      <c r="A1" s="57" t="s">
        <v>136</v>
      </c>
      <c r="B1" s="57" t="s">
        <v>187</v>
      </c>
      <c r="C1" s="57" t="s">
        <v>188</v>
      </c>
      <c r="D1" s="57" t="s">
        <v>189</v>
      </c>
      <c r="E1" s="160" t="s">
        <v>190</v>
      </c>
      <c r="F1" s="160"/>
    </row>
    <row r="2" spans="1:9">
      <c r="A2" s="118" t="s">
        <v>116</v>
      </c>
      <c r="B2" s="57">
        <f t="shared" ref="B2:B26" ca="1" si="0">DATEDIF(C2, TODAY(), "y")</f>
        <v>17</v>
      </c>
      <c r="C2" s="143">
        <v>39385</v>
      </c>
      <c r="D2" s="118" t="s">
        <v>191</v>
      </c>
      <c r="H2" s="118" t="s">
        <v>192</v>
      </c>
      <c r="I2" s="57">
        <f ca="1">COUNTIFS(B2:B26,"&gt;=15", B2:B26,"&lt;=20")</f>
        <v>2</v>
      </c>
    </row>
    <row r="3" spans="1:9">
      <c r="A3" s="118" t="s">
        <v>122</v>
      </c>
      <c r="B3" s="57">
        <f t="shared" ca="1" si="0"/>
        <v>18</v>
      </c>
      <c r="C3" s="143">
        <v>39047</v>
      </c>
      <c r="D3" s="118" t="s">
        <v>193</v>
      </c>
      <c r="E3" s="118" t="s">
        <v>194</v>
      </c>
      <c r="F3" s="144">
        <v>22849955</v>
      </c>
      <c r="H3" s="118" t="s">
        <v>195</v>
      </c>
      <c r="I3" s="57">
        <f ca="1">COUNTIFS(B2:B26,"&gt;=21", B2:B26,"&lt;=25")</f>
        <v>7</v>
      </c>
    </row>
    <row r="4" spans="1:9">
      <c r="A4" s="118" t="s">
        <v>129</v>
      </c>
      <c r="B4" s="57">
        <f t="shared" ca="1" si="0"/>
        <v>23</v>
      </c>
      <c r="C4" s="143">
        <v>37308</v>
      </c>
      <c r="D4" s="118" t="s">
        <v>196</v>
      </c>
      <c r="H4" s="118" t="s">
        <v>197</v>
      </c>
      <c r="I4" s="57">
        <f ca="1">COUNTIFS(B2:B26,"&gt;=26", B2:B26,"&lt;=30")</f>
        <v>4</v>
      </c>
    </row>
    <row r="5" spans="1:9">
      <c r="A5" s="118" t="s">
        <v>134</v>
      </c>
      <c r="B5" s="57">
        <f t="shared" ca="1" si="0"/>
        <v>24</v>
      </c>
      <c r="C5" s="143">
        <v>36960</v>
      </c>
      <c r="D5" s="118" t="s">
        <v>198</v>
      </c>
      <c r="E5" s="118" t="s">
        <v>194</v>
      </c>
      <c r="F5" s="144">
        <v>19845390</v>
      </c>
      <c r="H5" s="118" t="s">
        <v>199</v>
      </c>
      <c r="I5" s="57">
        <f ca="1">COUNTIFS(B2:B26,"&gt;=31", B2:B26,"&lt;=35")</f>
        <v>10</v>
      </c>
    </row>
    <row r="6" spans="1:9">
      <c r="A6" s="118" t="s">
        <v>117</v>
      </c>
      <c r="B6" s="57">
        <f t="shared" ca="1" si="0"/>
        <v>24</v>
      </c>
      <c r="C6" s="143">
        <v>36834</v>
      </c>
      <c r="D6" s="118" t="s">
        <v>200</v>
      </c>
      <c r="E6" s="118" t="s">
        <v>194</v>
      </c>
      <c r="F6" s="144">
        <v>19138836</v>
      </c>
      <c r="H6" s="118" t="s">
        <v>201</v>
      </c>
      <c r="I6" s="57">
        <f ca="1">COUNTIFS(B2:B26,"&gt;=36", B2:B26,"&lt;=40")</f>
        <v>2</v>
      </c>
    </row>
    <row r="7" spans="1:9">
      <c r="A7" s="118" t="s">
        <v>127</v>
      </c>
      <c r="B7" s="57">
        <f t="shared" ca="1" si="0"/>
        <v>24</v>
      </c>
      <c r="C7" s="143">
        <v>36828</v>
      </c>
      <c r="D7" s="118" t="s">
        <v>202</v>
      </c>
      <c r="E7" s="118" t="s">
        <v>194</v>
      </c>
      <c r="F7" s="144">
        <v>19993564</v>
      </c>
    </row>
    <row r="8" spans="1:9">
      <c r="A8" s="118" t="s">
        <v>131</v>
      </c>
      <c r="B8" s="57">
        <f t="shared" ca="1" si="0"/>
        <v>24</v>
      </c>
      <c r="C8" s="143">
        <v>36802</v>
      </c>
      <c r="D8" s="118" t="s">
        <v>203</v>
      </c>
      <c r="I8" s="57">
        <f ca="1">SUM(I2:I6)</f>
        <v>25</v>
      </c>
    </row>
    <row r="9" spans="1:9">
      <c r="A9" s="118" t="s">
        <v>123</v>
      </c>
      <c r="B9" s="57">
        <f t="shared" ca="1" si="0"/>
        <v>25</v>
      </c>
      <c r="C9" s="143">
        <v>36609</v>
      </c>
      <c r="D9" s="118" t="s">
        <v>204</v>
      </c>
      <c r="E9" s="118" t="s">
        <v>194</v>
      </c>
      <c r="F9" s="144">
        <v>14672848</v>
      </c>
    </row>
    <row r="10" spans="1:9">
      <c r="A10" s="118" t="s">
        <v>125</v>
      </c>
      <c r="B10" s="57">
        <f t="shared" ca="1" si="0"/>
        <v>25</v>
      </c>
      <c r="C10" s="143">
        <v>36493</v>
      </c>
      <c r="D10" s="118" t="s">
        <v>205</v>
      </c>
      <c r="E10" s="118" t="s">
        <v>194</v>
      </c>
      <c r="F10" s="144">
        <v>19598798</v>
      </c>
    </row>
    <row r="11" spans="1:9">
      <c r="A11" s="118" t="s">
        <v>121</v>
      </c>
      <c r="B11" s="57">
        <f t="shared" ca="1" si="0"/>
        <v>27</v>
      </c>
      <c r="C11" s="143">
        <v>35920</v>
      </c>
      <c r="D11" s="118" t="s">
        <v>206</v>
      </c>
      <c r="E11" s="118" t="s">
        <v>194</v>
      </c>
      <c r="F11" s="144">
        <v>19130175</v>
      </c>
    </row>
    <row r="12" spans="1:9">
      <c r="A12" s="118" t="s">
        <v>124</v>
      </c>
      <c r="B12" s="57">
        <f t="shared" ca="1" si="0"/>
        <v>29</v>
      </c>
      <c r="C12" s="143">
        <v>35121</v>
      </c>
      <c r="D12" s="118" t="s">
        <v>207</v>
      </c>
      <c r="E12" s="118" t="s">
        <v>194</v>
      </c>
      <c r="F12" s="144">
        <v>16691115</v>
      </c>
    </row>
    <row r="13" spans="1:9">
      <c r="A13" s="118" t="s">
        <v>128</v>
      </c>
      <c r="B13" s="57">
        <f t="shared" ca="1" si="0"/>
        <v>30</v>
      </c>
      <c r="C13" s="143">
        <v>34907</v>
      </c>
      <c r="D13" s="118" t="s">
        <v>208</v>
      </c>
      <c r="E13" s="118" t="s">
        <v>194</v>
      </c>
      <c r="F13" s="144">
        <v>15625588</v>
      </c>
    </row>
    <row r="14" spans="1:9">
      <c r="A14" s="118" t="s">
        <v>111</v>
      </c>
      <c r="B14" s="57">
        <f t="shared" ca="1" si="0"/>
        <v>30</v>
      </c>
      <c r="C14" s="143">
        <v>34608</v>
      </c>
    </row>
    <row r="15" spans="1:9">
      <c r="A15" s="118" t="s">
        <v>132</v>
      </c>
      <c r="B15" s="57">
        <f t="shared" ca="1" si="0"/>
        <v>31</v>
      </c>
      <c r="C15" s="143">
        <v>34578</v>
      </c>
      <c r="D15" s="118" t="s">
        <v>209</v>
      </c>
      <c r="E15" s="118" t="s">
        <v>194</v>
      </c>
      <c r="F15" s="144">
        <v>16669944</v>
      </c>
    </row>
    <row r="16" spans="1:9">
      <c r="A16" s="118" t="s">
        <v>126</v>
      </c>
      <c r="B16" s="57">
        <f t="shared" ca="1" si="0"/>
        <v>31</v>
      </c>
      <c r="C16" s="143">
        <v>34510</v>
      </c>
      <c r="D16" s="118" t="s">
        <v>210</v>
      </c>
      <c r="E16" s="118" t="s">
        <v>194</v>
      </c>
      <c r="F16" s="144">
        <v>17668775</v>
      </c>
    </row>
    <row r="17" spans="1:6">
      <c r="A17" s="118" t="s">
        <v>118</v>
      </c>
      <c r="B17" s="57">
        <f t="shared" ca="1" si="0"/>
        <v>31</v>
      </c>
      <c r="C17" s="143">
        <v>34411</v>
      </c>
      <c r="D17" s="118" t="s">
        <v>211</v>
      </c>
      <c r="E17" s="118" t="s">
        <v>194</v>
      </c>
      <c r="F17" s="144">
        <v>18931486</v>
      </c>
    </row>
    <row r="18" spans="1:6">
      <c r="A18" s="118" t="s">
        <v>120</v>
      </c>
      <c r="B18" s="57">
        <f t="shared" ca="1" si="0"/>
        <v>31</v>
      </c>
      <c r="C18" s="143">
        <v>34363</v>
      </c>
      <c r="D18" s="118" t="s">
        <v>212</v>
      </c>
      <c r="E18" s="118" t="s">
        <v>194</v>
      </c>
      <c r="F18" s="144">
        <v>19179946</v>
      </c>
    </row>
    <row r="19" spans="1:6">
      <c r="A19" s="118" t="s">
        <v>112</v>
      </c>
      <c r="B19" s="57">
        <f t="shared" ca="1" si="0"/>
        <v>33</v>
      </c>
      <c r="C19" s="143">
        <v>33642</v>
      </c>
      <c r="D19" s="118" t="s">
        <v>213</v>
      </c>
      <c r="E19" s="118" t="s">
        <v>194</v>
      </c>
      <c r="F19" s="144">
        <v>17255844</v>
      </c>
    </row>
    <row r="20" spans="1:6">
      <c r="A20" s="118" t="s">
        <v>115</v>
      </c>
      <c r="B20" s="57">
        <f t="shared" ca="1" si="0"/>
        <v>34</v>
      </c>
      <c r="C20" s="143">
        <v>33363</v>
      </c>
      <c r="D20" s="118" t="s">
        <v>214</v>
      </c>
      <c r="E20" s="118" t="s">
        <v>194</v>
      </c>
    </row>
    <row r="21" spans="1:6">
      <c r="A21" s="118" t="s">
        <v>130</v>
      </c>
      <c r="B21" s="57">
        <f t="shared" ca="1" si="0"/>
        <v>34</v>
      </c>
      <c r="C21" s="143">
        <v>33316</v>
      </c>
      <c r="D21" s="118" t="s">
        <v>215</v>
      </c>
      <c r="E21" s="118" t="s">
        <v>194</v>
      </c>
      <c r="F21" s="144">
        <v>16688397</v>
      </c>
    </row>
    <row r="22" spans="1:6">
      <c r="A22" s="118" t="s">
        <v>133</v>
      </c>
      <c r="B22" s="57">
        <f t="shared" ca="1" si="0"/>
        <v>34</v>
      </c>
      <c r="C22" s="143">
        <v>33173</v>
      </c>
      <c r="D22" s="118" t="s">
        <v>216</v>
      </c>
      <c r="E22" s="118" t="s">
        <v>194</v>
      </c>
      <c r="F22" s="144">
        <v>15903519</v>
      </c>
    </row>
    <row r="23" spans="1:6">
      <c r="A23" s="118" t="s">
        <v>113</v>
      </c>
      <c r="B23" s="57">
        <f t="shared" ca="1" si="0"/>
        <v>35</v>
      </c>
      <c r="C23" s="143">
        <v>32876</v>
      </c>
      <c r="D23" s="118" t="s">
        <v>217</v>
      </c>
      <c r="E23" s="118" t="s">
        <v>194</v>
      </c>
      <c r="F23" s="144">
        <v>16159238</v>
      </c>
    </row>
    <row r="24" spans="1:6">
      <c r="A24" s="118" t="s">
        <v>119</v>
      </c>
      <c r="B24" s="57">
        <f t="shared" ca="1" si="0"/>
        <v>35</v>
      </c>
      <c r="C24" s="143">
        <v>32812</v>
      </c>
    </row>
    <row r="25" spans="1:6">
      <c r="A25" s="118" t="s">
        <v>114</v>
      </c>
      <c r="B25" s="57">
        <f t="shared" ca="1" si="0"/>
        <v>37</v>
      </c>
      <c r="C25" s="143">
        <v>32337</v>
      </c>
      <c r="D25" s="118" t="s">
        <v>218</v>
      </c>
      <c r="E25" s="118" t="s">
        <v>194</v>
      </c>
      <c r="F25" s="144">
        <v>16220881</v>
      </c>
    </row>
    <row r="26" spans="1:6">
      <c r="A26" s="118" t="s">
        <v>135</v>
      </c>
      <c r="B26" s="57">
        <f t="shared" ca="1" si="0"/>
        <v>38</v>
      </c>
      <c r="C26" s="143">
        <v>31744</v>
      </c>
      <c r="D26" s="118" t="s">
        <v>219</v>
      </c>
      <c r="E26" s="118" t="s">
        <v>194</v>
      </c>
      <c r="F26" s="144">
        <v>15819858</v>
      </c>
    </row>
    <row r="28" spans="1:6">
      <c r="C28" s="143"/>
    </row>
  </sheetData>
  <sortState xmlns:xlrd2="http://schemas.microsoft.com/office/spreadsheetml/2017/richdata2" ref="A2:F26">
    <sortCondition descending="1" ref="C2:C26"/>
  </sortState>
  <mergeCells count="1">
    <mergeCell ref="E1:F1"/>
  </mergeCells>
  <conditionalFormatting sqref="A2:A26">
    <cfRule type="containsText" dxfId="15" priority="1" operator="containsText" text="FALTA - 0">
      <formula>NOT(ISERROR(SEARCH("FALTA - 0",A2)))</formula>
    </cfRule>
    <cfRule type="containsText" dxfId="13" priority="3" operator="containsText" text="FALTA">
      <formula>NOT(ISERROR(SEARCH("FALTA",A2)))</formula>
    </cfRule>
    <cfRule type="containsText" dxfId="12" priority="4" operator="containsText" text="AUSENTE">
      <formula>NOT(ISERROR(SEARCH("AUSENTE",A2)))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C276CA4-731B-094E-8FFF-FB8D073694D5}">
            <xm:f>NOT(ISERROR(SEARCH("-",A2)))</xm:f>
            <xm:f>"-"</xm:f>
            <x14:dxf>
              <fill>
                <patternFill>
                  <bgColor rgb="FF0070C0"/>
                </patternFill>
              </fill>
            </x14:dxf>
          </x14:cfRule>
          <xm:sqref>A2:A26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8B84-C31B-46C9-BEEE-73F0922E6FB6}">
  <dimension ref="B1:O47"/>
  <sheetViews>
    <sheetView topLeftCell="A22" zoomScale="85" zoomScaleNormal="85" workbookViewId="0">
      <selection activeCell="G22" sqref="G22"/>
    </sheetView>
  </sheetViews>
  <sheetFormatPr defaultColWidth="7.453125" defaultRowHeight="17.399999999999999"/>
  <cols>
    <col min="1" max="1" width="7.453125" style="2"/>
    <col min="2" max="2" width="15" style="2" customWidth="1"/>
    <col min="3" max="3" width="10.08984375" style="2" customWidth="1"/>
    <col min="4" max="4" width="21" style="2" customWidth="1"/>
    <col min="5" max="5" width="4.54296875" style="2" customWidth="1"/>
    <col min="6" max="6" width="3" style="2" customWidth="1"/>
    <col min="7" max="7" width="4.54296875" style="2" customWidth="1"/>
    <col min="8" max="8" width="21" style="2" customWidth="1"/>
    <col min="9" max="9" width="33.1796875" style="2" customWidth="1"/>
    <col min="10" max="11" width="7.453125" style="2"/>
    <col min="12" max="12" width="4.54296875" style="2" customWidth="1"/>
    <col min="13" max="13" width="3" style="2" customWidth="1"/>
    <col min="14" max="14" width="4.54296875" style="2" customWidth="1"/>
    <col min="15" max="16384" width="7.453125" style="2"/>
  </cols>
  <sheetData>
    <row r="1" spans="2:15">
      <c r="B1" s="147" t="s">
        <v>220</v>
      </c>
      <c r="C1" s="147" t="s">
        <v>221</v>
      </c>
      <c r="D1" s="161" t="s">
        <v>222</v>
      </c>
      <c r="E1" s="161"/>
      <c r="F1" s="161"/>
      <c r="G1" s="161"/>
      <c r="H1" s="161"/>
      <c r="I1" s="147" t="s">
        <v>223</v>
      </c>
      <c r="J1" s="1"/>
    </row>
    <row r="2" spans="2:15">
      <c r="B2" s="3">
        <v>45774</v>
      </c>
      <c r="C2" s="4">
        <v>0.375</v>
      </c>
      <c r="D2" s="1" t="s">
        <v>224</v>
      </c>
      <c r="E2" s="1">
        <v>7</v>
      </c>
      <c r="F2" s="1" t="s">
        <v>225</v>
      </c>
      <c r="G2" s="1">
        <v>0</v>
      </c>
      <c r="H2" s="1" t="s">
        <v>226</v>
      </c>
      <c r="I2" s="1" t="s">
        <v>227</v>
      </c>
      <c r="J2" s="1" t="str">
        <f t="shared" ref="J2:J37" si="0">IF(G2="","",IF(E2=G2,"E",IF(E2&lt;G2,"V","D")))</f>
        <v>D</v>
      </c>
    </row>
    <row r="3" spans="2:15">
      <c r="B3" s="3">
        <v>45781</v>
      </c>
      <c r="C3" s="4">
        <v>0.33333333333333331</v>
      </c>
      <c r="D3" s="1" t="s">
        <v>228</v>
      </c>
      <c r="E3" s="1">
        <v>5</v>
      </c>
      <c r="F3" s="1" t="s">
        <v>225</v>
      </c>
      <c r="G3" s="1">
        <v>0</v>
      </c>
      <c r="H3" s="1" t="s">
        <v>226</v>
      </c>
      <c r="I3" s="1" t="s">
        <v>229</v>
      </c>
      <c r="J3" s="1" t="str">
        <f>IF(G3="","",IF(E3=G3,"E",IF(E3&lt;G3,"V","D")))</f>
        <v>D</v>
      </c>
    </row>
    <row r="4" spans="2:15">
      <c r="B4" s="43">
        <v>45788</v>
      </c>
      <c r="C4" s="166" t="s">
        <v>230</v>
      </c>
      <c r="D4" s="167"/>
      <c r="E4" s="167"/>
      <c r="F4" s="167"/>
      <c r="G4" s="167"/>
      <c r="H4" s="167"/>
      <c r="I4" s="168"/>
      <c r="J4" s="44"/>
    </row>
    <row r="5" spans="2:15">
      <c r="B5" s="43">
        <v>45795</v>
      </c>
      <c r="C5" s="166" t="s">
        <v>147</v>
      </c>
      <c r="D5" s="167"/>
      <c r="E5" s="167"/>
      <c r="F5" s="167"/>
      <c r="G5" s="167"/>
      <c r="H5" s="167"/>
      <c r="I5" s="168"/>
      <c r="J5" s="44"/>
    </row>
    <row r="6" spans="2:15">
      <c r="B6" s="3">
        <v>45802</v>
      </c>
      <c r="C6" s="4">
        <v>0.33333333333333331</v>
      </c>
      <c r="D6" s="1" t="s">
        <v>231</v>
      </c>
      <c r="E6" s="1">
        <v>5</v>
      </c>
      <c r="F6" s="1" t="s">
        <v>225</v>
      </c>
      <c r="G6" s="1">
        <v>0</v>
      </c>
      <c r="H6" s="1" t="s">
        <v>226</v>
      </c>
      <c r="I6" s="1" t="s">
        <v>232</v>
      </c>
      <c r="J6" s="1" t="str">
        <f t="shared" si="0"/>
        <v>D</v>
      </c>
    </row>
    <row r="7" spans="2:15">
      <c r="B7" s="3">
        <v>45809</v>
      </c>
      <c r="C7" s="4">
        <v>0.33333333333333331</v>
      </c>
      <c r="D7" s="1" t="s">
        <v>233</v>
      </c>
      <c r="E7" s="1">
        <v>5</v>
      </c>
      <c r="F7" s="1" t="s">
        <v>225</v>
      </c>
      <c r="G7" s="1">
        <v>2</v>
      </c>
      <c r="H7" s="1" t="s">
        <v>226</v>
      </c>
      <c r="I7" s="1" t="s">
        <v>229</v>
      </c>
      <c r="J7" s="1" t="str">
        <f t="shared" si="0"/>
        <v>D</v>
      </c>
    </row>
    <row r="8" spans="2:15">
      <c r="B8" s="43">
        <v>45795</v>
      </c>
      <c r="C8" s="166" t="s">
        <v>147</v>
      </c>
      <c r="D8" s="167"/>
      <c r="E8" s="167"/>
      <c r="F8" s="167"/>
      <c r="G8" s="167"/>
      <c r="H8" s="167"/>
      <c r="I8" s="168"/>
      <c r="J8" s="44"/>
    </row>
    <row r="9" spans="2:15">
      <c r="B9" s="43">
        <v>45823</v>
      </c>
      <c r="C9" s="166" t="s">
        <v>234</v>
      </c>
      <c r="D9" s="167"/>
      <c r="E9" s="167"/>
      <c r="F9" s="167"/>
      <c r="G9" s="167"/>
      <c r="H9" s="167"/>
      <c r="I9" s="168"/>
      <c r="J9" s="1" t="str">
        <f t="shared" si="0"/>
        <v/>
      </c>
    </row>
    <row r="10" spans="2:15">
      <c r="B10" s="3">
        <v>45830</v>
      </c>
      <c r="C10" s="4">
        <v>0.375</v>
      </c>
      <c r="D10" s="1" t="s">
        <v>235</v>
      </c>
      <c r="E10" s="1">
        <v>7</v>
      </c>
      <c r="F10" s="1" t="s">
        <v>225</v>
      </c>
      <c r="G10" s="1">
        <v>1</v>
      </c>
      <c r="H10" s="1" t="s">
        <v>226</v>
      </c>
      <c r="I10" s="1" t="s">
        <v>236</v>
      </c>
      <c r="J10" s="1" t="str">
        <f t="shared" si="0"/>
        <v>D</v>
      </c>
    </row>
    <row r="11" spans="2:15">
      <c r="B11" s="43">
        <v>45837</v>
      </c>
      <c r="C11" s="166" t="s">
        <v>147</v>
      </c>
      <c r="D11" s="167"/>
      <c r="E11" s="167"/>
      <c r="F11" s="167"/>
      <c r="G11" s="167"/>
      <c r="H11" s="167"/>
      <c r="I11" s="168"/>
      <c r="J11" s="1" t="str">
        <f t="shared" si="0"/>
        <v/>
      </c>
    </row>
    <row r="12" spans="2:15">
      <c r="B12" s="3">
        <v>45844</v>
      </c>
      <c r="C12" s="4">
        <v>0.29166666666666669</v>
      </c>
      <c r="D12" s="1" t="s">
        <v>237</v>
      </c>
      <c r="E12" s="1">
        <v>2</v>
      </c>
      <c r="F12" s="1" t="s">
        <v>225</v>
      </c>
      <c r="G12" s="1">
        <v>3</v>
      </c>
      <c r="H12" s="1" t="s">
        <v>226</v>
      </c>
      <c r="I12" s="1" t="s">
        <v>238</v>
      </c>
      <c r="J12" s="1" t="str">
        <f t="shared" si="0"/>
        <v>V</v>
      </c>
    </row>
    <row r="13" spans="2:15">
      <c r="B13" s="3">
        <v>45851</v>
      </c>
      <c r="C13" s="4">
        <v>0.375</v>
      </c>
      <c r="D13" s="1" t="s">
        <v>239</v>
      </c>
      <c r="E13" s="1">
        <v>7</v>
      </c>
      <c r="F13" s="1" t="s">
        <v>225</v>
      </c>
      <c r="G13" s="1">
        <v>0</v>
      </c>
      <c r="H13" s="1" t="s">
        <v>226</v>
      </c>
      <c r="I13" s="1" t="s">
        <v>236</v>
      </c>
      <c r="J13" s="1" t="str">
        <f t="shared" si="0"/>
        <v>D</v>
      </c>
    </row>
    <row r="14" spans="2:15">
      <c r="B14" s="43">
        <v>45858</v>
      </c>
      <c r="C14" s="166" t="s">
        <v>149</v>
      </c>
      <c r="D14" s="167"/>
      <c r="E14" s="167"/>
      <c r="F14" s="167"/>
      <c r="G14" s="167"/>
      <c r="H14" s="167"/>
      <c r="I14" s="168"/>
      <c r="J14" s="1" t="str">
        <f t="shared" si="0"/>
        <v/>
      </c>
    </row>
    <row r="15" spans="2:15">
      <c r="B15" s="3">
        <v>45865</v>
      </c>
      <c r="C15" s="4">
        <v>3.3333333333333335</v>
      </c>
      <c r="D15" s="1" t="s">
        <v>240</v>
      </c>
      <c r="E15" s="1"/>
      <c r="F15" s="1" t="s">
        <v>225</v>
      </c>
      <c r="G15" s="1"/>
      <c r="H15" s="1" t="s">
        <v>226</v>
      </c>
      <c r="I15" s="1" t="s">
        <v>241</v>
      </c>
      <c r="J15" s="1" t="str">
        <f t="shared" si="0"/>
        <v/>
      </c>
      <c r="L15" s="1">
        <v>6</v>
      </c>
      <c r="M15" s="1" t="s">
        <v>225</v>
      </c>
      <c r="N15" s="1">
        <v>6</v>
      </c>
    </row>
    <row r="16" spans="2:15">
      <c r="B16" s="43">
        <v>45872</v>
      </c>
      <c r="C16" s="166" t="s">
        <v>147</v>
      </c>
      <c r="D16" s="167"/>
      <c r="E16" s="167"/>
      <c r="F16" s="167"/>
      <c r="G16" s="167"/>
      <c r="H16" s="167"/>
      <c r="I16" s="168"/>
      <c r="J16" s="1" t="str">
        <f t="shared" si="0"/>
        <v/>
      </c>
      <c r="K16" s="124">
        <v>3</v>
      </c>
      <c r="L16" s="125" t="s">
        <v>126</v>
      </c>
      <c r="M16" s="123"/>
      <c r="N16" s="124" t="s">
        <v>242</v>
      </c>
      <c r="O16" s="125">
        <v>1</v>
      </c>
    </row>
    <row r="17" spans="2:15">
      <c r="B17" s="3">
        <v>45879</v>
      </c>
      <c r="C17" s="4">
        <v>0.3125</v>
      </c>
      <c r="D17" s="1" t="s">
        <v>243</v>
      </c>
      <c r="E17" s="1">
        <v>3</v>
      </c>
      <c r="F17" s="1" t="s">
        <v>225</v>
      </c>
      <c r="G17" s="1">
        <v>1</v>
      </c>
      <c r="H17" s="1" t="s">
        <v>226</v>
      </c>
      <c r="I17" s="1" t="s">
        <v>244</v>
      </c>
      <c r="J17" s="1" t="str">
        <f t="shared" si="0"/>
        <v>D</v>
      </c>
      <c r="K17" s="124">
        <v>2</v>
      </c>
      <c r="L17" s="125" t="s">
        <v>130</v>
      </c>
      <c r="M17" s="123"/>
      <c r="N17" s="124" t="s">
        <v>123</v>
      </c>
      <c r="O17" s="125">
        <v>5</v>
      </c>
    </row>
    <row r="18" spans="2:15">
      <c r="B18" s="3">
        <v>45886</v>
      </c>
      <c r="C18" s="4">
        <v>0.375</v>
      </c>
      <c r="D18" s="1" t="s">
        <v>245</v>
      </c>
      <c r="E18" s="1">
        <v>2</v>
      </c>
      <c r="F18" s="1" t="s">
        <v>225</v>
      </c>
      <c r="G18" s="1">
        <v>2</v>
      </c>
      <c r="H18" s="1" t="s">
        <v>226</v>
      </c>
      <c r="I18" s="1" t="s">
        <v>246</v>
      </c>
      <c r="J18" s="1" t="str">
        <f t="shared" si="0"/>
        <v>E</v>
      </c>
      <c r="K18" s="124">
        <v>1</v>
      </c>
      <c r="L18" s="125" t="s">
        <v>121</v>
      </c>
      <c r="M18" s="123"/>
      <c r="N18" s="123"/>
      <c r="O18" s="123"/>
    </row>
    <row r="19" spans="2:15">
      <c r="B19" s="3">
        <v>45893</v>
      </c>
      <c r="C19" s="4">
        <v>0.375</v>
      </c>
      <c r="D19" s="1" t="s">
        <v>247</v>
      </c>
      <c r="E19" s="1">
        <v>5</v>
      </c>
      <c r="F19" s="1" t="s">
        <v>225</v>
      </c>
      <c r="G19" s="1">
        <v>4</v>
      </c>
      <c r="H19" s="1" t="s">
        <v>226</v>
      </c>
      <c r="I19" s="1" t="s">
        <v>248</v>
      </c>
      <c r="J19" s="1" t="str">
        <f t="shared" si="0"/>
        <v>D</v>
      </c>
    </row>
    <row r="20" spans="2:15">
      <c r="B20" s="43">
        <v>45900</v>
      </c>
      <c r="C20" s="166" t="s">
        <v>147</v>
      </c>
      <c r="D20" s="167"/>
      <c r="E20" s="167"/>
      <c r="F20" s="167"/>
      <c r="G20" s="167"/>
      <c r="H20" s="167"/>
      <c r="I20" s="168"/>
      <c r="J20" s="1" t="str">
        <f t="shared" si="0"/>
        <v/>
      </c>
    </row>
    <row r="21" spans="2:15">
      <c r="B21" s="3">
        <v>45907</v>
      </c>
      <c r="C21" s="4">
        <v>0.375</v>
      </c>
      <c r="D21" s="1" t="s">
        <v>249</v>
      </c>
      <c r="E21" s="1">
        <v>4</v>
      </c>
      <c r="F21" s="1" t="s">
        <v>225</v>
      </c>
      <c r="G21" s="1">
        <v>5</v>
      </c>
      <c r="H21" s="1" t="s">
        <v>226</v>
      </c>
      <c r="I21" s="1" t="s">
        <v>250</v>
      </c>
      <c r="J21" s="1" t="str">
        <f t="shared" si="0"/>
        <v>V</v>
      </c>
    </row>
    <row r="22" spans="2:15">
      <c r="B22" s="3">
        <v>45914</v>
      </c>
      <c r="C22" s="4">
        <v>0</v>
      </c>
      <c r="D22" s="1"/>
      <c r="E22" s="1"/>
      <c r="F22" s="1" t="s">
        <v>225</v>
      </c>
      <c r="G22" s="1"/>
      <c r="H22" s="1" t="s">
        <v>226</v>
      </c>
      <c r="I22" s="1"/>
      <c r="J22" s="1" t="str">
        <f t="shared" si="0"/>
        <v/>
      </c>
    </row>
    <row r="23" spans="2:15">
      <c r="B23" s="3">
        <v>45921</v>
      </c>
      <c r="C23" s="4">
        <v>0.35416666666666669</v>
      </c>
      <c r="D23" s="1" t="s">
        <v>251</v>
      </c>
      <c r="E23" s="1"/>
      <c r="F23" s="1" t="s">
        <v>225</v>
      </c>
      <c r="G23" s="1"/>
      <c r="H23" s="1" t="s">
        <v>226</v>
      </c>
      <c r="I23" s="1" t="s">
        <v>252</v>
      </c>
      <c r="J23" s="1" t="str">
        <f t="shared" si="0"/>
        <v/>
      </c>
    </row>
    <row r="24" spans="2:15">
      <c r="B24" s="3">
        <v>45928</v>
      </c>
      <c r="C24" s="4">
        <v>0</v>
      </c>
      <c r="D24" s="1"/>
      <c r="E24" s="1"/>
      <c r="F24" s="1" t="s">
        <v>225</v>
      </c>
      <c r="G24" s="1"/>
      <c r="H24" s="1" t="s">
        <v>226</v>
      </c>
      <c r="I24" s="1"/>
      <c r="J24" s="1" t="str">
        <f t="shared" si="0"/>
        <v/>
      </c>
    </row>
    <row r="25" spans="2:15">
      <c r="B25" s="3">
        <v>45935</v>
      </c>
      <c r="C25" s="4">
        <v>0.375</v>
      </c>
      <c r="D25" s="1" t="s">
        <v>253</v>
      </c>
      <c r="E25" s="1"/>
      <c r="F25" s="1" t="s">
        <v>225</v>
      </c>
      <c r="G25" s="1"/>
      <c r="H25" s="1" t="s">
        <v>226</v>
      </c>
      <c r="I25" s="1" t="s">
        <v>254</v>
      </c>
      <c r="J25" s="1" t="str">
        <f t="shared" si="0"/>
        <v/>
      </c>
    </row>
    <row r="26" spans="2:15">
      <c r="B26" s="3">
        <v>45942</v>
      </c>
      <c r="C26" s="4">
        <v>0</v>
      </c>
      <c r="D26" s="1"/>
      <c r="E26" s="1"/>
      <c r="F26" s="1" t="s">
        <v>225</v>
      </c>
      <c r="G26" s="1"/>
      <c r="H26" s="1" t="s">
        <v>226</v>
      </c>
      <c r="I26" s="1"/>
      <c r="J26" s="1" t="str">
        <f t="shared" si="0"/>
        <v/>
      </c>
    </row>
    <row r="27" spans="2:15">
      <c r="B27" s="3">
        <v>45949</v>
      </c>
      <c r="C27" s="4">
        <v>0</v>
      </c>
      <c r="D27" s="1"/>
      <c r="E27" s="1"/>
      <c r="F27" s="1" t="s">
        <v>225</v>
      </c>
      <c r="G27" s="1"/>
      <c r="H27" s="1" t="s">
        <v>226</v>
      </c>
      <c r="I27" s="1"/>
      <c r="J27" s="1" t="str">
        <f t="shared" si="0"/>
        <v/>
      </c>
    </row>
    <row r="28" spans="2:15">
      <c r="B28" s="3">
        <v>45956</v>
      </c>
      <c r="C28" s="4">
        <v>0</v>
      </c>
      <c r="D28" s="1"/>
      <c r="E28" s="1"/>
      <c r="F28" s="1" t="s">
        <v>225</v>
      </c>
      <c r="G28" s="1"/>
      <c r="H28" s="1" t="s">
        <v>226</v>
      </c>
      <c r="I28" s="1"/>
      <c r="J28" s="1" t="str">
        <f t="shared" si="0"/>
        <v/>
      </c>
    </row>
    <row r="29" spans="2:15">
      <c r="B29" s="3">
        <v>45963</v>
      </c>
      <c r="C29" s="4">
        <v>0</v>
      </c>
      <c r="D29" s="1"/>
      <c r="E29" s="1"/>
      <c r="F29" s="1" t="s">
        <v>225</v>
      </c>
      <c r="G29" s="1"/>
      <c r="H29" s="1" t="s">
        <v>226</v>
      </c>
      <c r="I29" s="1"/>
      <c r="J29" s="1" t="str">
        <f t="shared" si="0"/>
        <v/>
      </c>
    </row>
    <row r="30" spans="2:15">
      <c r="B30" s="3">
        <v>45970</v>
      </c>
      <c r="C30" s="4">
        <v>0</v>
      </c>
      <c r="D30" s="1"/>
      <c r="E30" s="1"/>
      <c r="F30" s="1" t="s">
        <v>225</v>
      </c>
      <c r="G30" s="1"/>
      <c r="H30" s="1" t="s">
        <v>226</v>
      </c>
      <c r="I30" s="1"/>
      <c r="J30" s="1" t="str">
        <f t="shared" si="0"/>
        <v/>
      </c>
    </row>
    <row r="31" spans="2:15">
      <c r="B31" s="3">
        <v>45977</v>
      </c>
      <c r="C31" s="4">
        <v>0</v>
      </c>
      <c r="D31" s="1"/>
      <c r="E31" s="1"/>
      <c r="F31" s="1" t="s">
        <v>225</v>
      </c>
      <c r="G31" s="1"/>
      <c r="H31" s="1" t="s">
        <v>226</v>
      </c>
      <c r="I31" s="1"/>
      <c r="J31" s="1" t="str">
        <f t="shared" si="0"/>
        <v/>
      </c>
    </row>
    <row r="32" spans="2:15">
      <c r="B32" s="3">
        <v>45984</v>
      </c>
      <c r="C32" s="4">
        <v>0</v>
      </c>
      <c r="D32" s="1"/>
      <c r="E32" s="1"/>
      <c r="F32" s="1" t="s">
        <v>225</v>
      </c>
      <c r="G32" s="1"/>
      <c r="H32" s="1" t="s">
        <v>226</v>
      </c>
      <c r="I32" s="1"/>
      <c r="J32" s="1" t="str">
        <f t="shared" si="0"/>
        <v/>
      </c>
    </row>
    <row r="33" spans="2:10">
      <c r="B33" s="3">
        <v>45991</v>
      </c>
      <c r="C33" s="4">
        <v>0</v>
      </c>
      <c r="D33" s="1"/>
      <c r="E33" s="1"/>
      <c r="F33" s="1" t="s">
        <v>225</v>
      </c>
      <c r="G33" s="1"/>
      <c r="H33" s="1" t="s">
        <v>226</v>
      </c>
      <c r="I33" s="1"/>
      <c r="J33" s="1" t="str">
        <f t="shared" si="0"/>
        <v/>
      </c>
    </row>
    <row r="34" spans="2:10">
      <c r="B34" s="3">
        <v>45998</v>
      </c>
      <c r="C34" s="4">
        <v>0</v>
      </c>
      <c r="D34" s="1"/>
      <c r="E34" s="1"/>
      <c r="F34" s="1" t="s">
        <v>225</v>
      </c>
      <c r="G34" s="1"/>
      <c r="H34" s="1" t="s">
        <v>226</v>
      </c>
      <c r="I34" s="1"/>
      <c r="J34" s="1" t="str">
        <f t="shared" si="0"/>
        <v/>
      </c>
    </row>
    <row r="35" spans="2:10">
      <c r="B35" s="3">
        <v>46005</v>
      </c>
      <c r="C35" s="4">
        <v>0</v>
      </c>
      <c r="D35" s="1"/>
      <c r="E35" s="1"/>
      <c r="F35" s="1" t="s">
        <v>225</v>
      </c>
      <c r="G35" s="1"/>
      <c r="H35" s="1" t="s">
        <v>226</v>
      </c>
      <c r="I35" s="1"/>
      <c r="J35" s="1" t="str">
        <f t="shared" si="0"/>
        <v/>
      </c>
    </row>
    <row r="36" spans="2:10">
      <c r="B36" s="3">
        <v>46012</v>
      </c>
      <c r="C36" s="4">
        <v>0</v>
      </c>
      <c r="D36" s="1"/>
      <c r="E36" s="1"/>
      <c r="F36" s="1" t="s">
        <v>225</v>
      </c>
      <c r="G36" s="1"/>
      <c r="H36" s="1" t="s">
        <v>226</v>
      </c>
      <c r="I36" s="1"/>
      <c r="J36" s="1" t="str">
        <f t="shared" si="0"/>
        <v/>
      </c>
    </row>
    <row r="37" spans="2:10">
      <c r="B37" s="3">
        <v>46019</v>
      </c>
      <c r="C37" s="4">
        <v>0</v>
      </c>
      <c r="D37" s="1"/>
      <c r="E37" s="1"/>
      <c r="F37" s="1" t="s">
        <v>225</v>
      </c>
      <c r="G37" s="1"/>
      <c r="H37" s="1" t="s">
        <v>226</v>
      </c>
      <c r="I37" s="1"/>
      <c r="J37" s="1" t="str">
        <f t="shared" si="0"/>
        <v/>
      </c>
    </row>
    <row r="39" spans="2:10">
      <c r="D39" s="151" t="s">
        <v>255</v>
      </c>
      <c r="E39" s="5">
        <f>SUM(E2:E37)</f>
        <v>52</v>
      </c>
      <c r="F39" s="1" t="s">
        <v>225</v>
      </c>
      <c r="G39" s="6">
        <f>SUM(G2:G37)</f>
        <v>18</v>
      </c>
      <c r="H39" s="149" t="s">
        <v>256</v>
      </c>
    </row>
    <row r="41" spans="2:10">
      <c r="D41" s="162" t="s">
        <v>257</v>
      </c>
      <c r="E41" s="162"/>
      <c r="F41" s="162"/>
      <c r="G41" s="162"/>
      <c r="H41" s="162"/>
    </row>
    <row r="42" spans="2:10">
      <c r="D42" s="151" t="s">
        <v>255</v>
      </c>
      <c r="E42" s="5">
        <f>AVERAGE(E39/H44)</f>
        <v>4.7272727272727275</v>
      </c>
      <c r="F42" s="1" t="s">
        <v>225</v>
      </c>
      <c r="G42" s="6">
        <f>AVERAGE(G39/H44)</f>
        <v>1.6363636363636365</v>
      </c>
      <c r="H42" s="149" t="s">
        <v>256</v>
      </c>
    </row>
    <row r="44" spans="2:10">
      <c r="D44" s="162" t="s">
        <v>258</v>
      </c>
      <c r="E44" s="162"/>
      <c r="F44" s="162"/>
      <c r="G44" s="162"/>
      <c r="H44" s="148">
        <f>COUNTA(G2:G37)</f>
        <v>11</v>
      </c>
    </row>
    <row r="45" spans="2:10">
      <c r="D45" s="163" t="s">
        <v>259</v>
      </c>
      <c r="E45" s="163"/>
      <c r="F45" s="163"/>
      <c r="G45" s="163"/>
      <c r="H45" s="149">
        <f>COUNTIF(J2:J37,"V")</f>
        <v>2</v>
      </c>
    </row>
    <row r="46" spans="2:10">
      <c r="D46" s="164" t="s">
        <v>260</v>
      </c>
      <c r="E46" s="164"/>
      <c r="F46" s="164"/>
      <c r="G46" s="164"/>
      <c r="H46" s="150">
        <f>COUNTIF(J2:J37,"E")</f>
        <v>1</v>
      </c>
    </row>
    <row r="47" spans="2:10">
      <c r="D47" s="165" t="s">
        <v>261</v>
      </c>
      <c r="E47" s="165"/>
      <c r="F47" s="165"/>
      <c r="G47" s="165"/>
      <c r="H47" s="151">
        <f>COUNTIF(J2:J37,"D")</f>
        <v>8</v>
      </c>
    </row>
  </sheetData>
  <mergeCells count="14">
    <mergeCell ref="D1:H1"/>
    <mergeCell ref="D44:G44"/>
    <mergeCell ref="D45:G45"/>
    <mergeCell ref="D46:G46"/>
    <mergeCell ref="D47:G47"/>
    <mergeCell ref="D41:H41"/>
    <mergeCell ref="C8:I8"/>
    <mergeCell ref="C4:I4"/>
    <mergeCell ref="C5:I5"/>
    <mergeCell ref="C9:I9"/>
    <mergeCell ref="C11:I11"/>
    <mergeCell ref="C14:I14"/>
    <mergeCell ref="C16:I16"/>
    <mergeCell ref="C20:I20"/>
  </mergeCells>
  <conditionalFormatting sqref="J1:J3 J6:J7 J9:J37">
    <cfRule type="containsText" dxfId="11" priority="5" operator="containsText" text="E">
      <formula>NOT(ISERROR(SEARCH("E",J1)))</formula>
    </cfRule>
    <cfRule type="containsText" dxfId="10" priority="6" operator="containsText" text="V">
      <formula>NOT(ISERROR(SEARCH("V",J1)))</formula>
    </cfRule>
    <cfRule type="containsText" dxfId="9" priority="7" operator="containsText" text="D">
      <formula>NOT(ISERROR(SEARCH("D",J1)))</formula>
    </cfRule>
    <cfRule type="containsBlanks" dxfId="8" priority="8">
      <formula>LEN(TRIM(J1))=0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23FD-9225-4B70-9E9C-E1445A79EAE2}">
  <dimension ref="A1:S50"/>
  <sheetViews>
    <sheetView topLeftCell="A4" zoomScale="85" zoomScaleNormal="85" workbookViewId="0">
      <selection activeCell="I23" sqref="I23"/>
    </sheetView>
  </sheetViews>
  <sheetFormatPr defaultColWidth="11.08984375" defaultRowHeight="15"/>
  <cols>
    <col min="1" max="1" width="11.54296875" style="26" customWidth="1"/>
    <col min="2" max="2" width="18.90625" style="26" customWidth="1"/>
    <col min="3" max="8" width="8.6328125" style="26" customWidth="1"/>
    <col min="9" max="9" width="11.453125" style="24" customWidth="1"/>
    <col min="10" max="10" width="15" style="24" customWidth="1"/>
    <col min="11" max="11" width="11.54296875" style="24" customWidth="1"/>
    <col min="12" max="12" width="14.6328125" style="24" customWidth="1"/>
    <col min="13" max="13" width="1.36328125" style="26" customWidth="1"/>
    <col min="14" max="14" width="11.08984375" style="24"/>
    <col min="15" max="15" width="37.81640625" style="26" customWidth="1"/>
    <col min="16" max="16" width="1.36328125" style="26" customWidth="1"/>
    <col min="17" max="17" width="11.08984375" style="79"/>
    <col min="18" max="18" width="37.81640625" style="26" customWidth="1"/>
    <col min="19" max="16384" width="11.08984375" style="26"/>
  </cols>
  <sheetData>
    <row r="1" spans="1:19" s="23" customFormat="1" ht="15.6">
      <c r="A1" s="90" t="s">
        <v>220</v>
      </c>
      <c r="B1" s="153" t="s">
        <v>262</v>
      </c>
      <c r="C1" s="153" t="s">
        <v>263</v>
      </c>
      <c r="D1" s="153" t="s">
        <v>264</v>
      </c>
      <c r="E1" s="153" t="s">
        <v>265</v>
      </c>
      <c r="F1" s="153" t="s">
        <v>266</v>
      </c>
      <c r="G1" s="153" t="s">
        <v>267</v>
      </c>
      <c r="H1" s="153" t="s">
        <v>268</v>
      </c>
      <c r="I1" s="91" t="s">
        <v>269</v>
      </c>
      <c r="J1" s="91" t="s">
        <v>270</v>
      </c>
      <c r="K1" s="91" t="s">
        <v>271</v>
      </c>
      <c r="L1" s="92" t="s">
        <v>272</v>
      </c>
      <c r="M1" s="82"/>
      <c r="N1" s="83" t="s">
        <v>273</v>
      </c>
      <c r="O1" s="154" t="s">
        <v>274</v>
      </c>
      <c r="P1" s="82"/>
      <c r="Q1" s="84" t="s">
        <v>273</v>
      </c>
      <c r="R1" s="171" t="s">
        <v>275</v>
      </c>
      <c r="S1" s="172"/>
    </row>
    <row r="2" spans="1:19">
      <c r="A2" s="93">
        <v>45774</v>
      </c>
      <c r="B2" s="27" t="s">
        <v>227</v>
      </c>
      <c r="C2" s="27">
        <f>'FREQUENCIA 2025'!C65</f>
        <v>24</v>
      </c>
      <c r="D2" s="27">
        <f>'FREQUENCIA 2025'!C66+'FREQUENCIA 2025'!C78</f>
        <v>12</v>
      </c>
      <c r="E2" s="27">
        <f>D2-F2</f>
        <v>12</v>
      </c>
      <c r="F2" s="27">
        <f>'FREQUENCIA 2025'!C78</f>
        <v>0</v>
      </c>
      <c r="G2" s="27">
        <f>'FREQUENCIA 2025'!C73</f>
        <v>4</v>
      </c>
      <c r="H2" s="27">
        <f>E2+F2-G2</f>
        <v>8</v>
      </c>
      <c r="I2" s="25">
        <v>23.33</v>
      </c>
      <c r="J2" s="25">
        <v>210</v>
      </c>
      <c r="K2" s="25">
        <f>H2*I2</f>
        <v>186.64</v>
      </c>
      <c r="L2" s="94">
        <f>K2-J2</f>
        <v>-23.360000000000014</v>
      </c>
      <c r="M2" s="24"/>
      <c r="N2" s="58">
        <v>30</v>
      </c>
      <c r="O2" s="59" t="s">
        <v>276</v>
      </c>
      <c r="P2" s="24"/>
      <c r="Q2" s="76">
        <v>0</v>
      </c>
      <c r="R2" s="27" t="s">
        <v>277</v>
      </c>
      <c r="S2" s="59" t="s">
        <v>278</v>
      </c>
    </row>
    <row r="3" spans="1:19">
      <c r="A3" s="93">
        <v>45781</v>
      </c>
      <c r="B3" s="27" t="s">
        <v>229</v>
      </c>
      <c r="C3" s="27">
        <f>'FREQUENCIA 2025'!D65</f>
        <v>26</v>
      </c>
      <c r="D3" s="27">
        <f>'FREQUENCIA 2025'!D66+'FREQUENCIA 2025'!D78</f>
        <v>16</v>
      </c>
      <c r="E3" s="27">
        <f>D3-F3</f>
        <v>15</v>
      </c>
      <c r="F3" s="27">
        <f>'FREQUENCIA 2025'!D78</f>
        <v>1</v>
      </c>
      <c r="G3" s="27">
        <f>'FREQUENCIA 2025'!D73</f>
        <v>4</v>
      </c>
      <c r="H3" s="27">
        <f>E3+F3-G3</f>
        <v>12</v>
      </c>
      <c r="I3" s="25">
        <v>13</v>
      </c>
      <c r="J3" s="25">
        <v>160</v>
      </c>
      <c r="K3" s="25">
        <f>H3*I3</f>
        <v>156</v>
      </c>
      <c r="L3" s="94">
        <f>K3-J3</f>
        <v>-4</v>
      </c>
      <c r="M3" s="24"/>
      <c r="N3" s="58">
        <v>100</v>
      </c>
      <c r="O3" s="59" t="s">
        <v>279</v>
      </c>
      <c r="P3" s="24"/>
      <c r="Q3" s="76">
        <v>0</v>
      </c>
      <c r="R3" s="27" t="s">
        <v>280</v>
      </c>
      <c r="S3" s="59" t="s">
        <v>281</v>
      </c>
    </row>
    <row r="4" spans="1:19">
      <c r="A4" s="93">
        <v>45788</v>
      </c>
      <c r="B4" s="173" t="s">
        <v>147</v>
      </c>
      <c r="C4" s="174"/>
      <c r="D4" s="174"/>
      <c r="E4" s="174"/>
      <c r="F4" s="174"/>
      <c r="G4" s="174"/>
      <c r="H4" s="174"/>
      <c r="I4" s="174"/>
      <c r="J4" s="174"/>
      <c r="K4" s="174"/>
      <c r="L4" s="175"/>
      <c r="M4" s="24"/>
      <c r="N4" s="58">
        <v>50</v>
      </c>
      <c r="O4" s="59" t="s">
        <v>282</v>
      </c>
      <c r="P4" s="24"/>
      <c r="Q4" s="76">
        <v>0</v>
      </c>
      <c r="R4" s="27" t="s">
        <v>283</v>
      </c>
      <c r="S4" s="59" t="s">
        <v>284</v>
      </c>
    </row>
    <row r="5" spans="1:19">
      <c r="A5" s="93">
        <v>45795</v>
      </c>
      <c r="B5" s="179" t="s">
        <v>230</v>
      </c>
      <c r="C5" s="180"/>
      <c r="D5" s="180"/>
      <c r="E5" s="180"/>
      <c r="F5" s="180"/>
      <c r="G5" s="180"/>
      <c r="H5" s="180"/>
      <c r="I5" s="180"/>
      <c r="J5" s="180"/>
      <c r="K5" s="180"/>
      <c r="L5" s="181"/>
      <c r="M5" s="24"/>
      <c r="N5" s="58">
        <v>200</v>
      </c>
      <c r="O5" s="59" t="s">
        <v>285</v>
      </c>
      <c r="P5" s="24"/>
      <c r="Q5" s="77">
        <v>25</v>
      </c>
      <c r="R5" s="69" t="s">
        <v>109</v>
      </c>
      <c r="S5" s="59" t="s">
        <v>284</v>
      </c>
    </row>
    <row r="6" spans="1:19">
      <c r="A6" s="93">
        <v>45802</v>
      </c>
      <c r="B6" s="27" t="s">
        <v>232</v>
      </c>
      <c r="C6" s="27">
        <f>'FREQUENCIA 2025'!G65</f>
        <v>28</v>
      </c>
      <c r="D6" s="27">
        <f>'FREQUENCIA 2025'!G66+'FREQUENCIA 2025'!G78</f>
        <v>17</v>
      </c>
      <c r="E6" s="27">
        <f>D6-F6</f>
        <v>17</v>
      </c>
      <c r="F6" s="27">
        <f>'FREQUENCIA 2025'!G78</f>
        <v>0</v>
      </c>
      <c r="G6" s="27">
        <f>'FREQUENCIA 2025'!G73</f>
        <v>4</v>
      </c>
      <c r="H6" s="27">
        <f>E6+F6-G6</f>
        <v>13</v>
      </c>
      <c r="I6" s="25">
        <v>14</v>
      </c>
      <c r="J6" s="25">
        <v>190</v>
      </c>
      <c r="K6" s="25">
        <f>H6*I6</f>
        <v>182</v>
      </c>
      <c r="L6" s="94">
        <f>K6-J6</f>
        <v>-8</v>
      </c>
      <c r="M6" s="24"/>
      <c r="N6" s="58">
        <v>1628.46</v>
      </c>
      <c r="O6" s="59" t="s">
        <v>286</v>
      </c>
      <c r="P6" s="24"/>
      <c r="Q6" s="77">
        <v>45</v>
      </c>
      <c r="R6" s="36" t="s">
        <v>287</v>
      </c>
      <c r="S6" s="59" t="s">
        <v>284</v>
      </c>
    </row>
    <row r="7" spans="1:19">
      <c r="A7" s="93">
        <v>45809</v>
      </c>
      <c r="B7" s="27" t="s">
        <v>229</v>
      </c>
      <c r="C7" s="27">
        <f>'FREQUENCIA 2025'!H65</f>
        <v>23</v>
      </c>
      <c r="D7" s="27">
        <f>'FREQUENCIA 2025'!H66+'FREQUENCIA 2025'!H78</f>
        <v>14</v>
      </c>
      <c r="E7" s="27">
        <f>D7-F7</f>
        <v>13</v>
      </c>
      <c r="F7" s="27">
        <f>'FREQUENCIA 2025'!H78</f>
        <v>1</v>
      </c>
      <c r="G7" s="27">
        <f>'FREQUENCIA 2025'!H73</f>
        <v>2</v>
      </c>
      <c r="H7" s="27">
        <f>E7+F7-G7</f>
        <v>12</v>
      </c>
      <c r="I7" s="25">
        <v>14</v>
      </c>
      <c r="J7" s="25">
        <v>160</v>
      </c>
      <c r="K7" s="25">
        <f>H7*I7</f>
        <v>168</v>
      </c>
      <c r="L7" s="94">
        <f>K7-J7</f>
        <v>8</v>
      </c>
      <c r="M7" s="24"/>
      <c r="N7" s="58">
        <f>Q23</f>
        <v>395</v>
      </c>
      <c r="O7" s="59" t="s">
        <v>288</v>
      </c>
      <c r="P7" s="24"/>
      <c r="Q7" s="77">
        <v>35</v>
      </c>
      <c r="R7" s="69" t="s">
        <v>289</v>
      </c>
      <c r="S7" s="59" t="s">
        <v>290</v>
      </c>
    </row>
    <row r="8" spans="1:19">
      <c r="A8" s="93">
        <v>45816</v>
      </c>
      <c r="B8" s="173" t="s">
        <v>147</v>
      </c>
      <c r="C8" s="174"/>
      <c r="D8" s="174"/>
      <c r="E8" s="174"/>
      <c r="F8" s="174"/>
      <c r="G8" s="174"/>
      <c r="H8" s="174"/>
      <c r="I8" s="174"/>
      <c r="J8" s="174"/>
      <c r="K8" s="174"/>
      <c r="L8" s="175"/>
      <c r="M8" s="24"/>
      <c r="N8" s="58">
        <f>Q31+Q34+Q39+Q27</f>
        <v>215</v>
      </c>
      <c r="O8" s="59" t="s">
        <v>291</v>
      </c>
      <c r="P8" s="24"/>
      <c r="Q8" s="76">
        <v>0</v>
      </c>
      <c r="R8" s="27" t="s">
        <v>286</v>
      </c>
      <c r="S8" s="59" t="s">
        <v>290</v>
      </c>
    </row>
    <row r="9" spans="1:19">
      <c r="A9" s="93">
        <v>45823</v>
      </c>
      <c r="B9" s="173" t="s">
        <v>234</v>
      </c>
      <c r="C9" s="174"/>
      <c r="D9" s="174"/>
      <c r="E9" s="174"/>
      <c r="F9" s="174"/>
      <c r="G9" s="174"/>
      <c r="H9" s="174"/>
      <c r="I9" s="174"/>
      <c r="J9" s="174"/>
      <c r="K9" s="174"/>
      <c r="L9" s="175"/>
      <c r="M9" s="24"/>
      <c r="N9" s="58"/>
      <c r="O9" s="59"/>
      <c r="P9" s="24"/>
      <c r="Q9" s="77">
        <v>50</v>
      </c>
      <c r="R9" s="36" t="s">
        <v>292</v>
      </c>
      <c r="S9" s="59" t="s">
        <v>290</v>
      </c>
    </row>
    <row r="10" spans="1:19">
      <c r="A10" s="93">
        <v>45830</v>
      </c>
      <c r="B10" s="27" t="s">
        <v>236</v>
      </c>
      <c r="C10" s="27">
        <f>'FREQUENCIA 2025'!K65</f>
        <v>26</v>
      </c>
      <c r="D10" s="27">
        <f>'FREQUENCIA 2025'!K66+'FREQUENCIA 2025'!K78</f>
        <v>17</v>
      </c>
      <c r="E10" s="27">
        <f>D10-F10</f>
        <v>16</v>
      </c>
      <c r="F10" s="27">
        <f>'FREQUENCIA 2025'!K78</f>
        <v>1</v>
      </c>
      <c r="G10" s="27">
        <f>'FREQUENCIA 2025'!K73</f>
        <v>4</v>
      </c>
      <c r="H10" s="27">
        <f>E10+F10-G10</f>
        <v>13</v>
      </c>
      <c r="I10" s="25">
        <v>17</v>
      </c>
      <c r="J10" s="25">
        <v>200</v>
      </c>
      <c r="K10" s="25">
        <f>H10*I10</f>
        <v>221</v>
      </c>
      <c r="L10" s="94">
        <f>K10-J10</f>
        <v>21</v>
      </c>
      <c r="M10" s="24"/>
      <c r="N10" s="66"/>
      <c r="O10" s="59"/>
      <c r="P10" s="24"/>
      <c r="Q10" s="77">
        <v>25</v>
      </c>
      <c r="R10" s="69" t="s">
        <v>109</v>
      </c>
      <c r="S10" s="59" t="s">
        <v>293</v>
      </c>
    </row>
    <row r="11" spans="1:19">
      <c r="A11" s="93">
        <v>45837</v>
      </c>
      <c r="B11" s="173" t="s">
        <v>147</v>
      </c>
      <c r="C11" s="174"/>
      <c r="D11" s="174"/>
      <c r="E11" s="174"/>
      <c r="F11" s="174"/>
      <c r="G11" s="174"/>
      <c r="H11" s="174"/>
      <c r="I11" s="174"/>
      <c r="J11" s="174"/>
      <c r="K11" s="174"/>
      <c r="L11" s="175"/>
      <c r="M11" s="24"/>
      <c r="N11" s="58"/>
      <c r="O11" s="59"/>
      <c r="P11" s="24"/>
      <c r="Q11" s="76">
        <v>0</v>
      </c>
      <c r="R11" s="36" t="s">
        <v>294</v>
      </c>
      <c r="S11" s="59" t="s">
        <v>293</v>
      </c>
    </row>
    <row r="12" spans="1:19">
      <c r="A12" s="93">
        <v>45844</v>
      </c>
      <c r="B12" s="27" t="s">
        <v>238</v>
      </c>
      <c r="C12" s="27">
        <f>'FREQUENCIA 2025'!M65</f>
        <v>28</v>
      </c>
      <c r="D12" s="27">
        <f>'FREQUENCIA 2025'!M66+'FREQUENCIA 2025'!M78</f>
        <v>19</v>
      </c>
      <c r="E12" s="27">
        <f>D12-F12</f>
        <v>18</v>
      </c>
      <c r="F12" s="27">
        <f>'FREQUENCIA 2025'!M78</f>
        <v>1</v>
      </c>
      <c r="G12" s="27">
        <f>'FREQUENCIA 2025'!M73</f>
        <v>4</v>
      </c>
      <c r="H12" s="27">
        <f>E12+F12-G12</f>
        <v>15</v>
      </c>
      <c r="I12" s="25">
        <v>16</v>
      </c>
      <c r="J12" s="25">
        <v>210</v>
      </c>
      <c r="K12" s="25">
        <f>H12*I12</f>
        <v>240</v>
      </c>
      <c r="L12" s="94">
        <f>K12-J12</f>
        <v>30</v>
      </c>
      <c r="M12" s="24"/>
      <c r="N12" s="66"/>
      <c r="O12" s="59"/>
      <c r="P12" s="24"/>
      <c r="Q12" s="77">
        <v>45</v>
      </c>
      <c r="R12" s="69" t="s">
        <v>74</v>
      </c>
      <c r="S12" s="59" t="s">
        <v>293</v>
      </c>
    </row>
    <row r="13" spans="1:19">
      <c r="A13" s="93">
        <v>45851</v>
      </c>
      <c r="B13" s="27" t="s">
        <v>236</v>
      </c>
      <c r="C13" s="27">
        <f>'FREQUENCIA 2025'!N65</f>
        <v>28</v>
      </c>
      <c r="D13" s="27">
        <f>'FREQUENCIA 2025'!N66+'FREQUENCIA 2025'!N78</f>
        <v>17</v>
      </c>
      <c r="E13" s="27">
        <f>D13-F13</f>
        <v>15</v>
      </c>
      <c r="F13" s="27">
        <f>'FREQUENCIA 2025'!N78</f>
        <v>2</v>
      </c>
      <c r="G13" s="27">
        <f>'FREQUENCIA 2025'!N73</f>
        <v>1</v>
      </c>
      <c r="H13" s="27">
        <f t="shared" ref="H13:H37" si="0">E13+F13-G13</f>
        <v>16</v>
      </c>
      <c r="I13" s="25">
        <v>15</v>
      </c>
      <c r="J13" s="25">
        <v>200</v>
      </c>
      <c r="K13" s="25">
        <f>H13*I13</f>
        <v>240</v>
      </c>
      <c r="L13" s="94">
        <f t="shared" ref="L13:L37" si="1">K13-J13</f>
        <v>40</v>
      </c>
      <c r="M13" s="24"/>
      <c r="N13" s="66"/>
      <c r="O13" s="59"/>
      <c r="P13" s="24"/>
      <c r="Q13" s="77">
        <v>45</v>
      </c>
      <c r="R13" s="36" t="s">
        <v>76</v>
      </c>
      <c r="S13" s="59" t="s">
        <v>293</v>
      </c>
    </row>
    <row r="14" spans="1:19">
      <c r="A14" s="93">
        <v>45858</v>
      </c>
      <c r="B14" s="176" t="s">
        <v>149</v>
      </c>
      <c r="C14" s="177"/>
      <c r="D14" s="177"/>
      <c r="E14" s="177"/>
      <c r="F14" s="177"/>
      <c r="G14" s="177"/>
      <c r="H14" s="177"/>
      <c r="I14" s="177"/>
      <c r="J14" s="177"/>
      <c r="K14" s="177"/>
      <c r="L14" s="178"/>
      <c r="M14" s="24"/>
      <c r="N14" s="66"/>
      <c r="O14" s="59"/>
      <c r="P14" s="24"/>
      <c r="Q14" s="76">
        <v>0</v>
      </c>
      <c r="R14" s="36" t="s">
        <v>295</v>
      </c>
      <c r="S14" s="59" t="s">
        <v>293</v>
      </c>
    </row>
    <row r="15" spans="1:19">
      <c r="A15" s="93">
        <v>45865</v>
      </c>
      <c r="B15" s="27" t="s">
        <v>241</v>
      </c>
      <c r="C15" s="27">
        <f>'FREQUENCIA 2025'!P65</f>
        <v>30</v>
      </c>
      <c r="D15" s="27">
        <f>'FREQUENCIA 2025'!P66+'FREQUENCIA 2025'!P78</f>
        <v>32</v>
      </c>
      <c r="E15" s="27">
        <f>D15-F15</f>
        <v>31</v>
      </c>
      <c r="F15" s="27">
        <f>'FREQUENCIA 2025'!P78</f>
        <v>1</v>
      </c>
      <c r="G15" s="27">
        <f>'FREQUENCIA 2025'!P73</f>
        <v>4</v>
      </c>
      <c r="H15" s="27">
        <f t="shared" si="0"/>
        <v>28</v>
      </c>
      <c r="I15" s="25">
        <f>J15/H15</f>
        <v>21.428571428571427</v>
      </c>
      <c r="J15" s="25">
        <v>600</v>
      </c>
      <c r="K15" s="25">
        <f>H15*I15</f>
        <v>600</v>
      </c>
      <c r="L15" s="94">
        <f t="shared" si="1"/>
        <v>0</v>
      </c>
      <c r="M15" s="24"/>
      <c r="N15" s="66"/>
      <c r="O15" s="59"/>
      <c r="P15" s="24"/>
      <c r="Q15" s="76">
        <v>0</v>
      </c>
      <c r="R15" s="27" t="s">
        <v>296</v>
      </c>
      <c r="S15" s="59" t="s">
        <v>293</v>
      </c>
    </row>
    <row r="16" spans="1:19">
      <c r="A16" s="93">
        <v>45872</v>
      </c>
      <c r="B16" s="173" t="s">
        <v>147</v>
      </c>
      <c r="C16" s="174"/>
      <c r="D16" s="174"/>
      <c r="E16" s="174"/>
      <c r="F16" s="174"/>
      <c r="G16" s="174"/>
      <c r="H16" s="174"/>
      <c r="I16" s="174"/>
      <c r="J16" s="174"/>
      <c r="K16" s="174"/>
      <c r="L16" s="175"/>
      <c r="M16" s="24"/>
      <c r="N16" s="60">
        <f>SUM(N2:N15)</f>
        <v>2618.46</v>
      </c>
      <c r="O16" s="61" t="s">
        <v>297</v>
      </c>
      <c r="P16" s="24"/>
      <c r="Q16" s="76">
        <v>0</v>
      </c>
      <c r="R16" s="36" t="s">
        <v>83</v>
      </c>
      <c r="S16" s="59" t="s">
        <v>293</v>
      </c>
    </row>
    <row r="17" spans="1:19">
      <c r="A17" s="93">
        <v>45879</v>
      </c>
      <c r="B17" s="27" t="s">
        <v>244</v>
      </c>
      <c r="C17" s="27">
        <f>'FREQUENCIA 2025'!R65</f>
        <v>27</v>
      </c>
      <c r="D17" s="27">
        <f>'FREQUENCIA 2025'!R66+'FREQUENCIA 2025'!R78</f>
        <v>18</v>
      </c>
      <c r="E17" s="27">
        <f>D17-F17</f>
        <v>18</v>
      </c>
      <c r="F17" s="27">
        <f>'FREQUENCIA 2025'!R78</f>
        <v>0</v>
      </c>
      <c r="G17" s="27">
        <f>'FREQUENCIA 2025'!R73</f>
        <v>3</v>
      </c>
      <c r="H17" s="27">
        <f>E17+F17-G17</f>
        <v>15</v>
      </c>
      <c r="I17" s="25">
        <v>15</v>
      </c>
      <c r="J17" s="25">
        <v>200</v>
      </c>
      <c r="K17" s="25">
        <f t="shared" ref="K17:K37" si="2">H17*I17</f>
        <v>225</v>
      </c>
      <c r="L17" s="94">
        <f t="shared" si="1"/>
        <v>25</v>
      </c>
      <c r="M17" s="24"/>
      <c r="N17" s="26"/>
      <c r="P17" s="24"/>
      <c r="Q17" s="77">
        <v>35</v>
      </c>
      <c r="R17" s="69" t="s">
        <v>50</v>
      </c>
      <c r="S17" s="59" t="s">
        <v>293</v>
      </c>
    </row>
    <row r="18" spans="1:19" ht="15.6">
      <c r="A18" s="93">
        <v>45886</v>
      </c>
      <c r="B18" s="27" t="s">
        <v>246</v>
      </c>
      <c r="C18" s="27">
        <f>'FREQUENCIA 2025'!S65</f>
        <v>27</v>
      </c>
      <c r="D18" s="27">
        <f>'FREQUENCIA 2025'!S66+'FREQUENCIA 2025'!S78</f>
        <v>19</v>
      </c>
      <c r="E18" s="27">
        <f>D18-F18</f>
        <v>18</v>
      </c>
      <c r="F18" s="27">
        <f>'FREQUENCIA 2025'!S78</f>
        <v>1</v>
      </c>
      <c r="G18" s="27">
        <f>'FREQUENCIA 2025'!S73</f>
        <v>5</v>
      </c>
      <c r="H18" s="27">
        <f>E18+F18-G18</f>
        <v>14</v>
      </c>
      <c r="I18" s="25">
        <v>16</v>
      </c>
      <c r="J18" s="25">
        <v>200</v>
      </c>
      <c r="K18" s="25">
        <f t="shared" si="2"/>
        <v>224</v>
      </c>
      <c r="L18" s="94">
        <f t="shared" si="1"/>
        <v>24</v>
      </c>
      <c r="M18" s="24"/>
      <c r="N18" s="83" t="s">
        <v>273</v>
      </c>
      <c r="O18" s="154" t="s">
        <v>298</v>
      </c>
      <c r="P18" s="24"/>
      <c r="Q18" s="76">
        <v>0</v>
      </c>
      <c r="R18" s="69" t="s">
        <v>299</v>
      </c>
      <c r="S18" s="59" t="s">
        <v>293</v>
      </c>
    </row>
    <row r="19" spans="1:19">
      <c r="A19" s="93">
        <v>45893</v>
      </c>
      <c r="B19" s="27" t="s">
        <v>248</v>
      </c>
      <c r="C19" s="27">
        <f>'FREQUENCIA 2025'!T65</f>
        <v>26</v>
      </c>
      <c r="D19" s="27">
        <f>'FREQUENCIA 2025'!T66+'FREQUENCIA 2025'!T78</f>
        <v>18</v>
      </c>
      <c r="E19" s="27">
        <f>D19-F19</f>
        <v>17</v>
      </c>
      <c r="F19" s="27">
        <f>'FREQUENCIA 2025'!T78</f>
        <v>1</v>
      </c>
      <c r="G19" s="27">
        <f>'FREQUENCIA 2025'!T73</f>
        <v>5</v>
      </c>
      <c r="H19" s="27">
        <f>E19+F19-G19</f>
        <v>13</v>
      </c>
      <c r="I19" s="25">
        <v>14</v>
      </c>
      <c r="J19" s="25">
        <v>170</v>
      </c>
      <c r="K19" s="25">
        <f t="shared" si="2"/>
        <v>182</v>
      </c>
      <c r="L19" s="94">
        <f t="shared" si="1"/>
        <v>12</v>
      </c>
      <c r="M19" s="24"/>
      <c r="N19" s="62">
        <v>20</v>
      </c>
      <c r="O19" s="59" t="s">
        <v>300</v>
      </c>
      <c r="P19" s="24"/>
      <c r="Q19" s="77">
        <v>45</v>
      </c>
      <c r="R19" s="36" t="s">
        <v>102</v>
      </c>
      <c r="S19" s="59" t="s">
        <v>293</v>
      </c>
    </row>
    <row r="20" spans="1:19">
      <c r="A20" s="93">
        <v>45900</v>
      </c>
      <c r="B20" s="173" t="s">
        <v>147</v>
      </c>
      <c r="C20" s="174"/>
      <c r="D20" s="174"/>
      <c r="E20" s="174"/>
      <c r="F20" s="174"/>
      <c r="G20" s="174"/>
      <c r="H20" s="174"/>
      <c r="I20" s="174"/>
      <c r="J20" s="174"/>
      <c r="K20" s="174"/>
      <c r="L20" s="175"/>
      <c r="M20" s="24"/>
      <c r="N20" s="62">
        <v>58.9</v>
      </c>
      <c r="O20" s="63" t="s">
        <v>301</v>
      </c>
      <c r="P20" s="24"/>
      <c r="Q20" s="77">
        <v>45</v>
      </c>
      <c r="R20" s="69" t="s">
        <v>106</v>
      </c>
      <c r="S20" s="59" t="s">
        <v>302</v>
      </c>
    </row>
    <row r="21" spans="1:19">
      <c r="A21" s="93">
        <v>45907</v>
      </c>
      <c r="B21" s="27" t="s">
        <v>250</v>
      </c>
      <c r="C21" s="27">
        <f>'FREQUENCIA 2025'!V65</f>
        <v>26</v>
      </c>
      <c r="D21" s="27">
        <f>'FREQUENCIA 2025'!V66+'FREQUENCIA 2025'!V78</f>
        <v>17</v>
      </c>
      <c r="E21" s="27">
        <f t="shared" ref="E21:E37" si="3">D21-F21</f>
        <v>17</v>
      </c>
      <c r="F21" s="27">
        <f>'FREQUENCIA 2025'!V78</f>
        <v>0</v>
      </c>
      <c r="G21" s="27">
        <f>'FREQUENCIA 2025'!V73</f>
        <v>4</v>
      </c>
      <c r="H21" s="27">
        <f t="shared" si="0"/>
        <v>13</v>
      </c>
      <c r="I21" s="25">
        <v>17</v>
      </c>
      <c r="J21" s="25">
        <v>220</v>
      </c>
      <c r="K21" s="25">
        <v>220</v>
      </c>
      <c r="L21" s="94">
        <f t="shared" si="1"/>
        <v>0</v>
      </c>
      <c r="M21" s="24"/>
      <c r="N21" s="62">
        <v>59.9</v>
      </c>
      <c r="O21" s="63" t="s">
        <v>303</v>
      </c>
      <c r="P21" s="24"/>
      <c r="Q21" s="77"/>
      <c r="R21" s="27"/>
      <c r="S21" s="59"/>
    </row>
    <row r="22" spans="1:19">
      <c r="A22" s="93">
        <v>45914</v>
      </c>
      <c r="B22" s="27"/>
      <c r="C22" s="27">
        <f>'FREQUENCIA 2025'!W65</f>
        <v>0</v>
      </c>
      <c r="D22" s="27">
        <f>'FREQUENCIA 2025'!W66+'FREQUENCIA 2025'!W78</f>
        <v>0</v>
      </c>
      <c r="E22" s="27">
        <f t="shared" si="3"/>
        <v>0</v>
      </c>
      <c r="F22" s="27">
        <f>'FREQUENCIA 2025'!W78</f>
        <v>0</v>
      </c>
      <c r="G22" s="27">
        <f>'FREQUENCIA 2025'!W73</f>
        <v>0</v>
      </c>
      <c r="H22" s="27">
        <f t="shared" si="0"/>
        <v>0</v>
      </c>
      <c r="I22" s="25"/>
      <c r="J22" s="25"/>
      <c r="K22" s="25">
        <f t="shared" si="2"/>
        <v>0</v>
      </c>
      <c r="L22" s="94">
        <f t="shared" si="1"/>
        <v>0</v>
      </c>
      <c r="M22" s="24"/>
      <c r="N22" s="62">
        <v>69.42</v>
      </c>
      <c r="O22" s="63" t="s">
        <v>304</v>
      </c>
      <c r="P22" s="24"/>
      <c r="Q22" s="77"/>
      <c r="R22" s="36"/>
      <c r="S22" s="59"/>
    </row>
    <row r="23" spans="1:19">
      <c r="A23" s="93">
        <v>45921</v>
      </c>
      <c r="B23" s="27"/>
      <c r="C23" s="27">
        <f>'FREQUENCIA 2025'!X65</f>
        <v>0</v>
      </c>
      <c r="D23" s="27">
        <f>'FREQUENCIA 2025'!X66+'FREQUENCIA 2025'!X78</f>
        <v>0</v>
      </c>
      <c r="E23" s="27">
        <f t="shared" si="3"/>
        <v>0</v>
      </c>
      <c r="F23" s="27">
        <f>'FREQUENCIA 2025'!X78</f>
        <v>0</v>
      </c>
      <c r="G23" s="27">
        <f>'FREQUENCIA 2025'!X73</f>
        <v>0</v>
      </c>
      <c r="H23" s="27">
        <f t="shared" si="0"/>
        <v>0</v>
      </c>
      <c r="I23" s="25"/>
      <c r="J23" s="25"/>
      <c r="K23" s="25">
        <f t="shared" si="2"/>
        <v>0</v>
      </c>
      <c r="L23" s="94">
        <f t="shared" si="1"/>
        <v>0</v>
      </c>
      <c r="M23" s="24"/>
      <c r="N23" s="62">
        <v>200</v>
      </c>
      <c r="O23" s="63" t="s">
        <v>285</v>
      </c>
      <c r="P23" s="24"/>
      <c r="Q23" s="78">
        <f>SUM(Q2:Q22)</f>
        <v>395</v>
      </c>
      <c r="R23" s="68" t="s">
        <v>297</v>
      </c>
      <c r="S23" s="61" t="s">
        <v>305</v>
      </c>
    </row>
    <row r="24" spans="1:19">
      <c r="A24" s="93">
        <v>45928</v>
      </c>
      <c r="B24" s="27"/>
      <c r="C24" s="27">
        <f>'FREQUENCIA 2025'!Y65</f>
        <v>0</v>
      </c>
      <c r="D24" s="27">
        <f>'FREQUENCIA 2025'!Y66+'FREQUENCIA 2025'!Y78</f>
        <v>0</v>
      </c>
      <c r="E24" s="27">
        <f t="shared" si="3"/>
        <v>0</v>
      </c>
      <c r="F24" s="27">
        <f>'FREQUENCIA 2025'!Y78</f>
        <v>0</v>
      </c>
      <c r="G24" s="27">
        <f>'FREQUENCIA 2025'!Y73</f>
        <v>0</v>
      </c>
      <c r="H24" s="27">
        <f t="shared" si="0"/>
        <v>0</v>
      </c>
      <c r="I24" s="25"/>
      <c r="J24" s="25"/>
      <c r="K24" s="25">
        <f t="shared" si="2"/>
        <v>0</v>
      </c>
      <c r="L24" s="94">
        <f t="shared" si="1"/>
        <v>0</v>
      </c>
      <c r="M24" s="24"/>
      <c r="N24" s="62">
        <v>11.98</v>
      </c>
      <c r="O24" s="63" t="s">
        <v>306</v>
      </c>
      <c r="P24" s="24"/>
      <c r="R24" s="57"/>
    </row>
    <row r="25" spans="1:19" ht="15.6">
      <c r="A25" s="93">
        <v>45935</v>
      </c>
      <c r="B25" s="27"/>
      <c r="C25" s="27">
        <f>'FREQUENCIA 2025'!Z65</f>
        <v>0</v>
      </c>
      <c r="D25" s="27">
        <f>'FREQUENCIA 2025'!Z66+'FREQUENCIA 2025'!Z78</f>
        <v>0</v>
      </c>
      <c r="E25" s="27">
        <f t="shared" si="3"/>
        <v>0</v>
      </c>
      <c r="F25" s="27">
        <f>'FREQUENCIA 2025'!Z78</f>
        <v>0</v>
      </c>
      <c r="G25" s="27">
        <f>'FREQUENCIA 2025'!Z73</f>
        <v>0</v>
      </c>
      <c r="H25" s="27">
        <f t="shared" si="0"/>
        <v>0</v>
      </c>
      <c r="I25" s="25"/>
      <c r="J25" s="25"/>
      <c r="K25" s="25">
        <f t="shared" si="2"/>
        <v>0</v>
      </c>
      <c r="L25" s="94">
        <f t="shared" si="1"/>
        <v>0</v>
      </c>
      <c r="M25" s="24"/>
      <c r="N25" s="62">
        <v>24.41</v>
      </c>
      <c r="O25" s="63" t="s">
        <v>307</v>
      </c>
      <c r="P25" s="24"/>
      <c r="Q25" s="84" t="s">
        <v>273</v>
      </c>
      <c r="R25" s="171" t="s">
        <v>308</v>
      </c>
      <c r="S25" s="172"/>
    </row>
    <row r="26" spans="1:19">
      <c r="A26" s="93">
        <v>45942</v>
      </c>
      <c r="B26" s="27"/>
      <c r="C26" s="27">
        <f>'FREQUENCIA 2025'!AA65</f>
        <v>0</v>
      </c>
      <c r="D26" s="27">
        <f>'FREQUENCIA 2025'!AA66+'FREQUENCIA 2025'!AA78</f>
        <v>0</v>
      </c>
      <c r="E26" s="27">
        <f t="shared" si="3"/>
        <v>0</v>
      </c>
      <c r="F26" s="27">
        <f>'FREQUENCIA 2025'!AA78</f>
        <v>0</v>
      </c>
      <c r="G26" s="27">
        <f>'FREQUENCIA 2025'!AA73</f>
        <v>0</v>
      </c>
      <c r="H26" s="27">
        <f t="shared" si="0"/>
        <v>0</v>
      </c>
      <c r="I26" s="25"/>
      <c r="J26" s="25"/>
      <c r="K26" s="25">
        <f t="shared" si="2"/>
        <v>0</v>
      </c>
      <c r="L26" s="94">
        <f t="shared" si="1"/>
        <v>0</v>
      </c>
      <c r="M26" s="24"/>
      <c r="N26" s="62">
        <v>78.989999999999995</v>
      </c>
      <c r="O26" s="63" t="s">
        <v>309</v>
      </c>
      <c r="P26" s="24"/>
      <c r="Q26" s="80">
        <f>Q27*22</f>
        <v>1760</v>
      </c>
      <c r="R26" s="36" t="s">
        <v>310</v>
      </c>
      <c r="S26" s="63" t="s">
        <v>293</v>
      </c>
    </row>
    <row r="27" spans="1:19">
      <c r="A27" s="93">
        <v>45949</v>
      </c>
      <c r="B27" s="27"/>
      <c r="C27" s="27">
        <f>'FREQUENCIA 2025'!AB65</f>
        <v>0</v>
      </c>
      <c r="D27" s="27">
        <f>'FREQUENCIA 2025'!AB66+'FREQUENCIA 2025'!AB78</f>
        <v>0</v>
      </c>
      <c r="E27" s="27">
        <f t="shared" si="3"/>
        <v>0</v>
      </c>
      <c r="F27" s="27">
        <f>'FREQUENCIA 2025'!AB78</f>
        <v>0</v>
      </c>
      <c r="G27" s="27">
        <f>'FREQUENCIA 2025'!AB73</f>
        <v>0</v>
      </c>
      <c r="H27" s="27">
        <f t="shared" si="0"/>
        <v>0</v>
      </c>
      <c r="I27" s="25"/>
      <c r="J27" s="25"/>
      <c r="K27" s="25">
        <f t="shared" si="2"/>
        <v>0</v>
      </c>
      <c r="L27" s="94">
        <f t="shared" si="1"/>
        <v>0</v>
      </c>
      <c r="M27" s="24"/>
      <c r="N27" s="62">
        <v>346.61</v>
      </c>
      <c r="O27" s="63" t="s">
        <v>311</v>
      </c>
      <c r="P27" s="24"/>
      <c r="Q27" s="80">
        <v>80</v>
      </c>
      <c r="R27" s="36" t="s">
        <v>312</v>
      </c>
      <c r="S27" s="63" t="s">
        <v>293</v>
      </c>
    </row>
    <row r="28" spans="1:19">
      <c r="A28" s="93">
        <v>45956</v>
      </c>
      <c r="B28" s="27"/>
      <c r="C28" s="27">
        <f>'FREQUENCIA 2025'!AC65</f>
        <v>0</v>
      </c>
      <c r="D28" s="27">
        <f>'FREQUENCIA 2025'!AC66+'FREQUENCIA 2025'!AC78</f>
        <v>0</v>
      </c>
      <c r="E28" s="27">
        <f t="shared" si="3"/>
        <v>0</v>
      </c>
      <c r="F28" s="27">
        <f>'FREQUENCIA 2025'!AC78</f>
        <v>0</v>
      </c>
      <c r="G28" s="27">
        <f>'FREQUENCIA 2025'!AC73</f>
        <v>0</v>
      </c>
      <c r="H28" s="27">
        <f t="shared" si="0"/>
        <v>0</v>
      </c>
      <c r="I28" s="25"/>
      <c r="J28" s="25"/>
      <c r="K28" s="25">
        <f t="shared" si="2"/>
        <v>0</v>
      </c>
      <c r="L28" s="94">
        <f t="shared" si="1"/>
        <v>0</v>
      </c>
      <c r="M28" s="24"/>
      <c r="N28" s="58">
        <v>12.88</v>
      </c>
      <c r="O28" s="59" t="s">
        <v>313</v>
      </c>
      <c r="P28" s="24"/>
      <c r="Q28" s="80">
        <v>40</v>
      </c>
      <c r="R28" s="67" t="s">
        <v>314</v>
      </c>
      <c r="S28" s="63" t="s">
        <v>290</v>
      </c>
    </row>
    <row r="29" spans="1:19">
      <c r="A29" s="93">
        <v>45963</v>
      </c>
      <c r="B29" s="27"/>
      <c r="C29" s="27">
        <f>'FREQUENCIA 2025'!AD65</f>
        <v>0</v>
      </c>
      <c r="D29" s="27">
        <f>'FREQUENCIA 2025'!AD66+'FREQUENCIA 2025'!AD78</f>
        <v>0</v>
      </c>
      <c r="E29" s="27">
        <f t="shared" si="3"/>
        <v>0</v>
      </c>
      <c r="F29" s="27">
        <f>'FREQUENCIA 2025'!AD78</f>
        <v>0</v>
      </c>
      <c r="G29" s="27">
        <f>'FREQUENCIA 2025'!AD73</f>
        <v>0</v>
      </c>
      <c r="H29" s="27">
        <f t="shared" si="0"/>
        <v>0</v>
      </c>
      <c r="I29" s="25"/>
      <c r="J29" s="25"/>
      <c r="K29" s="25">
        <f t="shared" si="2"/>
        <v>0</v>
      </c>
      <c r="L29" s="94">
        <f t="shared" si="1"/>
        <v>0</v>
      </c>
      <c r="M29" s="24"/>
      <c r="N29" s="58">
        <f>Q47</f>
        <v>2190</v>
      </c>
      <c r="O29" s="59" t="s">
        <v>315</v>
      </c>
      <c r="Q29" s="80">
        <v>45</v>
      </c>
      <c r="R29" s="67" t="s">
        <v>286</v>
      </c>
      <c r="S29" s="63" t="s">
        <v>290</v>
      </c>
    </row>
    <row r="30" spans="1:19">
      <c r="A30" s="93">
        <v>45970</v>
      </c>
      <c r="B30" s="27"/>
      <c r="C30" s="27">
        <f>'FREQUENCIA 2025'!AE65</f>
        <v>0</v>
      </c>
      <c r="D30" s="27">
        <f>'FREQUENCIA 2025'!AE66+'FREQUENCIA 2025'!AE78</f>
        <v>0</v>
      </c>
      <c r="E30" s="27">
        <f t="shared" si="3"/>
        <v>0</v>
      </c>
      <c r="F30" s="27">
        <f>'FREQUENCIA 2025'!AE78</f>
        <v>0</v>
      </c>
      <c r="G30" s="27">
        <f>'FREQUENCIA 2025'!AE73</f>
        <v>0</v>
      </c>
      <c r="H30" s="27">
        <f t="shared" si="0"/>
        <v>0</v>
      </c>
      <c r="I30" s="25"/>
      <c r="J30" s="25"/>
      <c r="K30" s="25">
        <f t="shared" si="2"/>
        <v>0</v>
      </c>
      <c r="L30" s="94">
        <f t="shared" si="1"/>
        <v>0</v>
      </c>
      <c r="M30" s="24"/>
      <c r="N30" s="58">
        <v>24</v>
      </c>
      <c r="O30" s="59" t="s">
        <v>300</v>
      </c>
      <c r="Q30" s="80">
        <v>45</v>
      </c>
      <c r="R30" s="67" t="s">
        <v>296</v>
      </c>
      <c r="S30" s="63" t="s">
        <v>293</v>
      </c>
    </row>
    <row r="31" spans="1:19">
      <c r="A31" s="93">
        <v>45977</v>
      </c>
      <c r="B31" s="27"/>
      <c r="C31" s="27">
        <f>'FREQUENCIA 2025'!AF65</f>
        <v>0</v>
      </c>
      <c r="D31" s="27">
        <f>'FREQUENCIA 2025'!AF66+'FREQUENCIA 2025'!AF78</f>
        <v>0</v>
      </c>
      <c r="E31" s="27">
        <f t="shared" si="3"/>
        <v>0</v>
      </c>
      <c r="F31" s="27">
        <f>'FREQUENCIA 2025'!AF78</f>
        <v>0</v>
      </c>
      <c r="G31" s="27">
        <f>'FREQUENCIA 2025'!AF73</f>
        <v>0</v>
      </c>
      <c r="H31" s="27">
        <f t="shared" si="0"/>
        <v>0</v>
      </c>
      <c r="I31" s="25"/>
      <c r="J31" s="25"/>
      <c r="K31" s="25">
        <f t="shared" si="2"/>
        <v>0</v>
      </c>
      <c r="L31" s="94">
        <f t="shared" si="1"/>
        <v>0</v>
      </c>
      <c r="M31" s="24"/>
      <c r="N31" s="58">
        <v>139</v>
      </c>
      <c r="O31" s="59" t="s">
        <v>316</v>
      </c>
      <c r="Q31" s="80">
        <v>45</v>
      </c>
      <c r="R31" s="36" t="s">
        <v>83</v>
      </c>
      <c r="S31" s="63" t="s">
        <v>293</v>
      </c>
    </row>
    <row r="32" spans="1:19">
      <c r="A32" s="93">
        <v>45984</v>
      </c>
      <c r="B32" s="27"/>
      <c r="C32" s="27">
        <f>'FREQUENCIA 2025'!AG65</f>
        <v>0</v>
      </c>
      <c r="D32" s="27">
        <f>'FREQUENCIA 2025'!AG66+'FREQUENCIA 2025'!AG78</f>
        <v>0</v>
      </c>
      <c r="E32" s="27">
        <f t="shared" si="3"/>
        <v>0</v>
      </c>
      <c r="F32" s="27">
        <f>'FREQUENCIA 2025'!AG78</f>
        <v>0</v>
      </c>
      <c r="G32" s="27">
        <f>'FREQUENCIA 2025'!AG73</f>
        <v>0</v>
      </c>
      <c r="H32" s="27">
        <f t="shared" si="0"/>
        <v>0</v>
      </c>
      <c r="I32" s="25"/>
      <c r="J32" s="25"/>
      <c r="K32" s="25">
        <f t="shared" si="2"/>
        <v>0</v>
      </c>
      <c r="L32" s="94">
        <f t="shared" si="1"/>
        <v>0</v>
      </c>
      <c r="M32" s="24"/>
      <c r="N32" s="58"/>
      <c r="O32" s="59"/>
      <c r="Q32" s="80">
        <v>45</v>
      </c>
      <c r="R32" s="67" t="s">
        <v>294</v>
      </c>
      <c r="S32" s="63" t="s">
        <v>293</v>
      </c>
    </row>
    <row r="33" spans="1:19">
      <c r="A33" s="93">
        <v>45991</v>
      </c>
      <c r="B33" s="27"/>
      <c r="C33" s="27">
        <f>'FREQUENCIA 2025'!AH65</f>
        <v>0</v>
      </c>
      <c r="D33" s="27">
        <f>'FREQUENCIA 2025'!AH66+'FREQUENCIA 2025'!AH78</f>
        <v>0</v>
      </c>
      <c r="E33" s="27">
        <f t="shared" si="3"/>
        <v>0</v>
      </c>
      <c r="F33" s="27">
        <f>'FREQUENCIA 2025'!AH78</f>
        <v>0</v>
      </c>
      <c r="G33" s="27">
        <f>'FREQUENCIA 2025'!AH73</f>
        <v>0</v>
      </c>
      <c r="H33" s="27">
        <f t="shared" si="0"/>
        <v>0</v>
      </c>
      <c r="I33" s="25"/>
      <c r="J33" s="25"/>
      <c r="K33" s="25">
        <f t="shared" si="2"/>
        <v>0</v>
      </c>
      <c r="L33" s="94">
        <f t="shared" si="1"/>
        <v>0</v>
      </c>
      <c r="M33" s="24"/>
      <c r="N33" s="64">
        <f>SUM(N19:N32)</f>
        <v>3236.09</v>
      </c>
      <c r="O33" s="65" t="s">
        <v>297</v>
      </c>
      <c r="Q33" s="80">
        <v>45</v>
      </c>
      <c r="R33" s="67" t="s">
        <v>285</v>
      </c>
      <c r="S33" s="63" t="s">
        <v>293</v>
      </c>
    </row>
    <row r="34" spans="1:19">
      <c r="A34" s="93">
        <v>45998</v>
      </c>
      <c r="B34" s="27"/>
      <c r="C34" s="27">
        <f>'FREQUENCIA 2025'!AI65</f>
        <v>0</v>
      </c>
      <c r="D34" s="27">
        <f>'FREQUENCIA 2025'!AI66+'FREQUENCIA 2025'!AI78</f>
        <v>0</v>
      </c>
      <c r="E34" s="27">
        <f t="shared" si="3"/>
        <v>0</v>
      </c>
      <c r="F34" s="27">
        <f>'FREQUENCIA 2025'!AI78</f>
        <v>0</v>
      </c>
      <c r="G34" s="27">
        <f>'FREQUENCIA 2025'!AI73</f>
        <v>0</v>
      </c>
      <c r="H34" s="27">
        <f t="shared" si="0"/>
        <v>0</v>
      </c>
      <c r="I34" s="25"/>
      <c r="J34" s="25"/>
      <c r="K34" s="25">
        <f t="shared" si="2"/>
        <v>0</v>
      </c>
      <c r="L34" s="94">
        <f t="shared" si="1"/>
        <v>0</v>
      </c>
      <c r="M34" s="24"/>
      <c r="Q34" s="80">
        <v>45</v>
      </c>
      <c r="R34" s="36" t="s">
        <v>299</v>
      </c>
      <c r="S34" s="63" t="s">
        <v>293</v>
      </c>
    </row>
    <row r="35" spans="1:19">
      <c r="A35" s="93">
        <v>46005</v>
      </c>
      <c r="B35" s="27"/>
      <c r="C35" s="27">
        <f>'FREQUENCIA 2025'!AJ65</f>
        <v>0</v>
      </c>
      <c r="D35" s="27">
        <f>'FREQUENCIA 2025'!AJ66+'FREQUENCIA 2025'!AJ78</f>
        <v>0</v>
      </c>
      <c r="E35" s="27">
        <f t="shared" si="3"/>
        <v>0</v>
      </c>
      <c r="F35" s="27">
        <f>'FREQUENCIA 2025'!AJ78</f>
        <v>0</v>
      </c>
      <c r="G35" s="27">
        <f>'FREQUENCIA 2025'!AJ73</f>
        <v>0</v>
      </c>
      <c r="H35" s="27">
        <f t="shared" si="0"/>
        <v>0</v>
      </c>
      <c r="I35" s="25"/>
      <c r="J35" s="25"/>
      <c r="K35" s="25">
        <f t="shared" si="2"/>
        <v>0</v>
      </c>
      <c r="L35" s="94">
        <f t="shared" si="1"/>
        <v>0</v>
      </c>
      <c r="M35" s="24"/>
      <c r="N35" s="70">
        <f>N16</f>
        <v>2618.46</v>
      </c>
      <c r="O35" s="73" t="str">
        <f>O1</f>
        <v>GANHOS</v>
      </c>
      <c r="Q35" s="80">
        <v>30</v>
      </c>
      <c r="R35" s="69" t="s">
        <v>317</v>
      </c>
      <c r="S35" s="63"/>
    </row>
    <row r="36" spans="1:19">
      <c r="A36" s="93">
        <v>46012</v>
      </c>
      <c r="B36" s="27"/>
      <c r="C36" s="27">
        <f>'FREQUENCIA 2025'!AK65</f>
        <v>0</v>
      </c>
      <c r="D36" s="27">
        <f>'FREQUENCIA 2025'!AK66+'FREQUENCIA 2025'!AK78</f>
        <v>0</v>
      </c>
      <c r="E36" s="27">
        <f t="shared" si="3"/>
        <v>0</v>
      </c>
      <c r="F36" s="27">
        <f>'FREQUENCIA 2025'!AK78</f>
        <v>0</v>
      </c>
      <c r="G36" s="27">
        <f>'FREQUENCIA 2025'!AK73</f>
        <v>0</v>
      </c>
      <c r="H36" s="27">
        <f t="shared" si="0"/>
        <v>0</v>
      </c>
      <c r="I36" s="25"/>
      <c r="J36" s="25"/>
      <c r="K36" s="25">
        <f t="shared" si="2"/>
        <v>0</v>
      </c>
      <c r="L36" s="94">
        <f t="shared" si="1"/>
        <v>0</v>
      </c>
      <c r="M36" s="24"/>
      <c r="N36" s="58">
        <f>N33</f>
        <v>3236.09</v>
      </c>
      <c r="O36" s="74" t="str">
        <f>O18</f>
        <v>DESPESAS</v>
      </c>
      <c r="Q36" s="80">
        <v>0</v>
      </c>
      <c r="R36" s="69" t="s">
        <v>318</v>
      </c>
      <c r="S36" s="63"/>
    </row>
    <row r="37" spans="1:19">
      <c r="A37" s="93">
        <v>46019</v>
      </c>
      <c r="B37" s="27"/>
      <c r="C37" s="27">
        <f>'FREQUENCIA 2025'!AL65</f>
        <v>0</v>
      </c>
      <c r="D37" s="26">
        <f>'FREQUENCIA 2025'!AL66+'FREQUENCIA 2025'!AL78</f>
        <v>0</v>
      </c>
      <c r="E37" s="27">
        <f t="shared" si="3"/>
        <v>0</v>
      </c>
      <c r="F37" s="27">
        <f>'FREQUENCIA 2025'!AL78</f>
        <v>0</v>
      </c>
      <c r="G37" s="27">
        <f>'FREQUENCIA 2025'!AL73</f>
        <v>0</v>
      </c>
      <c r="H37" s="27">
        <f t="shared" si="0"/>
        <v>0</v>
      </c>
      <c r="I37" s="25"/>
      <c r="J37" s="25"/>
      <c r="K37" s="25">
        <f t="shared" si="2"/>
        <v>0</v>
      </c>
      <c r="L37" s="94">
        <f t="shared" si="1"/>
        <v>0</v>
      </c>
      <c r="M37" s="24"/>
      <c r="N37" s="58">
        <f>L38</f>
        <v>124.63999999999999</v>
      </c>
      <c r="O37" s="75" t="s">
        <v>142</v>
      </c>
      <c r="Q37" s="80">
        <v>0</v>
      </c>
      <c r="R37" s="69" t="s">
        <v>319</v>
      </c>
      <c r="S37" s="63"/>
    </row>
    <row r="38" spans="1:19">
      <c r="A38" s="169" t="s">
        <v>297</v>
      </c>
      <c r="B38" s="170"/>
      <c r="C38" s="152">
        <f t="shared" ref="C38:H38" si="4">SUM(C2:C37)</f>
        <v>319</v>
      </c>
      <c r="D38" s="152">
        <f t="shared" si="4"/>
        <v>216</v>
      </c>
      <c r="E38" s="152">
        <f t="shared" si="4"/>
        <v>207</v>
      </c>
      <c r="F38" s="152">
        <f>SUM(F2:F37)</f>
        <v>9</v>
      </c>
      <c r="G38" s="152">
        <f>SUM(G2:G37)</f>
        <v>44</v>
      </c>
      <c r="H38" s="152">
        <f t="shared" si="4"/>
        <v>172</v>
      </c>
      <c r="I38" s="95">
        <f>SUM(I2:I37)</f>
        <v>195.75857142857143</v>
      </c>
      <c r="J38" s="95">
        <f>SUM(J2:J37)</f>
        <v>2720</v>
      </c>
      <c r="K38" s="95">
        <f>SUM(K2:K37)</f>
        <v>2844.64</v>
      </c>
      <c r="L38" s="96">
        <f>SUM(L2:L37)</f>
        <v>124.63999999999999</v>
      </c>
      <c r="N38" s="71">
        <f>(N35-N36+N37)</f>
        <v>-492.99000000000012</v>
      </c>
      <c r="O38" s="72" t="s">
        <v>297</v>
      </c>
      <c r="Q38" s="80">
        <v>-150</v>
      </c>
      <c r="R38" s="69" t="s">
        <v>320</v>
      </c>
      <c r="S38" s="63" t="s">
        <v>293</v>
      </c>
    </row>
    <row r="39" spans="1:19">
      <c r="Q39" s="80">
        <v>45</v>
      </c>
      <c r="R39" s="69" t="s">
        <v>76</v>
      </c>
      <c r="S39" s="63" t="s">
        <v>293</v>
      </c>
    </row>
    <row r="40" spans="1:19" s="33" customFormat="1" ht="15.6">
      <c r="A40" s="28"/>
      <c r="B40" s="29"/>
      <c r="C40" s="97" t="s">
        <v>321</v>
      </c>
      <c r="D40" s="29"/>
      <c r="E40" s="29"/>
      <c r="F40" s="29"/>
      <c r="G40" s="29"/>
      <c r="H40" s="104"/>
      <c r="I40" s="99" t="s">
        <v>322</v>
      </c>
      <c r="J40" s="30"/>
      <c r="K40" s="29"/>
      <c r="L40" s="31"/>
      <c r="N40" s="83" t="s">
        <v>273</v>
      </c>
      <c r="O40" s="154" t="s">
        <v>323</v>
      </c>
      <c r="Q40" s="80">
        <v>45</v>
      </c>
      <c r="R40" s="69" t="s">
        <v>324</v>
      </c>
      <c r="S40" s="63" t="s">
        <v>293</v>
      </c>
    </row>
    <row r="41" spans="1:19" s="33" customFormat="1">
      <c r="A41" s="32"/>
      <c r="C41" s="101" t="s">
        <v>325</v>
      </c>
      <c r="H41" s="102"/>
      <c r="I41" s="103" t="s">
        <v>326</v>
      </c>
      <c r="J41" s="34"/>
      <c r="L41" s="53"/>
      <c r="N41" s="58">
        <v>20</v>
      </c>
      <c r="O41" s="114">
        <f>A13</f>
        <v>45851</v>
      </c>
      <c r="Q41" s="105">
        <v>35</v>
      </c>
      <c r="R41" s="106" t="s">
        <v>327</v>
      </c>
      <c r="S41" s="107" t="s">
        <v>290</v>
      </c>
    </row>
    <row r="42" spans="1:19" s="33" customFormat="1">
      <c r="A42" s="32"/>
      <c r="C42" s="101" t="s">
        <v>328</v>
      </c>
      <c r="H42" s="102"/>
      <c r="I42" s="103" t="s">
        <v>329</v>
      </c>
      <c r="J42" s="34"/>
      <c r="L42" s="53"/>
      <c r="N42" s="58">
        <f>L17</f>
        <v>25</v>
      </c>
      <c r="O42" s="114">
        <f>A17</f>
        <v>45879</v>
      </c>
      <c r="Q42" s="105">
        <v>35</v>
      </c>
      <c r="R42" s="106" t="s">
        <v>330</v>
      </c>
      <c r="S42" s="107" t="s">
        <v>302</v>
      </c>
    </row>
    <row r="43" spans="1:19" s="33" customFormat="1">
      <c r="A43" s="32"/>
      <c r="C43" s="101" t="s">
        <v>331</v>
      </c>
      <c r="H43" s="102"/>
      <c r="I43" s="103" t="s">
        <v>332</v>
      </c>
      <c r="J43" s="34"/>
      <c r="L43" s="53"/>
      <c r="N43" s="58">
        <f>L19</f>
        <v>12</v>
      </c>
      <c r="O43" s="114">
        <f>A19</f>
        <v>45893</v>
      </c>
      <c r="Q43" s="80"/>
      <c r="R43" s="69"/>
      <c r="S43" s="107"/>
    </row>
    <row r="44" spans="1:19" s="33" customFormat="1">
      <c r="A44" s="32"/>
      <c r="C44" s="101" t="s">
        <v>333</v>
      </c>
      <c r="H44" s="102"/>
      <c r="I44" s="103" t="s">
        <v>334</v>
      </c>
      <c r="J44" s="34"/>
      <c r="L44" s="53"/>
      <c r="N44" s="58"/>
      <c r="O44" s="59"/>
      <c r="Q44" s="105"/>
      <c r="R44" s="106"/>
      <c r="S44" s="107"/>
    </row>
    <row r="45" spans="1:19" s="33" customFormat="1">
      <c r="A45" s="54"/>
      <c r="B45" s="55"/>
      <c r="C45" s="98" t="s">
        <v>335</v>
      </c>
      <c r="D45" s="55"/>
      <c r="E45" s="55"/>
      <c r="F45" s="55"/>
      <c r="G45" s="55"/>
      <c r="H45" s="100"/>
      <c r="I45" s="113" t="s">
        <v>336</v>
      </c>
      <c r="J45" s="35"/>
      <c r="K45" s="35"/>
      <c r="L45" s="56"/>
      <c r="N45" s="58"/>
      <c r="O45" s="59"/>
      <c r="Q45" s="105"/>
      <c r="R45" s="106"/>
      <c r="S45" s="107"/>
    </row>
    <row r="46" spans="1:19" s="33" customFormat="1">
      <c r="I46" s="34"/>
      <c r="J46" s="34"/>
      <c r="K46" s="34"/>
      <c r="L46" s="34"/>
      <c r="N46" s="58"/>
      <c r="O46" s="59"/>
      <c r="Q46" s="105"/>
      <c r="R46" s="106"/>
      <c r="S46" s="107"/>
    </row>
    <row r="47" spans="1:19">
      <c r="I47" s="24" t="s">
        <v>337</v>
      </c>
      <c r="N47" s="64">
        <f>SUM(N41:N46)</f>
        <v>57</v>
      </c>
      <c r="O47" s="65" t="s">
        <v>297</v>
      </c>
      <c r="Q47" s="81">
        <f>SUM(Q26:Q46)</f>
        <v>2190</v>
      </c>
      <c r="R47" s="68" t="s">
        <v>297</v>
      </c>
      <c r="S47" s="65" t="s">
        <v>305</v>
      </c>
    </row>
    <row r="48" spans="1:19">
      <c r="R48" s="57"/>
    </row>
    <row r="49" spans="18:18">
      <c r="R49" s="57"/>
    </row>
    <row r="50" spans="18:18">
      <c r="R50" s="57"/>
    </row>
  </sheetData>
  <sortState xmlns:xlrd2="http://schemas.microsoft.com/office/spreadsheetml/2017/richdata2" ref="Q6:R6">
    <sortCondition descending="1" ref="R5:R6"/>
  </sortState>
  <mergeCells count="11">
    <mergeCell ref="A38:B38"/>
    <mergeCell ref="R1:S1"/>
    <mergeCell ref="R25:S25"/>
    <mergeCell ref="B4:L4"/>
    <mergeCell ref="B8:L8"/>
    <mergeCell ref="B9:L9"/>
    <mergeCell ref="B11:L11"/>
    <mergeCell ref="B14:L14"/>
    <mergeCell ref="B16:L16"/>
    <mergeCell ref="B5:L5"/>
    <mergeCell ref="B20:L2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1BBE-CD40-4D70-94A0-0BD7CCD621A4}">
  <dimension ref="A1:Q55"/>
  <sheetViews>
    <sheetView zoomScale="85" zoomScaleNormal="85" workbookViewId="0">
      <selection activeCell="D27" sqref="D27"/>
    </sheetView>
  </sheetViews>
  <sheetFormatPr defaultColWidth="7.453125" defaultRowHeight="15.6"/>
  <cols>
    <col min="1" max="1" width="5.6328125" style="115" customWidth="1"/>
    <col min="2" max="2" width="6.1796875" style="26" customWidth="1"/>
    <col min="3" max="3" width="17.90625" style="26" bestFit="1" customWidth="1"/>
    <col min="4" max="8" width="14.54296875" style="26" customWidth="1"/>
    <col min="9" max="9" width="14.54296875" customWidth="1"/>
    <col min="10" max="10" width="14.54296875" style="26" customWidth="1"/>
    <col min="11" max="11" width="5.6328125" style="115" customWidth="1"/>
    <col min="12" max="17" width="10.6328125" style="26" customWidth="1"/>
    <col min="18" max="18" width="8.6328125" style="26" customWidth="1"/>
    <col min="19" max="16384" width="7.453125" style="26"/>
  </cols>
  <sheetData>
    <row r="1" spans="1:17" s="23" customFormat="1">
      <c r="A1" s="115"/>
      <c r="B1" s="110" t="s">
        <v>338</v>
      </c>
      <c r="C1" s="111" t="s">
        <v>136</v>
      </c>
      <c r="D1" s="110" t="s">
        <v>339</v>
      </c>
      <c r="E1" s="110" t="s">
        <v>340</v>
      </c>
      <c r="F1" s="110" t="s">
        <v>341</v>
      </c>
      <c r="G1" s="110" t="s">
        <v>342</v>
      </c>
      <c r="H1" s="110" t="s">
        <v>343</v>
      </c>
      <c r="I1" s="110" t="s">
        <v>344</v>
      </c>
      <c r="J1" s="110" t="s">
        <v>345</v>
      </c>
      <c r="K1" s="115"/>
      <c r="L1" s="45" t="s">
        <v>339</v>
      </c>
      <c r="M1" s="45" t="s">
        <v>340</v>
      </c>
      <c r="N1" s="45" t="s">
        <v>341</v>
      </c>
      <c r="O1" s="45" t="s">
        <v>342</v>
      </c>
      <c r="P1" s="45" t="s">
        <v>343</v>
      </c>
      <c r="Q1" s="45" t="s">
        <v>346</v>
      </c>
    </row>
    <row r="2" spans="1:17" ht="15" customHeight="1">
      <c r="B2" s="112">
        <v>1</v>
      </c>
      <c r="C2" s="36" t="s">
        <v>119</v>
      </c>
      <c r="D2" s="36">
        <f>'FREQUENCIA 2025'!AQ2</f>
        <v>8</v>
      </c>
      <c r="E2" s="36">
        <f>'01 - GREGORY'!B38</f>
        <v>0</v>
      </c>
      <c r="F2" s="36">
        <f>'01 - GREGORY'!C38</f>
        <v>0</v>
      </c>
      <c r="G2" s="36">
        <f>'01 - GREGORY'!D38</f>
        <v>0</v>
      </c>
      <c r="H2" s="36">
        <f>'01 - GREGORY'!E38</f>
        <v>0</v>
      </c>
      <c r="I2" s="36">
        <f>'01 - GREGORY'!F38</f>
        <v>26</v>
      </c>
      <c r="J2" s="36">
        <f>'01 - GREGORY'!G38</f>
        <v>13</v>
      </c>
      <c r="L2" s="46">
        <f>'FREQUENCIA 2025'!AO23</f>
        <v>10</v>
      </c>
      <c r="M2" s="47">
        <f>SUM(E2:E55)</f>
        <v>26</v>
      </c>
      <c r="N2" s="48">
        <f>SUM(F2:F55)</f>
        <v>0</v>
      </c>
      <c r="O2" s="49">
        <f>SUM(G2:G55)</f>
        <v>18</v>
      </c>
      <c r="P2" s="50">
        <f>SUM(H2:H55)</f>
        <v>10</v>
      </c>
      <c r="Q2" s="51">
        <f>SUM(J2:J55)</f>
        <v>25</v>
      </c>
    </row>
    <row r="3" spans="1:17" ht="15" customHeight="1">
      <c r="B3" s="112">
        <v>2</v>
      </c>
      <c r="C3" s="36" t="s">
        <v>117</v>
      </c>
      <c r="D3" s="36">
        <f>'FREQUENCIA 2025'!AQ3</f>
        <v>6</v>
      </c>
      <c r="E3" s="36">
        <f>'02 - GEOVANNI'!B38</f>
        <v>0</v>
      </c>
      <c r="F3" s="36">
        <f>'02 - GEOVANNI'!C38</f>
        <v>0</v>
      </c>
      <c r="G3" s="36">
        <f>'02 - GEOVANNI'!D38</f>
        <v>0</v>
      </c>
      <c r="H3" s="36">
        <f>'02 - GEOVANNI'!E38</f>
        <v>0</v>
      </c>
      <c r="I3" s="36">
        <f>'02 - GEOVANNI'!F38</f>
        <v>0</v>
      </c>
      <c r="J3" s="36">
        <f>'02 - GEOVANNI'!G38</f>
        <v>0</v>
      </c>
    </row>
    <row r="4" spans="1:17" ht="15" customHeight="1">
      <c r="B4" s="112">
        <v>3</v>
      </c>
      <c r="C4" s="36" t="s">
        <v>125</v>
      </c>
      <c r="D4" s="36">
        <f>'FREQUENCIA 2025'!AQ4</f>
        <v>7</v>
      </c>
      <c r="E4" s="36">
        <f>'03 - LINCOLN'!B38</f>
        <v>1</v>
      </c>
      <c r="F4" s="36">
        <f>'03 - LINCOLN'!C38</f>
        <v>0</v>
      </c>
      <c r="G4" s="36">
        <f>'03 - LINCOLN'!D38</f>
        <v>1</v>
      </c>
      <c r="H4" s="36">
        <f>'03 - LINCOLN'!E38</f>
        <v>0</v>
      </c>
      <c r="I4" s="36">
        <f>'03 - LINCOLN'!F38</f>
        <v>0</v>
      </c>
      <c r="J4" s="36">
        <f>'03 - LINCOLN'!G38</f>
        <v>0</v>
      </c>
    </row>
    <row r="5" spans="1:17" ht="15" customHeight="1">
      <c r="B5" s="112">
        <v>4</v>
      </c>
      <c r="C5" s="36" t="s">
        <v>127</v>
      </c>
      <c r="D5" s="36">
        <f>'FREQUENCIA 2025'!AQ5</f>
        <v>6</v>
      </c>
      <c r="E5" s="36">
        <f>'04 - MARKIN'!B38</f>
        <v>0</v>
      </c>
      <c r="F5" s="36">
        <f>'04 - MARKIN'!C38</f>
        <v>0</v>
      </c>
      <c r="G5" s="36">
        <f>'04 - MARKIN'!D38</f>
        <v>0</v>
      </c>
      <c r="H5" s="36">
        <f>'04 - MARKIN'!E38</f>
        <v>0</v>
      </c>
      <c r="I5" s="36">
        <f>'04 - MARKIN'!F38</f>
        <v>0</v>
      </c>
      <c r="J5" s="36">
        <f>'04 - MARKIN'!G38</f>
        <v>0</v>
      </c>
    </row>
    <row r="6" spans="1:17" ht="15" customHeight="1">
      <c r="B6" s="112">
        <v>5</v>
      </c>
      <c r="C6" s="36" t="s">
        <v>134</v>
      </c>
      <c r="D6" s="36">
        <f>'FREQUENCIA 2025'!AQ6</f>
        <v>9</v>
      </c>
      <c r="E6" s="36">
        <f>'05 - WENDELL'!B38</f>
        <v>0</v>
      </c>
      <c r="F6" s="36">
        <f>'05 - WENDELL'!C38</f>
        <v>0</v>
      </c>
      <c r="G6" s="36">
        <f>'05 - WENDELL'!D38</f>
        <v>0</v>
      </c>
      <c r="H6" s="36">
        <f>'05 - WENDELL'!E38</f>
        <v>1</v>
      </c>
      <c r="I6" s="36">
        <f>'05 - WENDELL'!F38</f>
        <v>0</v>
      </c>
      <c r="J6" s="36">
        <f>'05 - WENDELL'!G38</f>
        <v>0</v>
      </c>
    </row>
    <row r="7" spans="1:17" ht="15" customHeight="1">
      <c r="B7" s="112">
        <v>6</v>
      </c>
      <c r="C7" s="36" t="s">
        <v>116</v>
      </c>
      <c r="D7" s="36">
        <f>'FREQUENCIA 2025'!AQ7</f>
        <v>10</v>
      </c>
      <c r="E7" s="36">
        <f>'06 - FABIO'!B38</f>
        <v>2</v>
      </c>
      <c r="F7" s="36">
        <f>'06 - FABIO'!C38</f>
        <v>0</v>
      </c>
      <c r="G7" s="36">
        <f>'06 - FABIO'!D38</f>
        <v>0</v>
      </c>
      <c r="H7" s="36">
        <f>'06 - FABIO'!E38</f>
        <v>0</v>
      </c>
      <c r="I7" s="36">
        <f>'06 - FABIO'!F38</f>
        <v>0</v>
      </c>
      <c r="J7" s="36">
        <f>'06 - FABIO'!G38</f>
        <v>0</v>
      </c>
    </row>
    <row r="8" spans="1:17" ht="15" customHeight="1">
      <c r="B8" s="112">
        <v>7</v>
      </c>
      <c r="C8" s="36" t="s">
        <v>112</v>
      </c>
      <c r="D8" s="36">
        <f>'FREQUENCIA 2025'!AQ8</f>
        <v>7</v>
      </c>
      <c r="E8" s="36">
        <f>'07 - CHARLES'!B38</f>
        <v>0</v>
      </c>
      <c r="F8" s="36">
        <f>'07 - CHARLES'!C38</f>
        <v>0</v>
      </c>
      <c r="G8" s="36">
        <f>'07 - CHARLES'!D38</f>
        <v>0</v>
      </c>
      <c r="H8" s="36">
        <f>'07 - CHARLES'!E38</f>
        <v>1</v>
      </c>
      <c r="I8" s="36">
        <f>'07 - CHARLES'!F38</f>
        <v>0</v>
      </c>
      <c r="J8" s="36">
        <f>'07 - CHARLES'!G38</f>
        <v>0</v>
      </c>
    </row>
    <row r="9" spans="1:17" ht="15" customHeight="1">
      <c r="B9" s="112">
        <v>8</v>
      </c>
      <c r="C9" s="36" t="s">
        <v>128</v>
      </c>
      <c r="D9" s="36">
        <f>'FREQUENCIA 2025'!AQ9</f>
        <v>8</v>
      </c>
      <c r="E9" s="36">
        <f>'08 - MATEUS'!B38</f>
        <v>2</v>
      </c>
      <c r="F9" s="36">
        <f>'08 - MATEUS'!C38</f>
        <v>0</v>
      </c>
      <c r="G9" s="36">
        <f>'08 - MATEUS'!D38</f>
        <v>0</v>
      </c>
      <c r="H9" s="36">
        <f>'08 - MATEUS'!E38</f>
        <v>1</v>
      </c>
      <c r="I9" s="36">
        <f>'08 - MATEUS'!F38</f>
        <v>0</v>
      </c>
      <c r="J9" s="36">
        <f>'08 - MATEUS'!G38</f>
        <v>0</v>
      </c>
    </row>
    <row r="10" spans="1:17" ht="15" customHeight="1">
      <c r="B10" s="112">
        <v>9</v>
      </c>
      <c r="C10" s="36" t="s">
        <v>123</v>
      </c>
      <c r="D10" s="36">
        <f>'FREQUENCIA 2025'!AQ10</f>
        <v>2</v>
      </c>
      <c r="E10" s="36">
        <f>'09 - KLAIVER'!B38</f>
        <v>1</v>
      </c>
      <c r="F10" s="36">
        <f>'09 - KLAIVER'!C38</f>
        <v>0</v>
      </c>
      <c r="G10" s="36">
        <f>'09 - KLAIVER'!D38</f>
        <v>1</v>
      </c>
      <c r="H10" s="36">
        <f>'09 - KLAIVER'!E38</f>
        <v>0</v>
      </c>
      <c r="I10" s="36">
        <f>'09 - KLAIVER'!F38</f>
        <v>0</v>
      </c>
      <c r="J10" s="36">
        <f>'09 - KLAIVER'!G38</f>
        <v>0</v>
      </c>
    </row>
    <row r="11" spans="1:17" ht="15" customHeight="1">
      <c r="B11" s="112">
        <v>10</v>
      </c>
      <c r="C11" s="36" t="s">
        <v>135</v>
      </c>
      <c r="D11" s="36">
        <f>'FREQUENCIA 2025'!AQ11</f>
        <v>8</v>
      </c>
      <c r="E11" s="36">
        <f>'10 - ZIMA'!B38</f>
        <v>2</v>
      </c>
      <c r="F11" s="36">
        <f>'10 - ZIMA'!C38</f>
        <v>0</v>
      </c>
      <c r="G11" s="36">
        <f>'10 - ZIMA'!D38</f>
        <v>2</v>
      </c>
      <c r="H11" s="36">
        <f>'10 - ZIMA'!E38</f>
        <v>1</v>
      </c>
      <c r="I11" s="36">
        <f>'10 - ZIMA'!F38</f>
        <v>0</v>
      </c>
      <c r="J11" s="36">
        <f>'10 - ZIMA'!G38</f>
        <v>0</v>
      </c>
    </row>
    <row r="12" spans="1:17" ht="15" customHeight="1">
      <c r="B12" s="112">
        <v>11</v>
      </c>
      <c r="C12" s="36" t="s">
        <v>129</v>
      </c>
      <c r="D12" s="36">
        <f>'FREQUENCIA 2025'!AQ12</f>
        <v>8</v>
      </c>
      <c r="E12" s="36">
        <f>'11 - MATHEUS A.'!B38</f>
        <v>0</v>
      </c>
      <c r="F12" s="36">
        <f>'11 - MATHEUS A.'!C38</f>
        <v>0</v>
      </c>
      <c r="G12" s="36">
        <f>'11 - MATHEUS A.'!D38</f>
        <v>0</v>
      </c>
      <c r="H12" s="36">
        <f>'11 - MATHEUS A.'!E38</f>
        <v>2</v>
      </c>
      <c r="I12" s="36">
        <f>'11 - MATHEUS A.'!F38</f>
        <v>0</v>
      </c>
      <c r="J12" s="36">
        <f>'11 - MATHEUS A.'!G38</f>
        <v>0</v>
      </c>
    </row>
    <row r="13" spans="1:17" ht="15" customHeight="1">
      <c r="B13" s="112">
        <v>12</v>
      </c>
      <c r="C13" s="36" t="s">
        <v>111</v>
      </c>
      <c r="D13" s="36">
        <f>'FREQUENCIA 2025'!AQ13</f>
        <v>6</v>
      </c>
      <c r="E13" s="36">
        <f>'12 - ALEX'!B38</f>
        <v>0</v>
      </c>
      <c r="F13" s="36">
        <f>'12 - ALEX'!C38</f>
        <v>0</v>
      </c>
      <c r="G13" s="36">
        <f>'12 - ALEX'!D38</f>
        <v>0</v>
      </c>
      <c r="H13" s="36">
        <f>'12 - ALEX'!E38</f>
        <v>0</v>
      </c>
      <c r="I13" s="36">
        <f>'12 - ALEX'!F38</f>
        <v>0</v>
      </c>
      <c r="J13" s="36">
        <f>'12 - ALEX'!G38</f>
        <v>5</v>
      </c>
    </row>
    <row r="14" spans="1:17" ht="15" customHeight="1">
      <c r="B14" s="112">
        <v>13</v>
      </c>
      <c r="C14" s="36" t="s">
        <v>133</v>
      </c>
      <c r="D14" s="36">
        <f>'FREQUENCIA 2025'!AQ14</f>
        <v>8</v>
      </c>
      <c r="E14" s="36">
        <f>'13 - WANDER'!B38</f>
        <v>4</v>
      </c>
      <c r="F14" s="36">
        <f>'13 - WANDER'!C38</f>
        <v>0</v>
      </c>
      <c r="G14" s="36">
        <f>'13 - WANDER'!D38</f>
        <v>0</v>
      </c>
      <c r="H14" s="36">
        <f>'13 - WANDER'!E38</f>
        <v>1</v>
      </c>
      <c r="I14" s="36">
        <f>'13 - WANDER'!F38</f>
        <v>0</v>
      </c>
      <c r="J14" s="36">
        <f>'13 - WANDER'!G38</f>
        <v>0</v>
      </c>
    </row>
    <row r="15" spans="1:17" ht="15" customHeight="1">
      <c r="B15" s="112">
        <v>14</v>
      </c>
      <c r="C15" s="36" t="s">
        <v>347</v>
      </c>
      <c r="D15" s="36">
        <f>'FREQUENCIA 2025'!AQ15</f>
        <v>11</v>
      </c>
      <c r="E15" s="36">
        <f>'14 - JOAO LUCAS'!B38</f>
        <v>2</v>
      </c>
      <c r="F15" s="36">
        <f>'14 - JOAO LUCAS'!C38</f>
        <v>0</v>
      </c>
      <c r="G15" s="36">
        <f>'14 - JOAO LUCAS'!D38</f>
        <v>0</v>
      </c>
      <c r="H15" s="36">
        <f>'14 - JOAO LUCAS'!E38</f>
        <v>0</v>
      </c>
      <c r="I15" s="36">
        <f>'14 - JOAO LUCAS'!F38</f>
        <v>0</v>
      </c>
      <c r="J15" s="36">
        <f>'14 - JOAO LUCAS'!G38</f>
        <v>0</v>
      </c>
    </row>
    <row r="16" spans="1:17" ht="15" customHeight="1">
      <c r="B16" s="139">
        <v>15</v>
      </c>
      <c r="C16" s="36" t="s">
        <v>114</v>
      </c>
      <c r="D16" s="36">
        <f>'FREQUENCIA 2025'!AQ16</f>
        <v>3</v>
      </c>
      <c r="E16" s="36">
        <f>'15 - ELISEU'!B38</f>
        <v>0</v>
      </c>
      <c r="F16" s="36">
        <f>'15 - ELISEU'!C38</f>
        <v>0</v>
      </c>
      <c r="G16" s="36">
        <f>'15 - ELISEU'!D38</f>
        <v>0</v>
      </c>
      <c r="H16" s="36">
        <f>'15 - ELISEU'!E38</f>
        <v>0</v>
      </c>
      <c r="I16" s="36">
        <f>'15 - ELISEU'!F38</f>
        <v>0</v>
      </c>
      <c r="J16" s="36">
        <f>'15 - ELISEU'!G38</f>
        <v>0</v>
      </c>
    </row>
    <row r="17" spans="2:10" ht="15" customHeight="1">
      <c r="B17" s="112">
        <v>16</v>
      </c>
      <c r="C17" s="36" t="s">
        <v>131</v>
      </c>
      <c r="D17" s="36">
        <f>'FREQUENCIA 2025'!AQ17</f>
        <v>11</v>
      </c>
      <c r="E17" s="36">
        <f>'16 - THIAGO'!B38</f>
        <v>1</v>
      </c>
      <c r="F17" s="36">
        <f>'16 - THIAGO'!C38</f>
        <v>0</v>
      </c>
      <c r="G17" s="36">
        <f>'16 - THIAGO'!D38</f>
        <v>0</v>
      </c>
      <c r="H17" s="36">
        <f>'16 - THIAGO'!E38</f>
        <v>1</v>
      </c>
      <c r="I17" s="36">
        <f>'16 - THIAGO'!F38</f>
        <v>19</v>
      </c>
      <c r="J17" s="36">
        <f>'16 - THIAGO'!G38</f>
        <v>7</v>
      </c>
    </row>
    <row r="18" spans="2:10" ht="15" customHeight="1">
      <c r="B18" s="112">
        <v>17</v>
      </c>
      <c r="C18" s="36" t="s">
        <v>126</v>
      </c>
      <c r="D18" s="36">
        <f>'FREQUENCIA 2025'!AQ18</f>
        <v>12</v>
      </c>
      <c r="E18" s="36">
        <f>'17 - LUCAS'!B38</f>
        <v>2</v>
      </c>
      <c r="F18" s="36">
        <f>'17 - LUCAS'!C38</f>
        <v>0</v>
      </c>
      <c r="G18" s="36">
        <f>'17 - LUCAS'!D38</f>
        <v>9</v>
      </c>
      <c r="H18" s="36">
        <f>'17 - LUCAS'!E38</f>
        <v>2</v>
      </c>
      <c r="I18" s="36">
        <f>'17 - LUCAS'!F38</f>
        <v>0</v>
      </c>
      <c r="J18" s="36">
        <f>'17 - LUCAS'!G38</f>
        <v>0</v>
      </c>
    </row>
    <row r="19" spans="2:10" ht="15" customHeight="1">
      <c r="B19" s="112">
        <v>18</v>
      </c>
      <c r="C19" s="36" t="s">
        <v>118</v>
      </c>
      <c r="D19" s="36">
        <f>'FREQUENCIA 2025'!AQ19</f>
        <v>8</v>
      </c>
      <c r="E19" s="36">
        <f>'18 - GORDO'!B38</f>
        <v>0</v>
      </c>
      <c r="F19" s="36">
        <f>'18 - GORDO'!C38</f>
        <v>0</v>
      </c>
      <c r="G19" s="36">
        <f>'18 - GORDO'!D38</f>
        <v>2</v>
      </c>
      <c r="H19" s="36">
        <f>'18 - GORDO'!E38</f>
        <v>0</v>
      </c>
      <c r="I19" s="36">
        <f>'18 - GORDO'!F38</f>
        <v>0</v>
      </c>
      <c r="J19" s="36">
        <f>'18 - GORDO'!G38</f>
        <v>0</v>
      </c>
    </row>
    <row r="20" spans="2:10" ht="15" customHeight="1">
      <c r="B20" s="112">
        <v>19</v>
      </c>
      <c r="C20" s="36" t="s">
        <v>130</v>
      </c>
      <c r="D20" s="36">
        <f>'FREQUENCIA 2025'!AQ20</f>
        <v>8</v>
      </c>
      <c r="E20" s="36">
        <f>'19 - SILVIO JR'!B38</f>
        <v>1</v>
      </c>
      <c r="F20" s="36">
        <f>'19 - SILVIO JR'!C38</f>
        <v>0</v>
      </c>
      <c r="G20" s="36">
        <f>'19 - SILVIO JR'!D38</f>
        <v>1</v>
      </c>
      <c r="H20" s="36">
        <f>'19 - SILVIO JR'!E38</f>
        <v>0</v>
      </c>
      <c r="I20" s="36">
        <f>'19 - SILVIO JR'!F38</f>
        <v>0</v>
      </c>
      <c r="J20" s="36">
        <f>'19 - SILVIO JR'!G38</f>
        <v>0</v>
      </c>
    </row>
    <row r="21" spans="2:10" ht="15" customHeight="1">
      <c r="B21" s="112">
        <v>20</v>
      </c>
      <c r="C21" s="36" t="s">
        <v>132</v>
      </c>
      <c r="D21" s="36">
        <f>'FREQUENCIA 2025'!AQ21</f>
        <v>6</v>
      </c>
      <c r="E21" s="36">
        <f>'20 - VICTOR'!B38</f>
        <v>2</v>
      </c>
      <c r="F21" s="36">
        <f>'20 - VICTOR'!C38</f>
        <v>0</v>
      </c>
      <c r="G21" s="36">
        <f>'20 - VICTOR'!D38</f>
        <v>0</v>
      </c>
      <c r="H21" s="36">
        <f>'20 - VICTOR'!E38</f>
        <v>0</v>
      </c>
      <c r="I21" s="36">
        <f>'20 - VICTOR'!F38</f>
        <v>0</v>
      </c>
      <c r="J21" s="36">
        <f>'20 - VICTOR'!G38</f>
        <v>0</v>
      </c>
    </row>
    <row r="22" spans="2:10" ht="15" customHeight="1">
      <c r="B22" s="112">
        <v>21</v>
      </c>
      <c r="C22" s="36" t="s">
        <v>121</v>
      </c>
      <c r="D22" s="36">
        <f>'FREQUENCIA 2025'!AQ22</f>
        <v>5</v>
      </c>
      <c r="E22" s="36">
        <f>'21 - JUNIN'!B38</f>
        <v>1</v>
      </c>
      <c r="F22" s="36">
        <f>'21 - JUNIN'!C38</f>
        <v>0</v>
      </c>
      <c r="G22" s="36">
        <f>'21 - JUNIN'!D38</f>
        <v>0</v>
      </c>
      <c r="H22" s="36">
        <f>'21 - JUNIN'!E38</f>
        <v>0</v>
      </c>
      <c r="I22" s="36">
        <f>'21 - JUNIN'!F38</f>
        <v>0</v>
      </c>
      <c r="J22" s="36">
        <f>'21 - JUNIN'!G38</f>
        <v>0</v>
      </c>
    </row>
    <row r="23" spans="2:10" ht="15" customHeight="1">
      <c r="B23" s="112">
        <v>22</v>
      </c>
      <c r="C23" s="36" t="s">
        <v>124</v>
      </c>
      <c r="D23" s="36">
        <f>'FREQUENCIA 2025'!AQ23</f>
        <v>6</v>
      </c>
      <c r="E23" s="36">
        <f>'22- LEC'!B38</f>
        <v>1</v>
      </c>
      <c r="F23" s="36">
        <f>'22- LEC'!C38</f>
        <v>0</v>
      </c>
      <c r="G23" s="36">
        <f>'22- LEC'!D38</f>
        <v>0</v>
      </c>
      <c r="H23" s="36">
        <f>'22- LEC'!E38</f>
        <v>0</v>
      </c>
      <c r="I23" s="36">
        <f>'22- LEC'!F38</f>
        <v>0</v>
      </c>
      <c r="J23" s="36">
        <f>'22- LEC'!G38</f>
        <v>0</v>
      </c>
    </row>
    <row r="24" spans="2:10" ht="15" customHeight="1">
      <c r="B24" s="138">
        <v>23</v>
      </c>
      <c r="C24" s="36" t="s">
        <v>113</v>
      </c>
      <c r="D24" s="36">
        <f>'FREQUENCIA 2025'!AQ24</f>
        <v>5</v>
      </c>
      <c r="E24" s="36">
        <f>'23 - CLEYTON'!B38</f>
        <v>0</v>
      </c>
      <c r="F24" s="36">
        <f>'23 - CLEYTON'!C38</f>
        <v>0</v>
      </c>
      <c r="G24" s="36">
        <f>'23 - CLEYTON'!D38</f>
        <v>0</v>
      </c>
      <c r="H24" s="36">
        <f>'23 - CLEYTON'!E38</f>
        <v>0</v>
      </c>
      <c r="I24" s="36">
        <f>'23 - CLEYTON'!F38</f>
        <v>0</v>
      </c>
      <c r="J24" s="36">
        <f>'23 - CLEYTON'!G38</f>
        <v>0</v>
      </c>
    </row>
    <row r="25" spans="2:10" ht="15" customHeight="1">
      <c r="B25" s="138">
        <v>24</v>
      </c>
      <c r="C25" s="36" t="s">
        <v>115</v>
      </c>
      <c r="D25" s="36">
        <f>'FREQUENCIA 2025'!AQ25</f>
        <v>5</v>
      </c>
      <c r="E25" s="36">
        <f>'24 - ELSON'!B38</f>
        <v>1</v>
      </c>
      <c r="F25" s="36">
        <f>'24 - ELSON'!C38</f>
        <v>0</v>
      </c>
      <c r="G25" s="36">
        <f>'24 - ELSON'!D38</f>
        <v>0</v>
      </c>
      <c r="H25" s="36">
        <f>'24 - ELSON'!E38</f>
        <v>0</v>
      </c>
      <c r="I25" s="36">
        <f>'24 - ELSON'!F38</f>
        <v>0</v>
      </c>
      <c r="J25" s="36">
        <f>'24 - ELSON'!G38</f>
        <v>0</v>
      </c>
    </row>
    <row r="26" spans="2:10" ht="15" customHeight="1">
      <c r="B26" s="142">
        <v>25</v>
      </c>
      <c r="C26" s="36" t="s">
        <v>122</v>
      </c>
      <c r="D26" s="36">
        <f>'FREQUENCIA 2025'!AQ25</f>
        <v>5</v>
      </c>
      <c r="E26" s="141">
        <f>'25 - KERLON'!B37</f>
        <v>0</v>
      </c>
      <c r="F26" s="141">
        <f>'25 - KERLON'!C37</f>
        <v>0</v>
      </c>
      <c r="G26" s="141">
        <f>'25 - KERLON'!D37</f>
        <v>0</v>
      </c>
      <c r="H26" s="141">
        <f>'25 - KERLON'!E37</f>
        <v>0</v>
      </c>
      <c r="I26" s="141">
        <f>'25 - KERLON'!F37</f>
        <v>0</v>
      </c>
      <c r="J26" s="141">
        <f>'25 - KERLON'!G37</f>
        <v>0</v>
      </c>
    </row>
    <row r="27" spans="2:10" ht="15" customHeight="1">
      <c r="B27" s="142">
        <v>26</v>
      </c>
      <c r="C27" s="36" t="s">
        <v>352</v>
      </c>
      <c r="D27" s="36">
        <f>'FREQUENCIA 2025'!AQ27</f>
        <v>1</v>
      </c>
      <c r="E27" s="141">
        <f>'26 - WESLEY'!B38</f>
        <v>0</v>
      </c>
      <c r="F27" s="141">
        <f>'26 - WESLEY'!C38</f>
        <v>0</v>
      </c>
      <c r="G27" s="141">
        <f>'26 - WESLEY'!D38</f>
        <v>1</v>
      </c>
      <c r="H27" s="141">
        <f>'26 - WESLEY'!E38</f>
        <v>0</v>
      </c>
      <c r="I27" s="141">
        <f>'26 - WESLEY'!F38</f>
        <v>0</v>
      </c>
      <c r="J27" s="141">
        <f>'26 - WESLEY'!G38</f>
        <v>0</v>
      </c>
    </row>
    <row r="29" spans="2:10" ht="15" customHeight="1">
      <c r="B29" s="36">
        <v>1</v>
      </c>
      <c r="C29" s="36" t="s">
        <v>152</v>
      </c>
      <c r="D29" s="27">
        <f>'FREQUENCIA 2025'!AQ32</f>
        <v>0</v>
      </c>
      <c r="E29" s="27">
        <f>'JONATHANS GARCIA'!B38</f>
        <v>0</v>
      </c>
      <c r="F29" s="27">
        <f>'JONATHANS GARCIA'!C38</f>
        <v>0</v>
      </c>
      <c r="G29" s="27">
        <f>'JONATHANS GARCIA'!D38</f>
        <v>0</v>
      </c>
      <c r="H29" s="27">
        <f>'JONATHANS GARCIA'!E38</f>
        <v>0</v>
      </c>
      <c r="I29" s="27">
        <f>'JONATHANS GARCIA'!F38</f>
        <v>0</v>
      </c>
      <c r="J29" s="27">
        <f>'JONATHANS GARCIA'!G38</f>
        <v>0</v>
      </c>
    </row>
    <row r="30" spans="2:10" ht="15" customHeight="1">
      <c r="B30" s="36">
        <v>2</v>
      </c>
      <c r="C30" s="36" t="s">
        <v>154</v>
      </c>
      <c r="D30" s="27">
        <f>'FREQUENCIA 2025'!AQ33</f>
        <v>0</v>
      </c>
      <c r="E30" s="27">
        <f>ROMOLO!B38</f>
        <v>0</v>
      </c>
      <c r="F30" s="27">
        <f>ROMOLO!C38</f>
        <v>0</v>
      </c>
      <c r="G30" s="27">
        <f>ROMOLO!D38</f>
        <v>0</v>
      </c>
      <c r="H30" s="27">
        <f>ROMOLO!E38</f>
        <v>0</v>
      </c>
      <c r="I30" s="27">
        <f>ROMOLO!F38</f>
        <v>0</v>
      </c>
      <c r="J30" s="27">
        <f>ROMOLO!G38</f>
        <v>0</v>
      </c>
    </row>
    <row r="31" spans="2:10" ht="15" customHeight="1">
      <c r="B31" s="36">
        <v>3</v>
      </c>
      <c r="C31" s="36" t="s">
        <v>156</v>
      </c>
      <c r="D31" s="27">
        <f>'FREQUENCIA 2025'!AQ34</f>
        <v>1</v>
      </c>
      <c r="E31" s="27">
        <f>DAVID!B38</f>
        <v>0</v>
      </c>
      <c r="F31" s="27">
        <f>DAVID!C38</f>
        <v>0</v>
      </c>
      <c r="G31" s="27">
        <f>DAVID!D38</f>
        <v>0</v>
      </c>
      <c r="H31" s="27">
        <f>DAVID!E38</f>
        <v>0</v>
      </c>
      <c r="I31" s="27">
        <f>DAVID!F38</f>
        <v>0</v>
      </c>
      <c r="J31" s="27">
        <f>DAVID!G38</f>
        <v>0</v>
      </c>
    </row>
    <row r="32" spans="2:10" ht="15" customHeight="1">
      <c r="B32" s="36">
        <v>4</v>
      </c>
      <c r="C32" s="36" t="s">
        <v>157</v>
      </c>
      <c r="D32" s="27">
        <f>'FREQUENCIA 2025'!AQ35</f>
        <v>0</v>
      </c>
      <c r="E32" s="27">
        <f>DIOGO!B38</f>
        <v>0</v>
      </c>
      <c r="F32" s="27">
        <f>DIOGO!C38</f>
        <v>0</v>
      </c>
      <c r="G32" s="27">
        <f>DIOGO!D38</f>
        <v>0</v>
      </c>
      <c r="H32" s="27">
        <f>DIOGO!E38</f>
        <v>0</v>
      </c>
      <c r="I32" s="27">
        <f>DIOGO!F38</f>
        <v>0</v>
      </c>
      <c r="J32" s="27">
        <f>DIOGO!G38</f>
        <v>0</v>
      </c>
    </row>
    <row r="33" spans="1:11" ht="15" customHeight="1">
      <c r="B33" s="36">
        <v>5</v>
      </c>
      <c r="C33" s="36" t="s">
        <v>158</v>
      </c>
      <c r="D33" s="27">
        <f>'FREQUENCIA 2025'!AQ36</f>
        <v>0</v>
      </c>
      <c r="E33" s="27">
        <f>'MARCO TULIO'!B38</f>
        <v>0</v>
      </c>
      <c r="F33" s="27">
        <f>'MARCO TULIO'!C38</f>
        <v>0</v>
      </c>
      <c r="G33" s="27">
        <f>'MARCO TULIO'!D38</f>
        <v>0</v>
      </c>
      <c r="H33" s="27">
        <f>'MARCO TULIO'!E38</f>
        <v>0</v>
      </c>
      <c r="I33" s="27">
        <f>'MARCO TULIO'!F38</f>
        <v>0</v>
      </c>
      <c r="J33" s="27">
        <f>'MARCO TULIO'!G38</f>
        <v>0</v>
      </c>
    </row>
    <row r="34" spans="1:11" ht="15" customHeight="1">
      <c r="B34" s="36">
        <v>6</v>
      </c>
      <c r="C34" s="36" t="s">
        <v>159</v>
      </c>
      <c r="D34" s="27">
        <f>'FREQUENCIA 2025'!AQ37</f>
        <v>0</v>
      </c>
      <c r="E34" s="27">
        <f>BIEL!B38</f>
        <v>0</v>
      </c>
      <c r="F34" s="27">
        <f>BIEL!C38</f>
        <v>0</v>
      </c>
      <c r="G34" s="27">
        <f>BIEL!D38</f>
        <v>0</v>
      </c>
      <c r="H34" s="27">
        <f>BIEL!E38</f>
        <v>0</v>
      </c>
      <c r="I34" s="27">
        <f>BIEL!F38</f>
        <v>0</v>
      </c>
      <c r="J34" s="27">
        <f>BIEL!G38</f>
        <v>0</v>
      </c>
    </row>
    <row r="35" spans="1:11" ht="15" customHeight="1">
      <c r="B35" s="36">
        <v>7</v>
      </c>
      <c r="C35" s="36" t="s">
        <v>160</v>
      </c>
      <c r="D35" s="27">
        <f>'FREQUENCIA 2025'!AQ38</f>
        <v>0</v>
      </c>
      <c r="E35" s="27">
        <f>FERNANDO!B38</f>
        <v>0</v>
      </c>
      <c r="F35" s="27">
        <f>FERNANDO!C38</f>
        <v>0</v>
      </c>
      <c r="G35" s="27">
        <f>FERNANDO!D38</f>
        <v>0</v>
      </c>
      <c r="H35" s="27">
        <f>FERNANDO!E38</f>
        <v>0</v>
      </c>
      <c r="I35" s="27">
        <f>FERNANDO!F38</f>
        <v>0</v>
      </c>
      <c r="J35" s="27">
        <f>FERNANDO!G38</f>
        <v>0</v>
      </c>
    </row>
    <row r="36" spans="1:11" s="57" customFormat="1" ht="15" customHeight="1">
      <c r="A36" s="115"/>
      <c r="B36" s="36">
        <v>8</v>
      </c>
      <c r="C36" s="36" t="s">
        <v>161</v>
      </c>
      <c r="D36" s="36">
        <f>'FREQUENCIA 2025'!AQ39</f>
        <v>1</v>
      </c>
      <c r="E36" s="36">
        <f>JEFIN!B38</f>
        <v>1</v>
      </c>
      <c r="F36" s="36">
        <f>JEFIN!C38</f>
        <v>0</v>
      </c>
      <c r="G36" s="36">
        <f>JEFIN!D38</f>
        <v>0</v>
      </c>
      <c r="H36" s="36">
        <f>JEFIN!E38</f>
        <v>0</v>
      </c>
      <c r="I36" s="36">
        <f>JEFIN!F38</f>
        <v>0</v>
      </c>
      <c r="J36" s="36">
        <f>JEFIN!G38</f>
        <v>0</v>
      </c>
      <c r="K36" s="115"/>
    </row>
    <row r="37" spans="1:11" ht="15" customHeight="1">
      <c r="B37" s="36">
        <v>9</v>
      </c>
      <c r="C37" s="36" t="s">
        <v>162</v>
      </c>
      <c r="D37" s="36">
        <f>'FREQUENCIA 2025'!AQ40</f>
        <v>2</v>
      </c>
      <c r="E37" s="36">
        <f>LUIZ!B38</f>
        <v>0</v>
      </c>
      <c r="F37" s="36">
        <f>LUIZ!C38</f>
        <v>0</v>
      </c>
      <c r="G37" s="36">
        <f>LUIZ!D38</f>
        <v>0</v>
      </c>
      <c r="H37" s="36">
        <f>LUIZ!E38</f>
        <v>0</v>
      </c>
      <c r="I37" s="36">
        <f>LUIZ!F38</f>
        <v>0</v>
      </c>
      <c r="J37" s="36">
        <f>LUIZ!G38</f>
        <v>0</v>
      </c>
    </row>
    <row r="38" spans="1:11" ht="15" customHeight="1">
      <c r="B38" s="112">
        <v>10</v>
      </c>
      <c r="C38" s="36" t="s">
        <v>163</v>
      </c>
      <c r="D38" s="36">
        <f>'FREQUENCIA 2025'!AQ41</f>
        <v>5</v>
      </c>
      <c r="E38" s="36">
        <f>ARTHUR!B38</f>
        <v>0</v>
      </c>
      <c r="F38" s="36">
        <f>ARTHUR!C38</f>
        <v>0</v>
      </c>
      <c r="G38" s="36">
        <f>ARTHUR!D38</f>
        <v>0</v>
      </c>
      <c r="H38" s="36">
        <f>ARTHUR!E38</f>
        <v>0</v>
      </c>
      <c r="I38" s="36">
        <f>ARTHUR!F38</f>
        <v>0</v>
      </c>
      <c r="J38" s="36">
        <f>ARTHUR!G38</f>
        <v>0</v>
      </c>
    </row>
    <row r="39" spans="1:11" ht="15" customHeight="1">
      <c r="B39" s="112">
        <v>11</v>
      </c>
      <c r="C39" s="36" t="s">
        <v>164</v>
      </c>
      <c r="D39" s="36">
        <f>'FREQUENCIA 2025'!AQ42</f>
        <v>2</v>
      </c>
      <c r="E39" s="36">
        <f>RODRIGO!B38</f>
        <v>0</v>
      </c>
      <c r="F39" s="36">
        <f>RODRIGO!C38</f>
        <v>0</v>
      </c>
      <c r="G39" s="36">
        <f>RODRIGO!D38</f>
        <v>0</v>
      </c>
      <c r="H39" s="36">
        <f>RODRIGO!E38</f>
        <v>0</v>
      </c>
      <c r="I39" s="36">
        <f>RODRIGO!F38</f>
        <v>0</v>
      </c>
      <c r="J39" s="36">
        <f>RODRIGO!G38</f>
        <v>0</v>
      </c>
    </row>
    <row r="40" spans="1:11" ht="15" customHeight="1">
      <c r="B40" s="112">
        <v>12</v>
      </c>
      <c r="C40" s="36" t="s">
        <v>165</v>
      </c>
      <c r="D40" s="36">
        <f>'FREQUENCIA 2025'!AQ43</f>
        <v>7</v>
      </c>
      <c r="E40" s="36">
        <f>GABRIEL!B38</f>
        <v>0</v>
      </c>
      <c r="F40" s="36">
        <f>GABRIEL!C38</f>
        <v>0</v>
      </c>
      <c r="G40" s="36">
        <f>GABRIEL!D38</f>
        <v>0</v>
      </c>
      <c r="H40" s="36">
        <f>GABRIEL!E38</f>
        <v>0</v>
      </c>
      <c r="I40" s="36">
        <f>GABRIEL!F38</f>
        <v>0</v>
      </c>
      <c r="J40" s="36">
        <f>GABRIEL!G38</f>
        <v>0</v>
      </c>
    </row>
    <row r="41" spans="1:11" ht="15" customHeight="1">
      <c r="B41" s="112">
        <v>13</v>
      </c>
      <c r="C41" s="36" t="s">
        <v>166</v>
      </c>
      <c r="D41" s="36">
        <f>'FREQUENCIA 2025'!AQ44</f>
        <v>1</v>
      </c>
      <c r="E41" s="36">
        <f>DAVI!B38</f>
        <v>1</v>
      </c>
      <c r="F41" s="36">
        <f>DAVI!C38</f>
        <v>0</v>
      </c>
      <c r="G41" s="36">
        <f>DAVI!D38</f>
        <v>1</v>
      </c>
      <c r="H41" s="36">
        <f>DAVI!E38</f>
        <v>0</v>
      </c>
      <c r="I41" s="36">
        <f>DAVI!F38</f>
        <v>0</v>
      </c>
      <c r="J41" s="36">
        <f>DAVI!G38</f>
        <v>0</v>
      </c>
    </row>
    <row r="42" spans="1:11" ht="15" customHeight="1">
      <c r="J42"/>
    </row>
    <row r="43" spans="1:11" ht="15" customHeight="1">
      <c r="B43" s="36">
        <v>1</v>
      </c>
      <c r="C43" s="36" t="s">
        <v>167</v>
      </c>
      <c r="D43" s="27">
        <f>'FREQUENCIA 2025'!AQ49</f>
        <v>1</v>
      </c>
      <c r="E43" s="27">
        <f>SAMUEL!B38</f>
        <v>0</v>
      </c>
      <c r="F43" s="27">
        <f>SAMUEL!C38</f>
        <v>0</v>
      </c>
      <c r="G43" s="27">
        <f>SAMUEL!D38</f>
        <v>0</v>
      </c>
      <c r="H43" s="27">
        <f>SAMUEL!E38</f>
        <v>0</v>
      </c>
      <c r="I43" s="27">
        <f>SAMUEL!F38</f>
        <v>0</v>
      </c>
      <c r="J43" s="27">
        <f>SAMUEL!G38</f>
        <v>0</v>
      </c>
    </row>
    <row r="44" spans="1:11" ht="15" customHeight="1">
      <c r="B44" s="36">
        <v>2</v>
      </c>
      <c r="C44" s="36" t="s">
        <v>168</v>
      </c>
      <c r="D44" s="27">
        <f>'FREQUENCIA 2025'!AQ50</f>
        <v>1</v>
      </c>
      <c r="E44" s="27">
        <f>CELIO!B38</f>
        <v>0</v>
      </c>
      <c r="F44" s="27">
        <f>CELIO!C38</f>
        <v>0</v>
      </c>
      <c r="G44" s="27">
        <f>CELIO!D38</f>
        <v>0</v>
      </c>
      <c r="H44" s="27">
        <f>CELIO!E38</f>
        <v>0</v>
      </c>
      <c r="I44" s="27">
        <f>CELIO!F38</f>
        <v>0</v>
      </c>
      <c r="J44" s="27">
        <f>CELIO!G38</f>
        <v>0</v>
      </c>
    </row>
    <row r="45" spans="1:11" ht="15" customHeight="1">
      <c r="B45" s="36">
        <v>3</v>
      </c>
      <c r="C45" s="36" t="s">
        <v>169</v>
      </c>
      <c r="D45" s="27">
        <f>'FREQUENCIA 2025'!AQ51</f>
        <v>1</v>
      </c>
      <c r="E45" s="27">
        <f>MIGUEL!B38</f>
        <v>0</v>
      </c>
      <c r="F45" s="27">
        <f>MIGUEL!C38</f>
        <v>0</v>
      </c>
      <c r="G45" s="27">
        <f>MIGUEL!D38</f>
        <v>0</v>
      </c>
      <c r="H45" s="27">
        <f>MIGUEL!E38</f>
        <v>0</v>
      </c>
      <c r="I45" s="27">
        <f>MIGUEL!F38</f>
        <v>0</v>
      </c>
      <c r="J45" s="27">
        <f>MIGUEL!G38</f>
        <v>0</v>
      </c>
    </row>
    <row r="46" spans="1:11" ht="15" customHeight="1">
      <c r="B46" s="36">
        <v>4</v>
      </c>
      <c r="C46" s="36" t="s">
        <v>170</v>
      </c>
      <c r="D46" s="27">
        <f>'FREQUENCIA 2025'!AQ52</f>
        <v>1</v>
      </c>
      <c r="E46" s="27">
        <f>SILLAS!B38</f>
        <v>0</v>
      </c>
      <c r="F46" s="27">
        <f>SILLAS!C38</f>
        <v>0</v>
      </c>
      <c r="G46" s="27">
        <f>SILLAS!D38</f>
        <v>0</v>
      </c>
      <c r="H46" s="27">
        <f>SILLAS!E38</f>
        <v>0</v>
      </c>
      <c r="I46" s="27">
        <f>SILLAS!F38</f>
        <v>0</v>
      </c>
      <c r="J46" s="27">
        <f>SILLAS!G38</f>
        <v>0</v>
      </c>
    </row>
    <row r="47" spans="1:11" ht="15" customHeight="1">
      <c r="B47" s="36">
        <v>5</v>
      </c>
      <c r="C47" s="36" t="s">
        <v>171</v>
      </c>
      <c r="D47" s="27">
        <f>'FREQUENCIA 2025'!AQ53</f>
        <v>1</v>
      </c>
      <c r="E47" s="27">
        <f>ITALO!B38</f>
        <v>1</v>
      </c>
      <c r="F47" s="27">
        <f>ITALO!C38</f>
        <v>0</v>
      </c>
      <c r="G47" s="27">
        <f>ITALO!D38</f>
        <v>0</v>
      </c>
      <c r="H47" s="27">
        <f>ITALO!E38</f>
        <v>0</v>
      </c>
      <c r="I47" s="27">
        <f>ITALO!F38</f>
        <v>0</v>
      </c>
      <c r="J47" s="27">
        <f>ITALO!G38</f>
        <v>0</v>
      </c>
    </row>
    <row r="48" spans="1:11">
      <c r="B48" s="36">
        <v>6</v>
      </c>
      <c r="C48" s="36" t="s">
        <v>172</v>
      </c>
      <c r="D48" s="27">
        <f>'FREQUENCIA 2025'!AQ54</f>
        <v>1</v>
      </c>
      <c r="E48" s="27">
        <f>GUSTAVO!B38</f>
        <v>0</v>
      </c>
      <c r="F48" s="27">
        <f>GUSTAVO!C38</f>
        <v>0</v>
      </c>
      <c r="G48" s="27">
        <f>GUSTAVO!D38</f>
        <v>0</v>
      </c>
      <c r="H48" s="27">
        <f>GUSTAVO!E38</f>
        <v>0</v>
      </c>
      <c r="I48" s="27">
        <f>GUSTAVO!F38</f>
        <v>0</v>
      </c>
      <c r="J48" s="27">
        <f>GUSTAVO!G38</f>
        <v>0</v>
      </c>
    </row>
    <row r="49" spans="2:10">
      <c r="B49" s="36">
        <v>7</v>
      </c>
      <c r="C49" s="36" t="s">
        <v>173</v>
      </c>
      <c r="D49" s="27">
        <f>'FREQUENCIA 2025'!AQ55</f>
        <v>1</v>
      </c>
      <c r="E49" s="27">
        <f>WAGNER!B38</f>
        <v>0</v>
      </c>
      <c r="F49" s="27">
        <f>WAGNER!C38</f>
        <v>0</v>
      </c>
      <c r="G49" s="27">
        <f>WAGNER!D38</f>
        <v>0</v>
      </c>
      <c r="H49" s="27">
        <f>WAGNER!E38</f>
        <v>0</v>
      </c>
      <c r="I49" s="27">
        <f>WAGNER!F38</f>
        <v>0</v>
      </c>
      <c r="J49" s="27">
        <f>WAGNER!G38</f>
        <v>0</v>
      </c>
    </row>
    <row r="50" spans="2:10">
      <c r="B50" s="36">
        <v>8</v>
      </c>
      <c r="C50" s="36" t="s">
        <v>174</v>
      </c>
      <c r="D50" s="27">
        <f>'FREQUENCIA 2025'!AQ56</f>
        <v>1</v>
      </c>
      <c r="E50" s="27">
        <f>LEOZIN!B38</f>
        <v>0</v>
      </c>
      <c r="F50" s="27">
        <f>LEOZIN!C38</f>
        <v>0</v>
      </c>
      <c r="G50" s="27">
        <f>LEOZIN!D38</f>
        <v>0</v>
      </c>
      <c r="H50" s="27">
        <f>LEOZIN!E38</f>
        <v>0</v>
      </c>
      <c r="I50" s="27">
        <f>LEOZIN!F38</f>
        <v>0</v>
      </c>
      <c r="J50" s="27">
        <f>LEOZIN!G38</f>
        <v>0</v>
      </c>
    </row>
    <row r="51" spans="2:10">
      <c r="B51" s="36">
        <v>9</v>
      </c>
      <c r="C51" s="36" t="s">
        <v>175</v>
      </c>
      <c r="D51" s="27">
        <f>'FREQUENCIA 2025'!AQ57</f>
        <v>1</v>
      </c>
      <c r="E51" s="27">
        <f>VITIN!B38</f>
        <v>0</v>
      </c>
      <c r="F51" s="27">
        <f>VITIN!C38</f>
        <v>0</v>
      </c>
      <c r="G51" s="27">
        <f>VITIN!D38</f>
        <v>0</v>
      </c>
      <c r="H51" s="27">
        <f>VITIN!E38</f>
        <v>0</v>
      </c>
      <c r="I51" s="27">
        <f>VITIN!F38</f>
        <v>0</v>
      </c>
      <c r="J51" s="27">
        <f>VITIN!G38</f>
        <v>0</v>
      </c>
    </row>
    <row r="52" spans="2:10">
      <c r="B52" s="36">
        <v>10</v>
      </c>
      <c r="C52" s="36" t="s">
        <v>176</v>
      </c>
      <c r="D52" s="27">
        <f>'FREQUENCIA 2025'!AQ58</f>
        <v>1</v>
      </c>
      <c r="E52" s="27">
        <f>KAINÃ!B38</f>
        <v>0</v>
      </c>
      <c r="F52" s="27">
        <f>KAINÃ!C38</f>
        <v>0</v>
      </c>
      <c r="G52" s="27">
        <f>KAINÃ!D38</f>
        <v>0</v>
      </c>
      <c r="H52" s="27">
        <f>KAINÃ!E38</f>
        <v>0</v>
      </c>
      <c r="I52" s="27">
        <f>KAINÃ!F38</f>
        <v>0</v>
      </c>
      <c r="J52" s="27">
        <f>KAINÃ!G38</f>
        <v>0</v>
      </c>
    </row>
    <row r="53" spans="2:10">
      <c r="B53" s="36">
        <v>11</v>
      </c>
      <c r="C53" s="36" t="s">
        <v>177</v>
      </c>
      <c r="D53" s="27">
        <f>'FREQUENCIA 2025'!AQ59</f>
        <v>1</v>
      </c>
      <c r="E53" s="27">
        <f>RANGEL!B38</f>
        <v>0</v>
      </c>
      <c r="F53" s="27">
        <f>RANGEL!C38</f>
        <v>0</v>
      </c>
      <c r="G53" s="27">
        <f>RANGEL!D38</f>
        <v>0</v>
      </c>
      <c r="H53" s="27">
        <f>RANGEL!E38</f>
        <v>0</v>
      </c>
      <c r="I53" s="27">
        <f>RANGEL!F38</f>
        <v>0</v>
      </c>
      <c r="J53" s="27">
        <f>RANGEL!G38</f>
        <v>0</v>
      </c>
    </row>
    <row r="54" spans="2:10">
      <c r="B54" s="36">
        <v>12</v>
      </c>
      <c r="C54" s="36" t="s">
        <v>178</v>
      </c>
      <c r="D54" s="27">
        <f>'FREQUENCIA 2025'!AQ60</f>
        <v>1</v>
      </c>
      <c r="E54" s="27">
        <f>MAX!B38</f>
        <v>0</v>
      </c>
      <c r="F54" s="27">
        <f>MAX!C38</f>
        <v>0</v>
      </c>
      <c r="G54" s="27">
        <f>MAX!D38</f>
        <v>0</v>
      </c>
      <c r="H54" s="27">
        <f>MAX!E38</f>
        <v>0</v>
      </c>
      <c r="I54" s="27">
        <f>MAX!F38</f>
        <v>0</v>
      </c>
      <c r="J54" s="27">
        <f>MAX!G38</f>
        <v>0</v>
      </c>
    </row>
    <row r="55" spans="2:10">
      <c r="B55" s="36">
        <v>13</v>
      </c>
      <c r="C55" s="36" t="s">
        <v>179</v>
      </c>
      <c r="D55" s="27">
        <f>'FREQUENCIA 2025'!AQ61</f>
        <v>1</v>
      </c>
      <c r="E55" s="27">
        <f>PETER!B38</f>
        <v>0</v>
      </c>
      <c r="F55" s="27">
        <f>PETER!C38</f>
        <v>0</v>
      </c>
      <c r="G55" s="27">
        <f>PETER!D38</f>
        <v>0</v>
      </c>
      <c r="H55" s="27">
        <f>PETER!E38</f>
        <v>0</v>
      </c>
      <c r="I55" s="27">
        <f>PETER!F38</f>
        <v>0</v>
      </c>
      <c r="J55" s="27">
        <f>PETER!G38</f>
        <v>0</v>
      </c>
    </row>
  </sheetData>
  <conditionalFormatting sqref="B29:C39">
    <cfRule type="containsText" dxfId="7" priority="1" operator="containsText" text="FALTA - 0">
      <formula>NOT(ISERROR(SEARCH("FALTA - 0",B29)))</formula>
    </cfRule>
    <cfRule type="containsText" dxfId="5" priority="3" operator="containsText" text="FALTA">
      <formula>NOT(ISERROR(SEARCH("FALTA",B29)))</formula>
    </cfRule>
    <cfRule type="containsText" dxfId="4" priority="4" operator="containsText" text="AUSENTE">
      <formula>NOT(ISERROR(SEARCH("AUSENTE",B29)))</formula>
    </cfRule>
  </conditionalFormatting>
  <conditionalFormatting sqref="C40:C41 B43:C55 C2:C27">
    <cfRule type="containsText" dxfId="3" priority="5" operator="containsText" text="FALTA - 0">
      <formula>NOT(ISERROR(SEARCH("FALTA - 0",B2)))</formula>
    </cfRule>
    <cfRule type="containsText" dxfId="1" priority="7" operator="containsText" text="FALTA">
      <formula>NOT(ISERROR(SEARCH("FALTA",B2)))</formula>
    </cfRule>
    <cfRule type="containsText" dxfId="0" priority="8" operator="containsText" text="AUSENTE">
      <formula>NOT(ISERROR(SEARCH("AUSENTE",B2)))</formula>
    </cfRule>
  </conditionalFormatting>
  <pageMargins left="0.511811024" right="0.511811024" top="0.78740157499999996" bottom="0.78740157499999996" header="0.31496062000000002" footer="0.31496062000000002"/>
  <ignoredErrors>
    <ignoredError sqref="B2:C26 D26 B27:D27" calculatedColumn="1"/>
  </ignoredErrors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930DFC4C-7E94-4543-A2B1-C7949421E6EF}">
            <xm:f>NOT(ISERROR(SEARCH("-",B29)))</xm:f>
            <xm:f>"-"</xm:f>
            <x14:dxf>
              <fill>
                <patternFill>
                  <bgColor rgb="FF0070C0"/>
                </patternFill>
              </fill>
            </x14:dxf>
          </x14:cfRule>
          <xm:sqref>B29:C39</xm:sqref>
        </x14:conditionalFormatting>
        <x14:conditionalFormatting xmlns:xm="http://schemas.microsoft.com/office/excel/2006/main">
          <x14:cfRule type="containsText" priority="6" operator="containsText" id="{AAFA1881-E726-43F6-B449-BEBE4796BADB}">
            <xm:f>NOT(ISERROR(SEARCH("-",B2)))</xm:f>
            <xm:f>"-"</xm:f>
            <x14:dxf>
              <fill>
                <patternFill>
                  <bgColor rgb="FF0070C0"/>
                </patternFill>
              </fill>
            </x14:dxf>
          </x14:cfRule>
          <xm:sqref>C40:C41 B43:C55 C2:C27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B33A-F31B-46C2-AB7B-6BDE106D1C88}">
  <dimension ref="A1:G38"/>
  <sheetViews>
    <sheetView topLeftCell="A4" workbookViewId="0">
      <selection activeCell="J10" sqref="J10"/>
    </sheetView>
  </sheetViews>
  <sheetFormatPr defaultColWidth="7.453125" defaultRowHeight="15.6"/>
  <cols>
    <col min="1" max="1" width="16.08984375" style="23" customWidth="1"/>
    <col min="2" max="7" width="17.6328125" style="23" customWidth="1"/>
    <col min="8" max="16384" width="7.453125" style="41"/>
  </cols>
  <sheetData>
    <row r="1" spans="1:7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  <c r="G1" s="40" t="s">
        <v>345</v>
      </c>
    </row>
    <row r="2" spans="1:7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5</v>
      </c>
      <c r="G2" s="40">
        <v>1</v>
      </c>
    </row>
    <row r="3" spans="1:7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</row>
    <row r="4" spans="1:7" ht="20.100000000000001" customHeight="1">
      <c r="A4" s="42">
        <v>45788</v>
      </c>
      <c r="B4" s="182" t="s">
        <v>147</v>
      </c>
      <c r="C4" s="183"/>
      <c r="D4" s="183"/>
      <c r="E4" s="183"/>
      <c r="F4" s="183"/>
      <c r="G4" s="183"/>
    </row>
    <row r="5" spans="1:7" ht="20.100000000000001" customHeight="1">
      <c r="A5" s="42">
        <v>45795</v>
      </c>
      <c r="B5" s="184" t="s">
        <v>230</v>
      </c>
      <c r="C5" s="185"/>
      <c r="D5" s="185"/>
      <c r="E5" s="185"/>
      <c r="F5" s="185"/>
      <c r="G5" s="185"/>
    </row>
    <row r="6" spans="1:7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5</v>
      </c>
      <c r="G6" s="40">
        <v>2</v>
      </c>
    </row>
    <row r="7" spans="1:7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</row>
    <row r="8" spans="1:7" ht="20.100000000000001" customHeight="1">
      <c r="A8" s="42">
        <v>45816</v>
      </c>
      <c r="B8" s="182" t="s">
        <v>147</v>
      </c>
      <c r="C8" s="183"/>
      <c r="D8" s="183"/>
      <c r="E8" s="183"/>
      <c r="F8" s="183"/>
      <c r="G8" s="183"/>
    </row>
    <row r="9" spans="1:7" ht="20.100000000000001" customHeight="1">
      <c r="A9" s="42">
        <v>45823</v>
      </c>
      <c r="B9" s="186" t="s">
        <v>234</v>
      </c>
      <c r="C9" s="187"/>
      <c r="D9" s="187"/>
      <c r="E9" s="187"/>
      <c r="F9" s="187"/>
      <c r="G9" s="187"/>
    </row>
    <row r="10" spans="1:7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7</v>
      </c>
      <c r="G10" s="40">
        <v>2</v>
      </c>
    </row>
    <row r="11" spans="1:7" ht="20.100000000000001" customHeight="1">
      <c r="A11" s="42">
        <v>45837</v>
      </c>
      <c r="B11" s="188" t="s">
        <v>147</v>
      </c>
      <c r="C11" s="189"/>
      <c r="D11" s="189"/>
      <c r="E11" s="189"/>
      <c r="F11" s="189"/>
      <c r="G11" s="189"/>
    </row>
    <row r="12" spans="1:7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2</v>
      </c>
      <c r="G12" s="40">
        <v>2</v>
      </c>
    </row>
    <row r="13" spans="1:7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5</v>
      </c>
      <c r="G13" s="40">
        <v>2</v>
      </c>
    </row>
    <row r="14" spans="1:7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</row>
    <row r="15" spans="1:7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</row>
    <row r="16" spans="1:7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</row>
    <row r="17" spans="1:7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3</v>
      </c>
    </row>
    <row r="18" spans="1:7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2</v>
      </c>
      <c r="G18" s="40">
        <v>1</v>
      </c>
    </row>
    <row r="19" spans="1:7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</row>
    <row r="20" spans="1:7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</row>
    <row r="21" spans="1:7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</row>
    <row r="22" spans="1:7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</row>
    <row r="23" spans="1:7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</row>
    <row r="24" spans="1:7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</row>
    <row r="25" spans="1:7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</row>
    <row r="26" spans="1:7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</row>
    <row r="27" spans="1:7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</row>
    <row r="28" spans="1:7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</row>
    <row r="29" spans="1:7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</row>
    <row r="30" spans="1:7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</row>
    <row r="31" spans="1:7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</row>
    <row r="32" spans="1:7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</row>
    <row r="33" spans="1:7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</row>
    <row r="34" spans="1:7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</row>
    <row r="35" spans="1:7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</row>
    <row r="36" spans="1:7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</row>
    <row r="37" spans="1:7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</row>
    <row r="38" spans="1:7">
      <c r="B38" s="23">
        <f t="shared" ref="B38:G38" si="0">SUM(B2:B37)</f>
        <v>0</v>
      </c>
      <c r="C38" s="23">
        <f t="shared" si="0"/>
        <v>0</v>
      </c>
      <c r="D38" s="23">
        <f t="shared" si="0"/>
        <v>0</v>
      </c>
      <c r="E38" s="23">
        <f t="shared" si="0"/>
        <v>0</v>
      </c>
      <c r="F38" s="23">
        <f t="shared" si="0"/>
        <v>26</v>
      </c>
      <c r="G38" s="23">
        <f t="shared" si="0"/>
        <v>13</v>
      </c>
    </row>
  </sheetData>
  <mergeCells count="5">
    <mergeCell ref="B4:G4"/>
    <mergeCell ref="B5:G5"/>
    <mergeCell ref="B8:G8"/>
    <mergeCell ref="B9:G9"/>
    <mergeCell ref="B11:G1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A147-766A-4657-8FC9-03804FD88D5E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641C-302A-4DAD-99CE-60B5B352BEC7}">
  <dimension ref="A1:F38"/>
  <sheetViews>
    <sheetView topLeftCell="A4" workbookViewId="0">
      <selection activeCell="H12" sqref="H12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1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1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1</v>
      </c>
      <c r="C38" s="23">
        <f>SUM(C2:C37)</f>
        <v>0</v>
      </c>
      <c r="D38" s="23">
        <f>SUM(D2:D37)</f>
        <v>1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8429-2BCC-4C81-8489-7F2AA406E39A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5FCD-9CA9-4634-83EB-E8CC68B7C5D6}">
  <dimension ref="A1:F38"/>
  <sheetViews>
    <sheetView workbookViewId="0">
      <selection activeCell="E20" sqref="E20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1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1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2529-98DE-4627-A5C8-2EE5E1637957}">
  <dimension ref="A1:F38"/>
  <sheetViews>
    <sheetView workbookViewId="0">
      <selection activeCell="I10" sqref="I10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1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1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2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E9CA-1716-4B36-B493-5A212CD47E2A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1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1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80D6-E85E-4578-AFD8-56EB81CEC5A7}">
  <dimension ref="A1:F38"/>
  <sheetViews>
    <sheetView workbookViewId="0">
      <selection activeCell="B3" sqref="B3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1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1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1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2</v>
      </c>
      <c r="C38" s="23">
        <f>SUM(C2:C37)</f>
        <v>0</v>
      </c>
      <c r="D38" s="23">
        <f>SUM(D2:D37)</f>
        <v>0</v>
      </c>
      <c r="E38" s="23">
        <f>SUM(E2:E37)</f>
        <v>1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3290-0D63-4317-815B-A9D5F1ABD30F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AC54-C5FA-47FE-82BA-4E6E8C272459}">
  <dimension ref="A1:F38"/>
  <sheetViews>
    <sheetView topLeftCell="B6" workbookViewId="0">
      <selection activeCell="D19" sqref="D19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1</v>
      </c>
      <c r="C17" s="40">
        <v>0</v>
      </c>
      <c r="D17" s="40">
        <v>1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1</v>
      </c>
      <c r="C38" s="23">
        <f>SUM(C2:C37)</f>
        <v>0</v>
      </c>
      <c r="D38" s="23">
        <f>SUM(D2:D37)</f>
        <v>1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8905-D63E-4DBB-851F-14C8369A6ABF}">
  <dimension ref="A1:F38"/>
  <sheetViews>
    <sheetView topLeftCell="A4" workbookViewId="0">
      <selection activeCell="D22" sqref="D22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1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1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1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1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1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2</v>
      </c>
      <c r="C38" s="23">
        <f>SUM(C2:C37)</f>
        <v>0</v>
      </c>
      <c r="D38" s="23">
        <f>SUM(D2:D37)</f>
        <v>2</v>
      </c>
      <c r="E38" s="23">
        <f>SUM(E2:E37)</f>
        <v>1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524C-DC0F-4FA3-9066-DECEA51BE93D}">
  <dimension ref="A1:F38"/>
  <sheetViews>
    <sheetView topLeftCell="A3" workbookViewId="0">
      <selection activeCell="E22" sqref="E22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1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1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2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498A-7B69-434F-9BF9-71E74F616AAC}">
  <dimension ref="A1:G38"/>
  <sheetViews>
    <sheetView topLeftCell="A3" workbookViewId="0">
      <selection activeCell="G22" sqref="G22"/>
    </sheetView>
  </sheetViews>
  <sheetFormatPr defaultColWidth="7.453125" defaultRowHeight="15.6"/>
  <cols>
    <col min="1" max="1" width="16.08984375" style="23" customWidth="1"/>
    <col min="2" max="7" width="17.6328125" style="23" customWidth="1"/>
    <col min="8" max="16384" width="7.453125" style="41"/>
  </cols>
  <sheetData>
    <row r="1" spans="1:7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  <c r="G1" s="40" t="s">
        <v>345</v>
      </c>
    </row>
    <row r="2" spans="1:7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  <c r="G2" s="40">
        <v>0</v>
      </c>
    </row>
    <row r="3" spans="1:7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</row>
    <row r="4" spans="1:7" ht="20.100000000000001" customHeight="1">
      <c r="A4" s="42">
        <v>45788</v>
      </c>
      <c r="B4" s="188" t="s">
        <v>147</v>
      </c>
      <c r="C4" s="189"/>
      <c r="D4" s="189"/>
      <c r="E4" s="189"/>
      <c r="F4" s="189"/>
      <c r="G4" s="41"/>
    </row>
    <row r="5" spans="1:7" ht="20.100000000000001" customHeight="1">
      <c r="A5" s="42">
        <v>45795</v>
      </c>
      <c r="B5" s="179" t="s">
        <v>230</v>
      </c>
      <c r="C5" s="180"/>
      <c r="D5" s="180"/>
      <c r="E5" s="180"/>
      <c r="F5" s="180"/>
      <c r="G5" s="41"/>
    </row>
    <row r="6" spans="1:7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</row>
    <row r="7" spans="1:7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</row>
    <row r="8" spans="1:7" ht="20.100000000000001" customHeight="1">
      <c r="A8" s="42">
        <v>45816</v>
      </c>
      <c r="B8" s="188" t="s">
        <v>147</v>
      </c>
      <c r="C8" s="189"/>
      <c r="D8" s="189"/>
      <c r="E8" s="189"/>
      <c r="F8" s="189"/>
      <c r="G8" s="41"/>
    </row>
    <row r="9" spans="1:7" ht="20.100000000000001" customHeight="1">
      <c r="A9" s="42">
        <v>45823</v>
      </c>
      <c r="B9" s="188" t="s">
        <v>234</v>
      </c>
      <c r="C9" s="189"/>
      <c r="D9" s="189"/>
      <c r="E9" s="189"/>
      <c r="F9" s="189"/>
      <c r="G9" s="41"/>
    </row>
    <row r="10" spans="1:7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</row>
    <row r="11" spans="1:7" ht="20.100000000000001" customHeight="1">
      <c r="A11" s="42">
        <v>45837</v>
      </c>
      <c r="B11" s="188" t="s">
        <v>147</v>
      </c>
      <c r="C11" s="189"/>
      <c r="D11" s="189"/>
      <c r="E11" s="189"/>
      <c r="F11" s="189"/>
      <c r="G11" s="41"/>
    </row>
    <row r="12" spans="1:7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</row>
    <row r="13" spans="1:7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</row>
    <row r="14" spans="1:7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</row>
    <row r="15" spans="1:7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</row>
    <row r="16" spans="1:7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1</v>
      </c>
    </row>
    <row r="17" spans="1:7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</row>
    <row r="18" spans="1:7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</row>
    <row r="19" spans="1:7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</row>
    <row r="20" spans="1:7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</row>
    <row r="21" spans="1:7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4</v>
      </c>
    </row>
    <row r="22" spans="1:7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</row>
    <row r="23" spans="1:7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</row>
    <row r="24" spans="1:7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</row>
    <row r="25" spans="1:7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</row>
    <row r="26" spans="1:7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</row>
    <row r="27" spans="1:7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</row>
    <row r="28" spans="1:7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</row>
    <row r="29" spans="1:7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</row>
    <row r="30" spans="1:7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</row>
    <row r="31" spans="1:7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</row>
    <row r="32" spans="1:7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</row>
    <row r="33" spans="1:7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</row>
    <row r="34" spans="1:7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</row>
    <row r="35" spans="1:7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</row>
    <row r="36" spans="1:7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</row>
    <row r="37" spans="1:7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</row>
    <row r="38" spans="1:7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  <c r="G38" s="23">
        <f t="shared" ref="G38" si="0">SUM(G2:G37)</f>
        <v>5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95BB-DD4D-4223-9FF0-0E7CA934ACC9}">
  <dimension ref="A1:F38"/>
  <sheetViews>
    <sheetView topLeftCell="A5" workbookViewId="0">
      <selection activeCell="B18" sqref="B18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1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1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1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2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4</v>
      </c>
      <c r="C38" s="23">
        <f>SUM(C2:C37)</f>
        <v>0</v>
      </c>
      <c r="D38" s="23">
        <f>SUM(D2:D37)</f>
        <v>0</v>
      </c>
      <c r="E38" s="23">
        <f>SUM(E2:E37)</f>
        <v>1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785A-17CD-4267-8FC7-1CC3A71324B3}">
  <dimension ref="A1:F38"/>
  <sheetViews>
    <sheetView workbookViewId="0">
      <selection activeCell="B11" sqref="B11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1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1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2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36BF-01A7-4D25-A7F3-7CAF7A96772B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24E8-8922-4E88-A4A4-B7773E28026B}">
  <dimension ref="A1:H38"/>
  <sheetViews>
    <sheetView topLeftCell="A3" workbookViewId="0">
      <selection activeCell="E22" sqref="E22"/>
    </sheetView>
  </sheetViews>
  <sheetFormatPr defaultColWidth="7.453125" defaultRowHeight="15.6"/>
  <cols>
    <col min="1" max="1" width="16.08984375" style="23" customWidth="1"/>
    <col min="2" max="7" width="17.6328125" style="23" customWidth="1"/>
    <col min="8" max="8" width="7.453125" style="23"/>
    <col min="9" max="16384" width="7.453125" style="41"/>
  </cols>
  <sheetData>
    <row r="1" spans="1:8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  <c r="G1" s="40" t="s">
        <v>345</v>
      </c>
      <c r="H1" s="23" t="s">
        <v>351</v>
      </c>
    </row>
    <row r="2" spans="1:8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2</v>
      </c>
      <c r="G2" s="40">
        <v>1</v>
      </c>
    </row>
    <row r="3" spans="1:8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5</v>
      </c>
      <c r="G3" s="40">
        <v>2</v>
      </c>
    </row>
    <row r="4" spans="1:8" ht="20.100000000000001" customHeight="1">
      <c r="A4" s="42">
        <v>45788</v>
      </c>
      <c r="B4" s="182" t="s">
        <v>147</v>
      </c>
      <c r="C4" s="183"/>
      <c r="D4" s="183"/>
      <c r="E4" s="183"/>
      <c r="F4" s="183"/>
      <c r="G4" s="183"/>
    </row>
    <row r="5" spans="1:8" ht="20.100000000000001" customHeight="1">
      <c r="A5" s="42">
        <v>45795</v>
      </c>
      <c r="B5" s="184" t="s">
        <v>230</v>
      </c>
      <c r="C5" s="185"/>
      <c r="D5" s="185"/>
      <c r="E5" s="185"/>
      <c r="F5" s="185"/>
      <c r="G5" s="185"/>
    </row>
    <row r="6" spans="1:8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</row>
    <row r="7" spans="1:8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5</v>
      </c>
      <c r="G7" s="40">
        <v>2</v>
      </c>
    </row>
    <row r="8" spans="1:8" ht="20.100000000000001" customHeight="1">
      <c r="A8" s="42">
        <v>45816</v>
      </c>
      <c r="B8" s="182" t="s">
        <v>147</v>
      </c>
      <c r="C8" s="183"/>
      <c r="D8" s="183"/>
      <c r="E8" s="183"/>
      <c r="F8" s="183"/>
      <c r="G8" s="183"/>
    </row>
    <row r="9" spans="1:8" ht="20.100000000000001" customHeight="1">
      <c r="A9" s="42">
        <v>45823</v>
      </c>
      <c r="B9" s="186" t="s">
        <v>234</v>
      </c>
      <c r="C9" s="187"/>
      <c r="D9" s="187"/>
      <c r="E9" s="187"/>
      <c r="F9" s="187"/>
      <c r="G9" s="187"/>
    </row>
    <row r="10" spans="1:8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</row>
    <row r="11" spans="1:8" ht="20.100000000000001" customHeight="1">
      <c r="A11" s="42">
        <v>45837</v>
      </c>
      <c r="B11" s="188" t="s">
        <v>147</v>
      </c>
      <c r="C11" s="189"/>
      <c r="D11" s="189"/>
      <c r="E11" s="189"/>
      <c r="F11" s="189"/>
      <c r="G11" s="189"/>
    </row>
    <row r="12" spans="1:8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</row>
    <row r="13" spans="1:8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7</v>
      </c>
      <c r="G13" s="40">
        <v>2</v>
      </c>
    </row>
    <row r="14" spans="1:8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</row>
    <row r="15" spans="1:8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</row>
    <row r="16" spans="1:8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</row>
    <row r="17" spans="1:7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</row>
    <row r="18" spans="1:7" ht="20.100000000000001" customHeight="1">
      <c r="A18" s="42">
        <v>45886</v>
      </c>
      <c r="B18" s="40">
        <v>1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</row>
    <row r="19" spans="1:7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</row>
    <row r="20" spans="1:7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</row>
    <row r="21" spans="1:7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1</v>
      </c>
      <c r="F21" s="40">
        <v>0</v>
      </c>
      <c r="G21" s="40">
        <v>0</v>
      </c>
    </row>
    <row r="22" spans="1:7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</row>
    <row r="23" spans="1:7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</row>
    <row r="24" spans="1:7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</row>
    <row r="25" spans="1:7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</row>
    <row r="26" spans="1:7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</row>
    <row r="27" spans="1:7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</row>
    <row r="28" spans="1:7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</row>
    <row r="29" spans="1:7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</row>
    <row r="30" spans="1:7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</row>
    <row r="31" spans="1:7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</row>
    <row r="32" spans="1:7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</row>
    <row r="33" spans="1:7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</row>
    <row r="34" spans="1:7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</row>
    <row r="35" spans="1:7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</row>
    <row r="36" spans="1:7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</row>
    <row r="37" spans="1:7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</row>
    <row r="38" spans="1:7">
      <c r="B38" s="23">
        <f t="shared" ref="B38:G38" si="0">SUM(B2:B37)</f>
        <v>1</v>
      </c>
      <c r="C38" s="23">
        <f t="shared" si="0"/>
        <v>0</v>
      </c>
      <c r="D38" s="23">
        <f t="shared" si="0"/>
        <v>0</v>
      </c>
      <c r="E38" s="23">
        <f t="shared" si="0"/>
        <v>1</v>
      </c>
      <c r="F38" s="23">
        <f t="shared" si="0"/>
        <v>19</v>
      </c>
      <c r="G38" s="23">
        <f t="shared" si="0"/>
        <v>7</v>
      </c>
    </row>
  </sheetData>
  <mergeCells count="5">
    <mergeCell ref="B11:G11"/>
    <mergeCell ref="B9:G9"/>
    <mergeCell ref="B8:G8"/>
    <mergeCell ref="B4:G4"/>
    <mergeCell ref="B5:G5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A5A4-97B6-4C1C-BF50-5E5B506D103A}">
  <dimension ref="A1:F38"/>
  <sheetViews>
    <sheetView topLeftCell="A3" workbookViewId="0">
      <selection activeCell="D22" sqref="D22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1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1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3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1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1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2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2</v>
      </c>
      <c r="E19" s="40">
        <v>1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1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2</v>
      </c>
      <c r="C38" s="23">
        <f>SUM(C2:C37)</f>
        <v>0</v>
      </c>
      <c r="D38" s="23">
        <f>SUM(D2:D37)</f>
        <v>9</v>
      </c>
      <c r="E38" s="23">
        <f>SUM(E2:E37)</f>
        <v>2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E52D-DD71-4BC8-A221-E982F20367D0}">
  <dimension ref="A1:F38"/>
  <sheetViews>
    <sheetView topLeftCell="A7" workbookViewId="0">
      <selection activeCell="D22" sqref="D22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1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1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2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04E3-30ED-4A63-AF44-0F30D6F69AD7}">
  <dimension ref="A1:F38"/>
  <sheetViews>
    <sheetView topLeftCell="A3" workbookViewId="0">
      <selection activeCell="D21" sqref="D2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1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1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1</v>
      </c>
      <c r="C38" s="23">
        <f>SUM(C2:C37)</f>
        <v>0</v>
      </c>
      <c r="D38" s="23">
        <f>SUM(D2:D37)</f>
        <v>1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2302-AFBA-4AB9-A1A4-36E66636AC14}">
  <dimension ref="A1:F38"/>
  <sheetViews>
    <sheetView workbookViewId="0">
      <selection activeCell="B13" sqref="B13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1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1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2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C817-E1A8-418C-8C5A-CE488CE8DBFF}">
  <dimension ref="A1:F38"/>
  <sheetViews>
    <sheetView topLeftCell="A5" workbookViewId="0">
      <selection activeCell="B18" sqref="B18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1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1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4567-A15C-4B8F-A6DB-FC8F6E130D84}">
  <dimension ref="A1:F38"/>
  <sheetViews>
    <sheetView workbookViewId="0">
      <selection activeCell="B14" sqref="B14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1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1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2408-F218-4BD1-9DCE-2522B989CEEA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1</v>
      </c>
      <c r="C7" s="40">
        <v>0</v>
      </c>
      <c r="D7" s="40">
        <v>1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1</v>
      </c>
      <c r="C38" s="23">
        <f>SUM(C2:C37)</f>
        <v>0</v>
      </c>
      <c r="D38" s="23">
        <f>SUM(D2:D37)</f>
        <v>1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3AFD-179F-4D60-BA15-E5AD6255CE4F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9F74-C956-4EA7-ABF4-2D8C50968B4F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BF64-4C6D-40D5-85A0-2A468ED2C46E}">
  <dimension ref="A1:F38"/>
  <sheetViews>
    <sheetView topLeftCell="A19" workbookViewId="0">
      <selection activeCell="F45" sqref="F45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D262-3FA4-42D5-A1A2-BA6FC395990C}">
  <dimension ref="A1:F38"/>
  <sheetViews>
    <sheetView topLeftCell="A16" workbookViewId="0">
      <selection activeCell="B17" sqref="B17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1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1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D41A-3963-4A9B-8B05-09CD4152C05D}">
  <dimension ref="A1:F38"/>
  <sheetViews>
    <sheetView topLeftCell="A13" workbookViewId="0">
      <selection activeCell="F45" sqref="F45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C3C0-59D3-44FE-88A4-2662A515734E}">
  <dimension ref="A1:F38"/>
  <sheetViews>
    <sheetView topLeftCell="A7" workbookViewId="0">
      <selection activeCell="B11" sqref="B11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1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1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314C-8FE6-4AFB-8276-5AE0F1B0D518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CE33-8897-44D8-A40A-5415CA030779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7762-B044-4312-9EEA-238897A8AE82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7E9C-04F9-49ED-8C21-6406051B3DDE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E09C-2B7C-4ABB-8CD5-D594895479D7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4795-6574-42F0-AFE1-BC7001869C58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06A8-7579-4426-9412-312EA5F33106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CF9E-4E99-422E-9C88-D31A71DC2E67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6A6D-34FA-4983-8B40-F9541295600A}">
  <dimension ref="A1:F38"/>
  <sheetViews>
    <sheetView workbookViewId="0">
      <selection activeCell="B9" sqref="B9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BA04-2BC5-4980-A77F-F08CF772AC79}">
  <dimension ref="A1:F38"/>
  <sheetViews>
    <sheetView workbookViewId="0">
      <selection activeCell="B11" sqref="B11:F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188" t="s">
        <v>147</v>
      </c>
      <c r="C8" s="189"/>
      <c r="D8" s="189"/>
      <c r="E8" s="189"/>
      <c r="F8" s="189"/>
    </row>
    <row r="9" spans="1:6" ht="20.100000000000001" customHeight="1">
      <c r="A9" s="42">
        <v>45823</v>
      </c>
      <c r="B9" s="188" t="s">
        <v>234</v>
      </c>
      <c r="C9" s="189"/>
      <c r="D9" s="189"/>
      <c r="E9" s="189"/>
      <c r="F9" s="189"/>
    </row>
    <row r="10" spans="1:6" ht="20.100000000000001" customHeight="1">
      <c r="A10" s="42">
        <v>45830</v>
      </c>
      <c r="B10" s="40">
        <v>1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188" t="s">
        <v>147</v>
      </c>
      <c r="C11" s="189"/>
      <c r="D11" s="189"/>
      <c r="E11" s="189"/>
      <c r="F11" s="189"/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1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5">
    <mergeCell ref="B4:F4"/>
    <mergeCell ref="B5:F5"/>
    <mergeCell ref="B8:F8"/>
    <mergeCell ref="B9:F9"/>
    <mergeCell ref="B11:F11"/>
  </mergeCells>
  <pageMargins left="0.511811024" right="0.511811024" top="0.78740157499999996" bottom="0.78740157499999996" header="0.31496062000000002" footer="0.3149606200000000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FEF-9DC4-47F3-B48F-81C78D80115D}">
  <dimension ref="A1:F38"/>
  <sheetViews>
    <sheetView topLeftCell="A22" workbookViewId="0">
      <selection activeCell="G7" sqref="G7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</row>
    <row r="9" spans="1:6" ht="20.100000000000001" customHeight="1">
      <c r="A9" s="42">
        <v>45823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2">
    <mergeCell ref="B4:F4"/>
    <mergeCell ref="B5:F5"/>
  </mergeCells>
  <pageMargins left="0.511811024" right="0.511811024" top="0.78740157499999996" bottom="0.78740157499999996" header="0.31496062000000002" footer="0.3149606200000000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53FD-A1A2-43CF-897D-C91B2E4B80C1}">
  <dimension ref="A1:F38"/>
  <sheetViews>
    <sheetView topLeftCell="A22" workbookViewId="0">
      <selection activeCell="G7" sqref="G7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</row>
    <row r="9" spans="1:6" ht="20.100000000000001" customHeight="1">
      <c r="A9" s="42">
        <v>45823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2">
    <mergeCell ref="B4:F4"/>
    <mergeCell ref="B5:F5"/>
  </mergeCells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4E54-DF21-4FC4-8EB2-439AED7D52E5}">
  <dimension ref="A1:F38"/>
  <sheetViews>
    <sheetView topLeftCell="A22" workbookViewId="0">
      <selection activeCell="B31" sqref="B3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</row>
    <row r="9" spans="1:6" ht="20.100000000000001" customHeight="1">
      <c r="A9" s="42">
        <v>45823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2">
    <mergeCell ref="B4:F4"/>
    <mergeCell ref="B5:F5"/>
  </mergeCells>
  <pageMargins left="0.511811024" right="0.511811024" top="0.78740157499999996" bottom="0.78740157499999996" header="0.31496062000000002" footer="0.3149606200000000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43F1-741A-4902-9AF1-F3F8B8AC946C}">
  <dimension ref="A1:F38"/>
  <sheetViews>
    <sheetView topLeftCell="A22" workbookViewId="0">
      <selection activeCell="G7" sqref="G7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</row>
    <row r="9" spans="1:6" ht="20.100000000000001" customHeight="1">
      <c r="A9" s="42">
        <v>45823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2">
    <mergeCell ref="B4:F4"/>
    <mergeCell ref="B5:F5"/>
  </mergeCells>
  <pageMargins left="0.511811024" right="0.511811024" top="0.78740157499999996" bottom="0.78740157499999996" header="0.31496062000000002" footer="0.3149606200000000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7C68-A82A-4866-8497-955A188DF302}">
  <dimension ref="A1:F38"/>
  <sheetViews>
    <sheetView topLeftCell="A26" workbookViewId="0">
      <selection activeCell="G7" sqref="G7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</row>
    <row r="9" spans="1:6" ht="20.100000000000001" customHeight="1">
      <c r="A9" s="42">
        <v>45823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2">
    <mergeCell ref="B4:F4"/>
    <mergeCell ref="B5:F5"/>
  </mergeCells>
  <pageMargins left="0.511811024" right="0.511811024" top="0.78740157499999996" bottom="0.78740157499999996" header="0.31496062000000002" footer="0.3149606200000000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B4A9-214D-44A2-89CE-271A7A08FC4B}">
  <dimension ref="A1:F38"/>
  <sheetViews>
    <sheetView topLeftCell="A22" workbookViewId="0">
      <selection activeCell="G7" sqref="G7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</row>
    <row r="9" spans="1:6" ht="20.100000000000001" customHeight="1">
      <c r="A9" s="42">
        <v>45823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2">
    <mergeCell ref="B4:F4"/>
    <mergeCell ref="B5:F5"/>
  </mergeCells>
  <pageMargins left="0.511811024" right="0.511811024" top="0.78740157499999996" bottom="0.78740157499999996" header="0.31496062000000002" footer="0.3149606200000000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B602-AB9E-47C1-B76A-565205B99318}">
  <dimension ref="A1:F38"/>
  <sheetViews>
    <sheetView topLeftCell="A22" workbookViewId="0">
      <selection activeCell="G7" sqref="G7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</row>
    <row r="9" spans="1:6" ht="20.100000000000001" customHeight="1">
      <c r="A9" s="42">
        <v>45823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2">
    <mergeCell ref="B4:F4"/>
    <mergeCell ref="B5:F5"/>
  </mergeCells>
  <pageMargins left="0.511811024" right="0.511811024" top="0.78740157499999996" bottom="0.78740157499999996" header="0.31496062000000002" footer="0.3149606200000000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FB48-28A9-4373-B144-879D2387FFE7}">
  <dimension ref="A1:F38"/>
  <sheetViews>
    <sheetView topLeftCell="A22" workbookViewId="0">
      <selection activeCell="B31" sqref="B3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</row>
    <row r="9" spans="1:6" ht="20.100000000000001" customHeight="1">
      <c r="A9" s="42">
        <v>45823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2">
    <mergeCell ref="B4:F4"/>
    <mergeCell ref="B5:F5"/>
  </mergeCells>
  <pageMargins left="0.511811024" right="0.511811024" top="0.78740157499999996" bottom="0.78740157499999996" header="0.31496062000000002" footer="0.3149606200000000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B6BD-6219-4E88-A231-CC3CC305D2F1}">
  <dimension ref="A1:F38"/>
  <sheetViews>
    <sheetView topLeftCell="A22" workbookViewId="0">
      <selection activeCell="B31" sqref="B3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</row>
    <row r="9" spans="1:6" ht="20.100000000000001" customHeight="1">
      <c r="A9" s="42">
        <v>45823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2">
    <mergeCell ref="B4:F4"/>
    <mergeCell ref="B5:F5"/>
  </mergeCells>
  <pageMargins left="0.511811024" right="0.511811024" top="0.78740157499999996" bottom="0.78740157499999996" header="0.31496062000000002" footer="0.3149606200000000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4756-F77E-4285-9236-B676850CEC0D}">
  <dimension ref="A1:F38"/>
  <sheetViews>
    <sheetView topLeftCell="A22" workbookViewId="0">
      <selection activeCell="B31" sqref="B3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</row>
    <row r="9" spans="1:6" ht="20.100000000000001" customHeight="1">
      <c r="A9" s="42">
        <v>45823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2">
    <mergeCell ref="B4:F4"/>
    <mergeCell ref="B5:F5"/>
  </mergeCells>
  <pageMargins left="0.511811024" right="0.511811024" top="0.78740157499999996" bottom="0.78740157499999996" header="0.31496062000000002" footer="0.3149606200000000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3D42-10AB-471B-8FB4-B9E9E1268E89}">
  <dimension ref="A1:F38"/>
  <sheetViews>
    <sheetView topLeftCell="A22" workbookViewId="0">
      <selection activeCell="B31" sqref="B3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</row>
    <row r="9" spans="1:6" ht="20.100000000000001" customHeight="1">
      <c r="A9" s="42">
        <v>45823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</row>
    <row r="10" spans="1:6" ht="20.100000000000001" customHeight="1">
      <c r="A10" s="42">
        <v>45830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0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2">
    <mergeCell ref="B4:F4"/>
    <mergeCell ref="B5:F5"/>
  </mergeCells>
  <pageMargins left="0.511811024" right="0.511811024" top="0.78740157499999996" bottom="0.78740157499999996" header="0.31496062000000002" footer="0.3149606200000000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3968-2AEC-4126-B371-89ED8C4A33EB}">
  <dimension ref="A1:F38"/>
  <sheetViews>
    <sheetView workbookViewId="0">
      <selection activeCell="B11" sqref="B11"/>
    </sheetView>
  </sheetViews>
  <sheetFormatPr defaultColWidth="7.453125" defaultRowHeight="15.6"/>
  <cols>
    <col min="1" max="1" width="16.08984375" style="23" customWidth="1"/>
    <col min="2" max="6" width="17.6328125" style="23" customWidth="1"/>
    <col min="7" max="16384" width="7.453125" style="41"/>
  </cols>
  <sheetData>
    <row r="1" spans="1:6" ht="20.100000000000001" customHeight="1">
      <c r="A1" s="40" t="s">
        <v>222</v>
      </c>
      <c r="B1" s="40" t="s">
        <v>348</v>
      </c>
      <c r="C1" s="40" t="s">
        <v>349</v>
      </c>
      <c r="D1" s="40" t="s">
        <v>342</v>
      </c>
      <c r="E1" s="40" t="s">
        <v>350</v>
      </c>
      <c r="F1" s="40" t="s">
        <v>346</v>
      </c>
    </row>
    <row r="2" spans="1:6" ht="20.100000000000001" customHeight="1">
      <c r="A2" s="42">
        <v>45774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</row>
    <row r="3" spans="1:6" ht="20.100000000000001" customHeight="1">
      <c r="A3" s="42">
        <v>45781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</row>
    <row r="4" spans="1:6" ht="20.100000000000001" customHeight="1">
      <c r="A4" s="42">
        <v>45788</v>
      </c>
      <c r="B4" s="188" t="s">
        <v>147</v>
      </c>
      <c r="C4" s="189"/>
      <c r="D4" s="189"/>
      <c r="E4" s="189"/>
      <c r="F4" s="189"/>
    </row>
    <row r="5" spans="1:6" ht="20.100000000000001" customHeight="1">
      <c r="A5" s="42">
        <v>45795</v>
      </c>
      <c r="B5" s="179" t="s">
        <v>230</v>
      </c>
      <c r="C5" s="180"/>
      <c r="D5" s="180"/>
      <c r="E5" s="180"/>
      <c r="F5" s="180"/>
    </row>
    <row r="6" spans="1:6" ht="20.100000000000001" customHeight="1">
      <c r="A6" s="42">
        <v>45802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</row>
    <row r="7" spans="1:6" ht="20.100000000000001" customHeight="1">
      <c r="A7" s="42">
        <v>45809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</row>
    <row r="8" spans="1:6" ht="20.100000000000001" customHeight="1">
      <c r="A8" s="42">
        <v>45816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</row>
    <row r="9" spans="1:6" ht="20.100000000000001" customHeight="1">
      <c r="A9" s="42">
        <v>45823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</row>
    <row r="10" spans="1:6" ht="20.100000000000001" customHeight="1">
      <c r="A10" s="42">
        <v>45830</v>
      </c>
      <c r="B10" s="40">
        <v>1</v>
      </c>
      <c r="C10" s="40">
        <v>0</v>
      </c>
      <c r="D10" s="40">
        <v>0</v>
      </c>
      <c r="E10" s="40">
        <v>0</v>
      </c>
      <c r="F10" s="40">
        <v>0</v>
      </c>
    </row>
    <row r="11" spans="1:6" ht="20.100000000000001" customHeight="1">
      <c r="A11" s="42">
        <v>45837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</row>
    <row r="12" spans="1:6" ht="20.100000000000001" customHeight="1">
      <c r="A12" s="42">
        <v>45844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</row>
    <row r="13" spans="1:6" ht="20.100000000000001" customHeight="1">
      <c r="A13" s="42">
        <v>45851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</row>
    <row r="14" spans="1:6" ht="20.100000000000001" customHeight="1">
      <c r="A14" s="42">
        <v>45858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</row>
    <row r="15" spans="1:6" ht="20.100000000000001" customHeight="1">
      <c r="A15" s="42">
        <v>45865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</row>
    <row r="16" spans="1:6" ht="20.100000000000001" customHeight="1">
      <c r="A16" s="42">
        <v>45872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</row>
    <row r="17" spans="1:6" ht="20.100000000000001" customHeight="1">
      <c r="A17" s="42">
        <v>45879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</row>
    <row r="18" spans="1:6" ht="20.100000000000001" customHeight="1">
      <c r="A18" s="42">
        <v>45886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</row>
    <row r="19" spans="1:6" ht="20.100000000000001" customHeight="1">
      <c r="A19" s="42">
        <v>45893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</row>
    <row r="20" spans="1:6" ht="20.100000000000001" customHeight="1">
      <c r="A20" s="42">
        <v>45900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</row>
    <row r="21" spans="1:6" ht="20.100000000000001" customHeight="1">
      <c r="A21" s="42">
        <v>45907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</row>
    <row r="22" spans="1:6" ht="20.100000000000001" customHeight="1">
      <c r="A22" s="42">
        <v>45914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</row>
    <row r="23" spans="1:6" ht="20.100000000000001" customHeight="1">
      <c r="A23" s="42">
        <v>45921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</row>
    <row r="24" spans="1:6" ht="20.100000000000001" customHeight="1">
      <c r="A24" s="42">
        <v>45928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</row>
    <row r="25" spans="1:6" ht="20.100000000000001" customHeight="1">
      <c r="A25" s="42">
        <v>45935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</row>
    <row r="26" spans="1:6" ht="20.100000000000001" customHeight="1">
      <c r="A26" s="42">
        <v>45942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</row>
    <row r="27" spans="1:6" ht="20.100000000000001" customHeight="1">
      <c r="A27" s="42">
        <v>45949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</row>
    <row r="28" spans="1:6" ht="20.100000000000001" customHeight="1">
      <c r="A28" s="42">
        <v>45956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</row>
    <row r="29" spans="1:6" ht="20.100000000000001" customHeight="1">
      <c r="A29" s="42">
        <v>45963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</row>
    <row r="30" spans="1:6" ht="20.100000000000001" customHeight="1">
      <c r="A30" s="42">
        <v>45970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</row>
    <row r="31" spans="1:6" ht="20.100000000000001" customHeight="1">
      <c r="A31" s="42">
        <v>45977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</row>
    <row r="32" spans="1:6" ht="20.100000000000001" customHeight="1">
      <c r="A32" s="42">
        <v>45984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</row>
    <row r="33" spans="1:6" ht="20.100000000000001" customHeight="1">
      <c r="A33" s="42">
        <v>45991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</row>
    <row r="34" spans="1:6" ht="20.100000000000001" customHeight="1">
      <c r="A34" s="42">
        <v>45998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</row>
    <row r="35" spans="1:6" ht="20.100000000000001" customHeight="1">
      <c r="A35" s="42">
        <v>46005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</row>
    <row r="36" spans="1:6" ht="20.100000000000001" customHeight="1">
      <c r="A36" s="42">
        <v>46012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</row>
    <row r="37" spans="1:6" ht="20.100000000000001" customHeight="1">
      <c r="A37" s="42">
        <v>46019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</row>
    <row r="38" spans="1:6">
      <c r="B38" s="23">
        <f>SUM(B2:B37)</f>
        <v>1</v>
      </c>
      <c r="C38" s="23">
        <f>SUM(C2:C37)</f>
        <v>0</v>
      </c>
      <c r="D38" s="23">
        <f>SUM(D2:D37)</f>
        <v>0</v>
      </c>
      <c r="E38" s="23">
        <f>SUM(E2:E37)</f>
        <v>0</v>
      </c>
      <c r="F38" s="23">
        <f>SUM(F2:F37)</f>
        <v>0</v>
      </c>
    </row>
  </sheetData>
  <mergeCells count="2">
    <mergeCell ref="B4:F4"/>
    <mergeCell ref="B5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61</vt:i4>
      </vt:variant>
    </vt:vector>
  </HeadingPairs>
  <TitlesOfParts>
    <vt:vector size="61" baseType="lpstr">
      <vt:lpstr>BALEIAO + CHURRASCO</vt:lpstr>
      <vt:lpstr>BOLA PARADA</vt:lpstr>
      <vt:lpstr>GRAFICOS</vt:lpstr>
      <vt:lpstr>Planilha4</vt:lpstr>
      <vt:lpstr>FREQUENCIA 2025</vt:lpstr>
      <vt:lpstr>Planilha1</vt:lpstr>
      <vt:lpstr>JOGOS</vt:lpstr>
      <vt:lpstr>FINANÇAS 2025</vt:lpstr>
      <vt:lpstr>DADOS</vt:lpstr>
      <vt:lpstr>01 - GREGORY</vt:lpstr>
      <vt:lpstr>02 - GEOVANNI</vt:lpstr>
      <vt:lpstr>03 - LINCOLN</vt:lpstr>
      <vt:lpstr>04 - MARKIN</vt:lpstr>
      <vt:lpstr>05 - WENDELL</vt:lpstr>
      <vt:lpstr>06 - FABIO</vt:lpstr>
      <vt:lpstr>07 - CHARLES</vt:lpstr>
      <vt:lpstr>08 - MATEUS</vt:lpstr>
      <vt:lpstr>GABRIEL</vt:lpstr>
      <vt:lpstr>09 - KLAIVER</vt:lpstr>
      <vt:lpstr>10 - ZIMA</vt:lpstr>
      <vt:lpstr>11 - MATHEUS A.</vt:lpstr>
      <vt:lpstr>12 - ALEX</vt:lpstr>
      <vt:lpstr>13 - WANDER</vt:lpstr>
      <vt:lpstr>14 - JOAO LUCAS</vt:lpstr>
      <vt:lpstr>15 - ELISEU</vt:lpstr>
      <vt:lpstr>16 - THIAGO</vt:lpstr>
      <vt:lpstr>17 - LUCAS</vt:lpstr>
      <vt:lpstr>18 - GORDO</vt:lpstr>
      <vt:lpstr>19 - SILVIO JR</vt:lpstr>
      <vt:lpstr>20 - VICTOR</vt:lpstr>
      <vt:lpstr>21 - JUNIN</vt:lpstr>
      <vt:lpstr>22- LEC</vt:lpstr>
      <vt:lpstr>DAVI</vt:lpstr>
      <vt:lpstr>ARTHUR</vt:lpstr>
      <vt:lpstr>RODRIGO</vt:lpstr>
      <vt:lpstr>23 - CLEYTON</vt:lpstr>
      <vt:lpstr>24 - ELSON</vt:lpstr>
      <vt:lpstr>25 - KERLON</vt:lpstr>
      <vt:lpstr>26 - WESLEY</vt:lpstr>
      <vt:lpstr>LUIZ</vt:lpstr>
      <vt:lpstr>GUSTAVO</vt:lpstr>
      <vt:lpstr>WAGNER</vt:lpstr>
      <vt:lpstr>LEOZIN</vt:lpstr>
      <vt:lpstr>VITIN</vt:lpstr>
      <vt:lpstr>KAINÃ</vt:lpstr>
      <vt:lpstr>RANGEL</vt:lpstr>
      <vt:lpstr>MAX</vt:lpstr>
      <vt:lpstr>PETER</vt:lpstr>
      <vt:lpstr>JEFIN</vt:lpstr>
      <vt:lpstr>JONATHANS GARCIA</vt:lpstr>
      <vt:lpstr>ROMOLO</vt:lpstr>
      <vt:lpstr>DAVID</vt:lpstr>
      <vt:lpstr>DIOGO</vt:lpstr>
      <vt:lpstr>MARCO TULIO</vt:lpstr>
      <vt:lpstr>BIEL</vt:lpstr>
      <vt:lpstr>FERNANDO</vt:lpstr>
      <vt:lpstr>SAMUEL</vt:lpstr>
      <vt:lpstr>CELIO</vt:lpstr>
      <vt:lpstr>MIGUEL</vt:lpstr>
      <vt:lpstr>SILLAS</vt:lpstr>
      <vt:lpstr>ITALO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Arcos F. C. - Campo</dc:creator>
  <cp:keywords/>
  <dc:description/>
  <cp:lastModifiedBy>Silvio Júnior</cp:lastModifiedBy>
  <cp:revision/>
  <dcterms:created xsi:type="dcterms:W3CDTF">2025-05-23T22:02:39Z</dcterms:created>
  <dcterms:modified xsi:type="dcterms:W3CDTF">2025-09-09T00:52:28Z</dcterms:modified>
  <cp:category/>
  <cp:contentStatus/>
</cp:coreProperties>
</file>